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Stavební úpravy arch..." sheetId="2" r:id="rId2"/>
    <sheet name="02 - Instalace VZT - výmě..." sheetId="3" r:id="rId3"/>
    <sheet name="02 - Instalace VZT_RZP" sheetId="4" r:id="rId4"/>
    <sheet name="03 - Vedlejší rozpočtové ..." sheetId="5" r:id="rId5"/>
    <sheet name="Pokyny pro vyplnění" sheetId="6" r:id="rId6"/>
  </sheets>
  <externalReferences>
    <externalReference r:id="rId9"/>
  </externalReferences>
  <definedNames>
    <definedName name="_xlnm._FilterDatabase" localSheetId="1" hidden="1">'01 - Stavební úpravy arch...'!$C$89:$K$89</definedName>
    <definedName name="_xlnm._FilterDatabase" localSheetId="2" hidden="1">'02 - Instalace VZT - výmě...'!$C$75:$K$75</definedName>
    <definedName name="_xlnm._FilterDatabase" localSheetId="4" hidden="1">'03 - Vedlejší rozpočtové ...'!$C$77:$K$77</definedName>
    <definedName name="Excel_BuiltIn_Print_Titles" localSheetId="3">'02 - Instalace VZT_RZP'!$A$4:$IG$5</definedName>
    <definedName name="_xlnm.Print_Titles" localSheetId="1">'01 - Stavební úpravy arch...'!$89:$89</definedName>
    <definedName name="_xlnm.Print_Titles" localSheetId="2">'02 - Instalace VZT - výmě...'!$75:$75</definedName>
    <definedName name="_xlnm.Print_Titles" localSheetId="3">'02 - Instalace VZT_RZP'!$4:$5</definedName>
    <definedName name="_xlnm.Print_Titles" localSheetId="4">'03 - Vedlejší rozpočtové ...'!$77:$77</definedName>
    <definedName name="_xlnm.Print_Titles" localSheetId="0">'Rekapitulace stavby'!$49:$49</definedName>
    <definedName name="_xlnm.Print_Area" localSheetId="1">'01 - Stavební úpravy arch...'!$C$4:$J$36,'01 - Stavební úpravy arch...'!$C$42:$J$71,'01 - Stavební úpravy arch...'!$C$77:$K$369</definedName>
    <definedName name="_xlnm.Print_Area" localSheetId="2">'02 - Instalace VZT - výmě...'!$C$4:$J$36,'02 - Instalace VZT - výmě...'!$C$42:$J$57,'02 - Instalace VZT - výmě...'!$C$63:$K$78</definedName>
    <definedName name="_xlnm.Print_Area" localSheetId="4">'03 - Vedlejší rozpočtové ...'!$C$4:$J$36,'03 - Vedlejší rozpočtové ...'!$C$42:$J$59,'03 - Vedlejší rozpočtové ...'!$C$65:$K$92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<sst xmlns="http://schemas.openxmlformats.org/spreadsheetml/2006/main" count="3397" uniqueCount="802">
  <si>
    <t>Export VZ</t>
  </si>
  <si>
    <t>List obsahuje:</t>
  </si>
  <si>
    <t>3.0</t>
  </si>
  <si>
    <t>ZAMOK</t>
  </si>
  <si>
    <t>False</t>
  </si>
  <si>
    <t>{5C6C4D96-FA08-4371-9E11-E177306D809A}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</si>
  <si>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</si>
  <si>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</si>
  <si>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</si>
  <si>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</si>
  <si>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</si>
  <si>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</si>
  <si>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</si>
  <si>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</si>
  <si>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L2014-85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</si>
  <si>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</si>
  <si>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</si>
  <si>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archívů v 1.PP objektu staré radnice č.p. 144 se zřízením výměny vzduchu</t>
  </si>
  <si>
    <t>0,1</t>
  </si>
  <si>
    <t>KSO:</t>
  </si>
  <si>
    <t>CC-CZ:</t>
  </si>
  <si>
    <t>1</t>
  </si>
  <si>
    <t>Místo:</t>
  </si>
  <si>
    <t>Obec Jablunkov</t>
  </si>
  <si>
    <t>Datum:</t>
  </si>
  <si>
    <t>08.01.2015</t>
  </si>
  <si>
    <t>10</t>
  </si>
  <si>
    <t>100</t>
  </si>
  <si>
    <t>Zadavatel:</t>
  </si>
  <si>
    <t>IČ:</t>
  </si>
  <si>
    <t>00296759</t>
  </si>
  <si>
    <t>Město Jablunkov</t>
  </si>
  <si>
    <t>DIČ:</t>
  </si>
  <si>
    <t>CZ00296759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</si>
  <si>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</si>
  <si>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</si>
  <si>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</si>
  <si>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</si>
  <si>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</si>
  <si>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</si>
  <si>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</si>
  <si>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</si>
  <si>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</si>
  <si>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</si>
  <si>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</si>
  <si>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</si>
  <si>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</si>
  <si>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</si>
  <si>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</si>
  <si>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</si>
  <si>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</si>
  <si>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</si>
  <si>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</si>
  <si>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</si>
  <si>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</si>
  <si>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</si>
  <si>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</si>
  <si>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</si>
  <si>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</si>
  <si>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</si>
  <si>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</si>
  <si>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</si>
  <si>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</si>
  <si>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</si>
  <si>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</si>
  <si>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</si>
  <si>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</si>
  <si>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</si>
  <si>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</si>
  <si>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</si>
  <si>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</si>
  <si>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</si>
  <si>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</si>
  <si>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</si>
  <si>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</si>
  <si>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</si>
  <si>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</si>
  <si>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</si>
  <si>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</si>
  <si>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úpravy archívu v 1.PP</t>
  </si>
  <si>
    <t>STA</t>
  </si>
  <si>
    <t>{21231773-F1C2-4034-BC89-9AF713484152}</t>
  </si>
  <si>
    <t>2</t>
  </si>
  <si>
    <t>02</t>
  </si>
  <si>
    <t>Instalace VZT - výměna vzduchu v archivech 1.PP</t>
  </si>
  <si>
    <t>{9BADDCE1-C5BE-4B56-AC76-05FF39345E7E}</t>
  </si>
  <si>
    <t>03</t>
  </si>
  <si>
    <t>Vedlejší rozpočtové náklady</t>
  </si>
  <si>
    <t>{BA4CC1FD-BA84-4FAD-A52E-00C936220DE8}</t>
  </si>
  <si>
    <t>Zpět na list:</t>
  </si>
  <si>
    <t>KRYCÍ LIST SOUPISU</t>
  </si>
  <si>
    <t>Objekt:</t>
  </si>
  <si>
    <t>01 - Stavební úpravy archívu v 1.PP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</si>
  <si>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</si>
  <si>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</si>
  <si>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</si>
  <si>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</si>
  <si>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</si>
  <si>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</si>
  <si>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</si>
  <si>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</si>
  <si>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</si>
  <si>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</si>
  <si>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</si>
  <si>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</si>
  <si>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</si>
  <si>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</si>
  <si>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773 - Podlahy teracové</t>
  </si>
  <si>
    <t xml:space="preserve">    775 - Podlahy skládané (parkety, vlysy, lamely aj.)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</si>
  <si>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</si>
  <si>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</si>
  <si>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</si>
  <si>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</si>
  <si>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</si>
  <si>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</si>
  <si>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</si>
  <si>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</si>
  <si>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</si>
  <si>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</si>
  <si>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</si>
  <si>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</si>
  <si>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</si>
  <si>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</si>
  <si>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</si>
  <si>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</si>
  <si>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</si>
  <si>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</si>
  <si>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</si>
  <si>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</si>
  <si>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</si>
  <si>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</si>
  <si>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</si>
  <si>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</si>
  <si>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611131101</t>
  </si>
  <si>
    <t>Cementový postřik vnitřních stropů nanášený celoplošně ručně</t>
  </si>
  <si>
    <t>m2</t>
  </si>
  <si>
    <t>CS ÚRS 2013 01</t>
  </si>
  <si>
    <t>4</t>
  </si>
  <si>
    <t>-1050348883</t>
  </si>
  <si>
    <t>PP</t>
  </si>
  <si>
    <t>Podkladní a spojovací vrstva vnitřních omítaných ploch cementový postřik nanášený ručně celoplošně stropů</t>
  </si>
  <si>
    <t>VV</t>
  </si>
  <si>
    <t>196,26</t>
  </si>
  <si>
    <t>611131121</t>
  </si>
  <si>
    <t>Penetrace akrylát-silikonová vnitřních stropů nanášená ručně</t>
  </si>
  <si>
    <t>679297104</t>
  </si>
  <si>
    <t>Podkladní a spojovací vrstva vnitřních omítaných ploch penetrace akrylát-silikonová nanášená ručně stropů</t>
  </si>
  <si>
    <t>21,51+14,33+13,31+10,71+8,83+25,96+8,26+10,05+18,63+7,29+10,74+10,48+10,07+26,09"viz. půdorys 1.PP - nový stav</t>
  </si>
  <si>
    <t>3</t>
  </si>
  <si>
    <t>611325422</t>
  </si>
  <si>
    <t>Oprava vnitřní vápenocementové štukové omítky stropů v rozsahu plochy do 30%</t>
  </si>
  <si>
    <t>-1740499889</t>
  </si>
  <si>
    <t>Oprava vápenocementové nebo vápenné omítky vnitřních ploch štukové dvouvrstvé, tloušťky do 20 mm stropů, v rozsahu opravované plochy přes 10 do 30%</t>
  </si>
  <si>
    <t>612131101</t>
  </si>
  <si>
    <t>Cementový postřik vnitřních stěn nanášený celoplošně ručně</t>
  </si>
  <si>
    <t>156867461</t>
  </si>
  <si>
    <t>Podkladní a spojovací vrstva vnitřních omítaných ploch cementový postřik nanášený ručně celoplošně stěn</t>
  </si>
  <si>
    <t>249,861</t>
  </si>
  <si>
    <t>5</t>
  </si>
  <si>
    <t>612131121</t>
  </si>
  <si>
    <t>Penetrace akrylát-silikonová vnitřních stěn nanášená ručně</t>
  </si>
  <si>
    <t>-315136123</t>
  </si>
  <si>
    <t>Podkladní a spojovací vrstva vnitřních omítaných ploch penetrace akrylát-silikonová nanášená ručně stěn</t>
  </si>
  <si>
    <t>116,53+11,65+121,681</t>
  </si>
  <si>
    <t>612142001</t>
  </si>
  <si>
    <t>Potažení vnitřních stěn sklovláknitým pletivem vtlačeným do tenkovrstvé hmoty</t>
  </si>
  <si>
    <t>608194296</t>
  </si>
  <si>
    <t>Potažení vnitřních ploch pletivem v ploše nebo pruzích, na plném podkladu sklovláknitým vtlačením do tmelu stěn</t>
  </si>
  <si>
    <t>7</t>
  </si>
  <si>
    <t>612325302</t>
  </si>
  <si>
    <t>Vápenocementová štuková omítka ostění nebo nadpraží sanační</t>
  </si>
  <si>
    <t>1988285437</t>
  </si>
  <si>
    <t>Vápenocementová nebo vápenná omítka ostění nebo nadpraží štuková</t>
  </si>
  <si>
    <t>(2*(0,85+2*1,25)+3*(1,2+2*1,25)+(1,5+2*1,25))*0,2"ostění</t>
  </si>
  <si>
    <t>((0,9+2*1,2)+(1,5+2*1,2))*0,3"ostění</t>
  </si>
  <si>
    <t>3*(1,2+2*1,3)*0,45"ostění</t>
  </si>
  <si>
    <t>8</t>
  </si>
  <si>
    <t>612335422</t>
  </si>
  <si>
    <t>Oprava vnitřní cementové štukové omítky stěn v rozsahu plochy do 30% - po dmtž obložení stěn</t>
  </si>
  <si>
    <t>-1196943877</t>
  </si>
  <si>
    <t>Oprava cementové omítky vnitřních ploch štukové dvouvrstvé, tloušťky do 20 mm, stěn, v rozsahu opravované plochy přes 10 do 30%</t>
  </si>
  <si>
    <t>(0,58+1,37+2,03+5,78+0,08+0,55+0,55+0,08+1,72+3,17+6)*2"0.02</t>
  </si>
  <si>
    <t>(0,69+1,87+2,2+1,87+1,56+0,59)*2"0.14</t>
  </si>
  <si>
    <t>(1,87+4,6)*2"0.15</t>
  </si>
  <si>
    <t>(0,64+1,6+1,56+1,55+0,64)*2"0.16</t>
  </si>
  <si>
    <t>2,05*2"0.17</t>
  </si>
  <si>
    <t>(2+5,24)*2"0.18</t>
  </si>
  <si>
    <t>9</t>
  </si>
  <si>
    <t>612821002</t>
  </si>
  <si>
    <t>Vnitřní sanační štuková omítka pro vlhké zdivo prováděná ručně</t>
  </si>
  <si>
    <t>-1423256095</t>
  </si>
  <si>
    <t>Sanační omítka vnitřních ploch stěn pro vlhké zdivo, prováděná včetně sanačního postřiku tl. do 5 mm, tl. jádrové omítky do 20 mm ručně štuková</t>
  </si>
  <si>
    <t>(5,77+0,08+0,55+1,72+0,08+0,55)*2"0.02</t>
  </si>
  <si>
    <t>(5,95+2,34+0,6)*2-0,85*1,25"0.03</t>
  </si>
  <si>
    <t>(0,6+2,17+2,8)*2-0,85*1,25"0.04</t>
  </si>
  <si>
    <t>(0,5+2,43+0,5)*2-1,2*1,25"0.10</t>
  </si>
  <si>
    <t>(0,5+1,95+0,5)*2-1,2*1,25"0.11</t>
  </si>
  <si>
    <t>(0,5+2,92+0,5)*2-1,5*1,25+1,2*1,25"0.12</t>
  </si>
  <si>
    <t>(0,5+1,9+4,72+1,9)*2-1,5*1,2"0.13</t>
  </si>
  <si>
    <t>(0,69+1,87+2,2+0,4)*2-0,9*1,2"0.14</t>
  </si>
  <si>
    <t>(4,6+4,05+0,4)*2-1,2*1,3"0.15</t>
  </si>
  <si>
    <t>(0,4+4,15+0,4)*2-1,2*1,3"0.17,18</t>
  </si>
  <si>
    <t>(1+3,68+1)*2-1,2*1,3"0.25</t>
  </si>
  <si>
    <t>622143003</t>
  </si>
  <si>
    <t>Montáž omítkových plastových nebo pozinkovaných rohových profilů s tkaninou</t>
  </si>
  <si>
    <t>m</t>
  </si>
  <si>
    <t>CS ÚRS 2015 01</t>
  </si>
  <si>
    <t>-1294649977</t>
  </si>
  <si>
    <t>Montáž omítkových plastových nebo pozinkovaných rohových profilů</t>
  </si>
  <si>
    <t>2*21</t>
  </si>
  <si>
    <t>11</t>
  </si>
  <si>
    <t>M</t>
  </si>
  <si>
    <t>631274140</t>
  </si>
  <si>
    <t>výztuž rohová s plastovým úhelníkem ze skelné tkaniny 10/15 cm</t>
  </si>
  <si>
    <t>-1490328571</t>
  </si>
  <si>
    <t>Rohová lišta se skleněnou síťovinou</t>
  </si>
  <si>
    <t>42*1,2</t>
  </si>
  <si>
    <t>Ostatní konstrukce a práce-bourání</t>
  </si>
  <si>
    <t>12</t>
  </si>
  <si>
    <t>949101112</t>
  </si>
  <si>
    <t>Lešení pomocné pro objekty pozemních staveb s lešeňovou podlahou v do 3,5 m zatížení do 150 kg/m2</t>
  </si>
  <si>
    <t>399588333</t>
  </si>
  <si>
    <t>(21,51+14,33+13,31+10,71+8,83+25,96+8,26+10,05+18,63+7,29+10,74+10,48+10,07+26,09)"viz. půdorys 1.PP - stávající stav</t>
  </si>
  <si>
    <t>(21,51+14,33+13,31+10,71+8,83+25,96+8,26+10,05+18,63+7,29+10,74+10,48+10,07+26,09)"viz. půdorys 1.PP - nový stav</t>
  </si>
  <si>
    <t>13</t>
  </si>
  <si>
    <t>952901111</t>
  </si>
  <si>
    <t>Vyčištění budov bytové a občanské výstavby při výšce podlaží do 4 m</t>
  </si>
  <si>
    <t>-607176890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</si>
  <si>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</si>
  <si>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54,53+21,51+14,33+13,31+10,71+8,83+25,96+8,26+10,05+18,63+7,29+10,74+10,48+10,07+26,09"řešený prostor 1.PP + chodba</t>
  </si>
  <si>
    <t>14</t>
  </si>
  <si>
    <t>965082923</t>
  </si>
  <si>
    <t>Odstranění násypů pod podlahy tl do 100 mm pl přes 2 m2</t>
  </si>
  <si>
    <t>m3</t>
  </si>
  <si>
    <t>-320092916</t>
  </si>
  <si>
    <t>Odstranění násypu pod podlahami nebo ochranného násypu na střechách tl. do 100 mm, plochy přes 2 m2</t>
  </si>
  <si>
    <t>18,63*0,08"viz. výkres - stávající stav</t>
  </si>
  <si>
    <t>978011191</t>
  </si>
  <si>
    <t>Otlučení vnitřních omítek MV nebo MVC stropů o rozsahu do 100 %</t>
  </si>
  <si>
    <t>848025644</t>
  </si>
  <si>
    <t>Otlučení omítek vápenných nebo vápenocementových stěn, stropů vnitřních stropů, v rozsahu do 100 %</t>
  </si>
  <si>
    <t>21,51+14,33+13,31+10,71+8,83+25,96+8,26+10,05+18,63+7,29+10,74+10,48+10,07+26,09"viz. půdorys 1.PP - stávající stav</t>
  </si>
  <si>
    <t>16</t>
  </si>
  <si>
    <t>978013141</t>
  </si>
  <si>
    <t>Otlučení vnitřních omítek stěn MV nebo MVC stěn v rozsahu do 30 %</t>
  </si>
  <si>
    <t>529785193</t>
  </si>
  <si>
    <t>Otlučení omítek vápenných nebo vápenocementových stěn, stropů vnitřních stěn s vyškrabáním spar, s očištěním zdiva, v rozsahu do 30 %</t>
  </si>
  <si>
    <t>17</t>
  </si>
  <si>
    <t>978013191</t>
  </si>
  <si>
    <t>Otlučení vnitřních omítek stěn MV nebo MVC stěn v rozsahu do 100 %</t>
  </si>
  <si>
    <t>-858009617</t>
  </si>
  <si>
    <t>Otlučení omítek vápenných nebo vápenocementových stěn, stropů vnitřních stěn s vyškrabáním spar, s očištěním zdiva, v rozsahu do 100 %</t>
  </si>
  <si>
    <t>18</t>
  </si>
  <si>
    <t>978059511</t>
  </si>
  <si>
    <t>Odsekání a odebrání obkladů stěn z vnitřních obkládaček plochy do 1 m2</t>
  </si>
  <si>
    <t>268068150</t>
  </si>
  <si>
    <t>Odsekání obkladů stěn včetně otlučení podkladní omítky až na zdivo z obkládaček vnitřních, z jakýchkoliv materiálů, plochy do 1 m2</t>
  </si>
  <si>
    <t>1,8*1,5"viz. půdorys 1.PP - stávající stav</t>
  </si>
  <si>
    <t>19</t>
  </si>
  <si>
    <t>985131411</t>
  </si>
  <si>
    <t>Očištění ploch stěn, rubu kleneb a podlah stlačeným vzduchem</t>
  </si>
  <si>
    <t>-1099989635</t>
  </si>
  <si>
    <t>Očištění ploch stěn, rubu kleneb a podlah</t>
  </si>
  <si>
    <t>196,26+249,861</t>
  </si>
  <si>
    <t>99</t>
  </si>
  <si>
    <t>Přesun hmot</t>
  </si>
  <si>
    <t>20</t>
  </si>
  <si>
    <t>997013211</t>
  </si>
  <si>
    <t>Vnitrostaveništní doprava suti a vybouraných hmot pro budovy v do 6 m ručně</t>
  </si>
  <si>
    <t>t</t>
  </si>
  <si>
    <t>-349893829</t>
  </si>
  <si>
    <t>Vnitrostaveništní doprava suti a vybouraných hmot vodorovně do 50 m svisle ručně (nošením po schodech) pro budovy a haly výšky do 6 m</t>
  </si>
  <si>
    <t>997013501</t>
  </si>
  <si>
    <t>Odvoz suti na skládku a vybouraných hmot nebo meziskládku do 1 km se složením</t>
  </si>
  <si>
    <t>1223427294</t>
  </si>
  <si>
    <t>22</t>
  </si>
  <si>
    <t>997013509</t>
  </si>
  <si>
    <t>Příplatek k odvozu suti a vybouraných hmot na skládku ZKD 1 km přes 1 km - 15 km</t>
  </si>
  <si>
    <t>-1816136214</t>
  </si>
  <si>
    <t>Příplatek k odvozu suti a vybouraných hmot na skládku ZKD 1 km přes 1 km</t>
  </si>
  <si>
    <t>22,674*15</t>
  </si>
  <si>
    <t>23</t>
  </si>
  <si>
    <t>997013803</t>
  </si>
  <si>
    <t>Poplatek za uložení stavebního odpadu z keramických materiálů na skládce (skládkovné)</t>
  </si>
  <si>
    <t>-1335348867</t>
  </si>
  <si>
    <t>24</t>
  </si>
  <si>
    <t>998011002</t>
  </si>
  <si>
    <t>Přesun hmot pro budovy zděné v do 12 m</t>
  </si>
  <si>
    <t>-656315560</t>
  </si>
  <si>
    <t>PSV</t>
  </si>
  <si>
    <t>Práce a dodávky PSV</t>
  </si>
  <si>
    <t>751</t>
  </si>
  <si>
    <t>Vzduchotechnika</t>
  </si>
  <si>
    <t>25</t>
  </si>
  <si>
    <t>751398021</t>
  </si>
  <si>
    <t>Mtž větrací mřížky stěnové do 0,040 m2 - SDK</t>
  </si>
  <si>
    <t>kus</t>
  </si>
  <si>
    <t>-413459740</t>
  </si>
  <si>
    <t>Montáž ostatních zařízení větrací mřížky stěnové, průřezu do 0,040 m2</t>
  </si>
  <si>
    <t>1+1"0.11 - návrh</t>
  </si>
  <si>
    <t>1"0.25 - návrh</t>
  </si>
  <si>
    <t>26</t>
  </si>
  <si>
    <t>562456130</t>
  </si>
  <si>
    <t>mřížka větrací plast 150 x 150 mm</t>
  </si>
  <si>
    <t>32</t>
  </si>
  <si>
    <t>-891117472</t>
  </si>
  <si>
    <t>27</t>
  </si>
  <si>
    <t>562456050</t>
  </si>
  <si>
    <t>mřížka větrací plast 150 x 200 mm</t>
  </si>
  <si>
    <t>181564072</t>
  </si>
  <si>
    <t>28</t>
  </si>
  <si>
    <t>998751101</t>
  </si>
  <si>
    <t>Přesun hmot tonážní pro vzduchotechniku v objektech v do 12 m</t>
  </si>
  <si>
    <t>1155055592</t>
  </si>
  <si>
    <t>Přesun hmot pro vzduchotechniku stanovený z hmotnosti přesunovaného materiálu vodorovná dopravní vzdálenost do 100 m v objektech výšky do 12 m</t>
  </si>
  <si>
    <t>762</t>
  </si>
  <si>
    <t>Konstrukce tesařské</t>
  </si>
  <si>
    <t>29</t>
  </si>
  <si>
    <t>762521812</t>
  </si>
  <si>
    <t>Demontáž podlah bez polštářů z prken nebo fošen tloušťky přes 32 mm</t>
  </si>
  <si>
    <t>-92493700</t>
  </si>
  <si>
    <t>Demontáž podlah bez polštářů z prken nebo fošen tl. přes 32 mm</t>
  </si>
  <si>
    <t>18,63"viz. půdorys 1.PP - stávající stav</t>
  </si>
  <si>
    <t>763</t>
  </si>
  <si>
    <t>Konstrukce suché výstavby</t>
  </si>
  <si>
    <t>30</t>
  </si>
  <si>
    <t>763121466</t>
  </si>
  <si>
    <t>SDK stěna předsazená tl 100 mm KNAUF W626 (UA profily 50) 2 x 12,5 mm - green</t>
  </si>
  <si>
    <t>1130406519</t>
  </si>
  <si>
    <t>SDK stěna předsazená tl 100 mm profil CW+UW 75 desky 2xH2DF 12,5 TI 50 mm 50 kg/m3 EI 45</t>
  </si>
  <si>
    <t>(1+0,4)*1,2+1,2*0,4"0.04 - návrh</t>
  </si>
  <si>
    <t>(0,5+0,25+3,32)*1,5+0,5*0,4+3,32*0,15"0.04 - návrh</t>
  </si>
  <si>
    <t>(1+0,25)*1,2+1*0,25"0.25 - návrh</t>
  </si>
  <si>
    <t>31</t>
  </si>
  <si>
    <t>763161761R01</t>
  </si>
  <si>
    <t>SDK kufr desky 2xDF 12,5 TI 80 mm dvouvrstvá spodní kce profil CD+UD - green</t>
  </si>
  <si>
    <t>1761397175</t>
  </si>
  <si>
    <t>SDK podkroví desky 2xDF 12,5 TI 200 mm dvouvrstvá spodní kce profil CD+UD REI 45</t>
  </si>
  <si>
    <t>1,25*1,7+(1,25+1,7)*0,5+(2,95+0,4+1,3+0,7)*0,4+(2,95+0,7+0,7+1,3+4,65)*0,5"0.03 - návrh</t>
  </si>
  <si>
    <t>2,17*0,15+2,17*0,5"0.04 - návrh</t>
  </si>
  <si>
    <t>3,82*0,4+3,82*0,5"0.11 - návrh</t>
  </si>
  <si>
    <t>3,77*0,5+3,77*0,5"0.12 - návrh</t>
  </si>
  <si>
    <t>0,73*0,3+1,08*0,4+(0,73+1,38)*0,5"0.14 - návrh</t>
  </si>
  <si>
    <t>4,3*0,4+4,3*0,5"0.15 - návrh</t>
  </si>
  <si>
    <t>4,15*0,5+0,3*0,4+(4,15+3,75+0,3)*0,5"0.16 - návrh</t>
  </si>
  <si>
    <t>0,5*0,9+(0,9+0,5)*0,5"0.17 - návrh</t>
  </si>
  <si>
    <t>2*0,9+2*0,5"0.18 - návrh</t>
  </si>
  <si>
    <t>3,2*0,45+3,2*0,5"0.24 - návrh</t>
  </si>
  <si>
    <t>6,5*0,5+3,17*0,3+(6,5+3,17)*0,5"0.25 - návrh</t>
  </si>
  <si>
    <t>763164268R01</t>
  </si>
  <si>
    <t>SDK obklad stoupacího potrubí tvaru L nebo U š přes 1,2 m desky 2xH2DF 15 - green</t>
  </si>
  <si>
    <t>1992735217</t>
  </si>
  <si>
    <t>SDK obklad dřevěných kcí tvaru U š přes 1,2 m desky 2xH2DF 15</t>
  </si>
  <si>
    <t>(0,25+0,25)*2,9"0.03 - návrh</t>
  </si>
  <si>
    <t>(0,2+0,2)*2,9"0.10 - návrh</t>
  </si>
  <si>
    <t>(0,25+0,4)*2,9+(0,2+0,4)*2,9"0.11 - návrh</t>
  </si>
  <si>
    <t>2*(0,25+0,5)*2,9+(0,2+0,2)*2,9"0.12 - návrh</t>
  </si>
  <si>
    <t>(0,8+0,3)*2,9"0.13 - návrh</t>
  </si>
  <si>
    <t>(0,3+0,5+0,3)*2,9"0.14 - návrh</t>
  </si>
  <si>
    <t>(0,4+0,3)*2,9"0.15 - návrh</t>
  </si>
  <si>
    <t>2*(0,5+0,3)*2,9"0.25 - návrh</t>
  </si>
  <si>
    <t>33</t>
  </si>
  <si>
    <t>763172311</t>
  </si>
  <si>
    <t>Montáž revizních dvířek SDK kcí vel. 200x200 mm</t>
  </si>
  <si>
    <t>-1305709699</t>
  </si>
  <si>
    <t>Instalační technika pro konstrukce ze sádrokartonových desek montáž revizních dvířek velikost 200 x 200 mm</t>
  </si>
  <si>
    <t>1"0.11 - návrh</t>
  </si>
  <si>
    <t>34</t>
  </si>
  <si>
    <t>562457090</t>
  </si>
  <si>
    <t>dvířka revizní RD 150 x 150 - bílá</t>
  </si>
  <si>
    <t>-1092961665</t>
  </si>
  <si>
    <t>35</t>
  </si>
  <si>
    <t>763172312</t>
  </si>
  <si>
    <t>Montáž revizních dvířek SDK kcí vel. 300x300 mm</t>
  </si>
  <si>
    <t>-717663544</t>
  </si>
  <si>
    <t>Instalační technika pro konstrukce ze sádrokartonových desek montáž revizních dvířek velikost 300 x 300 mm</t>
  </si>
  <si>
    <t>5"0.02 - návrh</t>
  </si>
  <si>
    <t>1+1"0.12 - návrh</t>
  </si>
  <si>
    <t>1"0.14 - návrh</t>
  </si>
  <si>
    <t>1+1"0.15 - návrh</t>
  </si>
  <si>
    <t>1+1"0.25 - návrh</t>
  </si>
  <si>
    <t>36</t>
  </si>
  <si>
    <t>562457010</t>
  </si>
  <si>
    <t>dvířka revizní RD 300 x 300 - bílá</t>
  </si>
  <si>
    <t>-2022959990</t>
  </si>
  <si>
    <t>1+1</t>
  </si>
  <si>
    <t>37</t>
  </si>
  <si>
    <t>562457030</t>
  </si>
  <si>
    <t>dvířka revizní RD 250 x 250 - bílá</t>
  </si>
  <si>
    <t>969713298</t>
  </si>
  <si>
    <t>38</t>
  </si>
  <si>
    <t>562457050</t>
  </si>
  <si>
    <t>dvířka revizní RD 200 x 250 - bílá</t>
  </si>
  <si>
    <t>1514701829</t>
  </si>
  <si>
    <t>5+1+1+1+1+1</t>
  </si>
  <si>
    <t>39</t>
  </si>
  <si>
    <t>998763302</t>
  </si>
  <si>
    <t>Přesun hmot tonážní pro sádrokartonové konstrukce v objektech v do 12 m</t>
  </si>
  <si>
    <t>387730840</t>
  </si>
  <si>
    <t>766</t>
  </si>
  <si>
    <t>Konstrukce truhlářské</t>
  </si>
  <si>
    <t>40</t>
  </si>
  <si>
    <t>766411811</t>
  </si>
  <si>
    <t>Demontáž truhlářského obložení stěn z panelů plochy do 1,5 m2</t>
  </si>
  <si>
    <t>-1620419291</t>
  </si>
  <si>
    <t>Demontáž obložení stěn panely, plochy do 1,5 m2</t>
  </si>
  <si>
    <t>773</t>
  </si>
  <si>
    <t>Podlahy teracové</t>
  </si>
  <si>
    <t>41</t>
  </si>
  <si>
    <t>773901112</t>
  </si>
  <si>
    <t>Strojní broušení povrchu litého teraca</t>
  </si>
  <si>
    <t>2053602413</t>
  </si>
  <si>
    <t>Opravy podlah z litého teraca strojní broušení povrchu</t>
  </si>
  <si>
    <t>21,51+10,07"viz. půdorys 1.PP - stávající stav</t>
  </si>
  <si>
    <t>775</t>
  </si>
  <si>
    <t>Podlahy skládané (parkety, vlysy, lamely aj.)</t>
  </si>
  <si>
    <t>42</t>
  </si>
  <si>
    <t>775411810</t>
  </si>
  <si>
    <t>Demontáž soklíků nebo lišt dřevěných přibíjených</t>
  </si>
  <si>
    <t>-534749079</t>
  </si>
  <si>
    <t>17,3"viz. půdorys 1.PP - stávající stav</t>
  </si>
  <si>
    <t>776</t>
  </si>
  <si>
    <t>Podlahy povlakové</t>
  </si>
  <si>
    <t>43</t>
  </si>
  <si>
    <t>776491113</t>
  </si>
  <si>
    <t>Montáž lišty soklové z PVC</t>
  </si>
  <si>
    <t>-1420014343</t>
  </si>
  <si>
    <t>Lepení plastové lišty soklové řezané</t>
  </si>
  <si>
    <t>17,78+17,44+14,4+13,44+23,75+12,7+14,74+17,3+13+14,58+14,48+21,55"viz. půdorys 1.PP - Návrh</t>
  </si>
  <si>
    <t xml:space="preserve"> -16*0,9"odpočet dveří</t>
  </si>
  <si>
    <t>44</t>
  </si>
  <si>
    <t>284110080</t>
  </si>
  <si>
    <t>lišta soklová PVC</t>
  </si>
  <si>
    <t>877439710</t>
  </si>
  <si>
    <t>podlahoviny z polyvinylchloridu bez podkladu speciální soklové lišty - vytahované PVC rozměr:  š x v 10333    16 x 60 mm  role 50 m</t>
  </si>
  <si>
    <t>180,76*1,2 'Přepočtené koeficientem množství</t>
  </si>
  <si>
    <t>45</t>
  </si>
  <si>
    <t>776511820</t>
  </si>
  <si>
    <t>Demontáž povlakových podlah lepených s podložkou</t>
  </si>
  <si>
    <t>269763317</t>
  </si>
  <si>
    <t>Odstranění povlakových podlah lepených s podložkou</t>
  </si>
  <si>
    <t>14,33+13,31+8,83+10,05+7,29+10,74+10,48+26,09"viz. výkres - stávající stav</t>
  </si>
  <si>
    <t>46</t>
  </si>
  <si>
    <t>776525115</t>
  </si>
  <si>
    <t>Spojování podlah z plastů svařování za studena</t>
  </si>
  <si>
    <t>232475436</t>
  </si>
  <si>
    <t>5,95*2+4,27*5+2,2*2+4,3*2+5,24*2+1,55*2+7,1*2+3,2*1</t>
  </si>
  <si>
    <t>47</t>
  </si>
  <si>
    <t>776561110</t>
  </si>
  <si>
    <t>Lepení pásů povlakových podlah z přírodního nebo korkového linolea</t>
  </si>
  <si>
    <t>701405963</t>
  </si>
  <si>
    <t>14,33+13,31+10,71+8,83+25,96+8,26+10,05+18,63+7,29+10,74+10,48+26,09"viz. půdorys 1.PP - Návrh</t>
  </si>
  <si>
    <t>48</t>
  </si>
  <si>
    <t>284121000</t>
  </si>
  <si>
    <t>krytina podlahová PVC tl. 2,5 mm</t>
  </si>
  <si>
    <t>981696240</t>
  </si>
  <si>
    <t xml:space="preserve">podlahoviny PVC
</t>
  </si>
  <si>
    <t>164,68*1,2 'Přepočtené koeficientem množství</t>
  </si>
  <si>
    <t>49</t>
  </si>
  <si>
    <t>776590150</t>
  </si>
  <si>
    <t>Úprava podkladu nášlapných ploch penetrací</t>
  </si>
  <si>
    <t>85504690</t>
  </si>
  <si>
    <t>Ostatní práce na nášlapných plochách úprava podkladu (materiály ve specifikaci) penetrování</t>
  </si>
  <si>
    <t>50</t>
  </si>
  <si>
    <t>611552210</t>
  </si>
  <si>
    <t>penetrace THOMSIT R 777 (á 10 kg)</t>
  </si>
  <si>
    <t>kg</t>
  </si>
  <si>
    <t>190909627</t>
  </si>
  <si>
    <t>podlahoviny dřevěné příslušenství k plovoucím podlahám penetrace THOMSIT R 777      (á 10 kg)</t>
  </si>
  <si>
    <t>51</t>
  </si>
  <si>
    <t>776990112</t>
  </si>
  <si>
    <t>Vyrovnání podkladu samonivelační stěrkou tl 3 mm pevnosti 30 Mpa</t>
  </si>
  <si>
    <t>-2140746178</t>
  </si>
  <si>
    <t>52</t>
  </si>
  <si>
    <t>776990192</t>
  </si>
  <si>
    <t>Příplatek k vyrovnání podkladu podlahy samonivelační stěrkou pevnosti 30 Mpa ZKD 1 mm tloušťky</t>
  </si>
  <si>
    <t>1951433906</t>
  </si>
  <si>
    <t>164,68*2"finální tl. 5 mm</t>
  </si>
  <si>
    <t>53</t>
  </si>
  <si>
    <t>998776102</t>
  </si>
  <si>
    <t>Přesun hmot tonážní pro podlahy povlakové v objektech v do 12 m</t>
  </si>
  <si>
    <t>362693606</t>
  </si>
  <si>
    <t>Přesun hmot pro podlahy povlakové stanovený z hmotnosti přesunovaného materiálu vodorovná dopravní vzdálenost do 50 m v objektech výšky přes 6 do 12 m</t>
  </si>
  <si>
    <t>783</t>
  </si>
  <si>
    <t>Dokončovací práce - nátěry</t>
  </si>
  <si>
    <t>54</t>
  </si>
  <si>
    <t>783821122</t>
  </si>
  <si>
    <t>Nátěry syntetické omítek a betonových povrchů barva dražší matný povrch 1x základní a 2x email - sokl teraca</t>
  </si>
  <si>
    <t>-1313424142</t>
  </si>
  <si>
    <t>Nátěry omítek a betonových povrchů syntetické na vzduchu schnoucí dražšími barvami (např. Düfa, …) matný povrch 1x základní 2x email</t>
  </si>
  <si>
    <t>(31,68+14,58)*0,1"viz. půdorys 1.PP - Návrh</t>
  </si>
  <si>
    <t>-7*0,9*0,1"odpočet dveří 0.02</t>
  </si>
  <si>
    <t>-2*0,9*0,1"odpočet dveří 0.24</t>
  </si>
  <si>
    <t>784</t>
  </si>
  <si>
    <t>Dokončovací práce - malby a tapety</t>
  </si>
  <si>
    <t>55</t>
  </si>
  <si>
    <t>784121001</t>
  </si>
  <si>
    <t>Oškrabání malby v mísnostech výšky do 3,80 m</t>
  </si>
  <si>
    <t>1834217504</t>
  </si>
  <si>
    <t>Oškrabání malby v místnostech výšky do 3,80 m</t>
  </si>
  <si>
    <t>21,51+14,33+13,31+10,71+8,83+25,96+8,26+10,05+18,63+7,29+10,74+10,48+10,07+26,09"viz. půdorys 1.PP - stávající stav - strop</t>
  </si>
  <si>
    <t>-2,7"obklad</t>
  </si>
  <si>
    <t>(31,68+17,78+17,44+14,4+13,44+23,75+12,7+14,74+17,3+13+14,58+14,48+14,58+21,55)*2,9"viz. půdorys 1.PP - stávací stav - stěny</t>
  </si>
  <si>
    <t>-25*0,9*1,97"odpočet dveří</t>
  </si>
  <si>
    <t>-(2*0,85*1,25+3*1,2*1,25+1,5*1,25+1,5*1,2+0,9*1,2+3*1,2*1,3)"odpočet oken</t>
  </si>
  <si>
    <t>56</t>
  </si>
  <si>
    <t>784121031</t>
  </si>
  <si>
    <t>Mydlení podkladu v místnostech výšky do 3,80 m</t>
  </si>
  <si>
    <t>1266350216</t>
  </si>
  <si>
    <t>21,51+14,33+13,31+10,71+8,83+25,96+8,26+10,05+18,63+7,29+10,74+10,48+10,07+26,09"viz. půdorys 1.PP - stávají stav</t>
  </si>
  <si>
    <t>57</t>
  </si>
  <si>
    <t>784171003</t>
  </si>
  <si>
    <t>Olepování vnitřních ploch páskou v místnostech výšky do 5,00 m</t>
  </si>
  <si>
    <t>89984996</t>
  </si>
  <si>
    <t>(1+2,1*2)*22"dveře</t>
  </si>
  <si>
    <t>(1,2+1,3)*2*3+(0,9+1,2)*2+(1,5+1,2)*2*2+(1,2+1,25)*2*3+(0,85+1,25)*2*2"okna</t>
  </si>
  <si>
    <t>58</t>
  </si>
  <si>
    <t>581248370</t>
  </si>
  <si>
    <t>páska pro malířské potřeby do 60° C, PG 4010-50, 50mm x 50 m</t>
  </si>
  <si>
    <t>-175239529</t>
  </si>
  <si>
    <t>200</t>
  </si>
  <si>
    <t>59</t>
  </si>
  <si>
    <t>784171101</t>
  </si>
  <si>
    <t>Zakrytí vnitřních podlah včetně pozdějšího odkrytí</t>
  </si>
  <si>
    <t>2110616727</t>
  </si>
  <si>
    <t>Zakrytí nemalovaných ploch (materiál ve specifikaci) včetně pozdějšího odkrytí podlah</t>
  </si>
  <si>
    <t>250,79</t>
  </si>
  <si>
    <t>60</t>
  </si>
  <si>
    <t>581248470</t>
  </si>
  <si>
    <t>fólie pro malířské potřeby textilní, PG 4030-10, 1 x 10 m</t>
  </si>
  <si>
    <t>1666628885</t>
  </si>
  <si>
    <t>zeminy jílovinové - hlinky a nátěry malířské nátěry upravené tekuté PRIMALEX (systém) barvy malířské vnitřní pásky a fólie - malířské potřeby fólie textilní PG 4030-10   1 x 10 m</t>
  </si>
  <si>
    <t>300</t>
  </si>
  <si>
    <t>61</t>
  </si>
  <si>
    <t>784171113</t>
  </si>
  <si>
    <t>Zakrytí vnitřních ploch stěn v místnostech výšky do 5,00 m</t>
  </si>
  <si>
    <t>-1786984599</t>
  </si>
  <si>
    <t>44,325+16,06"okna dveře</t>
  </si>
  <si>
    <t>62</t>
  </si>
  <si>
    <t>581248420</t>
  </si>
  <si>
    <t>fólie pro malířské potřeby zakrývací, PG 4020-20, 7µ,  4 x 5 m</t>
  </si>
  <si>
    <t>256021766</t>
  </si>
  <si>
    <t>63</t>
  </si>
  <si>
    <t>784181001</t>
  </si>
  <si>
    <t>Jednonásobné pačokování v místnostech výšky do 3,80 m</t>
  </si>
  <si>
    <t>-1665971159</t>
  </si>
  <si>
    <t>Pačokování jednonásobné v místnostech výšky do 3,80 m</t>
  </si>
  <si>
    <t>(31,68+17,78+17,44+14,4+13,44+23,75+12,7+14,74+17,3+13+14,58+14,48+14,58+21,55)*2,9"viz. půdorys 1.PP - návrh - stěny</t>
  </si>
  <si>
    <t>21,51+14,33+13,31+10,71+8,83+25,96+8,26+10,05+18,63+7,29+10,74+10,48+10,07+26,09"viz. půdorys 1.PP - návrh - strop</t>
  </si>
  <si>
    <t>64</t>
  </si>
  <si>
    <t>784181101</t>
  </si>
  <si>
    <t>Základní akrylátová jednonásobná penetrace podkladu v místnostech výšky do 3,80m</t>
  </si>
  <si>
    <t>-1129873932</t>
  </si>
  <si>
    <t>Penetrace podkladu jednonásobná základní akrylátová v místnostech výšky do 3,80 m</t>
  </si>
  <si>
    <t>65</t>
  </si>
  <si>
    <t>784211111</t>
  </si>
  <si>
    <t>Dvojnásobné  bílé malby ze směsí za mokra velmi dobře otěruvzdorných v místnostech výšky do 3,80 m</t>
  </si>
  <si>
    <t>345378938</t>
  </si>
  <si>
    <t>Malby z malířských směsí otěruvzdorných za mokra dvojnásobné, bílé za mokra otěruvzdorné velmi dobře v místnostech výšky do 3,80 m</t>
  </si>
  <si>
    <t>02 - Instalace VZT - výměna vzduchu v archivech 1.PP</t>
  </si>
  <si>
    <t>751R01</t>
  </si>
  <si>
    <t>02 - Zařízení vzduchotechniky</t>
  </si>
  <si>
    <t>komplet</t>
  </si>
  <si>
    <t>512</t>
  </si>
  <si>
    <t>527661834</t>
  </si>
  <si>
    <t xml:space="preserve">Viz. samostatný položkový rozpočet </t>
  </si>
  <si>
    <t>03 - Vedlejší rozpočtové náklady</t>
  </si>
  <si>
    <t>VRN - Vedlejší rozpočtové náklady</t>
  </si>
  <si>
    <t xml:space="preserve">    0 - Vedlejší rozpočtové náklady</t>
  </si>
  <si>
    <t>VRN</t>
  </si>
  <si>
    <t>030001000</t>
  </si>
  <si>
    <t>Zařízení staveniště, včetně buňkoviště a suchého WC</t>
  </si>
  <si>
    <t>131072</t>
  </si>
  <si>
    <t>-186170383</t>
  </si>
  <si>
    <t>Zařízení staveniště</t>
  </si>
  <si>
    <t>034103000</t>
  </si>
  <si>
    <t>Energie pro zařízení staveniště</t>
  </si>
  <si>
    <t>1285220862</t>
  </si>
  <si>
    <t>Energie pro zařízení staveniště, voda elektřina</t>
  </si>
  <si>
    <t>034403000</t>
  </si>
  <si>
    <t>Dočasné dopravní značení na staveništi - montáž + demontáž</t>
  </si>
  <si>
    <t>-1522990063</t>
  </si>
  <si>
    <t>034503000</t>
  </si>
  <si>
    <t>Informační tabule na staveništi</t>
  </si>
  <si>
    <t>-1027532053</t>
  </si>
  <si>
    <t>039002000</t>
  </si>
  <si>
    <t>Zrušení zařízení staveniště</t>
  </si>
  <si>
    <t>1755616591</t>
  </si>
  <si>
    <t>065002000</t>
  </si>
  <si>
    <t>Mimostaveništní doprava materiálů</t>
  </si>
  <si>
    <t>-508104461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</si>
  <si>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</si>
  <si>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</si>
  <si>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</si>
  <si>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</si>
  <si>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</si>
  <si>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</si>
  <si>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</si>
  <si>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</si>
  <si>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</si>
  <si>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</si>
  <si>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</si>
  <si>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</si>
  <si>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</si>
  <si>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</si>
  <si>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</si>
  <si>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</si>
  <si>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</si>
  <si>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</si>
  <si>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</si>
  <si>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</si>
  <si>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</si>
  <si>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</si>
  <si>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</si>
  <si>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</si>
  <si>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</si>
  <si>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</si>
  <si>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</si>
  <si>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</si>
  <si>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</si>
  <si>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</si>
  <si>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</si>
  <si>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</si>
  <si>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</si>
  <si>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</si>
  <si>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</si>
  <si>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</si>
  <si>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</si>
  <si>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</si>
  <si>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</si>
  <si>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</si>
  <si>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</si>
  <si>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</si>
  <si>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</si>
  <si>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</si>
  <si>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</si>
  <si>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</si>
  <si>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</si>
  <si>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</si>
  <si>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</si>
  <si>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</si>
  <si>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</si>
  <si>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</si>
  <si>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</si>
  <si>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</si>
  <si>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</si>
  <si>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</si>
  <si>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</si>
  <si>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</si>
  <si>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</si>
  <si>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</si>
  <si>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</si>
  <si>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</si>
  <si>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</si>
  <si>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</si>
  <si>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</si>
  <si>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</si>
  <si>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</si>
  <si>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</si>
  <si>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</si>
  <si>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</si>
  <si>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</si>
  <si>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</si>
  <si>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</si>
  <si>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</si>
  <si>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</si>
  <si>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</si>
  <si>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</si>
  <si>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</si>
  <si>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</si>
  <si>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</si>
  <si>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</si>
  <si>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</si>
  <si>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</si>
  <si>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</si>
  <si>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</si>
  <si>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</si>
  <si>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</si>
  <si>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</si>
  <si>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</si>
  <si>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</si>
  <si>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</si>
  <si>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</si>
  <si>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</si>
  <si>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</si>
  <si>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</si>
  <si>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</si>
  <si>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</si>
  <si>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</si>
  <si>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</si>
  <si>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</si>
  <si>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</si>
  <si>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</si>
  <si>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</si>
  <si>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</si>
  <si>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</si>
  <si>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</si>
  <si>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</si>
  <si>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</si>
  <si>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</si>
  <si>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</si>
  <si>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</si>
  <si>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</si>
  <si>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</si>
  <si>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</si>
  <si>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</si>
  <si>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</si>
  <si>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</si>
  <si>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</si>
  <si>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</si>
  <si>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</si>
  <si>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</si>
  <si>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</si>
  <si>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</si>
  <si>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</si>
  <si>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</si>
  <si>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</si>
  <si>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</si>
  <si>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</si>
  <si>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</si>
  <si>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</si>
  <si>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</si>
  <si>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</si>
  <si>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</si>
  <si>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</si>
  <si>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</si>
  <si>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</si>
  <si>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</si>
  <si>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</si>
  <si>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</si>
  <si>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</si>
  <si>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</si>
  <si>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</si>
  <si>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</si>
  <si>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</si>
  <si>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</si>
  <si>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</si>
  <si>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</si>
  <si>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</si>
  <si>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</si>
  <si>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</si>
  <si>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</si>
  <si>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</si>
  <si>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</si>
  <si>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</si>
  <si>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</si>
  <si>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</si>
  <si>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</si>
  <si>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</si>
  <si>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</si>
  <si>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</si>
  <si>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</si>
  <si>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</si>
  <si>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</si>
  <si>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</si>
  <si>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</si>
  <si>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</si>
  <si>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</si>
  <si>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</si>
  <si>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</si>
  <si>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</si>
  <si>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</si>
  <si>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</si>
  <si>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Název:</t>
  </si>
  <si>
    <t>Stavební úpravy archívu v 1.PP objektu staré radnice</t>
  </si>
  <si>
    <t>Číslo zakázky:</t>
  </si>
  <si>
    <t>Větrání</t>
  </si>
  <si>
    <t>Archivní číslo:</t>
  </si>
  <si>
    <t>TS_15_V04</t>
  </si>
  <si>
    <t>Poz. číslo</t>
  </si>
  <si>
    <t>Měrná jednotka</t>
  </si>
  <si>
    <t xml:space="preserve">Počet </t>
  </si>
  <si>
    <t>Cena dodávky jednotková</t>
  </si>
  <si>
    <t>Cena dodávky celkem</t>
  </si>
  <si>
    <t>Cena montáže celkem</t>
  </si>
  <si>
    <t>Zařízení č. 1</t>
  </si>
  <si>
    <t>1.01</t>
  </si>
  <si>
    <r>
      <t>Větrací jednotka s rekuperací tepla a by-passem
EHR 150/7 H BP Ekonovent</t>
    </r>
    <r>
      <rPr>
        <sz val="11"/>
        <color indexed="8"/>
        <rFont val="Arial"/>
        <family val="2"/>
      </rPr>
      <t>, vč. regulace
Q</t>
    </r>
    <r>
      <rPr>
        <vertAlign val="subscript"/>
        <sz val="11"/>
        <color indexed="8"/>
        <rFont val="Arial"/>
        <family val="2"/>
      </rPr>
      <t>v.max.</t>
    </r>
    <r>
      <rPr>
        <sz val="11"/>
        <color indexed="8"/>
        <rFont val="Arial"/>
        <family val="2"/>
      </rPr>
      <t xml:space="preserve"> = 150 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/h</t>
    </r>
  </si>
  <si>
    <t>kpl</t>
  </si>
  <si>
    <t>Příslušenství: čerpadlo a sifon pro odvod  kondenzátu.</t>
  </si>
  <si>
    <r>
      <t>Plastové potrubí min.</t>
    </r>
    <r>
      <rPr>
        <sz val="11"/>
        <color indexed="8"/>
        <rFont val="Arial"/>
        <family val="2"/>
      </rPr>
      <t>Ø 20 mm</t>
    </r>
  </si>
  <si>
    <t>b.m.</t>
  </si>
  <si>
    <t>1.02</t>
  </si>
  <si>
    <t>Zpětná klapka RSK 150</t>
  </si>
  <si>
    <t>ks</t>
  </si>
  <si>
    <t>1.03</t>
  </si>
  <si>
    <r>
      <t xml:space="preserve">Protidešťová žaluzie pro kruhové potrubí </t>
    </r>
    <r>
      <rPr>
        <b/>
        <sz val="11"/>
        <color indexed="8"/>
        <rFont val="Segoe UI"/>
        <family val="2"/>
      </rPr>
      <t>Ø</t>
    </r>
    <r>
      <rPr>
        <b/>
        <sz val="11"/>
        <color indexed="8"/>
        <rFont val="Arial"/>
        <family val="2"/>
      </rPr>
      <t>150mm, plechová nástřik práškovou barvou</t>
    </r>
  </si>
  <si>
    <t>1.04</t>
  </si>
  <si>
    <r>
      <t xml:space="preserve">Vyústka 225x75 mm pro kruhové potrubí Ø150mm
</t>
    </r>
    <r>
      <rPr>
        <sz val="11"/>
        <color indexed="8"/>
        <rFont val="Arial"/>
        <family val="2"/>
      </rPr>
      <t>jednořadá s regulací</t>
    </r>
  </si>
  <si>
    <t>1.05</t>
  </si>
  <si>
    <t>Talířový ventil odvodní, Ø150mm</t>
  </si>
  <si>
    <r>
      <t xml:space="preserve">Tepelné izolace potrubí minerální plsti
</t>
    </r>
    <r>
      <rPr>
        <sz val="11"/>
        <color indexed="8"/>
        <rFont val="Arial"/>
        <family val="2"/>
      </rPr>
      <t>tl. 25 mm, 1x polep Al folií
Poznámka: lze použit izolační návleky</t>
    </r>
  </si>
  <si>
    <r>
      <t>m</t>
    </r>
    <r>
      <rPr>
        <vertAlign val="superscript"/>
        <sz val="11"/>
        <color indexed="8"/>
        <rFont val="Arial"/>
        <family val="2"/>
      </rPr>
      <t>2</t>
    </r>
  </si>
  <si>
    <t>Izolovaná ohebná hadice Ø150mm</t>
  </si>
  <si>
    <t>KRUHOVÉ POTRUBÍ SPIRO</t>
  </si>
  <si>
    <t xml:space="preserve"> Ø150mm, 40% tvarovek</t>
  </si>
  <si>
    <t>Montážní a spojovací materiál</t>
  </si>
  <si>
    <t>Stavební úpravy – prostupy</t>
  </si>
  <si>
    <t>Náklady na dopravu materiálu</t>
  </si>
  <si>
    <t>Celkem</t>
  </si>
  <si>
    <t xml:space="preserve">Celkem bez DPH  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</si>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</sst>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"/>
    <numFmt numFmtId="170" formatCode="#,##0.00\ [$Kč-405];[Red]\-#,##0.00\ [$Kč-405]"/>
  </numFmts>
  <fonts count="10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0"/>
      <name val="Arial CE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Segoe U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 CE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3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3" fillId="33" borderId="0" xfId="36" applyFill="1" applyAlignment="1">
      <alignment horizontal="left" vertical="top"/>
    </xf>
    <xf numFmtId="0" fontId="98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99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9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  <xf numFmtId="49" fontId="54" fillId="0" borderId="0" xfId="47" applyNumberFormat="1" applyFont="1" applyFill="1" applyAlignment="1">
      <alignment horizontal="center" vertical="center" wrapText="1"/>
      <protection/>
    </xf>
    <xf numFmtId="49" fontId="54" fillId="0" borderId="0" xfId="47" applyNumberFormat="1" applyFont="1" applyFill="1" applyAlignment="1">
      <alignment horizontal="left" vertical="center" wrapText="1"/>
      <protection/>
    </xf>
    <xf numFmtId="0" fontId="54" fillId="0" borderId="0" xfId="47" applyFont="1" applyFill="1" applyAlignment="1">
      <alignment horizontal="center" vertical="center" wrapText="1"/>
      <protection/>
    </xf>
    <xf numFmtId="3" fontId="54" fillId="0" borderId="0" xfId="47" applyNumberFormat="1" applyFont="1" applyFill="1" applyAlignment="1">
      <alignment horizontal="center" vertical="center" wrapText="1"/>
      <protection/>
    </xf>
    <xf numFmtId="3" fontId="54" fillId="0" borderId="0" xfId="47" applyNumberFormat="1" applyFont="1" applyFill="1" applyAlignment="1">
      <alignment vertical="center" wrapText="1"/>
      <protection/>
    </xf>
    <xf numFmtId="0" fontId="54" fillId="0" borderId="0" xfId="47" applyFont="1" applyFill="1" applyAlignment="1">
      <alignment vertical="center" wrapText="1"/>
      <protection/>
    </xf>
    <xf numFmtId="3" fontId="55" fillId="0" borderId="0" xfId="47" applyNumberFormat="1" applyFont="1" applyFill="1" applyAlignment="1">
      <alignment vertical="center" wrapText="1"/>
      <protection/>
    </xf>
    <xf numFmtId="49" fontId="56" fillId="0" borderId="45" xfId="48" applyNumberFormat="1" applyFont="1" applyFill="1" applyBorder="1" applyAlignment="1">
      <alignment horizontal="right" vertical="center"/>
      <protection/>
    </xf>
    <xf numFmtId="0" fontId="57" fillId="0" borderId="46" xfId="47" applyFont="1" applyFill="1" applyBorder="1" applyAlignment="1">
      <alignment horizontal="left" vertical="center"/>
      <protection/>
    </xf>
    <xf numFmtId="0" fontId="58" fillId="0" borderId="47" xfId="47" applyFont="1" applyFill="1" applyBorder="1" applyAlignment="1">
      <alignment horizontal="right" vertical="center"/>
      <protection/>
    </xf>
    <xf numFmtId="49" fontId="56" fillId="0" borderId="48" xfId="47" applyNumberFormat="1" applyFont="1" applyFill="1" applyBorder="1" applyAlignment="1">
      <alignment horizontal="center" vertical="center"/>
      <protection/>
    </xf>
    <xf numFmtId="49" fontId="56" fillId="0" borderId="49" xfId="48" applyNumberFormat="1" applyFont="1" applyFill="1" applyBorder="1" applyAlignment="1">
      <alignment horizontal="right" vertical="center"/>
      <protection/>
    </xf>
    <xf numFmtId="0" fontId="57" fillId="0" borderId="50" xfId="47" applyFont="1" applyFill="1" applyBorder="1" applyAlignment="1">
      <alignment horizontal="left" vertical="center"/>
      <protection/>
    </xf>
    <xf numFmtId="4" fontId="58" fillId="0" borderId="51" xfId="47" applyNumberFormat="1" applyFont="1" applyFill="1" applyBorder="1" applyAlignment="1">
      <alignment horizontal="right" vertical="center"/>
      <protection/>
    </xf>
    <xf numFmtId="49" fontId="56" fillId="0" borderId="52" xfId="47" applyNumberFormat="1" applyFont="1" applyFill="1" applyBorder="1" applyAlignment="1">
      <alignment horizontal="center" vertical="center"/>
      <protection/>
    </xf>
    <xf numFmtId="3" fontId="59" fillId="0" borderId="53" xfId="47" applyNumberFormat="1" applyFont="1" applyFill="1" applyBorder="1" applyAlignment="1">
      <alignment horizontal="center" vertical="center" wrapText="1"/>
      <protection/>
    </xf>
    <xf numFmtId="3" fontId="59" fillId="0" borderId="0" xfId="47" applyNumberFormat="1" applyFont="1" applyFill="1" applyAlignment="1">
      <alignment vertical="center" wrapText="1"/>
      <protection/>
    </xf>
    <xf numFmtId="0" fontId="59" fillId="0" borderId="0" xfId="47" applyFont="1" applyFill="1" applyAlignment="1">
      <alignment vertical="center" wrapText="1"/>
      <protection/>
    </xf>
    <xf numFmtId="3" fontId="60" fillId="0" borderId="0" xfId="47" applyNumberFormat="1" applyFont="1" applyFill="1" applyAlignment="1">
      <alignment vertical="center" wrapText="1"/>
      <protection/>
    </xf>
    <xf numFmtId="49" fontId="54" fillId="0" borderId="54" xfId="47" applyNumberFormat="1" applyFont="1" applyFill="1" applyBorder="1" applyAlignment="1">
      <alignment horizontal="center" vertical="center" wrapText="1"/>
      <protection/>
    </xf>
    <xf numFmtId="49" fontId="54" fillId="0" borderId="55" xfId="47" applyNumberFormat="1" applyFont="1" applyFill="1" applyBorder="1" applyAlignment="1">
      <alignment horizontal="left" vertical="center" wrapText="1"/>
      <protection/>
    </xf>
    <xf numFmtId="49" fontId="54" fillId="0" borderId="55" xfId="47" applyNumberFormat="1" applyFont="1" applyFill="1" applyBorder="1" applyAlignment="1">
      <alignment horizontal="center" vertical="center" wrapText="1"/>
      <protection/>
    </xf>
    <xf numFmtId="3" fontId="54" fillId="0" borderId="55" xfId="47" applyNumberFormat="1" applyFont="1" applyFill="1" applyBorder="1" applyAlignment="1">
      <alignment horizontal="center" vertical="center" wrapText="1"/>
      <protection/>
    </xf>
    <xf numFmtId="3" fontId="54" fillId="0" borderId="56" xfId="47" applyNumberFormat="1" applyFont="1" applyFill="1" applyBorder="1" applyAlignment="1">
      <alignment horizontal="center" vertical="center" wrapText="1"/>
      <protection/>
    </xf>
    <xf numFmtId="49" fontId="61" fillId="0" borderId="57" xfId="47" applyNumberFormat="1" applyFont="1" applyFill="1" applyBorder="1" applyAlignment="1">
      <alignment horizontal="center" vertical="center" wrapText="1"/>
      <protection/>
    </xf>
    <xf numFmtId="169" fontId="62" fillId="36" borderId="58" xfId="47" applyNumberFormat="1" applyFont="1" applyFill="1" applyBorder="1" applyAlignment="1" applyProtection="1">
      <alignment horizontal="left" vertical="center" wrapText="1"/>
      <protection/>
    </xf>
    <xf numFmtId="0" fontId="61" fillId="0" borderId="59" xfId="47" applyFont="1" applyFill="1" applyBorder="1" applyAlignment="1">
      <alignment horizontal="center" vertical="center" wrapText="1"/>
      <protection/>
    </xf>
    <xf numFmtId="3" fontId="61" fillId="0" borderId="59" xfId="47" applyNumberFormat="1" applyFont="1" applyFill="1" applyBorder="1" applyAlignment="1">
      <alignment horizontal="center" vertical="center" wrapText="1"/>
      <protection/>
    </xf>
    <xf numFmtId="3" fontId="55" fillId="0" borderId="59" xfId="47" applyNumberFormat="1" applyFont="1" applyFill="1" applyBorder="1" applyAlignment="1">
      <alignment horizontal="center" vertical="center" wrapText="1"/>
      <protection/>
    </xf>
    <xf numFmtId="3" fontId="57" fillId="0" borderId="59" xfId="47" applyNumberFormat="1" applyFont="1" applyFill="1" applyBorder="1" applyAlignment="1">
      <alignment horizontal="center" vertical="center" wrapText="1"/>
      <protection/>
    </xf>
    <xf numFmtId="3" fontId="57" fillId="0" borderId="60" xfId="47" applyNumberFormat="1" applyFont="1" applyFill="1" applyBorder="1" applyAlignment="1">
      <alignment horizontal="center" vertical="center" wrapText="1"/>
      <protection/>
    </xf>
    <xf numFmtId="0" fontId="57" fillId="0" borderId="0" xfId="47" applyFont="1" applyFill="1" applyAlignment="1">
      <alignment vertical="center" wrapText="1"/>
      <protection/>
    </xf>
    <xf numFmtId="49" fontId="53" fillId="0" borderId="57" xfId="47" applyNumberFormat="1" applyFill="1" applyBorder="1" applyAlignment="1">
      <alignment horizontal="center" vertical="center"/>
      <protection/>
    </xf>
    <xf numFmtId="0" fontId="63" fillId="0" borderId="59" xfId="47" applyFont="1" applyFill="1" applyBorder="1" applyAlignment="1">
      <alignment vertical="center"/>
      <protection/>
    </xf>
    <xf numFmtId="0" fontId="64" fillId="0" borderId="61" xfId="47" applyFont="1" applyFill="1" applyBorder="1" applyAlignment="1">
      <alignment horizontal="center" vertical="center" wrapText="1"/>
      <protection/>
    </xf>
    <xf numFmtId="3" fontId="64" fillId="0" borderId="61" xfId="47" applyNumberFormat="1" applyFont="1" applyFill="1" applyBorder="1" applyAlignment="1">
      <alignment horizontal="center" vertical="center" wrapText="1"/>
      <protection/>
    </xf>
    <xf numFmtId="3" fontId="65" fillId="0" borderId="61" xfId="47" applyNumberFormat="1" applyFont="1" applyFill="1" applyBorder="1" applyAlignment="1">
      <alignment horizontal="center" vertical="center" wrapText="1"/>
      <protection/>
    </xf>
    <xf numFmtId="3" fontId="66" fillId="0" borderId="62" xfId="47" applyNumberFormat="1" applyFont="1" applyFill="1" applyBorder="1" applyAlignment="1">
      <alignment horizontal="center" vertical="center" wrapText="1"/>
      <protection/>
    </xf>
    <xf numFmtId="3" fontId="66" fillId="0" borderId="63" xfId="47" applyNumberFormat="1" applyFont="1" applyFill="1" applyBorder="1" applyAlignment="1">
      <alignment horizontal="center" vertical="center" wrapText="1"/>
      <protection/>
    </xf>
    <xf numFmtId="3" fontId="67" fillId="0" borderId="0" xfId="47" applyNumberFormat="1" applyFont="1" applyFill="1" applyAlignment="1">
      <alignment vertical="center" wrapText="1"/>
      <protection/>
    </xf>
    <xf numFmtId="49" fontId="68" fillId="0" borderId="64" xfId="47" applyNumberFormat="1" applyFont="1" applyFill="1" applyBorder="1" applyAlignment="1">
      <alignment horizontal="left" vertical="center"/>
      <protection/>
    </xf>
    <xf numFmtId="49" fontId="69" fillId="0" borderId="65" xfId="47" applyNumberFormat="1" applyFont="1" applyFill="1" applyBorder="1" applyAlignment="1">
      <alignment horizontal="left" vertical="top" wrapText="1"/>
      <protection/>
    </xf>
    <xf numFmtId="49" fontId="68" fillId="0" borderId="66" xfId="47" applyNumberFormat="1" applyFont="1" applyFill="1" applyBorder="1" applyAlignment="1">
      <alignment horizontal="center" vertical="center"/>
      <protection/>
    </xf>
    <xf numFmtId="3" fontId="68" fillId="0" borderId="66" xfId="47" applyNumberFormat="1" applyFont="1" applyFill="1" applyBorder="1" applyAlignment="1">
      <alignment horizontal="center" vertical="center"/>
      <protection/>
    </xf>
    <xf numFmtId="49" fontId="68" fillId="0" borderId="67" xfId="47" applyNumberFormat="1" applyFont="1" applyFill="1" applyBorder="1" applyAlignment="1">
      <alignment horizontal="left" vertical="center"/>
      <protection/>
    </xf>
    <xf numFmtId="49" fontId="68" fillId="0" borderId="61" xfId="47" applyNumberFormat="1" applyFont="1" applyFill="1" applyBorder="1" applyAlignment="1">
      <alignment horizontal="left" vertical="top" wrapText="1"/>
      <protection/>
    </xf>
    <xf numFmtId="0" fontId="72" fillId="0" borderId="68" xfId="47" applyFont="1" applyFill="1" applyBorder="1" applyAlignment="1">
      <alignment horizontal="center" vertical="center" wrapText="1"/>
      <protection/>
    </xf>
    <xf numFmtId="49" fontId="68" fillId="0" borderId="68" xfId="47" applyNumberFormat="1" applyFont="1" applyFill="1" applyBorder="1" applyAlignment="1">
      <alignment horizontal="center" vertical="center"/>
      <protection/>
    </xf>
    <xf numFmtId="49" fontId="68" fillId="0" borderId="69" xfId="47" applyNumberFormat="1" applyFont="1" applyFill="1" applyBorder="1" applyAlignment="1">
      <alignment horizontal="left" vertical="center"/>
      <protection/>
    </xf>
    <xf numFmtId="49" fontId="69" fillId="0" borderId="62" xfId="47" applyNumberFormat="1" applyFont="1" applyFill="1" applyBorder="1" applyAlignment="1">
      <alignment horizontal="left" vertical="center" wrapText="1"/>
      <protection/>
    </xf>
    <xf numFmtId="49" fontId="68" fillId="0" borderId="62" xfId="47" applyNumberFormat="1" applyFont="1" applyFill="1" applyBorder="1" applyAlignment="1">
      <alignment horizontal="center" vertical="center"/>
      <protection/>
    </xf>
    <xf numFmtId="49" fontId="68" fillId="0" borderId="62" xfId="47" applyNumberFormat="1" applyFont="1" applyFill="1" applyBorder="1" applyAlignment="1">
      <alignment horizontal="left" vertical="center"/>
      <protection/>
    </xf>
    <xf numFmtId="3" fontId="72" fillId="0" borderId="66" xfId="47" applyNumberFormat="1" applyFont="1" applyFill="1" applyBorder="1" applyAlignment="1">
      <alignment horizontal="center" vertical="center"/>
      <protection/>
    </xf>
    <xf numFmtId="49" fontId="74" fillId="0" borderId="69" xfId="47" applyNumberFormat="1" applyFont="1" applyFill="1" applyBorder="1" applyAlignment="1">
      <alignment horizontal="left" vertical="center"/>
      <protection/>
    </xf>
    <xf numFmtId="49" fontId="75" fillId="0" borderId="62" xfId="47" applyNumberFormat="1" applyFont="1" applyFill="1" applyBorder="1" applyAlignment="1">
      <alignment horizontal="left" vertical="center"/>
      <protection/>
    </xf>
    <xf numFmtId="3" fontId="74" fillId="0" borderId="66" xfId="47" applyNumberFormat="1" applyFont="1" applyFill="1" applyBorder="1" applyAlignment="1">
      <alignment horizontal="center" vertical="center"/>
      <protection/>
    </xf>
    <xf numFmtId="49" fontId="66" fillId="0" borderId="62" xfId="49" applyNumberFormat="1" applyFont="1" applyFill="1" applyBorder="1" applyAlignment="1">
      <alignment horizontal="center" shrinkToFit="1"/>
      <protection/>
    </xf>
    <xf numFmtId="3" fontId="66" fillId="0" borderId="66" xfId="49" applyNumberFormat="1" applyFont="1" applyFill="1" applyBorder="1" applyAlignment="1">
      <alignment horizontal="center"/>
      <protection/>
    </xf>
    <xf numFmtId="0" fontId="64" fillId="0" borderId="65" xfId="47" applyFont="1" applyBorder="1" applyAlignment="1">
      <alignment horizontal="left" wrapText="1"/>
      <protection/>
    </xf>
    <xf numFmtId="3" fontId="66" fillId="0" borderId="62" xfId="49" applyNumberFormat="1" applyFont="1" applyFill="1" applyBorder="1" applyAlignment="1">
      <alignment horizontal="center"/>
      <protection/>
    </xf>
    <xf numFmtId="49" fontId="66" fillId="0" borderId="69" xfId="47" applyNumberFormat="1" applyFont="1" applyBorder="1" applyAlignment="1" applyProtection="1">
      <alignment horizontal="center" vertical="center" wrapText="1"/>
      <protection locked="0"/>
    </xf>
    <xf numFmtId="49" fontId="63" fillId="0" borderId="70" xfId="47" applyNumberFormat="1" applyFont="1" applyFill="1" applyBorder="1" applyAlignment="1">
      <alignment horizontal="center" vertical="center" wrapText="1"/>
      <protection/>
    </xf>
    <xf numFmtId="169" fontId="76" fillId="36" borderId="71" xfId="47" applyNumberFormat="1" applyFont="1" applyFill="1" applyBorder="1" applyAlignment="1" applyProtection="1">
      <alignment horizontal="left" vertical="center" wrapText="1"/>
      <protection/>
    </xf>
    <xf numFmtId="49" fontId="77" fillId="0" borderId="71" xfId="47" applyNumberFormat="1" applyFont="1" applyFill="1" applyBorder="1" applyAlignment="1">
      <alignment horizontal="center" vertical="center" wrapText="1"/>
      <protection/>
    </xf>
    <xf numFmtId="3" fontId="77" fillId="0" borderId="71" xfId="47" applyNumberFormat="1" applyFont="1" applyFill="1" applyBorder="1" applyAlignment="1">
      <alignment horizontal="center" vertical="center" wrapText="1"/>
      <protection/>
    </xf>
    <xf numFmtId="3" fontId="78" fillId="0" borderId="71" xfId="47" applyNumberFormat="1" applyFont="1" applyFill="1" applyBorder="1" applyAlignment="1">
      <alignment horizontal="center" vertical="center" wrapText="1"/>
      <protection/>
    </xf>
    <xf numFmtId="3" fontId="63" fillId="0" borderId="71" xfId="47" applyNumberFormat="1" applyFont="1" applyFill="1" applyBorder="1" applyAlignment="1">
      <alignment horizontal="center" vertical="center" wrapText="1"/>
      <protection/>
    </xf>
    <xf numFmtId="3" fontId="63" fillId="0" borderId="72" xfId="47" applyNumberFormat="1" applyFont="1" applyFill="1" applyBorder="1" applyAlignment="1">
      <alignment horizontal="center" vertical="center" wrapText="1"/>
      <protection/>
    </xf>
    <xf numFmtId="49" fontId="57" fillId="0" borderId="0" xfId="47" applyNumberFormat="1" applyFont="1" applyFill="1" applyBorder="1" applyAlignment="1">
      <alignment horizontal="center" vertical="center" wrapText="1"/>
      <protection/>
    </xf>
    <xf numFmtId="169" fontId="62" fillId="36" borderId="0" xfId="47" applyNumberFormat="1" applyFont="1" applyFill="1" applyBorder="1" applyAlignment="1" applyProtection="1">
      <alignment horizontal="left" vertical="center" wrapText="1"/>
      <protection/>
    </xf>
    <xf numFmtId="49" fontId="61" fillId="0" borderId="0" xfId="47" applyNumberFormat="1" applyFont="1" applyFill="1" applyBorder="1" applyAlignment="1">
      <alignment horizontal="center" vertical="center" wrapText="1"/>
      <protection/>
    </xf>
    <xf numFmtId="3" fontId="61" fillId="0" borderId="0" xfId="47" applyNumberFormat="1" applyFont="1" applyFill="1" applyBorder="1" applyAlignment="1">
      <alignment horizontal="center" vertical="center" wrapText="1"/>
      <protection/>
    </xf>
    <xf numFmtId="3" fontId="55" fillId="0" borderId="0" xfId="47" applyNumberFormat="1" applyFont="1" applyFill="1" applyBorder="1" applyAlignment="1">
      <alignment horizontal="center" vertical="center" wrapText="1"/>
      <protection/>
    </xf>
    <xf numFmtId="3" fontId="57" fillId="0" borderId="0" xfId="47" applyNumberFormat="1" applyFont="1" applyFill="1" applyBorder="1" applyAlignment="1">
      <alignment horizontal="center" vertical="center" wrapText="1"/>
      <protection/>
    </xf>
    <xf numFmtId="49" fontId="79" fillId="0" borderId="0" xfId="47" applyNumberFormat="1" applyFont="1" applyFill="1" applyAlignment="1">
      <alignment horizontal="right" vertical="center" wrapText="1"/>
      <protection/>
    </xf>
    <xf numFmtId="170" fontId="79" fillId="0" borderId="0" xfId="47" applyNumberFormat="1" applyFont="1" applyFill="1" applyBorder="1" applyAlignment="1">
      <alignment horizontal="center" vertical="center" wrapText="1"/>
      <protection/>
    </xf>
    <xf numFmtId="49" fontId="54" fillId="0" borderId="0" xfId="47" applyNumberFormat="1" applyFont="1" applyFill="1" applyAlignment="1">
      <alignment vertical="center" wrapText="1"/>
      <protection/>
    </xf>
    <xf numFmtId="0" fontId="53" fillId="0" borderId="0" xfId="47">
      <alignment/>
      <protection/>
    </xf>
    <xf numFmtId="3" fontId="66" fillId="23" borderId="66" xfId="47" applyNumberFormat="1" applyFont="1" applyFill="1" applyBorder="1" applyAlignment="1">
      <alignment horizontal="center" vertical="center" wrapText="1"/>
      <protection/>
    </xf>
    <xf numFmtId="3" fontId="66" fillId="23" borderId="66" xfId="47" applyNumberFormat="1" applyFont="1" applyFill="1" applyBorder="1" applyAlignment="1">
      <alignment horizontal="center" vertical="center"/>
      <protection/>
    </xf>
    <xf numFmtId="3" fontId="72" fillId="23" borderId="66" xfId="47" applyNumberFormat="1" applyFont="1" applyFill="1" applyBorder="1" applyAlignment="1">
      <alignment horizontal="center" vertical="center"/>
      <protection/>
    </xf>
    <xf numFmtId="3" fontId="66" fillId="23" borderId="62" xfId="47" applyNumberFormat="1" applyFont="1" applyFill="1" applyBorder="1" applyAlignment="1">
      <alignment horizontal="center" vertical="center" wrapText="1"/>
      <protection/>
    </xf>
    <xf numFmtId="3" fontId="66" fillId="23" borderId="63" xfId="4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AS2-TP1-II-4B-price summary-20040609" xfId="48"/>
    <cellStyle name="normální_POL.XLS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69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199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87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9F8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A696.tmp" descr="C:\KROSplusData\System\Temp\rad0A69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1995.tmp" descr="C:\KROSplusData\System\Temp\rad1199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9879.tmp" descr="C:\KROSplusData\System\Temp\rad3987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9F87.tmp" descr="C:\KROSplusData\System\Temp\radD9F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&#253;kresy\L_2014-V&#253;kresy\L2014-85_Arch&#237;v%20Jablunkov_Star&#225;%20Radnice\VZT%20Stebel%20Roman\RZP%20+%20soupis\Rozpo&#269;et%202%20Archiv%20Jablunk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Z"/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6" t="s">
        <v>0</v>
      </c>
      <c r="B1" s="187"/>
      <c r="C1" s="187"/>
      <c r="D1" s="188" t="s">
        <v>1</v>
      </c>
      <c r="E1" s="187"/>
      <c r="F1" s="187"/>
      <c r="G1" s="187"/>
      <c r="H1" s="187"/>
      <c r="I1" s="187"/>
      <c r="J1" s="187"/>
      <c r="K1" s="189" t="s">
        <v>591</v>
      </c>
      <c r="L1" s="189"/>
      <c r="M1" s="189"/>
      <c r="N1" s="189"/>
      <c r="O1" s="189"/>
      <c r="P1" s="189"/>
      <c r="Q1" s="189"/>
      <c r="R1" s="189"/>
      <c r="S1" s="189"/>
      <c r="T1" s="187"/>
      <c r="U1" s="187"/>
      <c r="V1" s="187"/>
      <c r="W1" s="189" t="s">
        <v>592</v>
      </c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5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8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11"/>
      <c r="AQ5" s="13"/>
      <c r="BE5" s="293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96" t="s">
        <v>17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11"/>
      <c r="AQ6" s="13"/>
      <c r="BE6" s="266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66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66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66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 t="s">
        <v>30</v>
      </c>
      <c r="AO10" s="11"/>
      <c r="AP10" s="11"/>
      <c r="AQ10" s="13"/>
      <c r="BE10" s="266"/>
      <c r="BS10" s="6" t="s">
        <v>18</v>
      </c>
    </row>
    <row r="11" spans="2:71" s="2" customFormat="1" ht="19.5" customHeight="1">
      <c r="B11" s="10"/>
      <c r="C11" s="11"/>
      <c r="D11" s="11"/>
      <c r="E11" s="17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32</v>
      </c>
      <c r="AL11" s="11"/>
      <c r="AM11" s="11"/>
      <c r="AN11" s="17" t="s">
        <v>33</v>
      </c>
      <c r="AO11" s="11"/>
      <c r="AP11" s="11"/>
      <c r="AQ11" s="13"/>
      <c r="BE11" s="266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66"/>
      <c r="BS12" s="6" t="s">
        <v>18</v>
      </c>
    </row>
    <row r="13" spans="2:71" s="2" customFormat="1" ht="15" customHeight="1">
      <c r="B13" s="10"/>
      <c r="C13" s="11"/>
      <c r="D13" s="19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35</v>
      </c>
      <c r="AO13" s="11"/>
      <c r="AP13" s="11"/>
      <c r="AQ13" s="13"/>
      <c r="BE13" s="266"/>
      <c r="BS13" s="6" t="s">
        <v>18</v>
      </c>
    </row>
    <row r="14" spans="2:71" s="2" customFormat="1" ht="15.75" customHeight="1">
      <c r="B14" s="10"/>
      <c r="C14" s="11"/>
      <c r="D14" s="11"/>
      <c r="E14" s="297" t="s">
        <v>35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19" t="s">
        <v>32</v>
      </c>
      <c r="AL14" s="11"/>
      <c r="AM14" s="11"/>
      <c r="AN14" s="21" t="s">
        <v>35</v>
      </c>
      <c r="AO14" s="11"/>
      <c r="AP14" s="11"/>
      <c r="AQ14" s="13"/>
      <c r="BE14" s="266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66"/>
      <c r="BS15" s="6" t="s">
        <v>4</v>
      </c>
    </row>
    <row r="16" spans="2:71" s="2" customFormat="1" ht="15" customHeight="1">
      <c r="B16" s="10"/>
      <c r="C16" s="11"/>
      <c r="D16" s="19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66"/>
      <c r="BS16" s="6" t="s">
        <v>4</v>
      </c>
    </row>
    <row r="17" spans="2:71" s="2" customFormat="1" ht="19.5" customHeight="1">
      <c r="B17" s="10"/>
      <c r="C17" s="11"/>
      <c r="D17" s="11"/>
      <c r="E17" s="17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32</v>
      </c>
      <c r="AL17" s="11"/>
      <c r="AM17" s="11"/>
      <c r="AN17" s="17"/>
      <c r="AO17" s="11"/>
      <c r="AP17" s="11"/>
      <c r="AQ17" s="13"/>
      <c r="BE17" s="266"/>
      <c r="BS17" s="6" t="s">
        <v>38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66"/>
      <c r="BS18" s="6" t="s">
        <v>6</v>
      </c>
    </row>
    <row r="19" spans="2:71" s="2" customFormat="1" ht="15" customHeight="1">
      <c r="B19" s="10"/>
      <c r="C19" s="11"/>
      <c r="D19" s="19" t="s">
        <v>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66"/>
      <c r="BS19" s="6" t="s">
        <v>6</v>
      </c>
    </row>
    <row r="20" spans="2:71" s="2" customFormat="1" ht="15.75" customHeight="1">
      <c r="B20" s="10"/>
      <c r="C20" s="11"/>
      <c r="D20" s="11"/>
      <c r="E20" s="298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11"/>
      <c r="AP20" s="11"/>
      <c r="AQ20" s="13"/>
      <c r="BE20" s="266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66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66"/>
    </row>
    <row r="23" spans="2:57" s="6" customFormat="1" ht="27" customHeight="1">
      <c r="B23" s="23"/>
      <c r="C23" s="24"/>
      <c r="D23" s="25" t="s">
        <v>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99">
        <f>ROUND($AG$51,2)</f>
        <v>0</v>
      </c>
      <c r="AL23" s="300"/>
      <c r="AM23" s="300"/>
      <c r="AN23" s="300"/>
      <c r="AO23" s="300"/>
      <c r="AP23" s="24"/>
      <c r="AQ23" s="27"/>
      <c r="BE23" s="288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88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01" t="s">
        <v>41</v>
      </c>
      <c r="M25" s="283"/>
      <c r="N25" s="283"/>
      <c r="O25" s="283"/>
      <c r="P25" s="24"/>
      <c r="Q25" s="24"/>
      <c r="R25" s="24"/>
      <c r="S25" s="24"/>
      <c r="T25" s="24"/>
      <c r="U25" s="24"/>
      <c r="V25" s="24"/>
      <c r="W25" s="301" t="s">
        <v>42</v>
      </c>
      <c r="X25" s="283"/>
      <c r="Y25" s="283"/>
      <c r="Z25" s="283"/>
      <c r="AA25" s="283"/>
      <c r="AB25" s="283"/>
      <c r="AC25" s="283"/>
      <c r="AD25" s="283"/>
      <c r="AE25" s="283"/>
      <c r="AF25" s="24"/>
      <c r="AG25" s="24"/>
      <c r="AH25" s="24"/>
      <c r="AI25" s="24"/>
      <c r="AJ25" s="24"/>
      <c r="AK25" s="301" t="s">
        <v>43</v>
      </c>
      <c r="AL25" s="283"/>
      <c r="AM25" s="283"/>
      <c r="AN25" s="283"/>
      <c r="AO25" s="283"/>
      <c r="AP25" s="24"/>
      <c r="AQ25" s="27"/>
      <c r="BE25" s="288"/>
    </row>
    <row r="26" spans="2:57" s="6" customFormat="1" ht="15" customHeight="1">
      <c r="B26" s="29"/>
      <c r="C26" s="30"/>
      <c r="D26" s="30" t="s">
        <v>44</v>
      </c>
      <c r="E26" s="30"/>
      <c r="F26" s="30" t="s">
        <v>45</v>
      </c>
      <c r="G26" s="30"/>
      <c r="H26" s="30"/>
      <c r="I26" s="30"/>
      <c r="J26" s="30"/>
      <c r="K26" s="30"/>
      <c r="L26" s="290">
        <v>0.21</v>
      </c>
      <c r="M26" s="291"/>
      <c r="N26" s="291"/>
      <c r="O26" s="291"/>
      <c r="P26" s="30"/>
      <c r="Q26" s="30"/>
      <c r="R26" s="30"/>
      <c r="S26" s="30"/>
      <c r="T26" s="30"/>
      <c r="U26" s="30"/>
      <c r="V26" s="30"/>
      <c r="W26" s="292">
        <f>ROUND($AZ$51,2)</f>
        <v>0</v>
      </c>
      <c r="X26" s="291"/>
      <c r="Y26" s="291"/>
      <c r="Z26" s="291"/>
      <c r="AA26" s="291"/>
      <c r="AB26" s="291"/>
      <c r="AC26" s="291"/>
      <c r="AD26" s="291"/>
      <c r="AE26" s="291"/>
      <c r="AF26" s="30"/>
      <c r="AG26" s="30"/>
      <c r="AH26" s="30"/>
      <c r="AI26" s="30"/>
      <c r="AJ26" s="30"/>
      <c r="AK26" s="292">
        <f>ROUND($AV$51,2)</f>
        <v>0</v>
      </c>
      <c r="AL26" s="291"/>
      <c r="AM26" s="291"/>
      <c r="AN26" s="291"/>
      <c r="AO26" s="291"/>
      <c r="AP26" s="30"/>
      <c r="AQ26" s="31"/>
      <c r="BE26" s="294"/>
    </row>
    <row r="27" spans="2:57" s="6" customFormat="1" ht="15" customHeight="1">
      <c r="B27" s="29"/>
      <c r="C27" s="30"/>
      <c r="D27" s="30"/>
      <c r="E27" s="30"/>
      <c r="F27" s="30" t="s">
        <v>46</v>
      </c>
      <c r="G27" s="30"/>
      <c r="H27" s="30"/>
      <c r="I27" s="30"/>
      <c r="J27" s="30"/>
      <c r="K27" s="30"/>
      <c r="L27" s="290">
        <v>0.15</v>
      </c>
      <c r="M27" s="291"/>
      <c r="N27" s="291"/>
      <c r="O27" s="291"/>
      <c r="P27" s="30"/>
      <c r="Q27" s="30"/>
      <c r="R27" s="30"/>
      <c r="S27" s="30"/>
      <c r="T27" s="30"/>
      <c r="U27" s="30"/>
      <c r="V27" s="30"/>
      <c r="W27" s="292">
        <f>ROUND($BA$51,2)</f>
        <v>0</v>
      </c>
      <c r="X27" s="291"/>
      <c r="Y27" s="291"/>
      <c r="Z27" s="291"/>
      <c r="AA27" s="291"/>
      <c r="AB27" s="291"/>
      <c r="AC27" s="291"/>
      <c r="AD27" s="291"/>
      <c r="AE27" s="291"/>
      <c r="AF27" s="30"/>
      <c r="AG27" s="30"/>
      <c r="AH27" s="30"/>
      <c r="AI27" s="30"/>
      <c r="AJ27" s="30"/>
      <c r="AK27" s="292">
        <f>ROUND($AW$51,2)</f>
        <v>0</v>
      </c>
      <c r="AL27" s="291"/>
      <c r="AM27" s="291"/>
      <c r="AN27" s="291"/>
      <c r="AO27" s="291"/>
      <c r="AP27" s="30"/>
      <c r="AQ27" s="31"/>
      <c r="BE27" s="294"/>
    </row>
    <row r="28" spans="2:57" s="6" customFormat="1" ht="15" customHeight="1" hidden="1">
      <c r="B28" s="29"/>
      <c r="C28" s="30"/>
      <c r="D28" s="30"/>
      <c r="E28" s="30"/>
      <c r="F28" s="30" t="s">
        <v>47</v>
      </c>
      <c r="G28" s="30"/>
      <c r="H28" s="30"/>
      <c r="I28" s="30"/>
      <c r="J28" s="30"/>
      <c r="K28" s="30"/>
      <c r="L28" s="290">
        <v>0.21</v>
      </c>
      <c r="M28" s="291"/>
      <c r="N28" s="291"/>
      <c r="O28" s="291"/>
      <c r="P28" s="30"/>
      <c r="Q28" s="30"/>
      <c r="R28" s="30"/>
      <c r="S28" s="30"/>
      <c r="T28" s="30"/>
      <c r="U28" s="30"/>
      <c r="V28" s="30"/>
      <c r="W28" s="292">
        <f>ROUND($BB$51,2)</f>
        <v>0</v>
      </c>
      <c r="X28" s="291"/>
      <c r="Y28" s="291"/>
      <c r="Z28" s="291"/>
      <c r="AA28" s="291"/>
      <c r="AB28" s="291"/>
      <c r="AC28" s="291"/>
      <c r="AD28" s="291"/>
      <c r="AE28" s="291"/>
      <c r="AF28" s="30"/>
      <c r="AG28" s="30"/>
      <c r="AH28" s="30"/>
      <c r="AI28" s="30"/>
      <c r="AJ28" s="30"/>
      <c r="AK28" s="292">
        <v>0</v>
      </c>
      <c r="AL28" s="291"/>
      <c r="AM28" s="291"/>
      <c r="AN28" s="291"/>
      <c r="AO28" s="291"/>
      <c r="AP28" s="30"/>
      <c r="AQ28" s="31"/>
      <c r="BE28" s="294"/>
    </row>
    <row r="29" spans="2:57" s="6" customFormat="1" ht="15" customHeight="1" hidden="1">
      <c r="B29" s="29"/>
      <c r="C29" s="30"/>
      <c r="D29" s="30"/>
      <c r="E29" s="30"/>
      <c r="F29" s="30" t="s">
        <v>48</v>
      </c>
      <c r="G29" s="30"/>
      <c r="H29" s="30"/>
      <c r="I29" s="30"/>
      <c r="J29" s="30"/>
      <c r="K29" s="30"/>
      <c r="L29" s="290">
        <v>0.15</v>
      </c>
      <c r="M29" s="291"/>
      <c r="N29" s="291"/>
      <c r="O29" s="291"/>
      <c r="P29" s="30"/>
      <c r="Q29" s="30"/>
      <c r="R29" s="30"/>
      <c r="S29" s="30"/>
      <c r="T29" s="30"/>
      <c r="U29" s="30"/>
      <c r="V29" s="30"/>
      <c r="W29" s="292">
        <f>ROUND($BC$51,2)</f>
        <v>0</v>
      </c>
      <c r="X29" s="291"/>
      <c r="Y29" s="291"/>
      <c r="Z29" s="291"/>
      <c r="AA29" s="291"/>
      <c r="AB29" s="291"/>
      <c r="AC29" s="291"/>
      <c r="AD29" s="291"/>
      <c r="AE29" s="291"/>
      <c r="AF29" s="30"/>
      <c r="AG29" s="30"/>
      <c r="AH29" s="30"/>
      <c r="AI29" s="30"/>
      <c r="AJ29" s="30"/>
      <c r="AK29" s="292">
        <v>0</v>
      </c>
      <c r="AL29" s="291"/>
      <c r="AM29" s="291"/>
      <c r="AN29" s="291"/>
      <c r="AO29" s="291"/>
      <c r="AP29" s="30"/>
      <c r="AQ29" s="31"/>
      <c r="BE29" s="294"/>
    </row>
    <row r="30" spans="2:57" s="6" customFormat="1" ht="15" customHeight="1" hidden="1">
      <c r="B30" s="29"/>
      <c r="C30" s="30"/>
      <c r="D30" s="30"/>
      <c r="E30" s="30"/>
      <c r="F30" s="30" t="s">
        <v>49</v>
      </c>
      <c r="G30" s="30"/>
      <c r="H30" s="30"/>
      <c r="I30" s="30"/>
      <c r="J30" s="30"/>
      <c r="K30" s="30"/>
      <c r="L30" s="290">
        <v>0</v>
      </c>
      <c r="M30" s="291"/>
      <c r="N30" s="291"/>
      <c r="O30" s="291"/>
      <c r="P30" s="30"/>
      <c r="Q30" s="30"/>
      <c r="R30" s="30"/>
      <c r="S30" s="30"/>
      <c r="T30" s="30"/>
      <c r="U30" s="30"/>
      <c r="V30" s="30"/>
      <c r="W30" s="292">
        <f>ROUND($BD$51,2)</f>
        <v>0</v>
      </c>
      <c r="X30" s="291"/>
      <c r="Y30" s="291"/>
      <c r="Z30" s="291"/>
      <c r="AA30" s="291"/>
      <c r="AB30" s="291"/>
      <c r="AC30" s="291"/>
      <c r="AD30" s="291"/>
      <c r="AE30" s="291"/>
      <c r="AF30" s="30"/>
      <c r="AG30" s="30"/>
      <c r="AH30" s="30"/>
      <c r="AI30" s="30"/>
      <c r="AJ30" s="30"/>
      <c r="AK30" s="292">
        <v>0</v>
      </c>
      <c r="AL30" s="291"/>
      <c r="AM30" s="291"/>
      <c r="AN30" s="291"/>
      <c r="AO30" s="291"/>
      <c r="AP30" s="30"/>
      <c r="AQ30" s="31"/>
      <c r="BE30" s="294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88"/>
    </row>
    <row r="32" spans="2:57" s="6" customFormat="1" ht="27" customHeight="1">
      <c r="B32" s="23"/>
      <c r="C32" s="32"/>
      <c r="D32" s="33" t="s">
        <v>50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51</v>
      </c>
      <c r="U32" s="34"/>
      <c r="V32" s="34"/>
      <c r="W32" s="34"/>
      <c r="X32" s="277" t="s">
        <v>52</v>
      </c>
      <c r="Y32" s="272"/>
      <c r="Z32" s="272"/>
      <c r="AA32" s="272"/>
      <c r="AB32" s="272"/>
      <c r="AC32" s="34"/>
      <c r="AD32" s="34"/>
      <c r="AE32" s="34"/>
      <c r="AF32" s="34"/>
      <c r="AG32" s="34"/>
      <c r="AH32" s="34"/>
      <c r="AI32" s="34"/>
      <c r="AJ32" s="34"/>
      <c r="AK32" s="278">
        <f>SUM($AK$23:$AK$30)</f>
        <v>0</v>
      </c>
      <c r="AL32" s="272"/>
      <c r="AM32" s="272"/>
      <c r="AN32" s="272"/>
      <c r="AO32" s="279"/>
      <c r="AP32" s="32"/>
      <c r="AQ32" s="37"/>
      <c r="BE32" s="288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L2014-85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80" t="str">
        <f>$K$6</f>
        <v>Stavební úpravy archívů v 1.PP objektu staré radnice č.p. 144 se zřízením výměny vzduchu</v>
      </c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Obec Jablunkov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82" t="str">
        <f>IF($AN$8="","",$AN$8)</f>
        <v>08.01.2015</v>
      </c>
      <c r="AN44" s="283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Jablunkov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36</v>
      </c>
      <c r="AJ46" s="24"/>
      <c r="AK46" s="24"/>
      <c r="AL46" s="24"/>
      <c r="AM46" s="284" t="str">
        <f>IF($E$17="","",$E$17)</f>
        <v> </v>
      </c>
      <c r="AN46" s="283"/>
      <c r="AO46" s="283"/>
      <c r="AP46" s="283"/>
      <c r="AQ46" s="24"/>
      <c r="AR46" s="43"/>
      <c r="AS46" s="285" t="s">
        <v>54</v>
      </c>
      <c r="AT46" s="28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34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87"/>
      <c r="AT47" s="288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89"/>
      <c r="AT48" s="283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71" t="s">
        <v>55</v>
      </c>
      <c r="D49" s="272"/>
      <c r="E49" s="272"/>
      <c r="F49" s="272"/>
      <c r="G49" s="272"/>
      <c r="H49" s="34"/>
      <c r="I49" s="273" t="s">
        <v>56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4" t="s">
        <v>57</v>
      </c>
      <c r="AH49" s="272"/>
      <c r="AI49" s="272"/>
      <c r="AJ49" s="272"/>
      <c r="AK49" s="272"/>
      <c r="AL49" s="272"/>
      <c r="AM49" s="272"/>
      <c r="AN49" s="273" t="s">
        <v>58</v>
      </c>
      <c r="AO49" s="272"/>
      <c r="AP49" s="272"/>
      <c r="AQ49" s="58" t="s">
        <v>59</v>
      </c>
      <c r="AR49" s="43"/>
      <c r="AS49" s="59" t="s">
        <v>60</v>
      </c>
      <c r="AT49" s="60" t="s">
        <v>61</v>
      </c>
      <c r="AU49" s="60" t="s">
        <v>62</v>
      </c>
      <c r="AV49" s="60" t="s">
        <v>63</v>
      </c>
      <c r="AW49" s="60" t="s">
        <v>64</v>
      </c>
      <c r="AX49" s="60" t="s">
        <v>65</v>
      </c>
      <c r="AY49" s="60" t="s">
        <v>66</v>
      </c>
      <c r="AZ49" s="60" t="s">
        <v>67</v>
      </c>
      <c r="BA49" s="60" t="s">
        <v>68</v>
      </c>
      <c r="BB49" s="60" t="s">
        <v>69</v>
      </c>
      <c r="BC49" s="60" t="s">
        <v>70</v>
      </c>
      <c r="BD49" s="61" t="s">
        <v>71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75">
        <f>ROUND(SUM($AG$52:$AG$54),2)</f>
        <v>0</v>
      </c>
      <c r="AH51" s="276"/>
      <c r="AI51" s="276"/>
      <c r="AJ51" s="276"/>
      <c r="AK51" s="276"/>
      <c r="AL51" s="276"/>
      <c r="AM51" s="276"/>
      <c r="AN51" s="275">
        <f>SUM($AG$51,$AT$51)</f>
        <v>0</v>
      </c>
      <c r="AO51" s="276"/>
      <c r="AP51" s="276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73</v>
      </c>
      <c r="BT51" s="47" t="s">
        <v>74</v>
      </c>
      <c r="BU51" s="73" t="s">
        <v>75</v>
      </c>
      <c r="BV51" s="47" t="s">
        <v>76</v>
      </c>
      <c r="BW51" s="47" t="s">
        <v>5</v>
      </c>
      <c r="BX51" s="47" t="s">
        <v>77</v>
      </c>
    </row>
    <row r="52" spans="1:91" s="74" customFormat="1" ht="28.5" customHeight="1">
      <c r="A52" s="182" t="s">
        <v>593</v>
      </c>
      <c r="B52" s="75"/>
      <c r="C52" s="76"/>
      <c r="D52" s="269" t="s">
        <v>78</v>
      </c>
      <c r="E52" s="270"/>
      <c r="F52" s="270"/>
      <c r="G52" s="270"/>
      <c r="H52" s="270"/>
      <c r="I52" s="76"/>
      <c r="J52" s="269" t="s">
        <v>79</v>
      </c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67">
        <f>'01 - Stavební úpravy arch...'!$J$27</f>
        <v>0</v>
      </c>
      <c r="AH52" s="268"/>
      <c r="AI52" s="268"/>
      <c r="AJ52" s="268"/>
      <c r="AK52" s="268"/>
      <c r="AL52" s="268"/>
      <c r="AM52" s="268"/>
      <c r="AN52" s="267">
        <f>SUM($AG$52,$AT$52)</f>
        <v>0</v>
      </c>
      <c r="AO52" s="268"/>
      <c r="AP52" s="268"/>
      <c r="AQ52" s="77" t="s">
        <v>80</v>
      </c>
      <c r="AR52" s="78"/>
      <c r="AS52" s="79">
        <v>0</v>
      </c>
      <c r="AT52" s="80">
        <f>ROUND(SUM($AV$52:$AW$52),2)</f>
        <v>0</v>
      </c>
      <c r="AU52" s="81">
        <f>'01 - Stavební úpravy arch...'!$P$90</f>
        <v>0</v>
      </c>
      <c r="AV52" s="80">
        <f>'01 - Stavební úpravy arch...'!$J$30</f>
        <v>0</v>
      </c>
      <c r="AW52" s="80">
        <f>'01 - Stavební úpravy arch...'!$J$31</f>
        <v>0</v>
      </c>
      <c r="AX52" s="80">
        <f>'01 - Stavební úpravy arch...'!$J$32</f>
        <v>0</v>
      </c>
      <c r="AY52" s="80">
        <f>'01 - Stavební úpravy arch...'!$J$33</f>
        <v>0</v>
      </c>
      <c r="AZ52" s="80">
        <f>'01 - Stavební úpravy arch...'!$F$30</f>
        <v>0</v>
      </c>
      <c r="BA52" s="80">
        <f>'01 - Stavební úpravy arch...'!$F$31</f>
        <v>0</v>
      </c>
      <c r="BB52" s="80">
        <f>'01 - Stavební úpravy arch...'!$F$32</f>
        <v>0</v>
      </c>
      <c r="BC52" s="80">
        <f>'01 - Stavební úpravy arch...'!$F$33</f>
        <v>0</v>
      </c>
      <c r="BD52" s="82">
        <f>'01 - Stavební úpravy arch...'!$F$34</f>
        <v>0</v>
      </c>
      <c r="BT52" s="74" t="s">
        <v>21</v>
      </c>
      <c r="BV52" s="74" t="s">
        <v>76</v>
      </c>
      <c r="BW52" s="74" t="s">
        <v>81</v>
      </c>
      <c r="BX52" s="74" t="s">
        <v>5</v>
      </c>
      <c r="CM52" s="74" t="s">
        <v>82</v>
      </c>
    </row>
    <row r="53" spans="1:91" s="74" customFormat="1" ht="28.5" customHeight="1">
      <c r="A53" s="182" t="s">
        <v>593</v>
      </c>
      <c r="B53" s="75"/>
      <c r="C53" s="76"/>
      <c r="D53" s="269" t="s">
        <v>83</v>
      </c>
      <c r="E53" s="270"/>
      <c r="F53" s="270"/>
      <c r="G53" s="270"/>
      <c r="H53" s="270"/>
      <c r="I53" s="76"/>
      <c r="J53" s="269" t="s">
        <v>84</v>
      </c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67">
        <f>'02 - Instalace VZT - výmě...'!$J$27</f>
        <v>0</v>
      </c>
      <c r="AH53" s="268"/>
      <c r="AI53" s="268"/>
      <c r="AJ53" s="268"/>
      <c r="AK53" s="268"/>
      <c r="AL53" s="268"/>
      <c r="AM53" s="268"/>
      <c r="AN53" s="267">
        <f>SUM($AG$53,$AT$53)</f>
        <v>0</v>
      </c>
      <c r="AO53" s="268"/>
      <c r="AP53" s="268"/>
      <c r="AQ53" s="77" t="s">
        <v>80</v>
      </c>
      <c r="AR53" s="78"/>
      <c r="AS53" s="79">
        <v>0</v>
      </c>
      <c r="AT53" s="80">
        <f>ROUND(SUM($AV$53:$AW$53),2)</f>
        <v>0</v>
      </c>
      <c r="AU53" s="81">
        <f>'02 - Instalace VZT - výmě...'!$P$76</f>
        <v>0</v>
      </c>
      <c r="AV53" s="80">
        <f>'02 - Instalace VZT - výmě...'!$J$30</f>
        <v>0</v>
      </c>
      <c r="AW53" s="80">
        <f>'02 - Instalace VZT - výmě...'!$J$31</f>
        <v>0</v>
      </c>
      <c r="AX53" s="80">
        <f>'02 - Instalace VZT - výmě...'!$J$32</f>
        <v>0</v>
      </c>
      <c r="AY53" s="80">
        <f>'02 - Instalace VZT - výmě...'!$J$33</f>
        <v>0</v>
      </c>
      <c r="AZ53" s="80">
        <f>'02 - Instalace VZT - výmě...'!$F$30</f>
        <v>0</v>
      </c>
      <c r="BA53" s="80">
        <f>'02 - Instalace VZT - výmě...'!$F$31</f>
        <v>0</v>
      </c>
      <c r="BB53" s="80">
        <f>'02 - Instalace VZT - výmě...'!$F$32</f>
        <v>0</v>
      </c>
      <c r="BC53" s="80">
        <f>'02 - Instalace VZT - výmě...'!$F$33</f>
        <v>0</v>
      </c>
      <c r="BD53" s="82">
        <f>'02 - Instalace VZT - výmě...'!$F$34</f>
        <v>0</v>
      </c>
      <c r="BT53" s="74" t="s">
        <v>21</v>
      </c>
      <c r="BV53" s="74" t="s">
        <v>76</v>
      </c>
      <c r="BW53" s="74" t="s">
        <v>85</v>
      </c>
      <c r="BX53" s="74" t="s">
        <v>5</v>
      </c>
      <c r="CM53" s="74" t="s">
        <v>82</v>
      </c>
    </row>
    <row r="54" spans="1:91" s="74" customFormat="1" ht="28.5" customHeight="1">
      <c r="A54" s="182" t="s">
        <v>593</v>
      </c>
      <c r="B54" s="75"/>
      <c r="C54" s="76"/>
      <c r="D54" s="269" t="s">
        <v>86</v>
      </c>
      <c r="E54" s="270"/>
      <c r="F54" s="270"/>
      <c r="G54" s="270"/>
      <c r="H54" s="270"/>
      <c r="I54" s="76"/>
      <c r="J54" s="269" t="s">
        <v>87</v>
      </c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67">
        <f>'03 - Vedlejší rozpočtové ...'!$J$27</f>
        <v>0</v>
      </c>
      <c r="AH54" s="268"/>
      <c r="AI54" s="268"/>
      <c r="AJ54" s="268"/>
      <c r="AK54" s="268"/>
      <c r="AL54" s="268"/>
      <c r="AM54" s="268"/>
      <c r="AN54" s="267">
        <f>SUM($AG$54,$AT$54)</f>
        <v>0</v>
      </c>
      <c r="AO54" s="268"/>
      <c r="AP54" s="268"/>
      <c r="AQ54" s="77" t="s">
        <v>80</v>
      </c>
      <c r="AR54" s="78"/>
      <c r="AS54" s="83">
        <v>0</v>
      </c>
      <c r="AT54" s="84">
        <f>ROUND(SUM($AV$54:$AW$54),2)</f>
        <v>0</v>
      </c>
      <c r="AU54" s="85">
        <f>'03 - Vedlejší rozpočtové ...'!$P$78</f>
        <v>0</v>
      </c>
      <c r="AV54" s="84">
        <f>'03 - Vedlejší rozpočtové ...'!$J$30</f>
        <v>0</v>
      </c>
      <c r="AW54" s="84">
        <f>'03 - Vedlejší rozpočtové ...'!$J$31</f>
        <v>0</v>
      </c>
      <c r="AX54" s="84">
        <f>'03 - Vedlejší rozpočtové ...'!$J$32</f>
        <v>0</v>
      </c>
      <c r="AY54" s="84">
        <f>'03 - Vedlejší rozpočtové ...'!$J$33</f>
        <v>0</v>
      </c>
      <c r="AZ54" s="84">
        <f>'03 - Vedlejší rozpočtové ...'!$F$30</f>
        <v>0</v>
      </c>
      <c r="BA54" s="84">
        <f>'03 - Vedlejší rozpočtové ...'!$F$31</f>
        <v>0</v>
      </c>
      <c r="BB54" s="84">
        <f>'03 - Vedlejší rozpočtové ...'!$F$32</f>
        <v>0</v>
      </c>
      <c r="BC54" s="84">
        <f>'03 - Vedlejší rozpočtové ...'!$F$33</f>
        <v>0</v>
      </c>
      <c r="BD54" s="86">
        <f>'03 - Vedlejší rozpočtové ...'!$F$34</f>
        <v>0</v>
      </c>
      <c r="BT54" s="74" t="s">
        <v>21</v>
      </c>
      <c r="BV54" s="74" t="s">
        <v>76</v>
      </c>
      <c r="BW54" s="74" t="s">
        <v>88</v>
      </c>
      <c r="BX54" s="74" t="s">
        <v>5</v>
      </c>
      <c r="CM54" s="74" t="s">
        <v>82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úpravy arch...'!C2" tooltip="01 - Stavební úpravy arch..." display="/"/>
    <hyperlink ref="A53" location="'02 - Instalace VZT - výmě...'!C2" tooltip="02 - Instalace VZT - výmě..." display="/"/>
    <hyperlink ref="A54" location="'03 - Vedlejší rozpočtové ...'!C2" tooltip="03 - Vedlejší rozpočtové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4"/>
      <c r="C1" s="184"/>
      <c r="D1" s="183" t="s">
        <v>1</v>
      </c>
      <c r="E1" s="184"/>
      <c r="F1" s="185" t="s">
        <v>594</v>
      </c>
      <c r="G1" s="302" t="s">
        <v>595</v>
      </c>
      <c r="H1" s="302"/>
      <c r="I1" s="184"/>
      <c r="J1" s="185" t="s">
        <v>596</v>
      </c>
      <c r="K1" s="183" t="s">
        <v>89</v>
      </c>
      <c r="L1" s="185" t="s">
        <v>597</v>
      </c>
      <c r="M1" s="185"/>
      <c r="N1" s="185"/>
      <c r="O1" s="185"/>
      <c r="P1" s="185"/>
      <c r="Q1" s="185"/>
      <c r="R1" s="185"/>
      <c r="S1" s="185"/>
      <c r="T1" s="185"/>
      <c r="U1" s="181"/>
      <c r="V1" s="1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5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Stavební úpravy archívů v 1.PP objektu staré radnice č.p. 144 se zřízením výměny vzduchu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91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0" t="s">
        <v>92</v>
      </c>
      <c r="F9" s="283"/>
      <c r="G9" s="283"/>
      <c r="H9" s="28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08.01.2015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 t="s">
        <v>33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34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36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32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8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ROUND($J$90,2)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ROUND(SUM($BE$90:$BE$369),2)</f>
        <v>0</v>
      </c>
      <c r="G30" s="24"/>
      <c r="H30" s="24"/>
      <c r="I30" s="97">
        <v>0.21</v>
      </c>
      <c r="J30" s="96">
        <f>ROUND(ROUND((SUM($BE$90:$BE$369)),2)*$I$30,2)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ROUND(SUM($BF$90:$BF$369),2)</f>
        <v>0</v>
      </c>
      <c r="G31" s="24"/>
      <c r="H31" s="24"/>
      <c r="I31" s="97">
        <v>0.15</v>
      </c>
      <c r="J31" s="96">
        <f>ROUND(ROUND((SUM($BF$90:$BF$369)),2)*$I$31,2)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ROUND(SUM($BG$90:$BG$369),2)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ROUND(SUM($BH$90:$BH$369),2)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ROUND(SUM($BI$90:$BI$369),2)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93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Stavební úpravy archívů v 1.PP objektu staré radnice č.p. 144 se zřízením výměny vzduchu</v>
      </c>
      <c r="F45" s="283"/>
      <c r="G45" s="283"/>
      <c r="H45" s="283"/>
      <c r="J45" s="24"/>
      <c r="K45" s="27"/>
    </row>
    <row r="46" spans="2:11" s="6" customFormat="1" ht="15" customHeight="1">
      <c r="B46" s="23"/>
      <c r="C46" s="19" t="s">
        <v>91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0" t="str">
        <f>$E$9</f>
        <v>01 - Stavební úpravy archívu v 1.PP</v>
      </c>
      <c r="F47" s="283"/>
      <c r="G47" s="283"/>
      <c r="H47" s="28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Obec Jablunkov</v>
      </c>
      <c r="G49" s="24"/>
      <c r="H49" s="24"/>
      <c r="I49" s="88" t="s">
        <v>24</v>
      </c>
      <c r="J49" s="52" t="str">
        <f>IF($J$12="","",$J$12)</f>
        <v>08.01.2015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</v>
      </c>
      <c r="G51" s="24"/>
      <c r="H51" s="24"/>
      <c r="I51" s="88" t="s">
        <v>36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34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94</v>
      </c>
      <c r="D54" s="32"/>
      <c r="E54" s="32"/>
      <c r="F54" s="32"/>
      <c r="G54" s="32"/>
      <c r="H54" s="32"/>
      <c r="I54" s="106"/>
      <c r="J54" s="107" t="s">
        <v>95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96</v>
      </c>
      <c r="D56" s="24"/>
      <c r="E56" s="24"/>
      <c r="F56" s="24"/>
      <c r="G56" s="24"/>
      <c r="H56" s="24"/>
      <c r="J56" s="67">
        <f>$J$90</f>
        <v>0</v>
      </c>
      <c r="K56" s="27"/>
      <c r="AU56" s="6" t="s">
        <v>97</v>
      </c>
    </row>
    <row r="57" spans="2:11" s="73" customFormat="1" ht="25.5" customHeight="1">
      <c r="B57" s="108"/>
      <c r="C57" s="109"/>
      <c r="D57" s="110" t="s">
        <v>98</v>
      </c>
      <c r="E57" s="110"/>
      <c r="F57" s="110"/>
      <c r="G57" s="110"/>
      <c r="H57" s="110"/>
      <c r="I57" s="111"/>
      <c r="J57" s="112">
        <f>$J$91</f>
        <v>0</v>
      </c>
      <c r="K57" s="113"/>
    </row>
    <row r="58" spans="2:11" s="114" customFormat="1" ht="21" customHeight="1">
      <c r="B58" s="115"/>
      <c r="C58" s="116"/>
      <c r="D58" s="117" t="s">
        <v>99</v>
      </c>
      <c r="E58" s="117"/>
      <c r="F58" s="117"/>
      <c r="G58" s="117"/>
      <c r="H58" s="117"/>
      <c r="I58" s="118"/>
      <c r="J58" s="119">
        <f>$J$92</f>
        <v>0</v>
      </c>
      <c r="K58" s="120"/>
    </row>
    <row r="59" spans="2:11" s="114" customFormat="1" ht="21" customHeight="1">
      <c r="B59" s="115"/>
      <c r="C59" s="116"/>
      <c r="D59" s="117" t="s">
        <v>100</v>
      </c>
      <c r="E59" s="117"/>
      <c r="F59" s="117"/>
      <c r="G59" s="117"/>
      <c r="H59" s="117"/>
      <c r="I59" s="118"/>
      <c r="J59" s="119">
        <f>$J$145</f>
        <v>0</v>
      </c>
      <c r="K59" s="120"/>
    </row>
    <row r="60" spans="2:11" s="114" customFormat="1" ht="15.75" customHeight="1">
      <c r="B60" s="115"/>
      <c r="C60" s="116"/>
      <c r="D60" s="117" t="s">
        <v>101</v>
      </c>
      <c r="E60" s="117"/>
      <c r="F60" s="117"/>
      <c r="G60" s="117"/>
      <c r="H60" s="117"/>
      <c r="I60" s="118"/>
      <c r="J60" s="119">
        <f>$J$189</f>
        <v>0</v>
      </c>
      <c r="K60" s="120"/>
    </row>
    <row r="61" spans="2:11" s="73" customFormat="1" ht="25.5" customHeight="1">
      <c r="B61" s="108"/>
      <c r="C61" s="109"/>
      <c r="D61" s="110" t="s">
        <v>102</v>
      </c>
      <c r="E61" s="110"/>
      <c r="F61" s="110"/>
      <c r="G61" s="110"/>
      <c r="H61" s="110"/>
      <c r="I61" s="111"/>
      <c r="J61" s="112">
        <f>$J$201</f>
        <v>0</v>
      </c>
      <c r="K61" s="113"/>
    </row>
    <row r="62" spans="2:11" s="114" customFormat="1" ht="21" customHeight="1">
      <c r="B62" s="115"/>
      <c r="C62" s="116"/>
      <c r="D62" s="117" t="s">
        <v>103</v>
      </c>
      <c r="E62" s="117"/>
      <c r="F62" s="117"/>
      <c r="G62" s="117"/>
      <c r="H62" s="117"/>
      <c r="I62" s="118"/>
      <c r="J62" s="119">
        <f>$J$202</f>
        <v>0</v>
      </c>
      <c r="K62" s="120"/>
    </row>
    <row r="63" spans="2:11" s="114" customFormat="1" ht="21" customHeight="1">
      <c r="B63" s="115"/>
      <c r="C63" s="116"/>
      <c r="D63" s="117" t="s">
        <v>104</v>
      </c>
      <c r="E63" s="117"/>
      <c r="F63" s="117"/>
      <c r="G63" s="117"/>
      <c r="H63" s="117"/>
      <c r="I63" s="118"/>
      <c r="J63" s="119">
        <f>$J$213</f>
        <v>0</v>
      </c>
      <c r="K63" s="120"/>
    </row>
    <row r="64" spans="2:11" s="114" customFormat="1" ht="21" customHeight="1">
      <c r="B64" s="115"/>
      <c r="C64" s="116"/>
      <c r="D64" s="117" t="s">
        <v>105</v>
      </c>
      <c r="E64" s="117"/>
      <c r="F64" s="117"/>
      <c r="G64" s="117"/>
      <c r="H64" s="117"/>
      <c r="I64" s="118"/>
      <c r="J64" s="119">
        <f>$J$217</f>
        <v>0</v>
      </c>
      <c r="K64" s="120"/>
    </row>
    <row r="65" spans="2:11" s="114" customFormat="1" ht="21" customHeight="1">
      <c r="B65" s="115"/>
      <c r="C65" s="116"/>
      <c r="D65" s="117" t="s">
        <v>106</v>
      </c>
      <c r="E65" s="117"/>
      <c r="F65" s="117"/>
      <c r="G65" s="117"/>
      <c r="H65" s="117"/>
      <c r="I65" s="118"/>
      <c r="J65" s="119">
        <f>$J$271</f>
        <v>0</v>
      </c>
      <c r="K65" s="120"/>
    </row>
    <row r="66" spans="2:11" s="114" customFormat="1" ht="21" customHeight="1">
      <c r="B66" s="115"/>
      <c r="C66" s="116"/>
      <c r="D66" s="117" t="s">
        <v>107</v>
      </c>
      <c r="E66" s="117"/>
      <c r="F66" s="117"/>
      <c r="G66" s="117"/>
      <c r="H66" s="117"/>
      <c r="I66" s="118"/>
      <c r="J66" s="119">
        <f>$J$280</f>
        <v>0</v>
      </c>
      <c r="K66" s="120"/>
    </row>
    <row r="67" spans="2:11" s="114" customFormat="1" ht="21" customHeight="1">
      <c r="B67" s="115"/>
      <c r="C67" s="116"/>
      <c r="D67" s="117" t="s">
        <v>108</v>
      </c>
      <c r="E67" s="117"/>
      <c r="F67" s="117"/>
      <c r="G67" s="117"/>
      <c r="H67" s="117"/>
      <c r="I67" s="118"/>
      <c r="J67" s="119">
        <f>$J$284</f>
        <v>0</v>
      </c>
      <c r="K67" s="120"/>
    </row>
    <row r="68" spans="2:11" s="114" customFormat="1" ht="21" customHeight="1">
      <c r="B68" s="115"/>
      <c r="C68" s="116"/>
      <c r="D68" s="117" t="s">
        <v>109</v>
      </c>
      <c r="E68" s="117"/>
      <c r="F68" s="117"/>
      <c r="G68" s="117"/>
      <c r="H68" s="117"/>
      <c r="I68" s="118"/>
      <c r="J68" s="119">
        <f>$J$288</f>
        <v>0</v>
      </c>
      <c r="K68" s="120"/>
    </row>
    <row r="69" spans="2:11" s="114" customFormat="1" ht="21" customHeight="1">
      <c r="B69" s="115"/>
      <c r="C69" s="116"/>
      <c r="D69" s="117" t="s">
        <v>110</v>
      </c>
      <c r="E69" s="117"/>
      <c r="F69" s="117"/>
      <c r="G69" s="117"/>
      <c r="H69" s="117"/>
      <c r="I69" s="118"/>
      <c r="J69" s="119">
        <f>$J$320</f>
        <v>0</v>
      </c>
      <c r="K69" s="120"/>
    </row>
    <row r="70" spans="2:11" s="114" customFormat="1" ht="21" customHeight="1">
      <c r="B70" s="115"/>
      <c r="C70" s="116"/>
      <c r="D70" s="117" t="s">
        <v>111</v>
      </c>
      <c r="E70" s="117"/>
      <c r="F70" s="117"/>
      <c r="G70" s="117"/>
      <c r="H70" s="117"/>
      <c r="I70" s="118"/>
      <c r="J70" s="119">
        <f>$J$326</f>
        <v>0</v>
      </c>
      <c r="K70" s="120"/>
    </row>
    <row r="71" spans="2:11" s="6" customFormat="1" ht="22.5" customHeight="1">
      <c r="B71" s="23"/>
      <c r="C71" s="24"/>
      <c r="D71" s="24"/>
      <c r="E71" s="24"/>
      <c r="F71" s="24"/>
      <c r="G71" s="24"/>
      <c r="H71" s="24"/>
      <c r="J71" s="24"/>
      <c r="K71" s="27"/>
    </row>
    <row r="72" spans="2:11" s="6" customFormat="1" ht="7.5" customHeight="1">
      <c r="B72" s="38"/>
      <c r="C72" s="39"/>
      <c r="D72" s="39"/>
      <c r="E72" s="39"/>
      <c r="F72" s="39"/>
      <c r="G72" s="39"/>
      <c r="H72" s="39"/>
      <c r="I72" s="101"/>
      <c r="J72" s="39"/>
      <c r="K72" s="40"/>
    </row>
    <row r="76" spans="2:12" s="6" customFormat="1" ht="7.5" customHeight="1">
      <c r="B76" s="41"/>
      <c r="C76" s="42"/>
      <c r="D76" s="42"/>
      <c r="E76" s="42"/>
      <c r="F76" s="42"/>
      <c r="G76" s="42"/>
      <c r="H76" s="42"/>
      <c r="I76" s="103"/>
      <c r="J76" s="42"/>
      <c r="K76" s="42"/>
      <c r="L76" s="43"/>
    </row>
    <row r="77" spans="2:12" s="6" customFormat="1" ht="37.5" customHeight="1">
      <c r="B77" s="23"/>
      <c r="C77" s="12" t="s">
        <v>112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" customHeight="1">
      <c r="B79" s="23"/>
      <c r="C79" s="19" t="s">
        <v>16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6.5" customHeight="1">
      <c r="B80" s="23"/>
      <c r="C80" s="24"/>
      <c r="D80" s="24"/>
      <c r="E80" s="303" t="str">
        <f>$E$7</f>
        <v>Stavební úpravy archívů v 1.PP objektu staré radnice č.p. 144 se zřízením výměny vzduchu</v>
      </c>
      <c r="F80" s="283"/>
      <c r="G80" s="283"/>
      <c r="H80" s="283"/>
      <c r="J80" s="24"/>
      <c r="K80" s="24"/>
      <c r="L80" s="43"/>
    </row>
    <row r="81" spans="2:12" s="6" customFormat="1" ht="15" customHeight="1">
      <c r="B81" s="23"/>
      <c r="C81" s="19" t="s">
        <v>91</v>
      </c>
      <c r="D81" s="24"/>
      <c r="E81" s="24"/>
      <c r="F81" s="24"/>
      <c r="G81" s="24"/>
      <c r="H81" s="24"/>
      <c r="J81" s="24"/>
      <c r="K81" s="24"/>
      <c r="L81" s="43"/>
    </row>
    <row r="82" spans="2:12" s="6" customFormat="1" ht="19.5" customHeight="1">
      <c r="B82" s="23"/>
      <c r="C82" s="24"/>
      <c r="D82" s="24"/>
      <c r="E82" s="280" t="str">
        <f>$E$9</f>
        <v>01 - Stavební úpravy archívu v 1.PP</v>
      </c>
      <c r="F82" s="283"/>
      <c r="G82" s="283"/>
      <c r="H82" s="283"/>
      <c r="J82" s="24"/>
      <c r="K82" s="24"/>
      <c r="L82" s="43"/>
    </row>
    <row r="83" spans="2:12" s="6" customFormat="1" ht="7.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12" s="6" customFormat="1" ht="18.75" customHeight="1">
      <c r="B84" s="23"/>
      <c r="C84" s="19" t="s">
        <v>22</v>
      </c>
      <c r="D84" s="24"/>
      <c r="E84" s="24"/>
      <c r="F84" s="17" t="str">
        <f>$F$12</f>
        <v>Obec Jablunkov</v>
      </c>
      <c r="G84" s="24"/>
      <c r="H84" s="24"/>
      <c r="I84" s="88" t="s">
        <v>24</v>
      </c>
      <c r="J84" s="52" t="str">
        <f>IF($J$12="","",$J$12)</f>
        <v>08.01.2015</v>
      </c>
      <c r="K84" s="24"/>
      <c r="L84" s="43"/>
    </row>
    <row r="85" spans="2:12" s="6" customFormat="1" ht="7.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12" s="6" customFormat="1" ht="15.75" customHeight="1">
      <c r="B86" s="23"/>
      <c r="C86" s="19" t="s">
        <v>28</v>
      </c>
      <c r="D86" s="24"/>
      <c r="E86" s="24"/>
      <c r="F86" s="17" t="str">
        <f>$E$15</f>
        <v>Město Jablunkov</v>
      </c>
      <c r="G86" s="24"/>
      <c r="H86" s="24"/>
      <c r="I86" s="88" t="s">
        <v>36</v>
      </c>
      <c r="J86" s="17" t="str">
        <f>$E$21</f>
        <v> </v>
      </c>
      <c r="K86" s="24"/>
      <c r="L86" s="43"/>
    </row>
    <row r="87" spans="2:12" s="6" customFormat="1" ht="15" customHeight="1">
      <c r="B87" s="23"/>
      <c r="C87" s="19" t="s">
        <v>34</v>
      </c>
      <c r="D87" s="24"/>
      <c r="E87" s="24"/>
      <c r="F87" s="17">
        <f>IF($E$18="","",$E$18)</f>
      </c>
      <c r="G87" s="24"/>
      <c r="H87" s="24"/>
      <c r="J87" s="24"/>
      <c r="K87" s="24"/>
      <c r="L87" s="43"/>
    </row>
    <row r="88" spans="2:12" s="6" customFormat="1" ht="11.25" customHeight="1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20" s="121" customFormat="1" ht="30" customHeight="1">
      <c r="B89" s="122"/>
      <c r="C89" s="123" t="s">
        <v>113</v>
      </c>
      <c r="D89" s="124" t="s">
        <v>59</v>
      </c>
      <c r="E89" s="124" t="s">
        <v>55</v>
      </c>
      <c r="F89" s="124" t="s">
        <v>114</v>
      </c>
      <c r="G89" s="124" t="s">
        <v>115</v>
      </c>
      <c r="H89" s="124" t="s">
        <v>116</v>
      </c>
      <c r="I89" s="125" t="s">
        <v>117</v>
      </c>
      <c r="J89" s="124" t="s">
        <v>118</v>
      </c>
      <c r="K89" s="126" t="s">
        <v>119</v>
      </c>
      <c r="L89" s="127"/>
      <c r="M89" s="59" t="s">
        <v>120</v>
      </c>
      <c r="N89" s="60" t="s">
        <v>44</v>
      </c>
      <c r="O89" s="60" t="s">
        <v>121</v>
      </c>
      <c r="P89" s="60" t="s">
        <v>122</v>
      </c>
      <c r="Q89" s="60" t="s">
        <v>123</v>
      </c>
      <c r="R89" s="60" t="s">
        <v>124</v>
      </c>
      <c r="S89" s="60" t="s">
        <v>125</v>
      </c>
      <c r="T89" s="61" t="s">
        <v>126</v>
      </c>
    </row>
    <row r="90" spans="2:63" s="6" customFormat="1" ht="30" customHeight="1">
      <c r="B90" s="23"/>
      <c r="C90" s="66" t="s">
        <v>96</v>
      </c>
      <c r="D90" s="24"/>
      <c r="E90" s="24"/>
      <c r="F90" s="24"/>
      <c r="G90" s="24"/>
      <c r="H90" s="24"/>
      <c r="J90" s="128">
        <f>$BK$90</f>
        <v>0</v>
      </c>
      <c r="K90" s="24"/>
      <c r="L90" s="43"/>
      <c r="M90" s="63"/>
      <c r="N90" s="64"/>
      <c r="O90" s="64"/>
      <c r="P90" s="129">
        <f>$P$91+$P$201</f>
        <v>0</v>
      </c>
      <c r="Q90" s="64"/>
      <c r="R90" s="129">
        <f>$R$91+$R$201</f>
        <v>21.161259287199996</v>
      </c>
      <c r="S90" s="64"/>
      <c r="T90" s="130">
        <f>$T$91+$T$201</f>
        <v>22.67377883</v>
      </c>
      <c r="AT90" s="6" t="s">
        <v>73</v>
      </c>
      <c r="AU90" s="6" t="s">
        <v>97</v>
      </c>
      <c r="BK90" s="131">
        <f>$BK$91+$BK$201</f>
        <v>0</v>
      </c>
    </row>
    <row r="91" spans="2:63" s="132" customFormat="1" ht="37.5" customHeight="1">
      <c r="B91" s="133"/>
      <c r="C91" s="134"/>
      <c r="D91" s="134" t="s">
        <v>73</v>
      </c>
      <c r="E91" s="135" t="s">
        <v>127</v>
      </c>
      <c r="F91" s="135" t="s">
        <v>128</v>
      </c>
      <c r="G91" s="134"/>
      <c r="H91" s="134"/>
      <c r="J91" s="136">
        <f>$BK$91</f>
        <v>0</v>
      </c>
      <c r="K91" s="134"/>
      <c r="L91" s="137"/>
      <c r="M91" s="138"/>
      <c r="N91" s="134"/>
      <c r="O91" s="134"/>
      <c r="P91" s="139">
        <f>$P$92+$P$145</f>
        <v>0</v>
      </c>
      <c r="Q91" s="134"/>
      <c r="R91" s="139">
        <f>$R$92+$R$145</f>
        <v>14.934752909999998</v>
      </c>
      <c r="S91" s="134"/>
      <c r="T91" s="140">
        <f>$T$92+$T$145</f>
        <v>19.264626</v>
      </c>
      <c r="AR91" s="141" t="s">
        <v>21</v>
      </c>
      <c r="AT91" s="141" t="s">
        <v>73</v>
      </c>
      <c r="AU91" s="141" t="s">
        <v>74</v>
      </c>
      <c r="AY91" s="141" t="s">
        <v>129</v>
      </c>
      <c r="BK91" s="142">
        <f>$BK$92+$BK$145</f>
        <v>0</v>
      </c>
    </row>
    <row r="92" spans="2:63" s="132" customFormat="1" ht="21" customHeight="1">
      <c r="B92" s="133"/>
      <c r="C92" s="134"/>
      <c r="D92" s="134" t="s">
        <v>73</v>
      </c>
      <c r="E92" s="143" t="s">
        <v>130</v>
      </c>
      <c r="F92" s="143" t="s">
        <v>131</v>
      </c>
      <c r="G92" s="134"/>
      <c r="H92" s="134"/>
      <c r="J92" s="144">
        <f>$BK$92</f>
        <v>0</v>
      </c>
      <c r="K92" s="134"/>
      <c r="L92" s="137"/>
      <c r="M92" s="138"/>
      <c r="N92" s="134"/>
      <c r="O92" s="134"/>
      <c r="P92" s="139">
        <f>SUM($P$93:$P$144)</f>
        <v>0</v>
      </c>
      <c r="Q92" s="134"/>
      <c r="R92" s="139">
        <f>SUM($R$93:$R$144)</f>
        <v>14.842292109999999</v>
      </c>
      <c r="S92" s="134"/>
      <c r="T92" s="140">
        <f>SUM($T$93:$T$144)</f>
        <v>0</v>
      </c>
      <c r="AR92" s="141" t="s">
        <v>21</v>
      </c>
      <c r="AT92" s="141" t="s">
        <v>73</v>
      </c>
      <c r="AU92" s="141" t="s">
        <v>21</v>
      </c>
      <c r="AY92" s="141" t="s">
        <v>129</v>
      </c>
      <c r="BK92" s="142">
        <f>SUM($BK$93:$BK$144)</f>
        <v>0</v>
      </c>
    </row>
    <row r="93" spans="2:65" s="6" customFormat="1" ht="15.75" customHeight="1">
      <c r="B93" s="23"/>
      <c r="C93" s="145" t="s">
        <v>21</v>
      </c>
      <c r="D93" s="145" t="s">
        <v>132</v>
      </c>
      <c r="E93" s="146" t="s">
        <v>133</v>
      </c>
      <c r="F93" s="147" t="s">
        <v>134</v>
      </c>
      <c r="G93" s="148" t="s">
        <v>135</v>
      </c>
      <c r="H93" s="149">
        <v>196.26</v>
      </c>
      <c r="I93" s="150"/>
      <c r="J93" s="151">
        <f>ROUND($I$93*$H$93,2)</f>
        <v>0</v>
      </c>
      <c r="K93" s="147" t="s">
        <v>136</v>
      </c>
      <c r="L93" s="43"/>
      <c r="M93" s="152"/>
      <c r="N93" s="153" t="s">
        <v>45</v>
      </c>
      <c r="O93" s="24"/>
      <c r="P93" s="154">
        <f>$O$93*$H$93</f>
        <v>0</v>
      </c>
      <c r="Q93" s="154">
        <v>0.00735</v>
      </c>
      <c r="R93" s="154">
        <f>$Q$93*$H$93</f>
        <v>1.4425109999999999</v>
      </c>
      <c r="S93" s="154">
        <v>0</v>
      </c>
      <c r="T93" s="155">
        <f>$S$93*$H$93</f>
        <v>0</v>
      </c>
      <c r="AR93" s="89" t="s">
        <v>137</v>
      </c>
      <c r="AT93" s="89" t="s">
        <v>132</v>
      </c>
      <c r="AU93" s="89" t="s">
        <v>82</v>
      </c>
      <c r="AY93" s="6" t="s">
        <v>129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137</v>
      </c>
      <c r="BM93" s="89" t="s">
        <v>138</v>
      </c>
    </row>
    <row r="94" spans="2:47" s="6" customFormat="1" ht="16.5" customHeight="1">
      <c r="B94" s="23"/>
      <c r="C94" s="24"/>
      <c r="D94" s="157" t="s">
        <v>139</v>
      </c>
      <c r="E94" s="24"/>
      <c r="F94" s="158" t="s">
        <v>140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139</v>
      </c>
      <c r="AU94" s="6" t="s">
        <v>82</v>
      </c>
    </row>
    <row r="95" spans="2:51" s="6" customFormat="1" ht="15.75" customHeight="1">
      <c r="B95" s="159"/>
      <c r="C95" s="160"/>
      <c r="D95" s="161" t="s">
        <v>141</v>
      </c>
      <c r="E95" s="160"/>
      <c r="F95" s="162" t="s">
        <v>142</v>
      </c>
      <c r="G95" s="160"/>
      <c r="H95" s="163">
        <v>196.26</v>
      </c>
      <c r="J95" s="160"/>
      <c r="K95" s="160"/>
      <c r="L95" s="164"/>
      <c r="M95" s="165"/>
      <c r="N95" s="160"/>
      <c r="O95" s="160"/>
      <c r="P95" s="160"/>
      <c r="Q95" s="160"/>
      <c r="R95" s="160"/>
      <c r="S95" s="160"/>
      <c r="T95" s="166"/>
      <c r="AT95" s="167" t="s">
        <v>141</v>
      </c>
      <c r="AU95" s="167" t="s">
        <v>82</v>
      </c>
      <c r="AV95" s="167" t="s">
        <v>82</v>
      </c>
      <c r="AW95" s="167" t="s">
        <v>97</v>
      </c>
      <c r="AX95" s="167" t="s">
        <v>74</v>
      </c>
      <c r="AY95" s="167" t="s">
        <v>129</v>
      </c>
    </row>
    <row r="96" spans="2:65" s="6" customFormat="1" ht="15.75" customHeight="1">
      <c r="B96" s="23"/>
      <c r="C96" s="145" t="s">
        <v>82</v>
      </c>
      <c r="D96" s="145" t="s">
        <v>132</v>
      </c>
      <c r="E96" s="146" t="s">
        <v>143</v>
      </c>
      <c r="F96" s="147" t="s">
        <v>144</v>
      </c>
      <c r="G96" s="148" t="s">
        <v>135</v>
      </c>
      <c r="H96" s="149">
        <v>196.26</v>
      </c>
      <c r="I96" s="150"/>
      <c r="J96" s="151">
        <f>ROUND($I$96*$H$96,2)</f>
        <v>0</v>
      </c>
      <c r="K96" s="147" t="s">
        <v>136</v>
      </c>
      <c r="L96" s="43"/>
      <c r="M96" s="152"/>
      <c r="N96" s="153" t="s">
        <v>45</v>
      </c>
      <c r="O96" s="24"/>
      <c r="P96" s="154">
        <f>$O$96*$H$96</f>
        <v>0</v>
      </c>
      <c r="Q96" s="154">
        <v>0.00047</v>
      </c>
      <c r="R96" s="154">
        <f>$Q$96*$H$96</f>
        <v>0.0922422</v>
      </c>
      <c r="S96" s="154">
        <v>0</v>
      </c>
      <c r="T96" s="155">
        <f>$S$96*$H$96</f>
        <v>0</v>
      </c>
      <c r="AR96" s="89" t="s">
        <v>137</v>
      </c>
      <c r="AT96" s="89" t="s">
        <v>132</v>
      </c>
      <c r="AU96" s="89" t="s">
        <v>82</v>
      </c>
      <c r="AY96" s="6" t="s">
        <v>129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137</v>
      </c>
      <c r="BM96" s="89" t="s">
        <v>145</v>
      </c>
    </row>
    <row r="97" spans="2:47" s="6" customFormat="1" ht="16.5" customHeight="1">
      <c r="B97" s="23"/>
      <c r="C97" s="24"/>
      <c r="D97" s="157" t="s">
        <v>139</v>
      </c>
      <c r="E97" s="24"/>
      <c r="F97" s="158" t="s">
        <v>146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139</v>
      </c>
      <c r="AU97" s="6" t="s">
        <v>82</v>
      </c>
    </row>
    <row r="98" spans="2:51" s="6" customFormat="1" ht="27" customHeight="1">
      <c r="B98" s="159"/>
      <c r="C98" s="160"/>
      <c r="D98" s="161" t="s">
        <v>141</v>
      </c>
      <c r="E98" s="160"/>
      <c r="F98" s="162" t="s">
        <v>147</v>
      </c>
      <c r="G98" s="160"/>
      <c r="H98" s="163">
        <v>196.26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141</v>
      </c>
      <c r="AU98" s="167" t="s">
        <v>82</v>
      </c>
      <c r="AV98" s="167" t="s">
        <v>82</v>
      </c>
      <c r="AW98" s="167" t="s">
        <v>97</v>
      </c>
      <c r="AX98" s="167" t="s">
        <v>74</v>
      </c>
      <c r="AY98" s="167" t="s">
        <v>129</v>
      </c>
    </row>
    <row r="99" spans="2:65" s="6" customFormat="1" ht="15.75" customHeight="1">
      <c r="B99" s="23"/>
      <c r="C99" s="145" t="s">
        <v>148</v>
      </c>
      <c r="D99" s="145" t="s">
        <v>132</v>
      </c>
      <c r="E99" s="146" t="s">
        <v>149</v>
      </c>
      <c r="F99" s="147" t="s">
        <v>150</v>
      </c>
      <c r="G99" s="148" t="s">
        <v>135</v>
      </c>
      <c r="H99" s="149">
        <v>196.26</v>
      </c>
      <c r="I99" s="150"/>
      <c r="J99" s="151">
        <f>ROUND($I$99*$H$99,2)</f>
        <v>0</v>
      </c>
      <c r="K99" s="147" t="s">
        <v>136</v>
      </c>
      <c r="L99" s="43"/>
      <c r="M99" s="152"/>
      <c r="N99" s="153" t="s">
        <v>45</v>
      </c>
      <c r="O99" s="24"/>
      <c r="P99" s="154">
        <f>$O$99*$H$99</f>
        <v>0</v>
      </c>
      <c r="Q99" s="154">
        <v>0.017</v>
      </c>
      <c r="R99" s="154">
        <f>$Q$99*$H$99</f>
        <v>3.33642</v>
      </c>
      <c r="S99" s="154">
        <v>0</v>
      </c>
      <c r="T99" s="155">
        <f>$S$99*$H$99</f>
        <v>0</v>
      </c>
      <c r="AR99" s="89" t="s">
        <v>137</v>
      </c>
      <c r="AT99" s="89" t="s">
        <v>132</v>
      </c>
      <c r="AU99" s="89" t="s">
        <v>82</v>
      </c>
      <c r="AY99" s="6" t="s">
        <v>129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21</v>
      </c>
      <c r="BK99" s="156">
        <f>ROUND($I$99*$H$99,2)</f>
        <v>0</v>
      </c>
      <c r="BL99" s="89" t="s">
        <v>137</v>
      </c>
      <c r="BM99" s="89" t="s">
        <v>151</v>
      </c>
    </row>
    <row r="100" spans="2:47" s="6" customFormat="1" ht="27" customHeight="1">
      <c r="B100" s="23"/>
      <c r="C100" s="24"/>
      <c r="D100" s="157" t="s">
        <v>139</v>
      </c>
      <c r="E100" s="24"/>
      <c r="F100" s="158" t="s">
        <v>152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139</v>
      </c>
      <c r="AU100" s="6" t="s">
        <v>82</v>
      </c>
    </row>
    <row r="101" spans="2:51" s="6" customFormat="1" ht="27" customHeight="1">
      <c r="B101" s="159"/>
      <c r="C101" s="160"/>
      <c r="D101" s="161" t="s">
        <v>141</v>
      </c>
      <c r="E101" s="160"/>
      <c r="F101" s="162" t="s">
        <v>147</v>
      </c>
      <c r="G101" s="160"/>
      <c r="H101" s="163">
        <v>196.26</v>
      </c>
      <c r="J101" s="160"/>
      <c r="K101" s="160"/>
      <c r="L101" s="164"/>
      <c r="M101" s="165"/>
      <c r="N101" s="160"/>
      <c r="O101" s="160"/>
      <c r="P101" s="160"/>
      <c r="Q101" s="160"/>
      <c r="R101" s="160"/>
      <c r="S101" s="160"/>
      <c r="T101" s="166"/>
      <c r="AT101" s="167" t="s">
        <v>141</v>
      </c>
      <c r="AU101" s="167" t="s">
        <v>82</v>
      </c>
      <c r="AV101" s="167" t="s">
        <v>82</v>
      </c>
      <c r="AW101" s="167" t="s">
        <v>97</v>
      </c>
      <c r="AX101" s="167" t="s">
        <v>74</v>
      </c>
      <c r="AY101" s="167" t="s">
        <v>129</v>
      </c>
    </row>
    <row r="102" spans="2:65" s="6" customFormat="1" ht="15.75" customHeight="1">
      <c r="B102" s="23"/>
      <c r="C102" s="145" t="s">
        <v>137</v>
      </c>
      <c r="D102" s="145" t="s">
        <v>132</v>
      </c>
      <c r="E102" s="146" t="s">
        <v>153</v>
      </c>
      <c r="F102" s="147" t="s">
        <v>154</v>
      </c>
      <c r="G102" s="148" t="s">
        <v>135</v>
      </c>
      <c r="H102" s="149">
        <v>249.861</v>
      </c>
      <c r="I102" s="150"/>
      <c r="J102" s="151">
        <f>ROUND($I$102*$H$102,2)</f>
        <v>0</v>
      </c>
      <c r="K102" s="147" t="s">
        <v>136</v>
      </c>
      <c r="L102" s="43"/>
      <c r="M102" s="152"/>
      <c r="N102" s="153" t="s">
        <v>45</v>
      </c>
      <c r="O102" s="24"/>
      <c r="P102" s="154">
        <f>$O$102*$H$102</f>
        <v>0</v>
      </c>
      <c r="Q102" s="154">
        <v>0.00735</v>
      </c>
      <c r="R102" s="154">
        <f>$Q$102*$H$102</f>
        <v>1.83647835</v>
      </c>
      <c r="S102" s="154">
        <v>0</v>
      </c>
      <c r="T102" s="155">
        <f>$S$102*$H$102</f>
        <v>0</v>
      </c>
      <c r="AR102" s="89" t="s">
        <v>137</v>
      </c>
      <c r="AT102" s="89" t="s">
        <v>132</v>
      </c>
      <c r="AU102" s="89" t="s">
        <v>82</v>
      </c>
      <c r="AY102" s="6" t="s">
        <v>129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21</v>
      </c>
      <c r="BK102" s="156">
        <f>ROUND($I$102*$H$102,2)</f>
        <v>0</v>
      </c>
      <c r="BL102" s="89" t="s">
        <v>137</v>
      </c>
      <c r="BM102" s="89" t="s">
        <v>155</v>
      </c>
    </row>
    <row r="103" spans="2:47" s="6" customFormat="1" ht="16.5" customHeight="1">
      <c r="B103" s="23"/>
      <c r="C103" s="24"/>
      <c r="D103" s="157" t="s">
        <v>139</v>
      </c>
      <c r="E103" s="24"/>
      <c r="F103" s="158" t="s">
        <v>156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139</v>
      </c>
      <c r="AU103" s="6" t="s">
        <v>82</v>
      </c>
    </row>
    <row r="104" spans="2:51" s="6" customFormat="1" ht="15.75" customHeight="1">
      <c r="B104" s="159"/>
      <c r="C104" s="160"/>
      <c r="D104" s="161" t="s">
        <v>141</v>
      </c>
      <c r="E104" s="160"/>
      <c r="F104" s="162" t="s">
        <v>157</v>
      </c>
      <c r="G104" s="160"/>
      <c r="H104" s="163">
        <v>249.861</v>
      </c>
      <c r="J104" s="160"/>
      <c r="K104" s="160"/>
      <c r="L104" s="164"/>
      <c r="M104" s="165"/>
      <c r="N104" s="160"/>
      <c r="O104" s="160"/>
      <c r="P104" s="160"/>
      <c r="Q104" s="160"/>
      <c r="R104" s="160"/>
      <c r="S104" s="160"/>
      <c r="T104" s="166"/>
      <c r="AT104" s="167" t="s">
        <v>141</v>
      </c>
      <c r="AU104" s="167" t="s">
        <v>82</v>
      </c>
      <c r="AV104" s="167" t="s">
        <v>82</v>
      </c>
      <c r="AW104" s="167" t="s">
        <v>97</v>
      </c>
      <c r="AX104" s="167" t="s">
        <v>74</v>
      </c>
      <c r="AY104" s="167" t="s">
        <v>129</v>
      </c>
    </row>
    <row r="105" spans="2:65" s="6" customFormat="1" ht="15.75" customHeight="1">
      <c r="B105" s="23"/>
      <c r="C105" s="145" t="s">
        <v>158</v>
      </c>
      <c r="D105" s="145" t="s">
        <v>132</v>
      </c>
      <c r="E105" s="146" t="s">
        <v>159</v>
      </c>
      <c r="F105" s="147" t="s">
        <v>160</v>
      </c>
      <c r="G105" s="148" t="s">
        <v>135</v>
      </c>
      <c r="H105" s="149">
        <v>249.861</v>
      </c>
      <c r="I105" s="150"/>
      <c r="J105" s="151">
        <f>ROUND($I$105*$H$105,2)</f>
        <v>0</v>
      </c>
      <c r="K105" s="147" t="s">
        <v>136</v>
      </c>
      <c r="L105" s="43"/>
      <c r="M105" s="152"/>
      <c r="N105" s="153" t="s">
        <v>45</v>
      </c>
      <c r="O105" s="24"/>
      <c r="P105" s="154">
        <f>$O$105*$H$105</f>
        <v>0</v>
      </c>
      <c r="Q105" s="154">
        <v>0.00047</v>
      </c>
      <c r="R105" s="154">
        <f>$Q$105*$H$105</f>
        <v>0.11743466999999999</v>
      </c>
      <c r="S105" s="154">
        <v>0</v>
      </c>
      <c r="T105" s="155">
        <f>$S$105*$H$105</f>
        <v>0</v>
      </c>
      <c r="AR105" s="89" t="s">
        <v>137</v>
      </c>
      <c r="AT105" s="89" t="s">
        <v>132</v>
      </c>
      <c r="AU105" s="89" t="s">
        <v>82</v>
      </c>
      <c r="AY105" s="6" t="s">
        <v>129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137</v>
      </c>
      <c r="BM105" s="89" t="s">
        <v>161</v>
      </c>
    </row>
    <row r="106" spans="2:47" s="6" customFormat="1" ht="16.5" customHeight="1">
      <c r="B106" s="23"/>
      <c r="C106" s="24"/>
      <c r="D106" s="157" t="s">
        <v>139</v>
      </c>
      <c r="E106" s="24"/>
      <c r="F106" s="158" t="s">
        <v>162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139</v>
      </c>
      <c r="AU106" s="6" t="s">
        <v>82</v>
      </c>
    </row>
    <row r="107" spans="2:51" s="6" customFormat="1" ht="15.75" customHeight="1">
      <c r="B107" s="159"/>
      <c r="C107" s="160"/>
      <c r="D107" s="161" t="s">
        <v>141</v>
      </c>
      <c r="E107" s="160"/>
      <c r="F107" s="162" t="s">
        <v>163</v>
      </c>
      <c r="G107" s="160"/>
      <c r="H107" s="163">
        <v>249.861</v>
      </c>
      <c r="J107" s="160"/>
      <c r="K107" s="160"/>
      <c r="L107" s="164"/>
      <c r="M107" s="165"/>
      <c r="N107" s="160"/>
      <c r="O107" s="160"/>
      <c r="P107" s="160"/>
      <c r="Q107" s="160"/>
      <c r="R107" s="160"/>
      <c r="S107" s="160"/>
      <c r="T107" s="166"/>
      <c r="AT107" s="167" t="s">
        <v>141</v>
      </c>
      <c r="AU107" s="167" t="s">
        <v>82</v>
      </c>
      <c r="AV107" s="167" t="s">
        <v>82</v>
      </c>
      <c r="AW107" s="167" t="s">
        <v>97</v>
      </c>
      <c r="AX107" s="167" t="s">
        <v>74</v>
      </c>
      <c r="AY107" s="167" t="s">
        <v>129</v>
      </c>
    </row>
    <row r="108" spans="2:65" s="6" customFormat="1" ht="15.75" customHeight="1">
      <c r="B108" s="23"/>
      <c r="C108" s="145" t="s">
        <v>130</v>
      </c>
      <c r="D108" s="145" t="s">
        <v>132</v>
      </c>
      <c r="E108" s="146" t="s">
        <v>164</v>
      </c>
      <c r="F108" s="147" t="s">
        <v>165</v>
      </c>
      <c r="G108" s="148" t="s">
        <v>135</v>
      </c>
      <c r="H108" s="149">
        <v>121.681</v>
      </c>
      <c r="I108" s="150"/>
      <c r="J108" s="151">
        <f>ROUND($I$108*$H$108,2)</f>
        <v>0</v>
      </c>
      <c r="K108" s="147" t="s">
        <v>136</v>
      </c>
      <c r="L108" s="43"/>
      <c r="M108" s="152"/>
      <c r="N108" s="153" t="s">
        <v>45</v>
      </c>
      <c r="O108" s="24"/>
      <c r="P108" s="154">
        <f>$O$108*$H$108</f>
        <v>0</v>
      </c>
      <c r="Q108" s="154">
        <v>0.00489</v>
      </c>
      <c r="R108" s="154">
        <f>$Q$108*$H$108</f>
        <v>0.59502009</v>
      </c>
      <c r="S108" s="154">
        <v>0</v>
      </c>
      <c r="T108" s="155">
        <f>$S$108*$H$108</f>
        <v>0</v>
      </c>
      <c r="AR108" s="89" t="s">
        <v>137</v>
      </c>
      <c r="AT108" s="89" t="s">
        <v>132</v>
      </c>
      <c r="AU108" s="89" t="s">
        <v>82</v>
      </c>
      <c r="AY108" s="6" t="s">
        <v>129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137</v>
      </c>
      <c r="BM108" s="89" t="s">
        <v>166</v>
      </c>
    </row>
    <row r="109" spans="2:47" s="6" customFormat="1" ht="16.5" customHeight="1">
      <c r="B109" s="23"/>
      <c r="C109" s="24"/>
      <c r="D109" s="157" t="s">
        <v>139</v>
      </c>
      <c r="E109" s="24"/>
      <c r="F109" s="158" t="s">
        <v>167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139</v>
      </c>
      <c r="AU109" s="6" t="s">
        <v>82</v>
      </c>
    </row>
    <row r="110" spans="2:65" s="6" customFormat="1" ht="15.75" customHeight="1">
      <c r="B110" s="23"/>
      <c r="C110" s="145" t="s">
        <v>168</v>
      </c>
      <c r="D110" s="145" t="s">
        <v>132</v>
      </c>
      <c r="E110" s="146" t="s">
        <v>169</v>
      </c>
      <c r="F110" s="147" t="s">
        <v>170</v>
      </c>
      <c r="G110" s="148" t="s">
        <v>135</v>
      </c>
      <c r="H110" s="149">
        <v>11.65</v>
      </c>
      <c r="I110" s="150"/>
      <c r="J110" s="151">
        <f>ROUND($I$110*$H$110,2)</f>
        <v>0</v>
      </c>
      <c r="K110" s="147" t="s">
        <v>136</v>
      </c>
      <c r="L110" s="43"/>
      <c r="M110" s="152"/>
      <c r="N110" s="153" t="s">
        <v>45</v>
      </c>
      <c r="O110" s="24"/>
      <c r="P110" s="154">
        <f>$O$110*$H$110</f>
        <v>0</v>
      </c>
      <c r="Q110" s="154">
        <v>0.03358</v>
      </c>
      <c r="R110" s="154">
        <f>$Q$110*$H$110</f>
        <v>0.39120699999999997</v>
      </c>
      <c r="S110" s="154">
        <v>0</v>
      </c>
      <c r="T110" s="155">
        <f>$S$110*$H$110</f>
        <v>0</v>
      </c>
      <c r="AR110" s="89" t="s">
        <v>137</v>
      </c>
      <c r="AT110" s="89" t="s">
        <v>132</v>
      </c>
      <c r="AU110" s="89" t="s">
        <v>82</v>
      </c>
      <c r="AY110" s="6" t="s">
        <v>129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137</v>
      </c>
      <c r="BM110" s="89" t="s">
        <v>171</v>
      </c>
    </row>
    <row r="111" spans="2:47" s="6" customFormat="1" ht="16.5" customHeight="1">
      <c r="B111" s="23"/>
      <c r="C111" s="24"/>
      <c r="D111" s="157" t="s">
        <v>139</v>
      </c>
      <c r="E111" s="24"/>
      <c r="F111" s="158" t="s">
        <v>172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139</v>
      </c>
      <c r="AU111" s="6" t="s">
        <v>82</v>
      </c>
    </row>
    <row r="112" spans="2:51" s="6" customFormat="1" ht="15.75" customHeight="1">
      <c r="B112" s="159"/>
      <c r="C112" s="160"/>
      <c r="D112" s="161" t="s">
        <v>141</v>
      </c>
      <c r="E112" s="160"/>
      <c r="F112" s="162" t="s">
        <v>173</v>
      </c>
      <c r="G112" s="160"/>
      <c r="H112" s="163">
        <v>4.36</v>
      </c>
      <c r="J112" s="160"/>
      <c r="K112" s="160"/>
      <c r="L112" s="164"/>
      <c r="M112" s="165"/>
      <c r="N112" s="160"/>
      <c r="O112" s="160"/>
      <c r="P112" s="160"/>
      <c r="Q112" s="160"/>
      <c r="R112" s="160"/>
      <c r="S112" s="160"/>
      <c r="T112" s="166"/>
      <c r="AT112" s="167" t="s">
        <v>141</v>
      </c>
      <c r="AU112" s="167" t="s">
        <v>82</v>
      </c>
      <c r="AV112" s="167" t="s">
        <v>82</v>
      </c>
      <c r="AW112" s="167" t="s">
        <v>97</v>
      </c>
      <c r="AX112" s="167" t="s">
        <v>74</v>
      </c>
      <c r="AY112" s="167" t="s">
        <v>129</v>
      </c>
    </row>
    <row r="113" spans="2:51" s="6" customFormat="1" ht="15.75" customHeight="1">
      <c r="B113" s="159"/>
      <c r="C113" s="160"/>
      <c r="D113" s="161" t="s">
        <v>141</v>
      </c>
      <c r="E113" s="160"/>
      <c r="F113" s="162" t="s">
        <v>174</v>
      </c>
      <c r="G113" s="160"/>
      <c r="H113" s="163">
        <v>2.16</v>
      </c>
      <c r="J113" s="160"/>
      <c r="K113" s="160"/>
      <c r="L113" s="164"/>
      <c r="M113" s="165"/>
      <c r="N113" s="160"/>
      <c r="O113" s="160"/>
      <c r="P113" s="160"/>
      <c r="Q113" s="160"/>
      <c r="R113" s="160"/>
      <c r="S113" s="160"/>
      <c r="T113" s="166"/>
      <c r="AT113" s="167" t="s">
        <v>141</v>
      </c>
      <c r="AU113" s="167" t="s">
        <v>82</v>
      </c>
      <c r="AV113" s="167" t="s">
        <v>82</v>
      </c>
      <c r="AW113" s="167" t="s">
        <v>97</v>
      </c>
      <c r="AX113" s="167" t="s">
        <v>74</v>
      </c>
      <c r="AY113" s="167" t="s">
        <v>129</v>
      </c>
    </row>
    <row r="114" spans="2:51" s="6" customFormat="1" ht="15.75" customHeight="1">
      <c r="B114" s="159"/>
      <c r="C114" s="160"/>
      <c r="D114" s="161" t="s">
        <v>141</v>
      </c>
      <c r="E114" s="160"/>
      <c r="F114" s="162" t="s">
        <v>175</v>
      </c>
      <c r="G114" s="160"/>
      <c r="H114" s="163">
        <v>5.13</v>
      </c>
      <c r="J114" s="160"/>
      <c r="K114" s="160"/>
      <c r="L114" s="164"/>
      <c r="M114" s="165"/>
      <c r="N114" s="160"/>
      <c r="O114" s="160"/>
      <c r="P114" s="160"/>
      <c r="Q114" s="160"/>
      <c r="R114" s="160"/>
      <c r="S114" s="160"/>
      <c r="T114" s="166"/>
      <c r="AT114" s="167" t="s">
        <v>141</v>
      </c>
      <c r="AU114" s="167" t="s">
        <v>82</v>
      </c>
      <c r="AV114" s="167" t="s">
        <v>82</v>
      </c>
      <c r="AW114" s="167" t="s">
        <v>97</v>
      </c>
      <c r="AX114" s="167" t="s">
        <v>74</v>
      </c>
      <c r="AY114" s="167" t="s">
        <v>129</v>
      </c>
    </row>
    <row r="115" spans="2:65" s="6" customFormat="1" ht="15.75" customHeight="1">
      <c r="B115" s="23"/>
      <c r="C115" s="145" t="s">
        <v>176</v>
      </c>
      <c r="D115" s="145" t="s">
        <v>132</v>
      </c>
      <c r="E115" s="146" t="s">
        <v>177</v>
      </c>
      <c r="F115" s="147" t="s">
        <v>178</v>
      </c>
      <c r="G115" s="148" t="s">
        <v>135</v>
      </c>
      <c r="H115" s="149">
        <v>116.53</v>
      </c>
      <c r="I115" s="150"/>
      <c r="J115" s="151">
        <f>ROUND($I$115*$H$115,2)</f>
        <v>0</v>
      </c>
      <c r="K115" s="147" t="s">
        <v>136</v>
      </c>
      <c r="L115" s="43"/>
      <c r="M115" s="152"/>
      <c r="N115" s="153" t="s">
        <v>45</v>
      </c>
      <c r="O115" s="24"/>
      <c r="P115" s="154">
        <f>$O$115*$H$115</f>
        <v>0</v>
      </c>
      <c r="Q115" s="154">
        <v>0.01591</v>
      </c>
      <c r="R115" s="154">
        <f>$Q$115*$H$115</f>
        <v>1.8539923</v>
      </c>
      <c r="S115" s="154">
        <v>0</v>
      </c>
      <c r="T115" s="155">
        <f>$S$115*$H$115</f>
        <v>0</v>
      </c>
      <c r="AR115" s="89" t="s">
        <v>137</v>
      </c>
      <c r="AT115" s="89" t="s">
        <v>132</v>
      </c>
      <c r="AU115" s="89" t="s">
        <v>82</v>
      </c>
      <c r="AY115" s="6" t="s">
        <v>129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21</v>
      </c>
      <c r="BK115" s="156">
        <f>ROUND($I$115*$H$115,2)</f>
        <v>0</v>
      </c>
      <c r="BL115" s="89" t="s">
        <v>137</v>
      </c>
      <c r="BM115" s="89" t="s">
        <v>179</v>
      </c>
    </row>
    <row r="116" spans="2:47" s="6" customFormat="1" ht="27" customHeight="1">
      <c r="B116" s="23"/>
      <c r="C116" s="24"/>
      <c r="D116" s="157" t="s">
        <v>139</v>
      </c>
      <c r="E116" s="24"/>
      <c r="F116" s="158" t="s">
        <v>180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139</v>
      </c>
      <c r="AU116" s="6" t="s">
        <v>82</v>
      </c>
    </row>
    <row r="117" spans="2:51" s="6" customFormat="1" ht="15.75" customHeight="1">
      <c r="B117" s="159"/>
      <c r="C117" s="160"/>
      <c r="D117" s="161" t="s">
        <v>141</v>
      </c>
      <c r="E117" s="160"/>
      <c r="F117" s="162" t="s">
        <v>173</v>
      </c>
      <c r="G117" s="160"/>
      <c r="H117" s="163">
        <v>4.36</v>
      </c>
      <c r="J117" s="160"/>
      <c r="K117" s="160"/>
      <c r="L117" s="164"/>
      <c r="M117" s="165"/>
      <c r="N117" s="160"/>
      <c r="O117" s="160"/>
      <c r="P117" s="160"/>
      <c r="Q117" s="160"/>
      <c r="R117" s="160"/>
      <c r="S117" s="160"/>
      <c r="T117" s="166"/>
      <c r="AT117" s="167" t="s">
        <v>141</v>
      </c>
      <c r="AU117" s="167" t="s">
        <v>82</v>
      </c>
      <c r="AV117" s="167" t="s">
        <v>82</v>
      </c>
      <c r="AW117" s="167" t="s">
        <v>97</v>
      </c>
      <c r="AX117" s="167" t="s">
        <v>74</v>
      </c>
      <c r="AY117" s="167" t="s">
        <v>129</v>
      </c>
    </row>
    <row r="118" spans="2:51" s="6" customFormat="1" ht="15.75" customHeight="1">
      <c r="B118" s="159"/>
      <c r="C118" s="160"/>
      <c r="D118" s="161" t="s">
        <v>141</v>
      </c>
      <c r="E118" s="160"/>
      <c r="F118" s="162" t="s">
        <v>174</v>
      </c>
      <c r="G118" s="160"/>
      <c r="H118" s="163">
        <v>2.16</v>
      </c>
      <c r="J118" s="160"/>
      <c r="K118" s="160"/>
      <c r="L118" s="164"/>
      <c r="M118" s="165"/>
      <c r="N118" s="160"/>
      <c r="O118" s="160"/>
      <c r="P118" s="160"/>
      <c r="Q118" s="160"/>
      <c r="R118" s="160"/>
      <c r="S118" s="160"/>
      <c r="T118" s="166"/>
      <c r="AT118" s="167" t="s">
        <v>141</v>
      </c>
      <c r="AU118" s="167" t="s">
        <v>82</v>
      </c>
      <c r="AV118" s="167" t="s">
        <v>82</v>
      </c>
      <c r="AW118" s="167" t="s">
        <v>97</v>
      </c>
      <c r="AX118" s="167" t="s">
        <v>74</v>
      </c>
      <c r="AY118" s="167" t="s">
        <v>129</v>
      </c>
    </row>
    <row r="119" spans="2:51" s="6" customFormat="1" ht="15.75" customHeight="1">
      <c r="B119" s="159"/>
      <c r="C119" s="160"/>
      <c r="D119" s="161" t="s">
        <v>141</v>
      </c>
      <c r="E119" s="160"/>
      <c r="F119" s="162" t="s">
        <v>175</v>
      </c>
      <c r="G119" s="160"/>
      <c r="H119" s="163">
        <v>5.13</v>
      </c>
      <c r="J119" s="160"/>
      <c r="K119" s="160"/>
      <c r="L119" s="164"/>
      <c r="M119" s="165"/>
      <c r="N119" s="160"/>
      <c r="O119" s="160"/>
      <c r="P119" s="160"/>
      <c r="Q119" s="160"/>
      <c r="R119" s="160"/>
      <c r="S119" s="160"/>
      <c r="T119" s="166"/>
      <c r="AT119" s="167" t="s">
        <v>141</v>
      </c>
      <c r="AU119" s="167" t="s">
        <v>82</v>
      </c>
      <c r="AV119" s="167" t="s">
        <v>82</v>
      </c>
      <c r="AW119" s="167" t="s">
        <v>97</v>
      </c>
      <c r="AX119" s="167" t="s">
        <v>74</v>
      </c>
      <c r="AY119" s="167" t="s">
        <v>129</v>
      </c>
    </row>
    <row r="120" spans="2:51" s="6" customFormat="1" ht="15.75" customHeight="1">
      <c r="B120" s="159"/>
      <c r="C120" s="160"/>
      <c r="D120" s="161" t="s">
        <v>141</v>
      </c>
      <c r="E120" s="160"/>
      <c r="F120" s="162" t="s">
        <v>181</v>
      </c>
      <c r="G120" s="160"/>
      <c r="H120" s="163">
        <v>43.82</v>
      </c>
      <c r="J120" s="160"/>
      <c r="K120" s="160"/>
      <c r="L120" s="164"/>
      <c r="M120" s="165"/>
      <c r="N120" s="160"/>
      <c r="O120" s="160"/>
      <c r="P120" s="160"/>
      <c r="Q120" s="160"/>
      <c r="R120" s="160"/>
      <c r="S120" s="160"/>
      <c r="T120" s="166"/>
      <c r="AT120" s="167" t="s">
        <v>141</v>
      </c>
      <c r="AU120" s="167" t="s">
        <v>82</v>
      </c>
      <c r="AV120" s="167" t="s">
        <v>82</v>
      </c>
      <c r="AW120" s="167" t="s">
        <v>97</v>
      </c>
      <c r="AX120" s="167" t="s">
        <v>74</v>
      </c>
      <c r="AY120" s="167" t="s">
        <v>129</v>
      </c>
    </row>
    <row r="121" spans="2:51" s="6" customFormat="1" ht="15.75" customHeight="1">
      <c r="B121" s="159"/>
      <c r="C121" s="160"/>
      <c r="D121" s="161" t="s">
        <v>141</v>
      </c>
      <c r="E121" s="160"/>
      <c r="F121" s="162" t="s">
        <v>182</v>
      </c>
      <c r="G121" s="160"/>
      <c r="H121" s="163">
        <v>17.56</v>
      </c>
      <c r="J121" s="160"/>
      <c r="K121" s="160"/>
      <c r="L121" s="164"/>
      <c r="M121" s="165"/>
      <c r="N121" s="160"/>
      <c r="O121" s="160"/>
      <c r="P121" s="160"/>
      <c r="Q121" s="160"/>
      <c r="R121" s="160"/>
      <c r="S121" s="160"/>
      <c r="T121" s="166"/>
      <c r="AT121" s="167" t="s">
        <v>141</v>
      </c>
      <c r="AU121" s="167" t="s">
        <v>82</v>
      </c>
      <c r="AV121" s="167" t="s">
        <v>82</v>
      </c>
      <c r="AW121" s="167" t="s">
        <v>97</v>
      </c>
      <c r="AX121" s="167" t="s">
        <v>74</v>
      </c>
      <c r="AY121" s="167" t="s">
        <v>129</v>
      </c>
    </row>
    <row r="122" spans="2:51" s="6" customFormat="1" ht="15.75" customHeight="1">
      <c r="B122" s="159"/>
      <c r="C122" s="160"/>
      <c r="D122" s="161" t="s">
        <v>141</v>
      </c>
      <c r="E122" s="160"/>
      <c r="F122" s="162" t="s">
        <v>183</v>
      </c>
      <c r="G122" s="160"/>
      <c r="H122" s="163">
        <v>12.94</v>
      </c>
      <c r="J122" s="160"/>
      <c r="K122" s="160"/>
      <c r="L122" s="164"/>
      <c r="M122" s="165"/>
      <c r="N122" s="160"/>
      <c r="O122" s="160"/>
      <c r="P122" s="160"/>
      <c r="Q122" s="160"/>
      <c r="R122" s="160"/>
      <c r="S122" s="160"/>
      <c r="T122" s="166"/>
      <c r="AT122" s="167" t="s">
        <v>141</v>
      </c>
      <c r="AU122" s="167" t="s">
        <v>82</v>
      </c>
      <c r="AV122" s="167" t="s">
        <v>82</v>
      </c>
      <c r="AW122" s="167" t="s">
        <v>97</v>
      </c>
      <c r="AX122" s="167" t="s">
        <v>74</v>
      </c>
      <c r="AY122" s="167" t="s">
        <v>129</v>
      </c>
    </row>
    <row r="123" spans="2:51" s="6" customFormat="1" ht="15.75" customHeight="1">
      <c r="B123" s="159"/>
      <c r="C123" s="160"/>
      <c r="D123" s="161" t="s">
        <v>141</v>
      </c>
      <c r="E123" s="160"/>
      <c r="F123" s="162" t="s">
        <v>184</v>
      </c>
      <c r="G123" s="160"/>
      <c r="H123" s="163">
        <v>11.98</v>
      </c>
      <c r="J123" s="160"/>
      <c r="K123" s="160"/>
      <c r="L123" s="164"/>
      <c r="M123" s="165"/>
      <c r="N123" s="160"/>
      <c r="O123" s="160"/>
      <c r="P123" s="160"/>
      <c r="Q123" s="160"/>
      <c r="R123" s="160"/>
      <c r="S123" s="160"/>
      <c r="T123" s="166"/>
      <c r="AT123" s="167" t="s">
        <v>141</v>
      </c>
      <c r="AU123" s="167" t="s">
        <v>82</v>
      </c>
      <c r="AV123" s="167" t="s">
        <v>82</v>
      </c>
      <c r="AW123" s="167" t="s">
        <v>97</v>
      </c>
      <c r="AX123" s="167" t="s">
        <v>74</v>
      </c>
      <c r="AY123" s="167" t="s">
        <v>129</v>
      </c>
    </row>
    <row r="124" spans="2:51" s="6" customFormat="1" ht="15.75" customHeight="1">
      <c r="B124" s="159"/>
      <c r="C124" s="160"/>
      <c r="D124" s="161" t="s">
        <v>141</v>
      </c>
      <c r="E124" s="160"/>
      <c r="F124" s="162" t="s">
        <v>185</v>
      </c>
      <c r="G124" s="160"/>
      <c r="H124" s="163">
        <v>4.1</v>
      </c>
      <c r="J124" s="160"/>
      <c r="K124" s="160"/>
      <c r="L124" s="164"/>
      <c r="M124" s="165"/>
      <c r="N124" s="160"/>
      <c r="O124" s="160"/>
      <c r="P124" s="160"/>
      <c r="Q124" s="160"/>
      <c r="R124" s="160"/>
      <c r="S124" s="160"/>
      <c r="T124" s="166"/>
      <c r="AT124" s="167" t="s">
        <v>141</v>
      </c>
      <c r="AU124" s="167" t="s">
        <v>82</v>
      </c>
      <c r="AV124" s="167" t="s">
        <v>82</v>
      </c>
      <c r="AW124" s="167" t="s">
        <v>97</v>
      </c>
      <c r="AX124" s="167" t="s">
        <v>74</v>
      </c>
      <c r="AY124" s="167" t="s">
        <v>129</v>
      </c>
    </row>
    <row r="125" spans="2:51" s="6" customFormat="1" ht="15.75" customHeight="1">
      <c r="B125" s="159"/>
      <c r="C125" s="160"/>
      <c r="D125" s="161" t="s">
        <v>141</v>
      </c>
      <c r="E125" s="160"/>
      <c r="F125" s="162" t="s">
        <v>186</v>
      </c>
      <c r="G125" s="160"/>
      <c r="H125" s="163">
        <v>14.48</v>
      </c>
      <c r="J125" s="160"/>
      <c r="K125" s="160"/>
      <c r="L125" s="164"/>
      <c r="M125" s="165"/>
      <c r="N125" s="160"/>
      <c r="O125" s="160"/>
      <c r="P125" s="160"/>
      <c r="Q125" s="160"/>
      <c r="R125" s="160"/>
      <c r="S125" s="160"/>
      <c r="T125" s="166"/>
      <c r="AT125" s="167" t="s">
        <v>141</v>
      </c>
      <c r="AU125" s="167" t="s">
        <v>82</v>
      </c>
      <c r="AV125" s="167" t="s">
        <v>82</v>
      </c>
      <c r="AW125" s="167" t="s">
        <v>97</v>
      </c>
      <c r="AX125" s="167" t="s">
        <v>74</v>
      </c>
      <c r="AY125" s="167" t="s">
        <v>129</v>
      </c>
    </row>
    <row r="126" spans="2:65" s="6" customFormat="1" ht="15.75" customHeight="1">
      <c r="B126" s="23"/>
      <c r="C126" s="145" t="s">
        <v>187</v>
      </c>
      <c r="D126" s="145" t="s">
        <v>132</v>
      </c>
      <c r="E126" s="146" t="s">
        <v>188</v>
      </c>
      <c r="F126" s="147" t="s">
        <v>189</v>
      </c>
      <c r="G126" s="148" t="s">
        <v>135</v>
      </c>
      <c r="H126" s="149">
        <v>121.681</v>
      </c>
      <c r="I126" s="150"/>
      <c r="J126" s="151">
        <f>ROUND($I$126*$H$126,2)</f>
        <v>0</v>
      </c>
      <c r="K126" s="147" t="s">
        <v>136</v>
      </c>
      <c r="L126" s="43"/>
      <c r="M126" s="152"/>
      <c r="N126" s="153" t="s">
        <v>45</v>
      </c>
      <c r="O126" s="24"/>
      <c r="P126" s="154">
        <f>$O$126*$H$126</f>
        <v>0</v>
      </c>
      <c r="Q126" s="154">
        <v>0.0425</v>
      </c>
      <c r="R126" s="154">
        <f>$Q$126*$H$126</f>
        <v>5.1714425</v>
      </c>
      <c r="S126" s="154">
        <v>0</v>
      </c>
      <c r="T126" s="155">
        <f>$S$126*$H$126</f>
        <v>0</v>
      </c>
      <c r="AR126" s="89" t="s">
        <v>137</v>
      </c>
      <c r="AT126" s="89" t="s">
        <v>132</v>
      </c>
      <c r="AU126" s="89" t="s">
        <v>82</v>
      </c>
      <c r="AY126" s="6" t="s">
        <v>129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137</v>
      </c>
      <c r="BM126" s="89" t="s">
        <v>190</v>
      </c>
    </row>
    <row r="127" spans="2:47" s="6" customFormat="1" ht="27" customHeight="1">
      <c r="B127" s="23"/>
      <c r="C127" s="24"/>
      <c r="D127" s="157" t="s">
        <v>139</v>
      </c>
      <c r="E127" s="24"/>
      <c r="F127" s="158" t="s">
        <v>191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139</v>
      </c>
      <c r="AU127" s="6" t="s">
        <v>82</v>
      </c>
    </row>
    <row r="128" spans="2:51" s="6" customFormat="1" ht="15.75" customHeight="1">
      <c r="B128" s="159"/>
      <c r="C128" s="160"/>
      <c r="D128" s="161" t="s">
        <v>141</v>
      </c>
      <c r="E128" s="160"/>
      <c r="F128" s="162" t="s">
        <v>192</v>
      </c>
      <c r="G128" s="160"/>
      <c r="H128" s="163">
        <v>17.5</v>
      </c>
      <c r="J128" s="160"/>
      <c r="K128" s="160"/>
      <c r="L128" s="164"/>
      <c r="M128" s="165"/>
      <c r="N128" s="160"/>
      <c r="O128" s="160"/>
      <c r="P128" s="160"/>
      <c r="Q128" s="160"/>
      <c r="R128" s="160"/>
      <c r="S128" s="160"/>
      <c r="T128" s="166"/>
      <c r="AT128" s="167" t="s">
        <v>141</v>
      </c>
      <c r="AU128" s="167" t="s">
        <v>82</v>
      </c>
      <c r="AV128" s="167" t="s">
        <v>82</v>
      </c>
      <c r="AW128" s="167" t="s">
        <v>97</v>
      </c>
      <c r="AX128" s="167" t="s">
        <v>74</v>
      </c>
      <c r="AY128" s="167" t="s">
        <v>129</v>
      </c>
    </row>
    <row r="129" spans="2:51" s="6" customFormat="1" ht="15.75" customHeight="1">
      <c r="B129" s="159"/>
      <c r="C129" s="160"/>
      <c r="D129" s="161" t="s">
        <v>141</v>
      </c>
      <c r="E129" s="160"/>
      <c r="F129" s="162" t="s">
        <v>193</v>
      </c>
      <c r="G129" s="160"/>
      <c r="H129" s="163">
        <v>16.718</v>
      </c>
      <c r="J129" s="160"/>
      <c r="K129" s="160"/>
      <c r="L129" s="164"/>
      <c r="M129" s="165"/>
      <c r="N129" s="160"/>
      <c r="O129" s="160"/>
      <c r="P129" s="160"/>
      <c r="Q129" s="160"/>
      <c r="R129" s="160"/>
      <c r="S129" s="160"/>
      <c r="T129" s="166"/>
      <c r="AT129" s="167" t="s">
        <v>141</v>
      </c>
      <c r="AU129" s="167" t="s">
        <v>82</v>
      </c>
      <c r="AV129" s="167" t="s">
        <v>82</v>
      </c>
      <c r="AW129" s="167" t="s">
        <v>97</v>
      </c>
      <c r="AX129" s="167" t="s">
        <v>74</v>
      </c>
      <c r="AY129" s="167" t="s">
        <v>129</v>
      </c>
    </row>
    <row r="130" spans="2:51" s="6" customFormat="1" ht="15.75" customHeight="1">
      <c r="B130" s="159"/>
      <c r="C130" s="160"/>
      <c r="D130" s="161" t="s">
        <v>141</v>
      </c>
      <c r="E130" s="160"/>
      <c r="F130" s="162" t="s">
        <v>194</v>
      </c>
      <c r="G130" s="160"/>
      <c r="H130" s="163">
        <v>10.078</v>
      </c>
      <c r="J130" s="160"/>
      <c r="K130" s="160"/>
      <c r="L130" s="164"/>
      <c r="M130" s="165"/>
      <c r="N130" s="160"/>
      <c r="O130" s="160"/>
      <c r="P130" s="160"/>
      <c r="Q130" s="160"/>
      <c r="R130" s="160"/>
      <c r="S130" s="160"/>
      <c r="T130" s="166"/>
      <c r="AT130" s="167" t="s">
        <v>141</v>
      </c>
      <c r="AU130" s="167" t="s">
        <v>82</v>
      </c>
      <c r="AV130" s="167" t="s">
        <v>82</v>
      </c>
      <c r="AW130" s="167" t="s">
        <v>97</v>
      </c>
      <c r="AX130" s="167" t="s">
        <v>74</v>
      </c>
      <c r="AY130" s="167" t="s">
        <v>129</v>
      </c>
    </row>
    <row r="131" spans="2:51" s="6" customFormat="1" ht="15.75" customHeight="1">
      <c r="B131" s="159"/>
      <c r="C131" s="160"/>
      <c r="D131" s="161" t="s">
        <v>141</v>
      </c>
      <c r="E131" s="160"/>
      <c r="F131" s="162" t="s">
        <v>195</v>
      </c>
      <c r="G131" s="160"/>
      <c r="H131" s="163">
        <v>5.36</v>
      </c>
      <c r="J131" s="160"/>
      <c r="K131" s="160"/>
      <c r="L131" s="164"/>
      <c r="M131" s="165"/>
      <c r="N131" s="160"/>
      <c r="O131" s="160"/>
      <c r="P131" s="160"/>
      <c r="Q131" s="160"/>
      <c r="R131" s="160"/>
      <c r="S131" s="160"/>
      <c r="T131" s="166"/>
      <c r="AT131" s="167" t="s">
        <v>141</v>
      </c>
      <c r="AU131" s="167" t="s">
        <v>82</v>
      </c>
      <c r="AV131" s="167" t="s">
        <v>82</v>
      </c>
      <c r="AW131" s="167" t="s">
        <v>97</v>
      </c>
      <c r="AX131" s="167" t="s">
        <v>74</v>
      </c>
      <c r="AY131" s="167" t="s">
        <v>129</v>
      </c>
    </row>
    <row r="132" spans="2:51" s="6" customFormat="1" ht="15.75" customHeight="1">
      <c r="B132" s="159"/>
      <c r="C132" s="160"/>
      <c r="D132" s="161" t="s">
        <v>141</v>
      </c>
      <c r="E132" s="160"/>
      <c r="F132" s="162" t="s">
        <v>196</v>
      </c>
      <c r="G132" s="160"/>
      <c r="H132" s="163">
        <v>4.4</v>
      </c>
      <c r="J132" s="160"/>
      <c r="K132" s="160"/>
      <c r="L132" s="164"/>
      <c r="M132" s="165"/>
      <c r="N132" s="160"/>
      <c r="O132" s="160"/>
      <c r="P132" s="160"/>
      <c r="Q132" s="160"/>
      <c r="R132" s="160"/>
      <c r="S132" s="160"/>
      <c r="T132" s="166"/>
      <c r="AT132" s="167" t="s">
        <v>141</v>
      </c>
      <c r="AU132" s="167" t="s">
        <v>82</v>
      </c>
      <c r="AV132" s="167" t="s">
        <v>82</v>
      </c>
      <c r="AW132" s="167" t="s">
        <v>97</v>
      </c>
      <c r="AX132" s="167" t="s">
        <v>74</v>
      </c>
      <c r="AY132" s="167" t="s">
        <v>129</v>
      </c>
    </row>
    <row r="133" spans="2:51" s="6" customFormat="1" ht="15.75" customHeight="1">
      <c r="B133" s="159"/>
      <c r="C133" s="160"/>
      <c r="D133" s="161" t="s">
        <v>141</v>
      </c>
      <c r="E133" s="160"/>
      <c r="F133" s="162" t="s">
        <v>197</v>
      </c>
      <c r="G133" s="160"/>
      <c r="H133" s="163">
        <v>7.465</v>
      </c>
      <c r="J133" s="160"/>
      <c r="K133" s="160"/>
      <c r="L133" s="164"/>
      <c r="M133" s="165"/>
      <c r="N133" s="160"/>
      <c r="O133" s="160"/>
      <c r="P133" s="160"/>
      <c r="Q133" s="160"/>
      <c r="R133" s="160"/>
      <c r="S133" s="160"/>
      <c r="T133" s="166"/>
      <c r="AT133" s="167" t="s">
        <v>141</v>
      </c>
      <c r="AU133" s="167" t="s">
        <v>82</v>
      </c>
      <c r="AV133" s="167" t="s">
        <v>82</v>
      </c>
      <c r="AW133" s="167" t="s">
        <v>97</v>
      </c>
      <c r="AX133" s="167" t="s">
        <v>74</v>
      </c>
      <c r="AY133" s="167" t="s">
        <v>129</v>
      </c>
    </row>
    <row r="134" spans="2:51" s="6" customFormat="1" ht="15.75" customHeight="1">
      <c r="B134" s="159"/>
      <c r="C134" s="160"/>
      <c r="D134" s="161" t="s">
        <v>141</v>
      </c>
      <c r="E134" s="160"/>
      <c r="F134" s="162" t="s">
        <v>198</v>
      </c>
      <c r="G134" s="160"/>
      <c r="H134" s="163">
        <v>16.24</v>
      </c>
      <c r="J134" s="160"/>
      <c r="K134" s="160"/>
      <c r="L134" s="164"/>
      <c r="M134" s="165"/>
      <c r="N134" s="160"/>
      <c r="O134" s="160"/>
      <c r="P134" s="160"/>
      <c r="Q134" s="160"/>
      <c r="R134" s="160"/>
      <c r="S134" s="160"/>
      <c r="T134" s="166"/>
      <c r="AT134" s="167" t="s">
        <v>141</v>
      </c>
      <c r="AU134" s="167" t="s">
        <v>82</v>
      </c>
      <c r="AV134" s="167" t="s">
        <v>82</v>
      </c>
      <c r="AW134" s="167" t="s">
        <v>97</v>
      </c>
      <c r="AX134" s="167" t="s">
        <v>74</v>
      </c>
      <c r="AY134" s="167" t="s">
        <v>129</v>
      </c>
    </row>
    <row r="135" spans="2:51" s="6" customFormat="1" ht="15.75" customHeight="1">
      <c r="B135" s="159"/>
      <c r="C135" s="160"/>
      <c r="D135" s="161" t="s">
        <v>141</v>
      </c>
      <c r="E135" s="160"/>
      <c r="F135" s="162" t="s">
        <v>199</v>
      </c>
      <c r="G135" s="160"/>
      <c r="H135" s="163">
        <v>9.24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141</v>
      </c>
      <c r="AU135" s="167" t="s">
        <v>82</v>
      </c>
      <c r="AV135" s="167" t="s">
        <v>82</v>
      </c>
      <c r="AW135" s="167" t="s">
        <v>97</v>
      </c>
      <c r="AX135" s="167" t="s">
        <v>74</v>
      </c>
      <c r="AY135" s="167" t="s">
        <v>129</v>
      </c>
    </row>
    <row r="136" spans="2:51" s="6" customFormat="1" ht="15.75" customHeight="1">
      <c r="B136" s="159"/>
      <c r="C136" s="160"/>
      <c r="D136" s="161" t="s">
        <v>141</v>
      </c>
      <c r="E136" s="160"/>
      <c r="F136" s="162" t="s">
        <v>200</v>
      </c>
      <c r="G136" s="160"/>
      <c r="H136" s="163">
        <v>16.54</v>
      </c>
      <c r="J136" s="160"/>
      <c r="K136" s="160"/>
      <c r="L136" s="164"/>
      <c r="M136" s="165"/>
      <c r="N136" s="160"/>
      <c r="O136" s="160"/>
      <c r="P136" s="160"/>
      <c r="Q136" s="160"/>
      <c r="R136" s="160"/>
      <c r="S136" s="160"/>
      <c r="T136" s="166"/>
      <c r="AT136" s="167" t="s">
        <v>141</v>
      </c>
      <c r="AU136" s="167" t="s">
        <v>82</v>
      </c>
      <c r="AV136" s="167" t="s">
        <v>82</v>
      </c>
      <c r="AW136" s="167" t="s">
        <v>97</v>
      </c>
      <c r="AX136" s="167" t="s">
        <v>74</v>
      </c>
      <c r="AY136" s="167" t="s">
        <v>129</v>
      </c>
    </row>
    <row r="137" spans="2:51" s="6" customFormat="1" ht="15.75" customHeight="1">
      <c r="B137" s="159"/>
      <c r="C137" s="160"/>
      <c r="D137" s="161" t="s">
        <v>141</v>
      </c>
      <c r="E137" s="160"/>
      <c r="F137" s="162" t="s">
        <v>201</v>
      </c>
      <c r="G137" s="160"/>
      <c r="H137" s="163">
        <v>8.34</v>
      </c>
      <c r="J137" s="160"/>
      <c r="K137" s="160"/>
      <c r="L137" s="164"/>
      <c r="M137" s="165"/>
      <c r="N137" s="160"/>
      <c r="O137" s="160"/>
      <c r="P137" s="160"/>
      <c r="Q137" s="160"/>
      <c r="R137" s="160"/>
      <c r="S137" s="160"/>
      <c r="T137" s="166"/>
      <c r="AT137" s="167" t="s">
        <v>141</v>
      </c>
      <c r="AU137" s="167" t="s">
        <v>82</v>
      </c>
      <c r="AV137" s="167" t="s">
        <v>82</v>
      </c>
      <c r="AW137" s="167" t="s">
        <v>97</v>
      </c>
      <c r="AX137" s="167" t="s">
        <v>74</v>
      </c>
      <c r="AY137" s="167" t="s">
        <v>129</v>
      </c>
    </row>
    <row r="138" spans="2:51" s="6" customFormat="1" ht="15.75" customHeight="1">
      <c r="B138" s="159"/>
      <c r="C138" s="160"/>
      <c r="D138" s="161" t="s">
        <v>141</v>
      </c>
      <c r="E138" s="160"/>
      <c r="F138" s="162" t="s">
        <v>202</v>
      </c>
      <c r="G138" s="160"/>
      <c r="H138" s="163">
        <v>9.8</v>
      </c>
      <c r="J138" s="160"/>
      <c r="K138" s="160"/>
      <c r="L138" s="164"/>
      <c r="M138" s="165"/>
      <c r="N138" s="160"/>
      <c r="O138" s="160"/>
      <c r="P138" s="160"/>
      <c r="Q138" s="160"/>
      <c r="R138" s="160"/>
      <c r="S138" s="160"/>
      <c r="T138" s="166"/>
      <c r="AT138" s="167" t="s">
        <v>141</v>
      </c>
      <c r="AU138" s="167" t="s">
        <v>82</v>
      </c>
      <c r="AV138" s="167" t="s">
        <v>82</v>
      </c>
      <c r="AW138" s="167" t="s">
        <v>97</v>
      </c>
      <c r="AX138" s="167" t="s">
        <v>74</v>
      </c>
      <c r="AY138" s="167" t="s">
        <v>129</v>
      </c>
    </row>
    <row r="139" spans="2:65" s="6" customFormat="1" ht="15.75" customHeight="1">
      <c r="B139" s="23"/>
      <c r="C139" s="145" t="s">
        <v>26</v>
      </c>
      <c r="D139" s="145" t="s">
        <v>132</v>
      </c>
      <c r="E139" s="146" t="s">
        <v>203</v>
      </c>
      <c r="F139" s="147" t="s">
        <v>204</v>
      </c>
      <c r="G139" s="148" t="s">
        <v>205</v>
      </c>
      <c r="H139" s="149">
        <v>42</v>
      </c>
      <c r="I139" s="150"/>
      <c r="J139" s="151">
        <f>ROUND($I$139*$H$139,2)</f>
        <v>0</v>
      </c>
      <c r="K139" s="147" t="s">
        <v>206</v>
      </c>
      <c r="L139" s="43"/>
      <c r="M139" s="152"/>
      <c r="N139" s="153" t="s">
        <v>45</v>
      </c>
      <c r="O139" s="24"/>
      <c r="P139" s="154">
        <f>$O$139*$H$139</f>
        <v>0</v>
      </c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137</v>
      </c>
      <c r="AT139" s="89" t="s">
        <v>132</v>
      </c>
      <c r="AU139" s="89" t="s">
        <v>82</v>
      </c>
      <c r="AY139" s="6" t="s">
        <v>129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21</v>
      </c>
      <c r="BK139" s="156">
        <f>ROUND($I$139*$H$139,2)</f>
        <v>0</v>
      </c>
      <c r="BL139" s="89" t="s">
        <v>137</v>
      </c>
      <c r="BM139" s="89" t="s">
        <v>207</v>
      </c>
    </row>
    <row r="140" spans="2:47" s="6" customFormat="1" ht="16.5" customHeight="1">
      <c r="B140" s="23"/>
      <c r="C140" s="24"/>
      <c r="D140" s="157" t="s">
        <v>139</v>
      </c>
      <c r="E140" s="24"/>
      <c r="F140" s="158" t="s">
        <v>208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139</v>
      </c>
      <c r="AU140" s="6" t="s">
        <v>82</v>
      </c>
    </row>
    <row r="141" spans="2:51" s="6" customFormat="1" ht="15.75" customHeight="1">
      <c r="B141" s="159"/>
      <c r="C141" s="160"/>
      <c r="D141" s="161" t="s">
        <v>141</v>
      </c>
      <c r="E141" s="160"/>
      <c r="F141" s="162" t="s">
        <v>209</v>
      </c>
      <c r="G141" s="160"/>
      <c r="H141" s="163">
        <v>42</v>
      </c>
      <c r="J141" s="160"/>
      <c r="K141" s="160"/>
      <c r="L141" s="164"/>
      <c r="M141" s="165"/>
      <c r="N141" s="160"/>
      <c r="O141" s="160"/>
      <c r="P141" s="160"/>
      <c r="Q141" s="160"/>
      <c r="R141" s="160"/>
      <c r="S141" s="160"/>
      <c r="T141" s="166"/>
      <c r="AT141" s="167" t="s">
        <v>141</v>
      </c>
      <c r="AU141" s="167" t="s">
        <v>82</v>
      </c>
      <c r="AV141" s="167" t="s">
        <v>82</v>
      </c>
      <c r="AW141" s="167" t="s">
        <v>97</v>
      </c>
      <c r="AX141" s="167" t="s">
        <v>74</v>
      </c>
      <c r="AY141" s="167" t="s">
        <v>129</v>
      </c>
    </row>
    <row r="142" spans="2:65" s="6" customFormat="1" ht="15.75" customHeight="1">
      <c r="B142" s="23"/>
      <c r="C142" s="168" t="s">
        <v>210</v>
      </c>
      <c r="D142" s="168" t="s">
        <v>211</v>
      </c>
      <c r="E142" s="169" t="s">
        <v>212</v>
      </c>
      <c r="F142" s="170" t="s">
        <v>213</v>
      </c>
      <c r="G142" s="171" t="s">
        <v>205</v>
      </c>
      <c r="H142" s="172">
        <v>50.4</v>
      </c>
      <c r="I142" s="173"/>
      <c r="J142" s="174">
        <f>ROUND($I$142*$H$142,2)</f>
        <v>0</v>
      </c>
      <c r="K142" s="170" t="s">
        <v>206</v>
      </c>
      <c r="L142" s="175"/>
      <c r="M142" s="176"/>
      <c r="N142" s="177" t="s">
        <v>45</v>
      </c>
      <c r="O142" s="24"/>
      <c r="P142" s="154">
        <f>$O$142*$H$142</f>
        <v>0</v>
      </c>
      <c r="Q142" s="154">
        <v>0.00011</v>
      </c>
      <c r="R142" s="154">
        <f>$Q$142*$H$142</f>
        <v>0.005544</v>
      </c>
      <c r="S142" s="154">
        <v>0</v>
      </c>
      <c r="T142" s="155">
        <f>$S$142*$H$142</f>
        <v>0</v>
      </c>
      <c r="AR142" s="89" t="s">
        <v>176</v>
      </c>
      <c r="AT142" s="89" t="s">
        <v>211</v>
      </c>
      <c r="AU142" s="89" t="s">
        <v>82</v>
      </c>
      <c r="AY142" s="6" t="s">
        <v>129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21</v>
      </c>
      <c r="BK142" s="156">
        <f>ROUND($I$142*$H$142,2)</f>
        <v>0</v>
      </c>
      <c r="BL142" s="89" t="s">
        <v>137</v>
      </c>
      <c r="BM142" s="89" t="s">
        <v>214</v>
      </c>
    </row>
    <row r="143" spans="2:47" s="6" customFormat="1" ht="16.5" customHeight="1">
      <c r="B143" s="23"/>
      <c r="C143" s="24"/>
      <c r="D143" s="157" t="s">
        <v>139</v>
      </c>
      <c r="E143" s="24"/>
      <c r="F143" s="158" t="s">
        <v>215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139</v>
      </c>
      <c r="AU143" s="6" t="s">
        <v>82</v>
      </c>
    </row>
    <row r="144" spans="2:51" s="6" customFormat="1" ht="15.75" customHeight="1">
      <c r="B144" s="159"/>
      <c r="C144" s="160"/>
      <c r="D144" s="161" t="s">
        <v>141</v>
      </c>
      <c r="E144" s="160"/>
      <c r="F144" s="162" t="s">
        <v>216</v>
      </c>
      <c r="G144" s="160"/>
      <c r="H144" s="163">
        <v>50.4</v>
      </c>
      <c r="J144" s="160"/>
      <c r="K144" s="160"/>
      <c r="L144" s="164"/>
      <c r="M144" s="165"/>
      <c r="N144" s="160"/>
      <c r="O144" s="160"/>
      <c r="P144" s="160"/>
      <c r="Q144" s="160"/>
      <c r="R144" s="160"/>
      <c r="S144" s="160"/>
      <c r="T144" s="166"/>
      <c r="AT144" s="167" t="s">
        <v>141</v>
      </c>
      <c r="AU144" s="167" t="s">
        <v>82</v>
      </c>
      <c r="AV144" s="167" t="s">
        <v>82</v>
      </c>
      <c r="AW144" s="167" t="s">
        <v>97</v>
      </c>
      <c r="AX144" s="167" t="s">
        <v>74</v>
      </c>
      <c r="AY144" s="167" t="s">
        <v>129</v>
      </c>
    </row>
    <row r="145" spans="2:63" s="132" customFormat="1" ht="30.75" customHeight="1">
      <c r="B145" s="133"/>
      <c r="C145" s="134"/>
      <c r="D145" s="134" t="s">
        <v>73</v>
      </c>
      <c r="E145" s="143" t="s">
        <v>187</v>
      </c>
      <c r="F145" s="143" t="s">
        <v>217</v>
      </c>
      <c r="G145" s="134"/>
      <c r="H145" s="134"/>
      <c r="J145" s="144">
        <f>$BK$145</f>
        <v>0</v>
      </c>
      <c r="K145" s="134"/>
      <c r="L145" s="137"/>
      <c r="M145" s="138"/>
      <c r="N145" s="134"/>
      <c r="O145" s="134"/>
      <c r="P145" s="139">
        <f>$P$146+SUM($P$147:$P$189)</f>
        <v>0</v>
      </c>
      <c r="Q145" s="134"/>
      <c r="R145" s="139">
        <f>$R$146+SUM($R$147:$R$189)</f>
        <v>0.0924608</v>
      </c>
      <c r="S145" s="134"/>
      <c r="T145" s="140">
        <f>$T$146+SUM($T$147:$T$189)</f>
        <v>19.264626</v>
      </c>
      <c r="AR145" s="141" t="s">
        <v>21</v>
      </c>
      <c r="AT145" s="141" t="s">
        <v>73</v>
      </c>
      <c r="AU145" s="141" t="s">
        <v>21</v>
      </c>
      <c r="AY145" s="141" t="s">
        <v>129</v>
      </c>
      <c r="BK145" s="142">
        <f>$BK$146+SUM($BK$147:$BK$189)</f>
        <v>0</v>
      </c>
    </row>
    <row r="146" spans="2:65" s="6" customFormat="1" ht="15.75" customHeight="1">
      <c r="B146" s="23"/>
      <c r="C146" s="145" t="s">
        <v>218</v>
      </c>
      <c r="D146" s="145" t="s">
        <v>132</v>
      </c>
      <c r="E146" s="146" t="s">
        <v>219</v>
      </c>
      <c r="F146" s="147" t="s">
        <v>220</v>
      </c>
      <c r="G146" s="148" t="s">
        <v>135</v>
      </c>
      <c r="H146" s="149">
        <v>392.52</v>
      </c>
      <c r="I146" s="150"/>
      <c r="J146" s="151">
        <f>ROUND($I$146*$H$146,2)</f>
        <v>0</v>
      </c>
      <c r="K146" s="147" t="s">
        <v>136</v>
      </c>
      <c r="L146" s="43"/>
      <c r="M146" s="152"/>
      <c r="N146" s="153" t="s">
        <v>45</v>
      </c>
      <c r="O146" s="24"/>
      <c r="P146" s="154">
        <f>$O$146*$H$146</f>
        <v>0</v>
      </c>
      <c r="Q146" s="154">
        <v>0.00021</v>
      </c>
      <c r="R146" s="154">
        <f>$Q$146*$H$146</f>
        <v>0.0824292</v>
      </c>
      <c r="S146" s="154">
        <v>0</v>
      </c>
      <c r="T146" s="155">
        <f>$S$146*$H$146</f>
        <v>0</v>
      </c>
      <c r="AR146" s="89" t="s">
        <v>137</v>
      </c>
      <c r="AT146" s="89" t="s">
        <v>132</v>
      </c>
      <c r="AU146" s="89" t="s">
        <v>82</v>
      </c>
      <c r="AY146" s="6" t="s">
        <v>129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137</v>
      </c>
      <c r="BM146" s="89" t="s">
        <v>221</v>
      </c>
    </row>
    <row r="147" spans="2:47" s="6" customFormat="1" ht="16.5" customHeight="1">
      <c r="B147" s="23"/>
      <c r="C147" s="24"/>
      <c r="D147" s="157" t="s">
        <v>139</v>
      </c>
      <c r="E147" s="24"/>
      <c r="F147" s="158" t="s">
        <v>220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139</v>
      </c>
      <c r="AU147" s="6" t="s">
        <v>82</v>
      </c>
    </row>
    <row r="148" spans="2:51" s="6" customFormat="1" ht="27" customHeight="1">
      <c r="B148" s="159"/>
      <c r="C148" s="160"/>
      <c r="D148" s="161" t="s">
        <v>141</v>
      </c>
      <c r="E148" s="160"/>
      <c r="F148" s="162" t="s">
        <v>222</v>
      </c>
      <c r="G148" s="160"/>
      <c r="H148" s="163">
        <v>196.26</v>
      </c>
      <c r="J148" s="160"/>
      <c r="K148" s="160"/>
      <c r="L148" s="164"/>
      <c r="M148" s="165"/>
      <c r="N148" s="160"/>
      <c r="O148" s="160"/>
      <c r="P148" s="160"/>
      <c r="Q148" s="160"/>
      <c r="R148" s="160"/>
      <c r="S148" s="160"/>
      <c r="T148" s="166"/>
      <c r="AT148" s="167" t="s">
        <v>141</v>
      </c>
      <c r="AU148" s="167" t="s">
        <v>82</v>
      </c>
      <c r="AV148" s="167" t="s">
        <v>82</v>
      </c>
      <c r="AW148" s="167" t="s">
        <v>97</v>
      </c>
      <c r="AX148" s="167" t="s">
        <v>74</v>
      </c>
      <c r="AY148" s="167" t="s">
        <v>129</v>
      </c>
    </row>
    <row r="149" spans="2:51" s="6" customFormat="1" ht="27" customHeight="1">
      <c r="B149" s="159"/>
      <c r="C149" s="160"/>
      <c r="D149" s="161" t="s">
        <v>141</v>
      </c>
      <c r="E149" s="160"/>
      <c r="F149" s="162" t="s">
        <v>223</v>
      </c>
      <c r="G149" s="160"/>
      <c r="H149" s="163">
        <v>196.26</v>
      </c>
      <c r="J149" s="160"/>
      <c r="K149" s="160"/>
      <c r="L149" s="164"/>
      <c r="M149" s="165"/>
      <c r="N149" s="160"/>
      <c r="O149" s="160"/>
      <c r="P149" s="160"/>
      <c r="Q149" s="160"/>
      <c r="R149" s="160"/>
      <c r="S149" s="160"/>
      <c r="T149" s="166"/>
      <c r="AT149" s="167" t="s">
        <v>141</v>
      </c>
      <c r="AU149" s="167" t="s">
        <v>82</v>
      </c>
      <c r="AV149" s="167" t="s">
        <v>82</v>
      </c>
      <c r="AW149" s="167" t="s">
        <v>97</v>
      </c>
      <c r="AX149" s="167" t="s">
        <v>74</v>
      </c>
      <c r="AY149" s="167" t="s">
        <v>129</v>
      </c>
    </row>
    <row r="150" spans="2:65" s="6" customFormat="1" ht="15.75" customHeight="1">
      <c r="B150" s="23"/>
      <c r="C150" s="145" t="s">
        <v>224</v>
      </c>
      <c r="D150" s="145" t="s">
        <v>132</v>
      </c>
      <c r="E150" s="146" t="s">
        <v>225</v>
      </c>
      <c r="F150" s="147" t="s">
        <v>226</v>
      </c>
      <c r="G150" s="148" t="s">
        <v>135</v>
      </c>
      <c r="H150" s="149">
        <v>250.79</v>
      </c>
      <c r="I150" s="150"/>
      <c r="J150" s="151">
        <f>ROUND($I$150*$H$150,2)</f>
        <v>0</v>
      </c>
      <c r="K150" s="147" t="s">
        <v>136</v>
      </c>
      <c r="L150" s="43"/>
      <c r="M150" s="152"/>
      <c r="N150" s="153" t="s">
        <v>45</v>
      </c>
      <c r="O150" s="24"/>
      <c r="P150" s="154">
        <f>$O$150*$H$150</f>
        <v>0</v>
      </c>
      <c r="Q150" s="154">
        <v>4E-05</v>
      </c>
      <c r="R150" s="154">
        <f>$Q$150*$H$150</f>
        <v>0.0100316</v>
      </c>
      <c r="S150" s="154">
        <v>0</v>
      </c>
      <c r="T150" s="155">
        <f>$S$150*$H$150</f>
        <v>0</v>
      </c>
      <c r="AR150" s="89" t="s">
        <v>137</v>
      </c>
      <c r="AT150" s="89" t="s">
        <v>132</v>
      </c>
      <c r="AU150" s="89" t="s">
        <v>82</v>
      </c>
      <c r="AY150" s="6" t="s">
        <v>129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21</v>
      </c>
      <c r="BK150" s="156">
        <f>ROUND($I$150*$H$150,2)</f>
        <v>0</v>
      </c>
      <c r="BL150" s="89" t="s">
        <v>137</v>
      </c>
      <c r="BM150" s="89" t="s">
        <v>227</v>
      </c>
    </row>
    <row r="151" spans="2:47" s="6" customFormat="1" ht="38.25" customHeight="1">
      <c r="B151" s="23"/>
      <c r="C151" s="24"/>
      <c r="D151" s="157" t="s">
        <v>139</v>
      </c>
      <c r="E151" s="24"/>
      <c r="F151" s="158" t="s">
        <v>228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139</v>
      </c>
      <c r="AU151" s="6" t="s">
        <v>82</v>
      </c>
    </row>
    <row r="152" spans="2:51" s="6" customFormat="1" ht="27" customHeight="1">
      <c r="B152" s="159"/>
      <c r="C152" s="160"/>
      <c r="D152" s="161" t="s">
        <v>141</v>
      </c>
      <c r="E152" s="160"/>
      <c r="F152" s="162" t="s">
        <v>229</v>
      </c>
      <c r="G152" s="160"/>
      <c r="H152" s="163">
        <v>250.79</v>
      </c>
      <c r="J152" s="160"/>
      <c r="K152" s="160"/>
      <c r="L152" s="164"/>
      <c r="M152" s="165"/>
      <c r="N152" s="160"/>
      <c r="O152" s="160"/>
      <c r="P152" s="160"/>
      <c r="Q152" s="160"/>
      <c r="R152" s="160"/>
      <c r="S152" s="160"/>
      <c r="T152" s="166"/>
      <c r="AT152" s="167" t="s">
        <v>141</v>
      </c>
      <c r="AU152" s="167" t="s">
        <v>82</v>
      </c>
      <c r="AV152" s="167" t="s">
        <v>82</v>
      </c>
      <c r="AW152" s="167" t="s">
        <v>97</v>
      </c>
      <c r="AX152" s="167" t="s">
        <v>21</v>
      </c>
      <c r="AY152" s="167" t="s">
        <v>129</v>
      </c>
    </row>
    <row r="153" spans="2:65" s="6" customFormat="1" ht="15.75" customHeight="1">
      <c r="B153" s="23"/>
      <c r="C153" s="145" t="s">
        <v>230</v>
      </c>
      <c r="D153" s="145" t="s">
        <v>132</v>
      </c>
      <c r="E153" s="146" t="s">
        <v>231</v>
      </c>
      <c r="F153" s="147" t="s">
        <v>232</v>
      </c>
      <c r="G153" s="148" t="s">
        <v>233</v>
      </c>
      <c r="H153" s="149">
        <v>1.49</v>
      </c>
      <c r="I153" s="150"/>
      <c r="J153" s="151">
        <f>ROUND($I$153*$H$153,2)</f>
        <v>0</v>
      </c>
      <c r="K153" s="147" t="s">
        <v>136</v>
      </c>
      <c r="L153" s="43"/>
      <c r="M153" s="152"/>
      <c r="N153" s="153" t="s">
        <v>45</v>
      </c>
      <c r="O153" s="24"/>
      <c r="P153" s="154">
        <f>$O$153*$H$153</f>
        <v>0</v>
      </c>
      <c r="Q153" s="154">
        <v>0</v>
      </c>
      <c r="R153" s="154">
        <f>$Q$153*$H$153</f>
        <v>0</v>
      </c>
      <c r="S153" s="154">
        <v>1.4</v>
      </c>
      <c r="T153" s="155">
        <f>$S$153*$H$153</f>
        <v>2.086</v>
      </c>
      <c r="AR153" s="89" t="s">
        <v>137</v>
      </c>
      <c r="AT153" s="89" t="s">
        <v>132</v>
      </c>
      <c r="AU153" s="89" t="s">
        <v>82</v>
      </c>
      <c r="AY153" s="6" t="s">
        <v>129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21</v>
      </c>
      <c r="BK153" s="156">
        <f>ROUND($I$153*$H$153,2)</f>
        <v>0</v>
      </c>
      <c r="BL153" s="89" t="s">
        <v>137</v>
      </c>
      <c r="BM153" s="89" t="s">
        <v>234</v>
      </c>
    </row>
    <row r="154" spans="2:47" s="6" customFormat="1" ht="16.5" customHeight="1">
      <c r="B154" s="23"/>
      <c r="C154" s="24"/>
      <c r="D154" s="157" t="s">
        <v>139</v>
      </c>
      <c r="E154" s="24"/>
      <c r="F154" s="158" t="s">
        <v>235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139</v>
      </c>
      <c r="AU154" s="6" t="s">
        <v>82</v>
      </c>
    </row>
    <row r="155" spans="2:51" s="6" customFormat="1" ht="15.75" customHeight="1">
      <c r="B155" s="159"/>
      <c r="C155" s="160"/>
      <c r="D155" s="161" t="s">
        <v>141</v>
      </c>
      <c r="E155" s="160"/>
      <c r="F155" s="162" t="s">
        <v>236</v>
      </c>
      <c r="G155" s="160"/>
      <c r="H155" s="163">
        <v>1.49</v>
      </c>
      <c r="J155" s="160"/>
      <c r="K155" s="160"/>
      <c r="L155" s="164"/>
      <c r="M155" s="165"/>
      <c r="N155" s="160"/>
      <c r="O155" s="160"/>
      <c r="P155" s="160"/>
      <c r="Q155" s="160"/>
      <c r="R155" s="160"/>
      <c r="S155" s="160"/>
      <c r="T155" s="166"/>
      <c r="AT155" s="167" t="s">
        <v>141</v>
      </c>
      <c r="AU155" s="167" t="s">
        <v>82</v>
      </c>
      <c r="AV155" s="167" t="s">
        <v>82</v>
      </c>
      <c r="AW155" s="167" t="s">
        <v>97</v>
      </c>
      <c r="AX155" s="167" t="s">
        <v>74</v>
      </c>
      <c r="AY155" s="167" t="s">
        <v>129</v>
      </c>
    </row>
    <row r="156" spans="2:65" s="6" customFormat="1" ht="15.75" customHeight="1">
      <c r="B156" s="23"/>
      <c r="C156" s="145" t="s">
        <v>8</v>
      </c>
      <c r="D156" s="145" t="s">
        <v>132</v>
      </c>
      <c r="E156" s="146" t="s">
        <v>237</v>
      </c>
      <c r="F156" s="147" t="s">
        <v>238</v>
      </c>
      <c r="G156" s="148" t="s">
        <v>135</v>
      </c>
      <c r="H156" s="149">
        <v>196.26</v>
      </c>
      <c r="I156" s="150"/>
      <c r="J156" s="151">
        <f>ROUND($I$156*$H$156,2)</f>
        <v>0</v>
      </c>
      <c r="K156" s="147" t="s">
        <v>136</v>
      </c>
      <c r="L156" s="43"/>
      <c r="M156" s="152"/>
      <c r="N156" s="153" t="s">
        <v>45</v>
      </c>
      <c r="O156" s="24"/>
      <c r="P156" s="154">
        <f>$O$156*$H$156</f>
        <v>0</v>
      </c>
      <c r="Q156" s="154">
        <v>0</v>
      </c>
      <c r="R156" s="154">
        <f>$Q$156*$H$156</f>
        <v>0</v>
      </c>
      <c r="S156" s="154">
        <v>0.05</v>
      </c>
      <c r="T156" s="155">
        <f>$S$156*$H$156</f>
        <v>9.813</v>
      </c>
      <c r="AR156" s="89" t="s">
        <v>137</v>
      </c>
      <c r="AT156" s="89" t="s">
        <v>132</v>
      </c>
      <c r="AU156" s="89" t="s">
        <v>82</v>
      </c>
      <c r="AY156" s="6" t="s">
        <v>129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21</v>
      </c>
      <c r="BK156" s="156">
        <f>ROUND($I$156*$H$156,2)</f>
        <v>0</v>
      </c>
      <c r="BL156" s="89" t="s">
        <v>137</v>
      </c>
      <c r="BM156" s="89" t="s">
        <v>239</v>
      </c>
    </row>
    <row r="157" spans="2:47" s="6" customFormat="1" ht="16.5" customHeight="1">
      <c r="B157" s="23"/>
      <c r="C157" s="24"/>
      <c r="D157" s="157" t="s">
        <v>139</v>
      </c>
      <c r="E157" s="24"/>
      <c r="F157" s="158" t="s">
        <v>240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139</v>
      </c>
      <c r="AU157" s="6" t="s">
        <v>82</v>
      </c>
    </row>
    <row r="158" spans="2:51" s="6" customFormat="1" ht="27" customHeight="1">
      <c r="B158" s="159"/>
      <c r="C158" s="160"/>
      <c r="D158" s="161" t="s">
        <v>141</v>
      </c>
      <c r="E158" s="160"/>
      <c r="F158" s="162" t="s">
        <v>241</v>
      </c>
      <c r="G158" s="160"/>
      <c r="H158" s="163">
        <v>196.26</v>
      </c>
      <c r="J158" s="160"/>
      <c r="K158" s="160"/>
      <c r="L158" s="164"/>
      <c r="M158" s="165"/>
      <c r="N158" s="160"/>
      <c r="O158" s="160"/>
      <c r="P158" s="160"/>
      <c r="Q158" s="160"/>
      <c r="R158" s="160"/>
      <c r="S158" s="160"/>
      <c r="T158" s="166"/>
      <c r="AT158" s="167" t="s">
        <v>141</v>
      </c>
      <c r="AU158" s="167" t="s">
        <v>82</v>
      </c>
      <c r="AV158" s="167" t="s">
        <v>82</v>
      </c>
      <c r="AW158" s="167" t="s">
        <v>97</v>
      </c>
      <c r="AX158" s="167" t="s">
        <v>74</v>
      </c>
      <c r="AY158" s="167" t="s">
        <v>129</v>
      </c>
    </row>
    <row r="159" spans="2:65" s="6" customFormat="1" ht="15.75" customHeight="1">
      <c r="B159" s="23"/>
      <c r="C159" s="145" t="s">
        <v>242</v>
      </c>
      <c r="D159" s="145" t="s">
        <v>132</v>
      </c>
      <c r="E159" s="146" t="s">
        <v>243</v>
      </c>
      <c r="F159" s="147" t="s">
        <v>244</v>
      </c>
      <c r="G159" s="148" t="s">
        <v>135</v>
      </c>
      <c r="H159" s="149">
        <v>104.88</v>
      </c>
      <c r="I159" s="150"/>
      <c r="J159" s="151">
        <f>ROUND($I$159*$H$159,2)</f>
        <v>0</v>
      </c>
      <c r="K159" s="147" t="s">
        <v>136</v>
      </c>
      <c r="L159" s="43"/>
      <c r="M159" s="152"/>
      <c r="N159" s="153" t="s">
        <v>45</v>
      </c>
      <c r="O159" s="24"/>
      <c r="P159" s="154">
        <f>$O$159*$H$159</f>
        <v>0</v>
      </c>
      <c r="Q159" s="154">
        <v>0</v>
      </c>
      <c r="R159" s="154">
        <f>$Q$159*$H$159</f>
        <v>0</v>
      </c>
      <c r="S159" s="154">
        <v>0.01</v>
      </c>
      <c r="T159" s="155">
        <f>$S$159*$H$159</f>
        <v>1.0488</v>
      </c>
      <c r="AR159" s="89" t="s">
        <v>137</v>
      </c>
      <c r="AT159" s="89" t="s">
        <v>132</v>
      </c>
      <c r="AU159" s="89" t="s">
        <v>82</v>
      </c>
      <c r="AY159" s="6" t="s">
        <v>129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21</v>
      </c>
      <c r="BK159" s="156">
        <f>ROUND($I$159*$H$159,2)</f>
        <v>0</v>
      </c>
      <c r="BL159" s="89" t="s">
        <v>137</v>
      </c>
      <c r="BM159" s="89" t="s">
        <v>245</v>
      </c>
    </row>
    <row r="160" spans="2:47" s="6" customFormat="1" ht="27" customHeight="1">
      <c r="B160" s="23"/>
      <c r="C160" s="24"/>
      <c r="D160" s="157" t="s">
        <v>139</v>
      </c>
      <c r="E160" s="24"/>
      <c r="F160" s="158" t="s">
        <v>246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139</v>
      </c>
      <c r="AU160" s="6" t="s">
        <v>82</v>
      </c>
    </row>
    <row r="161" spans="2:51" s="6" customFormat="1" ht="15.75" customHeight="1">
      <c r="B161" s="159"/>
      <c r="C161" s="160"/>
      <c r="D161" s="161" t="s">
        <v>141</v>
      </c>
      <c r="E161" s="160"/>
      <c r="F161" s="162" t="s">
        <v>181</v>
      </c>
      <c r="G161" s="160"/>
      <c r="H161" s="163">
        <v>43.82</v>
      </c>
      <c r="J161" s="160"/>
      <c r="K161" s="160"/>
      <c r="L161" s="164"/>
      <c r="M161" s="165"/>
      <c r="N161" s="160"/>
      <c r="O161" s="160"/>
      <c r="P161" s="160"/>
      <c r="Q161" s="160"/>
      <c r="R161" s="160"/>
      <c r="S161" s="160"/>
      <c r="T161" s="166"/>
      <c r="AT161" s="167" t="s">
        <v>141</v>
      </c>
      <c r="AU161" s="167" t="s">
        <v>82</v>
      </c>
      <c r="AV161" s="167" t="s">
        <v>82</v>
      </c>
      <c r="AW161" s="167" t="s">
        <v>97</v>
      </c>
      <c r="AX161" s="167" t="s">
        <v>74</v>
      </c>
      <c r="AY161" s="167" t="s">
        <v>129</v>
      </c>
    </row>
    <row r="162" spans="2:51" s="6" customFormat="1" ht="15.75" customHeight="1">
      <c r="B162" s="159"/>
      <c r="C162" s="160"/>
      <c r="D162" s="161" t="s">
        <v>141</v>
      </c>
      <c r="E162" s="160"/>
      <c r="F162" s="162" t="s">
        <v>182</v>
      </c>
      <c r="G162" s="160"/>
      <c r="H162" s="163">
        <v>17.56</v>
      </c>
      <c r="J162" s="160"/>
      <c r="K162" s="160"/>
      <c r="L162" s="164"/>
      <c r="M162" s="165"/>
      <c r="N162" s="160"/>
      <c r="O162" s="160"/>
      <c r="P162" s="160"/>
      <c r="Q162" s="160"/>
      <c r="R162" s="160"/>
      <c r="S162" s="160"/>
      <c r="T162" s="166"/>
      <c r="AT162" s="167" t="s">
        <v>141</v>
      </c>
      <c r="AU162" s="167" t="s">
        <v>82</v>
      </c>
      <c r="AV162" s="167" t="s">
        <v>82</v>
      </c>
      <c r="AW162" s="167" t="s">
        <v>97</v>
      </c>
      <c r="AX162" s="167" t="s">
        <v>74</v>
      </c>
      <c r="AY162" s="167" t="s">
        <v>129</v>
      </c>
    </row>
    <row r="163" spans="2:51" s="6" customFormat="1" ht="15.75" customHeight="1">
      <c r="B163" s="159"/>
      <c r="C163" s="160"/>
      <c r="D163" s="161" t="s">
        <v>141</v>
      </c>
      <c r="E163" s="160"/>
      <c r="F163" s="162" t="s">
        <v>183</v>
      </c>
      <c r="G163" s="160"/>
      <c r="H163" s="163">
        <v>12.94</v>
      </c>
      <c r="J163" s="160"/>
      <c r="K163" s="160"/>
      <c r="L163" s="164"/>
      <c r="M163" s="165"/>
      <c r="N163" s="160"/>
      <c r="O163" s="160"/>
      <c r="P163" s="160"/>
      <c r="Q163" s="160"/>
      <c r="R163" s="160"/>
      <c r="S163" s="160"/>
      <c r="T163" s="166"/>
      <c r="AT163" s="167" t="s">
        <v>141</v>
      </c>
      <c r="AU163" s="167" t="s">
        <v>82</v>
      </c>
      <c r="AV163" s="167" t="s">
        <v>82</v>
      </c>
      <c r="AW163" s="167" t="s">
        <v>97</v>
      </c>
      <c r="AX163" s="167" t="s">
        <v>74</v>
      </c>
      <c r="AY163" s="167" t="s">
        <v>129</v>
      </c>
    </row>
    <row r="164" spans="2:51" s="6" customFormat="1" ht="15.75" customHeight="1">
      <c r="B164" s="159"/>
      <c r="C164" s="160"/>
      <c r="D164" s="161" t="s">
        <v>141</v>
      </c>
      <c r="E164" s="160"/>
      <c r="F164" s="162" t="s">
        <v>184</v>
      </c>
      <c r="G164" s="160"/>
      <c r="H164" s="163">
        <v>11.98</v>
      </c>
      <c r="J164" s="160"/>
      <c r="K164" s="160"/>
      <c r="L164" s="164"/>
      <c r="M164" s="165"/>
      <c r="N164" s="160"/>
      <c r="O164" s="160"/>
      <c r="P164" s="160"/>
      <c r="Q164" s="160"/>
      <c r="R164" s="160"/>
      <c r="S164" s="160"/>
      <c r="T164" s="166"/>
      <c r="AT164" s="167" t="s">
        <v>141</v>
      </c>
      <c r="AU164" s="167" t="s">
        <v>82</v>
      </c>
      <c r="AV164" s="167" t="s">
        <v>82</v>
      </c>
      <c r="AW164" s="167" t="s">
        <v>97</v>
      </c>
      <c r="AX164" s="167" t="s">
        <v>74</v>
      </c>
      <c r="AY164" s="167" t="s">
        <v>129</v>
      </c>
    </row>
    <row r="165" spans="2:51" s="6" customFormat="1" ht="15.75" customHeight="1">
      <c r="B165" s="159"/>
      <c r="C165" s="160"/>
      <c r="D165" s="161" t="s">
        <v>141</v>
      </c>
      <c r="E165" s="160"/>
      <c r="F165" s="162" t="s">
        <v>185</v>
      </c>
      <c r="G165" s="160"/>
      <c r="H165" s="163">
        <v>4.1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141</v>
      </c>
      <c r="AU165" s="167" t="s">
        <v>82</v>
      </c>
      <c r="AV165" s="167" t="s">
        <v>82</v>
      </c>
      <c r="AW165" s="167" t="s">
        <v>97</v>
      </c>
      <c r="AX165" s="167" t="s">
        <v>74</v>
      </c>
      <c r="AY165" s="167" t="s">
        <v>129</v>
      </c>
    </row>
    <row r="166" spans="2:51" s="6" customFormat="1" ht="15.75" customHeight="1">
      <c r="B166" s="159"/>
      <c r="C166" s="160"/>
      <c r="D166" s="161" t="s">
        <v>141</v>
      </c>
      <c r="E166" s="160"/>
      <c r="F166" s="162" t="s">
        <v>186</v>
      </c>
      <c r="G166" s="160"/>
      <c r="H166" s="163">
        <v>14.48</v>
      </c>
      <c r="J166" s="160"/>
      <c r="K166" s="160"/>
      <c r="L166" s="164"/>
      <c r="M166" s="165"/>
      <c r="N166" s="160"/>
      <c r="O166" s="160"/>
      <c r="P166" s="160"/>
      <c r="Q166" s="160"/>
      <c r="R166" s="160"/>
      <c r="S166" s="160"/>
      <c r="T166" s="166"/>
      <c r="AT166" s="167" t="s">
        <v>141</v>
      </c>
      <c r="AU166" s="167" t="s">
        <v>82</v>
      </c>
      <c r="AV166" s="167" t="s">
        <v>82</v>
      </c>
      <c r="AW166" s="167" t="s">
        <v>97</v>
      </c>
      <c r="AX166" s="167" t="s">
        <v>74</v>
      </c>
      <c r="AY166" s="167" t="s">
        <v>129</v>
      </c>
    </row>
    <row r="167" spans="2:65" s="6" customFormat="1" ht="15.75" customHeight="1">
      <c r="B167" s="23"/>
      <c r="C167" s="145" t="s">
        <v>247</v>
      </c>
      <c r="D167" s="145" t="s">
        <v>132</v>
      </c>
      <c r="E167" s="146" t="s">
        <v>248</v>
      </c>
      <c r="F167" s="147" t="s">
        <v>249</v>
      </c>
      <c r="G167" s="148" t="s">
        <v>135</v>
      </c>
      <c r="H167" s="149">
        <v>133.331</v>
      </c>
      <c r="I167" s="150"/>
      <c r="J167" s="151">
        <f>ROUND($I$167*$H$167,2)</f>
        <v>0</v>
      </c>
      <c r="K167" s="147" t="s">
        <v>136</v>
      </c>
      <c r="L167" s="43"/>
      <c r="M167" s="152"/>
      <c r="N167" s="153" t="s">
        <v>45</v>
      </c>
      <c r="O167" s="24"/>
      <c r="P167" s="154">
        <f>$O$167*$H$167</f>
        <v>0</v>
      </c>
      <c r="Q167" s="154">
        <v>0</v>
      </c>
      <c r="R167" s="154">
        <f>$Q$167*$H$167</f>
        <v>0</v>
      </c>
      <c r="S167" s="154">
        <v>0.046</v>
      </c>
      <c r="T167" s="155">
        <f>$S$167*$H$167</f>
        <v>6.133226</v>
      </c>
      <c r="AR167" s="89" t="s">
        <v>137</v>
      </c>
      <c r="AT167" s="89" t="s">
        <v>132</v>
      </c>
      <c r="AU167" s="89" t="s">
        <v>82</v>
      </c>
      <c r="AY167" s="6" t="s">
        <v>129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21</v>
      </c>
      <c r="BK167" s="156">
        <f>ROUND($I$167*$H$167,2)</f>
        <v>0</v>
      </c>
      <c r="BL167" s="89" t="s">
        <v>137</v>
      </c>
      <c r="BM167" s="89" t="s">
        <v>250</v>
      </c>
    </row>
    <row r="168" spans="2:47" s="6" customFormat="1" ht="27" customHeight="1">
      <c r="B168" s="23"/>
      <c r="C168" s="24"/>
      <c r="D168" s="157" t="s">
        <v>139</v>
      </c>
      <c r="E168" s="24"/>
      <c r="F168" s="158" t="s">
        <v>251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139</v>
      </c>
      <c r="AU168" s="6" t="s">
        <v>82</v>
      </c>
    </row>
    <row r="169" spans="2:51" s="6" customFormat="1" ht="15.75" customHeight="1">
      <c r="B169" s="159"/>
      <c r="C169" s="160"/>
      <c r="D169" s="161" t="s">
        <v>141</v>
      </c>
      <c r="E169" s="160"/>
      <c r="F169" s="162" t="s">
        <v>192</v>
      </c>
      <c r="G169" s="160"/>
      <c r="H169" s="163">
        <v>17.5</v>
      </c>
      <c r="J169" s="160"/>
      <c r="K169" s="160"/>
      <c r="L169" s="164"/>
      <c r="M169" s="165"/>
      <c r="N169" s="160"/>
      <c r="O169" s="160"/>
      <c r="P169" s="160"/>
      <c r="Q169" s="160"/>
      <c r="R169" s="160"/>
      <c r="S169" s="160"/>
      <c r="T169" s="166"/>
      <c r="AT169" s="167" t="s">
        <v>141</v>
      </c>
      <c r="AU169" s="167" t="s">
        <v>82</v>
      </c>
      <c r="AV169" s="167" t="s">
        <v>82</v>
      </c>
      <c r="AW169" s="167" t="s">
        <v>97</v>
      </c>
      <c r="AX169" s="167" t="s">
        <v>74</v>
      </c>
      <c r="AY169" s="167" t="s">
        <v>129</v>
      </c>
    </row>
    <row r="170" spans="2:51" s="6" customFormat="1" ht="15.75" customHeight="1">
      <c r="B170" s="159"/>
      <c r="C170" s="160"/>
      <c r="D170" s="161" t="s">
        <v>141</v>
      </c>
      <c r="E170" s="160"/>
      <c r="F170" s="162" t="s">
        <v>193</v>
      </c>
      <c r="G170" s="160"/>
      <c r="H170" s="163">
        <v>16.718</v>
      </c>
      <c r="J170" s="160"/>
      <c r="K170" s="160"/>
      <c r="L170" s="164"/>
      <c r="M170" s="165"/>
      <c r="N170" s="160"/>
      <c r="O170" s="160"/>
      <c r="P170" s="160"/>
      <c r="Q170" s="160"/>
      <c r="R170" s="160"/>
      <c r="S170" s="160"/>
      <c r="T170" s="166"/>
      <c r="AT170" s="167" t="s">
        <v>141</v>
      </c>
      <c r="AU170" s="167" t="s">
        <v>82</v>
      </c>
      <c r="AV170" s="167" t="s">
        <v>82</v>
      </c>
      <c r="AW170" s="167" t="s">
        <v>97</v>
      </c>
      <c r="AX170" s="167" t="s">
        <v>74</v>
      </c>
      <c r="AY170" s="167" t="s">
        <v>129</v>
      </c>
    </row>
    <row r="171" spans="2:51" s="6" customFormat="1" ht="15.75" customHeight="1">
      <c r="B171" s="159"/>
      <c r="C171" s="160"/>
      <c r="D171" s="161" t="s">
        <v>141</v>
      </c>
      <c r="E171" s="160"/>
      <c r="F171" s="162" t="s">
        <v>194</v>
      </c>
      <c r="G171" s="160"/>
      <c r="H171" s="163">
        <v>10.078</v>
      </c>
      <c r="J171" s="160"/>
      <c r="K171" s="160"/>
      <c r="L171" s="164"/>
      <c r="M171" s="165"/>
      <c r="N171" s="160"/>
      <c r="O171" s="160"/>
      <c r="P171" s="160"/>
      <c r="Q171" s="160"/>
      <c r="R171" s="160"/>
      <c r="S171" s="160"/>
      <c r="T171" s="166"/>
      <c r="AT171" s="167" t="s">
        <v>141</v>
      </c>
      <c r="AU171" s="167" t="s">
        <v>82</v>
      </c>
      <c r="AV171" s="167" t="s">
        <v>82</v>
      </c>
      <c r="AW171" s="167" t="s">
        <v>97</v>
      </c>
      <c r="AX171" s="167" t="s">
        <v>74</v>
      </c>
      <c r="AY171" s="167" t="s">
        <v>129</v>
      </c>
    </row>
    <row r="172" spans="2:51" s="6" customFormat="1" ht="15.75" customHeight="1">
      <c r="B172" s="159"/>
      <c r="C172" s="160"/>
      <c r="D172" s="161" t="s">
        <v>141</v>
      </c>
      <c r="E172" s="160"/>
      <c r="F172" s="162" t="s">
        <v>195</v>
      </c>
      <c r="G172" s="160"/>
      <c r="H172" s="163">
        <v>5.36</v>
      </c>
      <c r="J172" s="160"/>
      <c r="K172" s="160"/>
      <c r="L172" s="164"/>
      <c r="M172" s="165"/>
      <c r="N172" s="160"/>
      <c r="O172" s="160"/>
      <c r="P172" s="160"/>
      <c r="Q172" s="160"/>
      <c r="R172" s="160"/>
      <c r="S172" s="160"/>
      <c r="T172" s="166"/>
      <c r="AT172" s="167" t="s">
        <v>141</v>
      </c>
      <c r="AU172" s="167" t="s">
        <v>82</v>
      </c>
      <c r="AV172" s="167" t="s">
        <v>82</v>
      </c>
      <c r="AW172" s="167" t="s">
        <v>97</v>
      </c>
      <c r="AX172" s="167" t="s">
        <v>74</v>
      </c>
      <c r="AY172" s="167" t="s">
        <v>129</v>
      </c>
    </row>
    <row r="173" spans="2:51" s="6" customFormat="1" ht="15.75" customHeight="1">
      <c r="B173" s="159"/>
      <c r="C173" s="160"/>
      <c r="D173" s="161" t="s">
        <v>141</v>
      </c>
      <c r="E173" s="160"/>
      <c r="F173" s="162" t="s">
        <v>196</v>
      </c>
      <c r="G173" s="160"/>
      <c r="H173" s="163">
        <v>4.4</v>
      </c>
      <c r="J173" s="160"/>
      <c r="K173" s="160"/>
      <c r="L173" s="164"/>
      <c r="M173" s="165"/>
      <c r="N173" s="160"/>
      <c r="O173" s="160"/>
      <c r="P173" s="160"/>
      <c r="Q173" s="160"/>
      <c r="R173" s="160"/>
      <c r="S173" s="160"/>
      <c r="T173" s="166"/>
      <c r="AT173" s="167" t="s">
        <v>141</v>
      </c>
      <c r="AU173" s="167" t="s">
        <v>82</v>
      </c>
      <c r="AV173" s="167" t="s">
        <v>82</v>
      </c>
      <c r="AW173" s="167" t="s">
        <v>97</v>
      </c>
      <c r="AX173" s="167" t="s">
        <v>74</v>
      </c>
      <c r="AY173" s="167" t="s">
        <v>129</v>
      </c>
    </row>
    <row r="174" spans="2:51" s="6" customFormat="1" ht="15.75" customHeight="1">
      <c r="B174" s="159"/>
      <c r="C174" s="160"/>
      <c r="D174" s="161" t="s">
        <v>141</v>
      </c>
      <c r="E174" s="160"/>
      <c r="F174" s="162" t="s">
        <v>197</v>
      </c>
      <c r="G174" s="160"/>
      <c r="H174" s="163">
        <v>7.465</v>
      </c>
      <c r="J174" s="160"/>
      <c r="K174" s="160"/>
      <c r="L174" s="164"/>
      <c r="M174" s="165"/>
      <c r="N174" s="160"/>
      <c r="O174" s="160"/>
      <c r="P174" s="160"/>
      <c r="Q174" s="160"/>
      <c r="R174" s="160"/>
      <c r="S174" s="160"/>
      <c r="T174" s="166"/>
      <c r="AT174" s="167" t="s">
        <v>141</v>
      </c>
      <c r="AU174" s="167" t="s">
        <v>82</v>
      </c>
      <c r="AV174" s="167" t="s">
        <v>82</v>
      </c>
      <c r="AW174" s="167" t="s">
        <v>97</v>
      </c>
      <c r="AX174" s="167" t="s">
        <v>74</v>
      </c>
      <c r="AY174" s="167" t="s">
        <v>129</v>
      </c>
    </row>
    <row r="175" spans="2:51" s="6" customFormat="1" ht="15.75" customHeight="1">
      <c r="B175" s="159"/>
      <c r="C175" s="160"/>
      <c r="D175" s="161" t="s">
        <v>141</v>
      </c>
      <c r="E175" s="160"/>
      <c r="F175" s="162" t="s">
        <v>198</v>
      </c>
      <c r="G175" s="160"/>
      <c r="H175" s="163">
        <v>16.24</v>
      </c>
      <c r="J175" s="160"/>
      <c r="K175" s="160"/>
      <c r="L175" s="164"/>
      <c r="M175" s="165"/>
      <c r="N175" s="160"/>
      <c r="O175" s="160"/>
      <c r="P175" s="160"/>
      <c r="Q175" s="160"/>
      <c r="R175" s="160"/>
      <c r="S175" s="160"/>
      <c r="T175" s="166"/>
      <c r="AT175" s="167" t="s">
        <v>141</v>
      </c>
      <c r="AU175" s="167" t="s">
        <v>82</v>
      </c>
      <c r="AV175" s="167" t="s">
        <v>82</v>
      </c>
      <c r="AW175" s="167" t="s">
        <v>97</v>
      </c>
      <c r="AX175" s="167" t="s">
        <v>74</v>
      </c>
      <c r="AY175" s="167" t="s">
        <v>129</v>
      </c>
    </row>
    <row r="176" spans="2:51" s="6" customFormat="1" ht="15.75" customHeight="1">
      <c r="B176" s="159"/>
      <c r="C176" s="160"/>
      <c r="D176" s="161" t="s">
        <v>141</v>
      </c>
      <c r="E176" s="160"/>
      <c r="F176" s="162" t="s">
        <v>199</v>
      </c>
      <c r="G176" s="160"/>
      <c r="H176" s="163">
        <v>9.24</v>
      </c>
      <c r="J176" s="160"/>
      <c r="K176" s="160"/>
      <c r="L176" s="164"/>
      <c r="M176" s="165"/>
      <c r="N176" s="160"/>
      <c r="O176" s="160"/>
      <c r="P176" s="160"/>
      <c r="Q176" s="160"/>
      <c r="R176" s="160"/>
      <c r="S176" s="160"/>
      <c r="T176" s="166"/>
      <c r="AT176" s="167" t="s">
        <v>141</v>
      </c>
      <c r="AU176" s="167" t="s">
        <v>82</v>
      </c>
      <c r="AV176" s="167" t="s">
        <v>82</v>
      </c>
      <c r="AW176" s="167" t="s">
        <v>97</v>
      </c>
      <c r="AX176" s="167" t="s">
        <v>74</v>
      </c>
      <c r="AY176" s="167" t="s">
        <v>129</v>
      </c>
    </row>
    <row r="177" spans="2:51" s="6" customFormat="1" ht="15.75" customHeight="1">
      <c r="B177" s="159"/>
      <c r="C177" s="160"/>
      <c r="D177" s="161" t="s">
        <v>141</v>
      </c>
      <c r="E177" s="160"/>
      <c r="F177" s="162" t="s">
        <v>200</v>
      </c>
      <c r="G177" s="160"/>
      <c r="H177" s="163">
        <v>16.54</v>
      </c>
      <c r="J177" s="160"/>
      <c r="K177" s="160"/>
      <c r="L177" s="164"/>
      <c r="M177" s="165"/>
      <c r="N177" s="160"/>
      <c r="O177" s="160"/>
      <c r="P177" s="160"/>
      <c r="Q177" s="160"/>
      <c r="R177" s="160"/>
      <c r="S177" s="160"/>
      <c r="T177" s="166"/>
      <c r="AT177" s="167" t="s">
        <v>141</v>
      </c>
      <c r="AU177" s="167" t="s">
        <v>82</v>
      </c>
      <c r="AV177" s="167" t="s">
        <v>82</v>
      </c>
      <c r="AW177" s="167" t="s">
        <v>97</v>
      </c>
      <c r="AX177" s="167" t="s">
        <v>74</v>
      </c>
      <c r="AY177" s="167" t="s">
        <v>129</v>
      </c>
    </row>
    <row r="178" spans="2:51" s="6" customFormat="1" ht="15.75" customHeight="1">
      <c r="B178" s="159"/>
      <c r="C178" s="160"/>
      <c r="D178" s="161" t="s">
        <v>141</v>
      </c>
      <c r="E178" s="160"/>
      <c r="F178" s="162" t="s">
        <v>201</v>
      </c>
      <c r="G178" s="160"/>
      <c r="H178" s="163">
        <v>8.34</v>
      </c>
      <c r="J178" s="160"/>
      <c r="K178" s="160"/>
      <c r="L178" s="164"/>
      <c r="M178" s="165"/>
      <c r="N178" s="160"/>
      <c r="O178" s="160"/>
      <c r="P178" s="160"/>
      <c r="Q178" s="160"/>
      <c r="R178" s="160"/>
      <c r="S178" s="160"/>
      <c r="T178" s="166"/>
      <c r="AT178" s="167" t="s">
        <v>141</v>
      </c>
      <c r="AU178" s="167" t="s">
        <v>82</v>
      </c>
      <c r="AV178" s="167" t="s">
        <v>82</v>
      </c>
      <c r="AW178" s="167" t="s">
        <v>97</v>
      </c>
      <c r="AX178" s="167" t="s">
        <v>74</v>
      </c>
      <c r="AY178" s="167" t="s">
        <v>129</v>
      </c>
    </row>
    <row r="179" spans="2:51" s="6" customFormat="1" ht="15.75" customHeight="1">
      <c r="B179" s="159"/>
      <c r="C179" s="160"/>
      <c r="D179" s="161" t="s">
        <v>141</v>
      </c>
      <c r="E179" s="160"/>
      <c r="F179" s="162" t="s">
        <v>202</v>
      </c>
      <c r="G179" s="160"/>
      <c r="H179" s="163">
        <v>9.8</v>
      </c>
      <c r="J179" s="160"/>
      <c r="K179" s="160"/>
      <c r="L179" s="164"/>
      <c r="M179" s="165"/>
      <c r="N179" s="160"/>
      <c r="O179" s="160"/>
      <c r="P179" s="160"/>
      <c r="Q179" s="160"/>
      <c r="R179" s="160"/>
      <c r="S179" s="160"/>
      <c r="T179" s="166"/>
      <c r="AT179" s="167" t="s">
        <v>141</v>
      </c>
      <c r="AU179" s="167" t="s">
        <v>82</v>
      </c>
      <c r="AV179" s="167" t="s">
        <v>82</v>
      </c>
      <c r="AW179" s="167" t="s">
        <v>97</v>
      </c>
      <c r="AX179" s="167" t="s">
        <v>74</v>
      </c>
      <c r="AY179" s="167" t="s">
        <v>129</v>
      </c>
    </row>
    <row r="180" spans="2:51" s="6" customFormat="1" ht="15.75" customHeight="1">
      <c r="B180" s="159"/>
      <c r="C180" s="160"/>
      <c r="D180" s="161" t="s">
        <v>141</v>
      </c>
      <c r="E180" s="160"/>
      <c r="F180" s="162" t="s">
        <v>173</v>
      </c>
      <c r="G180" s="160"/>
      <c r="H180" s="163">
        <v>4.36</v>
      </c>
      <c r="J180" s="160"/>
      <c r="K180" s="160"/>
      <c r="L180" s="164"/>
      <c r="M180" s="165"/>
      <c r="N180" s="160"/>
      <c r="O180" s="160"/>
      <c r="P180" s="160"/>
      <c r="Q180" s="160"/>
      <c r="R180" s="160"/>
      <c r="S180" s="160"/>
      <c r="T180" s="166"/>
      <c r="AT180" s="167" t="s">
        <v>141</v>
      </c>
      <c r="AU180" s="167" t="s">
        <v>82</v>
      </c>
      <c r="AV180" s="167" t="s">
        <v>82</v>
      </c>
      <c r="AW180" s="167" t="s">
        <v>97</v>
      </c>
      <c r="AX180" s="167" t="s">
        <v>74</v>
      </c>
      <c r="AY180" s="167" t="s">
        <v>129</v>
      </c>
    </row>
    <row r="181" spans="2:51" s="6" customFormat="1" ht="15.75" customHeight="1">
      <c r="B181" s="159"/>
      <c r="C181" s="160"/>
      <c r="D181" s="161" t="s">
        <v>141</v>
      </c>
      <c r="E181" s="160"/>
      <c r="F181" s="162" t="s">
        <v>174</v>
      </c>
      <c r="G181" s="160"/>
      <c r="H181" s="163">
        <v>2.16</v>
      </c>
      <c r="J181" s="160"/>
      <c r="K181" s="160"/>
      <c r="L181" s="164"/>
      <c r="M181" s="165"/>
      <c r="N181" s="160"/>
      <c r="O181" s="160"/>
      <c r="P181" s="160"/>
      <c r="Q181" s="160"/>
      <c r="R181" s="160"/>
      <c r="S181" s="160"/>
      <c r="T181" s="166"/>
      <c r="AT181" s="167" t="s">
        <v>141</v>
      </c>
      <c r="AU181" s="167" t="s">
        <v>82</v>
      </c>
      <c r="AV181" s="167" t="s">
        <v>82</v>
      </c>
      <c r="AW181" s="167" t="s">
        <v>97</v>
      </c>
      <c r="AX181" s="167" t="s">
        <v>74</v>
      </c>
      <c r="AY181" s="167" t="s">
        <v>129</v>
      </c>
    </row>
    <row r="182" spans="2:51" s="6" customFormat="1" ht="15.75" customHeight="1">
      <c r="B182" s="159"/>
      <c r="C182" s="160"/>
      <c r="D182" s="161" t="s">
        <v>141</v>
      </c>
      <c r="E182" s="160"/>
      <c r="F182" s="162" t="s">
        <v>175</v>
      </c>
      <c r="G182" s="160"/>
      <c r="H182" s="163">
        <v>5.13</v>
      </c>
      <c r="J182" s="160"/>
      <c r="K182" s="160"/>
      <c r="L182" s="164"/>
      <c r="M182" s="165"/>
      <c r="N182" s="160"/>
      <c r="O182" s="160"/>
      <c r="P182" s="160"/>
      <c r="Q182" s="160"/>
      <c r="R182" s="160"/>
      <c r="S182" s="160"/>
      <c r="T182" s="166"/>
      <c r="AT182" s="167" t="s">
        <v>141</v>
      </c>
      <c r="AU182" s="167" t="s">
        <v>82</v>
      </c>
      <c r="AV182" s="167" t="s">
        <v>82</v>
      </c>
      <c r="AW182" s="167" t="s">
        <v>97</v>
      </c>
      <c r="AX182" s="167" t="s">
        <v>74</v>
      </c>
      <c r="AY182" s="167" t="s">
        <v>129</v>
      </c>
    </row>
    <row r="183" spans="2:65" s="6" customFormat="1" ht="15.75" customHeight="1">
      <c r="B183" s="23"/>
      <c r="C183" s="145" t="s">
        <v>252</v>
      </c>
      <c r="D183" s="145" t="s">
        <v>132</v>
      </c>
      <c r="E183" s="146" t="s">
        <v>253</v>
      </c>
      <c r="F183" s="147" t="s">
        <v>254</v>
      </c>
      <c r="G183" s="148" t="s">
        <v>135</v>
      </c>
      <c r="H183" s="149">
        <v>2.7</v>
      </c>
      <c r="I183" s="150"/>
      <c r="J183" s="151">
        <f>ROUND($I$183*$H$183,2)</f>
        <v>0</v>
      </c>
      <c r="K183" s="147" t="s">
        <v>136</v>
      </c>
      <c r="L183" s="43"/>
      <c r="M183" s="152"/>
      <c r="N183" s="153" t="s">
        <v>45</v>
      </c>
      <c r="O183" s="24"/>
      <c r="P183" s="154">
        <f>$O$183*$H$183</f>
        <v>0</v>
      </c>
      <c r="Q183" s="154">
        <v>0</v>
      </c>
      <c r="R183" s="154">
        <f>$Q$183*$H$183</f>
        <v>0</v>
      </c>
      <c r="S183" s="154">
        <v>0.068</v>
      </c>
      <c r="T183" s="155">
        <f>$S$183*$H$183</f>
        <v>0.1836</v>
      </c>
      <c r="AR183" s="89" t="s">
        <v>137</v>
      </c>
      <c r="AT183" s="89" t="s">
        <v>132</v>
      </c>
      <c r="AU183" s="89" t="s">
        <v>82</v>
      </c>
      <c r="AY183" s="6" t="s">
        <v>129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21</v>
      </c>
      <c r="BK183" s="156">
        <f>ROUND($I$183*$H$183,2)</f>
        <v>0</v>
      </c>
      <c r="BL183" s="89" t="s">
        <v>137</v>
      </c>
      <c r="BM183" s="89" t="s">
        <v>255</v>
      </c>
    </row>
    <row r="184" spans="2:47" s="6" customFormat="1" ht="27" customHeight="1">
      <c r="B184" s="23"/>
      <c r="C184" s="24"/>
      <c r="D184" s="157" t="s">
        <v>139</v>
      </c>
      <c r="E184" s="24"/>
      <c r="F184" s="158" t="s">
        <v>256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139</v>
      </c>
      <c r="AU184" s="6" t="s">
        <v>82</v>
      </c>
    </row>
    <row r="185" spans="2:51" s="6" customFormat="1" ht="15.75" customHeight="1">
      <c r="B185" s="159"/>
      <c r="C185" s="160"/>
      <c r="D185" s="161" t="s">
        <v>141</v>
      </c>
      <c r="E185" s="160"/>
      <c r="F185" s="162" t="s">
        <v>257</v>
      </c>
      <c r="G185" s="160"/>
      <c r="H185" s="163">
        <v>2.7</v>
      </c>
      <c r="J185" s="160"/>
      <c r="K185" s="160"/>
      <c r="L185" s="164"/>
      <c r="M185" s="165"/>
      <c r="N185" s="160"/>
      <c r="O185" s="160"/>
      <c r="P185" s="160"/>
      <c r="Q185" s="160"/>
      <c r="R185" s="160"/>
      <c r="S185" s="160"/>
      <c r="T185" s="166"/>
      <c r="AT185" s="167" t="s">
        <v>141</v>
      </c>
      <c r="AU185" s="167" t="s">
        <v>82</v>
      </c>
      <c r="AV185" s="167" t="s">
        <v>82</v>
      </c>
      <c r="AW185" s="167" t="s">
        <v>97</v>
      </c>
      <c r="AX185" s="167" t="s">
        <v>74</v>
      </c>
      <c r="AY185" s="167" t="s">
        <v>129</v>
      </c>
    </row>
    <row r="186" spans="2:65" s="6" customFormat="1" ht="15.75" customHeight="1">
      <c r="B186" s="23"/>
      <c r="C186" s="145" t="s">
        <v>258</v>
      </c>
      <c r="D186" s="145" t="s">
        <v>132</v>
      </c>
      <c r="E186" s="146" t="s">
        <v>259</v>
      </c>
      <c r="F186" s="147" t="s">
        <v>260</v>
      </c>
      <c r="G186" s="148" t="s">
        <v>135</v>
      </c>
      <c r="H186" s="149">
        <v>446.121</v>
      </c>
      <c r="I186" s="150"/>
      <c r="J186" s="151">
        <f>ROUND($I$186*$H$186,2)</f>
        <v>0</v>
      </c>
      <c r="K186" s="147" t="s">
        <v>136</v>
      </c>
      <c r="L186" s="43"/>
      <c r="M186" s="152"/>
      <c r="N186" s="153" t="s">
        <v>45</v>
      </c>
      <c r="O186" s="24"/>
      <c r="P186" s="154">
        <f>$O$186*$H$186</f>
        <v>0</v>
      </c>
      <c r="Q186" s="154">
        <v>0</v>
      </c>
      <c r="R186" s="154">
        <f>$Q$186*$H$186</f>
        <v>0</v>
      </c>
      <c r="S186" s="154">
        <v>0</v>
      </c>
      <c r="T186" s="155">
        <f>$S$186*$H$186</f>
        <v>0</v>
      </c>
      <c r="AR186" s="89" t="s">
        <v>137</v>
      </c>
      <c r="AT186" s="89" t="s">
        <v>132</v>
      </c>
      <c r="AU186" s="89" t="s">
        <v>82</v>
      </c>
      <c r="AY186" s="6" t="s">
        <v>129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21</v>
      </c>
      <c r="BK186" s="156">
        <f>ROUND($I$186*$H$186,2)</f>
        <v>0</v>
      </c>
      <c r="BL186" s="89" t="s">
        <v>137</v>
      </c>
      <c r="BM186" s="89" t="s">
        <v>261</v>
      </c>
    </row>
    <row r="187" spans="2:47" s="6" customFormat="1" ht="16.5" customHeight="1">
      <c r="B187" s="23"/>
      <c r="C187" s="24"/>
      <c r="D187" s="157" t="s">
        <v>139</v>
      </c>
      <c r="E187" s="24"/>
      <c r="F187" s="158" t="s">
        <v>262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139</v>
      </c>
      <c r="AU187" s="6" t="s">
        <v>82</v>
      </c>
    </row>
    <row r="188" spans="2:51" s="6" customFormat="1" ht="15.75" customHeight="1">
      <c r="B188" s="159"/>
      <c r="C188" s="160"/>
      <c r="D188" s="161" t="s">
        <v>141</v>
      </c>
      <c r="E188" s="160"/>
      <c r="F188" s="162" t="s">
        <v>263</v>
      </c>
      <c r="G188" s="160"/>
      <c r="H188" s="163">
        <v>446.121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141</v>
      </c>
      <c r="AU188" s="167" t="s">
        <v>82</v>
      </c>
      <c r="AV188" s="167" t="s">
        <v>82</v>
      </c>
      <c r="AW188" s="167" t="s">
        <v>97</v>
      </c>
      <c r="AX188" s="167" t="s">
        <v>74</v>
      </c>
      <c r="AY188" s="167" t="s">
        <v>129</v>
      </c>
    </row>
    <row r="189" spans="2:63" s="132" customFormat="1" ht="23.25" customHeight="1">
      <c r="B189" s="133"/>
      <c r="C189" s="134"/>
      <c r="D189" s="134" t="s">
        <v>73</v>
      </c>
      <c r="E189" s="143" t="s">
        <v>264</v>
      </c>
      <c r="F189" s="143" t="s">
        <v>265</v>
      </c>
      <c r="G189" s="134"/>
      <c r="H189" s="134"/>
      <c r="J189" s="144">
        <f>$BK$189</f>
        <v>0</v>
      </c>
      <c r="K189" s="134"/>
      <c r="L189" s="137"/>
      <c r="M189" s="138"/>
      <c r="N189" s="134"/>
      <c r="O189" s="134"/>
      <c r="P189" s="139">
        <f>SUM($P$190:$P$200)</f>
        <v>0</v>
      </c>
      <c r="Q189" s="134"/>
      <c r="R189" s="139">
        <f>SUM($R$190:$R$200)</f>
        <v>0</v>
      </c>
      <c r="S189" s="134"/>
      <c r="T189" s="140">
        <f>SUM($T$190:$T$200)</f>
        <v>0</v>
      </c>
      <c r="AR189" s="141" t="s">
        <v>21</v>
      </c>
      <c r="AT189" s="141" t="s">
        <v>73</v>
      </c>
      <c r="AU189" s="141" t="s">
        <v>82</v>
      </c>
      <c r="AY189" s="141" t="s">
        <v>129</v>
      </c>
      <c r="BK189" s="142">
        <f>SUM($BK$190:$BK$200)</f>
        <v>0</v>
      </c>
    </row>
    <row r="190" spans="2:65" s="6" customFormat="1" ht="15.75" customHeight="1">
      <c r="B190" s="23"/>
      <c r="C190" s="145" t="s">
        <v>266</v>
      </c>
      <c r="D190" s="145" t="s">
        <v>132</v>
      </c>
      <c r="E190" s="146" t="s">
        <v>267</v>
      </c>
      <c r="F190" s="147" t="s">
        <v>268</v>
      </c>
      <c r="G190" s="148" t="s">
        <v>269</v>
      </c>
      <c r="H190" s="149">
        <v>22.674</v>
      </c>
      <c r="I190" s="150"/>
      <c r="J190" s="151">
        <f>ROUND($I$190*$H$190,2)</f>
        <v>0</v>
      </c>
      <c r="K190" s="147" t="s">
        <v>136</v>
      </c>
      <c r="L190" s="43"/>
      <c r="M190" s="152"/>
      <c r="N190" s="153" t="s">
        <v>45</v>
      </c>
      <c r="O190" s="24"/>
      <c r="P190" s="154">
        <f>$O$190*$H$190</f>
        <v>0</v>
      </c>
      <c r="Q190" s="154">
        <v>0</v>
      </c>
      <c r="R190" s="154">
        <f>$Q$190*$H$190</f>
        <v>0</v>
      </c>
      <c r="S190" s="154">
        <v>0</v>
      </c>
      <c r="T190" s="155">
        <f>$S$190*$H$190</f>
        <v>0</v>
      </c>
      <c r="AR190" s="89" t="s">
        <v>137</v>
      </c>
      <c r="AT190" s="89" t="s">
        <v>132</v>
      </c>
      <c r="AU190" s="89" t="s">
        <v>148</v>
      </c>
      <c r="AY190" s="6" t="s">
        <v>129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21</v>
      </c>
      <c r="BK190" s="156">
        <f>ROUND($I$190*$H$190,2)</f>
        <v>0</v>
      </c>
      <c r="BL190" s="89" t="s">
        <v>137</v>
      </c>
      <c r="BM190" s="89" t="s">
        <v>270</v>
      </c>
    </row>
    <row r="191" spans="2:47" s="6" customFormat="1" ht="27" customHeight="1">
      <c r="B191" s="23"/>
      <c r="C191" s="24"/>
      <c r="D191" s="157" t="s">
        <v>139</v>
      </c>
      <c r="E191" s="24"/>
      <c r="F191" s="158" t="s">
        <v>271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139</v>
      </c>
      <c r="AU191" s="6" t="s">
        <v>148</v>
      </c>
    </row>
    <row r="192" spans="2:65" s="6" customFormat="1" ht="15.75" customHeight="1">
      <c r="B192" s="23"/>
      <c r="C192" s="145" t="s">
        <v>7</v>
      </c>
      <c r="D192" s="145" t="s">
        <v>132</v>
      </c>
      <c r="E192" s="146" t="s">
        <v>272</v>
      </c>
      <c r="F192" s="147" t="s">
        <v>273</v>
      </c>
      <c r="G192" s="148" t="s">
        <v>269</v>
      </c>
      <c r="H192" s="149">
        <v>22.674</v>
      </c>
      <c r="I192" s="150"/>
      <c r="J192" s="151">
        <f>ROUND($I$192*$H$192,2)</f>
        <v>0</v>
      </c>
      <c r="K192" s="147" t="s">
        <v>136</v>
      </c>
      <c r="L192" s="43"/>
      <c r="M192" s="152"/>
      <c r="N192" s="153" t="s">
        <v>45</v>
      </c>
      <c r="O192" s="24"/>
      <c r="P192" s="154">
        <f>$O$192*$H$192</f>
        <v>0</v>
      </c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89" t="s">
        <v>137</v>
      </c>
      <c r="AT192" s="89" t="s">
        <v>132</v>
      </c>
      <c r="AU192" s="89" t="s">
        <v>148</v>
      </c>
      <c r="AY192" s="6" t="s">
        <v>129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21</v>
      </c>
      <c r="BK192" s="156">
        <f>ROUND($I$192*$H$192,2)</f>
        <v>0</v>
      </c>
      <c r="BL192" s="89" t="s">
        <v>137</v>
      </c>
      <c r="BM192" s="89" t="s">
        <v>274</v>
      </c>
    </row>
    <row r="193" spans="2:47" s="6" customFormat="1" ht="16.5" customHeight="1">
      <c r="B193" s="23"/>
      <c r="C193" s="24"/>
      <c r="D193" s="157" t="s">
        <v>139</v>
      </c>
      <c r="E193" s="24"/>
      <c r="F193" s="158" t="s">
        <v>273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139</v>
      </c>
      <c r="AU193" s="6" t="s">
        <v>148</v>
      </c>
    </row>
    <row r="194" spans="2:65" s="6" customFormat="1" ht="15.75" customHeight="1">
      <c r="B194" s="23"/>
      <c r="C194" s="145" t="s">
        <v>275</v>
      </c>
      <c r="D194" s="145" t="s">
        <v>132</v>
      </c>
      <c r="E194" s="146" t="s">
        <v>276</v>
      </c>
      <c r="F194" s="147" t="s">
        <v>277</v>
      </c>
      <c r="G194" s="148" t="s">
        <v>269</v>
      </c>
      <c r="H194" s="149">
        <v>340.11</v>
      </c>
      <c r="I194" s="150"/>
      <c r="J194" s="151">
        <f>ROUND($I$194*$H$194,2)</f>
        <v>0</v>
      </c>
      <c r="K194" s="147" t="s">
        <v>136</v>
      </c>
      <c r="L194" s="43"/>
      <c r="M194" s="152"/>
      <c r="N194" s="153" t="s">
        <v>45</v>
      </c>
      <c r="O194" s="24"/>
      <c r="P194" s="154">
        <f>$O$194*$H$194</f>
        <v>0</v>
      </c>
      <c r="Q194" s="154">
        <v>0</v>
      </c>
      <c r="R194" s="154">
        <f>$Q$194*$H$194</f>
        <v>0</v>
      </c>
      <c r="S194" s="154">
        <v>0</v>
      </c>
      <c r="T194" s="155">
        <f>$S$194*$H$194</f>
        <v>0</v>
      </c>
      <c r="AR194" s="89" t="s">
        <v>137</v>
      </c>
      <c r="AT194" s="89" t="s">
        <v>132</v>
      </c>
      <c r="AU194" s="89" t="s">
        <v>148</v>
      </c>
      <c r="AY194" s="6" t="s">
        <v>129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21</v>
      </c>
      <c r="BK194" s="156">
        <f>ROUND($I$194*$H$194,2)</f>
        <v>0</v>
      </c>
      <c r="BL194" s="89" t="s">
        <v>137</v>
      </c>
      <c r="BM194" s="89" t="s">
        <v>278</v>
      </c>
    </row>
    <row r="195" spans="2:47" s="6" customFormat="1" ht="16.5" customHeight="1">
      <c r="B195" s="23"/>
      <c r="C195" s="24"/>
      <c r="D195" s="157" t="s">
        <v>139</v>
      </c>
      <c r="E195" s="24"/>
      <c r="F195" s="158" t="s">
        <v>279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139</v>
      </c>
      <c r="AU195" s="6" t="s">
        <v>148</v>
      </c>
    </row>
    <row r="196" spans="2:51" s="6" customFormat="1" ht="15.75" customHeight="1">
      <c r="B196" s="159"/>
      <c r="C196" s="160"/>
      <c r="D196" s="161" t="s">
        <v>141</v>
      </c>
      <c r="E196" s="160"/>
      <c r="F196" s="162" t="s">
        <v>280</v>
      </c>
      <c r="G196" s="160"/>
      <c r="H196" s="163">
        <v>340.11</v>
      </c>
      <c r="J196" s="160"/>
      <c r="K196" s="160"/>
      <c r="L196" s="164"/>
      <c r="M196" s="165"/>
      <c r="N196" s="160"/>
      <c r="O196" s="160"/>
      <c r="P196" s="160"/>
      <c r="Q196" s="160"/>
      <c r="R196" s="160"/>
      <c r="S196" s="160"/>
      <c r="T196" s="166"/>
      <c r="AT196" s="167" t="s">
        <v>141</v>
      </c>
      <c r="AU196" s="167" t="s">
        <v>148</v>
      </c>
      <c r="AV196" s="167" t="s">
        <v>82</v>
      </c>
      <c r="AW196" s="167" t="s">
        <v>97</v>
      </c>
      <c r="AX196" s="167" t="s">
        <v>74</v>
      </c>
      <c r="AY196" s="167" t="s">
        <v>129</v>
      </c>
    </row>
    <row r="197" spans="2:65" s="6" customFormat="1" ht="15.75" customHeight="1">
      <c r="B197" s="23"/>
      <c r="C197" s="145" t="s">
        <v>281</v>
      </c>
      <c r="D197" s="145" t="s">
        <v>132</v>
      </c>
      <c r="E197" s="146" t="s">
        <v>282</v>
      </c>
      <c r="F197" s="147" t="s">
        <v>283</v>
      </c>
      <c r="G197" s="148" t="s">
        <v>269</v>
      </c>
      <c r="H197" s="149">
        <v>22.674</v>
      </c>
      <c r="I197" s="150"/>
      <c r="J197" s="151">
        <f>ROUND($I$197*$H$197,2)</f>
        <v>0</v>
      </c>
      <c r="K197" s="147" t="s">
        <v>136</v>
      </c>
      <c r="L197" s="43"/>
      <c r="M197" s="152"/>
      <c r="N197" s="153" t="s">
        <v>45</v>
      </c>
      <c r="O197" s="24"/>
      <c r="P197" s="154">
        <f>$O$197*$H$197</f>
        <v>0</v>
      </c>
      <c r="Q197" s="154">
        <v>0</v>
      </c>
      <c r="R197" s="154">
        <f>$Q$197*$H$197</f>
        <v>0</v>
      </c>
      <c r="S197" s="154">
        <v>0</v>
      </c>
      <c r="T197" s="155">
        <f>$S$197*$H$197</f>
        <v>0</v>
      </c>
      <c r="AR197" s="89" t="s">
        <v>137</v>
      </c>
      <c r="AT197" s="89" t="s">
        <v>132</v>
      </c>
      <c r="AU197" s="89" t="s">
        <v>148</v>
      </c>
      <c r="AY197" s="6" t="s">
        <v>129</v>
      </c>
      <c r="BE197" s="156">
        <f>IF($N$197="základní",$J$197,0)</f>
        <v>0</v>
      </c>
      <c r="BF197" s="156">
        <f>IF($N$197="snížená",$J$197,0)</f>
        <v>0</v>
      </c>
      <c r="BG197" s="156">
        <f>IF($N$197="zákl. přenesená",$J$197,0)</f>
        <v>0</v>
      </c>
      <c r="BH197" s="156">
        <f>IF($N$197="sníž. přenesená",$J$197,0)</f>
        <v>0</v>
      </c>
      <c r="BI197" s="156">
        <f>IF($N$197="nulová",$J$197,0)</f>
        <v>0</v>
      </c>
      <c r="BJ197" s="89" t="s">
        <v>21</v>
      </c>
      <c r="BK197" s="156">
        <f>ROUND($I$197*$H$197,2)</f>
        <v>0</v>
      </c>
      <c r="BL197" s="89" t="s">
        <v>137</v>
      </c>
      <c r="BM197" s="89" t="s">
        <v>284</v>
      </c>
    </row>
    <row r="198" spans="2:47" s="6" customFormat="1" ht="16.5" customHeight="1">
      <c r="B198" s="23"/>
      <c r="C198" s="24"/>
      <c r="D198" s="157" t="s">
        <v>139</v>
      </c>
      <c r="E198" s="24"/>
      <c r="F198" s="158" t="s">
        <v>283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139</v>
      </c>
      <c r="AU198" s="6" t="s">
        <v>148</v>
      </c>
    </row>
    <row r="199" spans="2:65" s="6" customFormat="1" ht="15.75" customHeight="1">
      <c r="B199" s="23"/>
      <c r="C199" s="145" t="s">
        <v>285</v>
      </c>
      <c r="D199" s="145" t="s">
        <v>132</v>
      </c>
      <c r="E199" s="146" t="s">
        <v>286</v>
      </c>
      <c r="F199" s="147" t="s">
        <v>287</v>
      </c>
      <c r="G199" s="148" t="s">
        <v>269</v>
      </c>
      <c r="H199" s="149">
        <v>14.935</v>
      </c>
      <c r="I199" s="150"/>
      <c r="J199" s="151">
        <f>ROUND($I$199*$H$199,2)</f>
        <v>0</v>
      </c>
      <c r="K199" s="147" t="s">
        <v>136</v>
      </c>
      <c r="L199" s="43"/>
      <c r="M199" s="152"/>
      <c r="N199" s="153" t="s">
        <v>45</v>
      </c>
      <c r="O199" s="24"/>
      <c r="P199" s="154">
        <f>$O$199*$H$199</f>
        <v>0</v>
      </c>
      <c r="Q199" s="154">
        <v>0</v>
      </c>
      <c r="R199" s="154">
        <f>$Q$199*$H$199</f>
        <v>0</v>
      </c>
      <c r="S199" s="154">
        <v>0</v>
      </c>
      <c r="T199" s="155">
        <f>$S$199*$H$199</f>
        <v>0</v>
      </c>
      <c r="AR199" s="89" t="s">
        <v>137</v>
      </c>
      <c r="AT199" s="89" t="s">
        <v>132</v>
      </c>
      <c r="AU199" s="89" t="s">
        <v>148</v>
      </c>
      <c r="AY199" s="6" t="s">
        <v>129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21</v>
      </c>
      <c r="BK199" s="156">
        <f>ROUND($I$199*$H$199,2)</f>
        <v>0</v>
      </c>
      <c r="BL199" s="89" t="s">
        <v>137</v>
      </c>
      <c r="BM199" s="89" t="s">
        <v>288</v>
      </c>
    </row>
    <row r="200" spans="2:47" s="6" customFormat="1" ht="16.5" customHeight="1">
      <c r="B200" s="23"/>
      <c r="C200" s="24"/>
      <c r="D200" s="157" t="s">
        <v>139</v>
      </c>
      <c r="E200" s="24"/>
      <c r="F200" s="158" t="s">
        <v>287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139</v>
      </c>
      <c r="AU200" s="6" t="s">
        <v>148</v>
      </c>
    </row>
    <row r="201" spans="2:63" s="132" customFormat="1" ht="37.5" customHeight="1">
      <c r="B201" s="133"/>
      <c r="C201" s="134"/>
      <c r="D201" s="134" t="s">
        <v>73</v>
      </c>
      <c r="E201" s="135" t="s">
        <v>289</v>
      </c>
      <c r="F201" s="135" t="s">
        <v>290</v>
      </c>
      <c r="G201" s="134"/>
      <c r="H201" s="134"/>
      <c r="J201" s="136">
        <f>$BK$201</f>
        <v>0</v>
      </c>
      <c r="K201" s="134"/>
      <c r="L201" s="137"/>
      <c r="M201" s="138"/>
      <c r="N201" s="134"/>
      <c r="O201" s="134"/>
      <c r="P201" s="139">
        <f>$P$202+$P$213+$P$217+$P$271+$P$280+$P$284+$P$288+$P$320+$P$326</f>
        <v>0</v>
      </c>
      <c r="Q201" s="134"/>
      <c r="R201" s="139">
        <f>$R$202+$R$213+$R$217+$R$271+$R$280+$R$284+$R$288+$R$320+$R$326</f>
        <v>6.2265063772</v>
      </c>
      <c r="S201" s="134"/>
      <c r="T201" s="140">
        <f>$T$202+$T$213+$T$217+$T$271+$T$280+$T$284+$T$288+$T$320+$T$326</f>
        <v>3.40915283</v>
      </c>
      <c r="AR201" s="141" t="s">
        <v>82</v>
      </c>
      <c r="AT201" s="141" t="s">
        <v>73</v>
      </c>
      <c r="AU201" s="141" t="s">
        <v>74</v>
      </c>
      <c r="AY201" s="141" t="s">
        <v>129</v>
      </c>
      <c r="BK201" s="142">
        <f>$BK$202+$BK$213+$BK$217+$BK$271+$BK$280+$BK$284+$BK$288+$BK$320+$BK$326</f>
        <v>0</v>
      </c>
    </row>
    <row r="202" spans="2:63" s="132" customFormat="1" ht="21" customHeight="1">
      <c r="B202" s="133"/>
      <c r="C202" s="134"/>
      <c r="D202" s="134" t="s">
        <v>73</v>
      </c>
      <c r="E202" s="143" t="s">
        <v>291</v>
      </c>
      <c r="F202" s="143" t="s">
        <v>292</v>
      </c>
      <c r="G202" s="134"/>
      <c r="H202" s="134"/>
      <c r="J202" s="144">
        <f>$BK$202</f>
        <v>0</v>
      </c>
      <c r="K202" s="134"/>
      <c r="L202" s="137"/>
      <c r="M202" s="138"/>
      <c r="N202" s="134"/>
      <c r="O202" s="134"/>
      <c r="P202" s="139">
        <f>SUM($P$203:$P$212)</f>
        <v>0</v>
      </c>
      <c r="Q202" s="134"/>
      <c r="R202" s="139">
        <f>SUM($R$203:$R$212)</f>
        <v>0.0007499999999999999</v>
      </c>
      <c r="S202" s="134"/>
      <c r="T202" s="140">
        <f>SUM($T$203:$T$212)</f>
        <v>0</v>
      </c>
      <c r="AR202" s="141" t="s">
        <v>82</v>
      </c>
      <c r="AT202" s="141" t="s">
        <v>73</v>
      </c>
      <c r="AU202" s="141" t="s">
        <v>21</v>
      </c>
      <c r="AY202" s="141" t="s">
        <v>129</v>
      </c>
      <c r="BK202" s="142">
        <f>SUM($BK$203:$BK$212)</f>
        <v>0</v>
      </c>
    </row>
    <row r="203" spans="2:65" s="6" customFormat="1" ht="15.75" customHeight="1">
      <c r="B203" s="23"/>
      <c r="C203" s="145" t="s">
        <v>293</v>
      </c>
      <c r="D203" s="145" t="s">
        <v>132</v>
      </c>
      <c r="E203" s="146" t="s">
        <v>294</v>
      </c>
      <c r="F203" s="147" t="s">
        <v>295</v>
      </c>
      <c r="G203" s="148" t="s">
        <v>296</v>
      </c>
      <c r="H203" s="149">
        <v>3</v>
      </c>
      <c r="I203" s="150"/>
      <c r="J203" s="151">
        <f>ROUND($I$203*$H$203,2)</f>
        <v>0</v>
      </c>
      <c r="K203" s="147" t="s">
        <v>136</v>
      </c>
      <c r="L203" s="43"/>
      <c r="M203" s="152"/>
      <c r="N203" s="153" t="s">
        <v>45</v>
      </c>
      <c r="O203" s="24"/>
      <c r="P203" s="154">
        <f>$O$203*$H$203</f>
        <v>0</v>
      </c>
      <c r="Q203" s="154">
        <v>0</v>
      </c>
      <c r="R203" s="154">
        <f>$Q$203*$H$203</f>
        <v>0</v>
      </c>
      <c r="S203" s="154">
        <v>0</v>
      </c>
      <c r="T203" s="155">
        <f>$S$203*$H$203</f>
        <v>0</v>
      </c>
      <c r="AR203" s="89" t="s">
        <v>242</v>
      </c>
      <c r="AT203" s="89" t="s">
        <v>132</v>
      </c>
      <c r="AU203" s="89" t="s">
        <v>82</v>
      </c>
      <c r="AY203" s="6" t="s">
        <v>129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21</v>
      </c>
      <c r="BK203" s="156">
        <f>ROUND($I$203*$H$203,2)</f>
        <v>0</v>
      </c>
      <c r="BL203" s="89" t="s">
        <v>242</v>
      </c>
      <c r="BM203" s="89" t="s">
        <v>297</v>
      </c>
    </row>
    <row r="204" spans="2:47" s="6" customFormat="1" ht="16.5" customHeight="1">
      <c r="B204" s="23"/>
      <c r="C204" s="24"/>
      <c r="D204" s="157" t="s">
        <v>139</v>
      </c>
      <c r="E204" s="24"/>
      <c r="F204" s="158" t="s">
        <v>298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139</v>
      </c>
      <c r="AU204" s="6" t="s">
        <v>82</v>
      </c>
    </row>
    <row r="205" spans="2:51" s="6" customFormat="1" ht="15.75" customHeight="1">
      <c r="B205" s="159"/>
      <c r="C205" s="160"/>
      <c r="D205" s="161" t="s">
        <v>141</v>
      </c>
      <c r="E205" s="160"/>
      <c r="F205" s="162" t="s">
        <v>299</v>
      </c>
      <c r="G205" s="160"/>
      <c r="H205" s="163">
        <v>2</v>
      </c>
      <c r="J205" s="160"/>
      <c r="K205" s="160"/>
      <c r="L205" s="164"/>
      <c r="M205" s="165"/>
      <c r="N205" s="160"/>
      <c r="O205" s="160"/>
      <c r="P205" s="160"/>
      <c r="Q205" s="160"/>
      <c r="R205" s="160"/>
      <c r="S205" s="160"/>
      <c r="T205" s="166"/>
      <c r="AT205" s="167" t="s">
        <v>141</v>
      </c>
      <c r="AU205" s="167" t="s">
        <v>82</v>
      </c>
      <c r="AV205" s="167" t="s">
        <v>82</v>
      </c>
      <c r="AW205" s="167" t="s">
        <v>97</v>
      </c>
      <c r="AX205" s="167" t="s">
        <v>74</v>
      </c>
      <c r="AY205" s="167" t="s">
        <v>129</v>
      </c>
    </row>
    <row r="206" spans="2:51" s="6" customFormat="1" ht="15.75" customHeight="1">
      <c r="B206" s="159"/>
      <c r="C206" s="160"/>
      <c r="D206" s="161" t="s">
        <v>141</v>
      </c>
      <c r="E206" s="160"/>
      <c r="F206" s="162" t="s">
        <v>300</v>
      </c>
      <c r="G206" s="160"/>
      <c r="H206" s="163">
        <v>1</v>
      </c>
      <c r="J206" s="160"/>
      <c r="K206" s="160"/>
      <c r="L206" s="164"/>
      <c r="M206" s="165"/>
      <c r="N206" s="160"/>
      <c r="O206" s="160"/>
      <c r="P206" s="160"/>
      <c r="Q206" s="160"/>
      <c r="R206" s="160"/>
      <c r="S206" s="160"/>
      <c r="T206" s="166"/>
      <c r="AT206" s="167" t="s">
        <v>141</v>
      </c>
      <c r="AU206" s="167" t="s">
        <v>82</v>
      </c>
      <c r="AV206" s="167" t="s">
        <v>82</v>
      </c>
      <c r="AW206" s="167" t="s">
        <v>97</v>
      </c>
      <c r="AX206" s="167" t="s">
        <v>74</v>
      </c>
      <c r="AY206" s="167" t="s">
        <v>129</v>
      </c>
    </row>
    <row r="207" spans="2:65" s="6" customFormat="1" ht="15.75" customHeight="1">
      <c r="B207" s="23"/>
      <c r="C207" s="168" t="s">
        <v>301</v>
      </c>
      <c r="D207" s="168" t="s">
        <v>211</v>
      </c>
      <c r="E207" s="169" t="s">
        <v>302</v>
      </c>
      <c r="F207" s="170" t="s">
        <v>303</v>
      </c>
      <c r="G207" s="171" t="s">
        <v>296</v>
      </c>
      <c r="H207" s="172">
        <v>1</v>
      </c>
      <c r="I207" s="173"/>
      <c r="J207" s="174">
        <f>ROUND($I$207*$H$207,2)</f>
        <v>0</v>
      </c>
      <c r="K207" s="170" t="s">
        <v>136</v>
      </c>
      <c r="L207" s="175"/>
      <c r="M207" s="176"/>
      <c r="N207" s="177" t="s">
        <v>45</v>
      </c>
      <c r="O207" s="24"/>
      <c r="P207" s="154">
        <f>$O$207*$H$207</f>
        <v>0</v>
      </c>
      <c r="Q207" s="154">
        <v>0.00015</v>
      </c>
      <c r="R207" s="154">
        <f>$Q$207*$H$207</f>
        <v>0.00015</v>
      </c>
      <c r="S207" s="154">
        <v>0</v>
      </c>
      <c r="T207" s="155">
        <f>$S$207*$H$207</f>
        <v>0</v>
      </c>
      <c r="AR207" s="89" t="s">
        <v>304</v>
      </c>
      <c r="AT207" s="89" t="s">
        <v>211</v>
      </c>
      <c r="AU207" s="89" t="s">
        <v>82</v>
      </c>
      <c r="AY207" s="6" t="s">
        <v>129</v>
      </c>
      <c r="BE207" s="156">
        <f>IF($N$207="základní",$J$207,0)</f>
        <v>0</v>
      </c>
      <c r="BF207" s="156">
        <f>IF($N$207="snížená",$J$207,0)</f>
        <v>0</v>
      </c>
      <c r="BG207" s="156">
        <f>IF($N$207="zákl. přenesená",$J$207,0)</f>
        <v>0</v>
      </c>
      <c r="BH207" s="156">
        <f>IF($N$207="sníž. přenesená",$J$207,0)</f>
        <v>0</v>
      </c>
      <c r="BI207" s="156">
        <f>IF($N$207="nulová",$J$207,0)</f>
        <v>0</v>
      </c>
      <c r="BJ207" s="89" t="s">
        <v>21</v>
      </c>
      <c r="BK207" s="156">
        <f>ROUND($I$207*$H$207,2)</f>
        <v>0</v>
      </c>
      <c r="BL207" s="89" t="s">
        <v>242</v>
      </c>
      <c r="BM207" s="89" t="s">
        <v>305</v>
      </c>
    </row>
    <row r="208" spans="2:47" s="6" customFormat="1" ht="16.5" customHeight="1">
      <c r="B208" s="23"/>
      <c r="C208" s="24"/>
      <c r="D208" s="157" t="s">
        <v>139</v>
      </c>
      <c r="E208" s="24"/>
      <c r="F208" s="158" t="s">
        <v>303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139</v>
      </c>
      <c r="AU208" s="6" t="s">
        <v>82</v>
      </c>
    </row>
    <row r="209" spans="2:65" s="6" customFormat="1" ht="15.75" customHeight="1">
      <c r="B209" s="23"/>
      <c r="C209" s="168" t="s">
        <v>306</v>
      </c>
      <c r="D209" s="168" t="s">
        <v>211</v>
      </c>
      <c r="E209" s="169" t="s">
        <v>307</v>
      </c>
      <c r="F209" s="170" t="s">
        <v>308</v>
      </c>
      <c r="G209" s="171" t="s">
        <v>296</v>
      </c>
      <c r="H209" s="172">
        <v>2</v>
      </c>
      <c r="I209" s="173"/>
      <c r="J209" s="174">
        <f>ROUND($I$209*$H$209,2)</f>
        <v>0</v>
      </c>
      <c r="K209" s="170" t="s">
        <v>136</v>
      </c>
      <c r="L209" s="175"/>
      <c r="M209" s="176"/>
      <c r="N209" s="177" t="s">
        <v>45</v>
      </c>
      <c r="O209" s="24"/>
      <c r="P209" s="154">
        <f>$O$209*$H$209</f>
        <v>0</v>
      </c>
      <c r="Q209" s="154">
        <v>0.0003</v>
      </c>
      <c r="R209" s="154">
        <f>$Q$209*$H$209</f>
        <v>0.0006</v>
      </c>
      <c r="S209" s="154">
        <v>0</v>
      </c>
      <c r="T209" s="155">
        <f>$S$209*$H$209</f>
        <v>0</v>
      </c>
      <c r="AR209" s="89" t="s">
        <v>304</v>
      </c>
      <c r="AT209" s="89" t="s">
        <v>211</v>
      </c>
      <c r="AU209" s="89" t="s">
        <v>82</v>
      </c>
      <c r="AY209" s="6" t="s">
        <v>129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21</v>
      </c>
      <c r="BK209" s="156">
        <f>ROUND($I$209*$H$209,2)</f>
        <v>0</v>
      </c>
      <c r="BL209" s="89" t="s">
        <v>242</v>
      </c>
      <c r="BM209" s="89" t="s">
        <v>309</v>
      </c>
    </row>
    <row r="210" spans="2:47" s="6" customFormat="1" ht="16.5" customHeight="1">
      <c r="B210" s="23"/>
      <c r="C210" s="24"/>
      <c r="D210" s="157" t="s">
        <v>139</v>
      </c>
      <c r="E210" s="24"/>
      <c r="F210" s="158" t="s">
        <v>308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139</v>
      </c>
      <c r="AU210" s="6" t="s">
        <v>82</v>
      </c>
    </row>
    <row r="211" spans="2:65" s="6" customFormat="1" ht="15.75" customHeight="1">
      <c r="B211" s="23"/>
      <c r="C211" s="145" t="s">
        <v>310</v>
      </c>
      <c r="D211" s="145" t="s">
        <v>132</v>
      </c>
      <c r="E211" s="146" t="s">
        <v>311</v>
      </c>
      <c r="F211" s="147" t="s">
        <v>312</v>
      </c>
      <c r="G211" s="148" t="s">
        <v>269</v>
      </c>
      <c r="H211" s="149">
        <v>0.001</v>
      </c>
      <c r="I211" s="150"/>
      <c r="J211" s="151">
        <f>ROUND($I$211*$H$211,2)</f>
        <v>0</v>
      </c>
      <c r="K211" s="147" t="s">
        <v>136</v>
      </c>
      <c r="L211" s="43"/>
      <c r="M211" s="152"/>
      <c r="N211" s="153" t="s">
        <v>45</v>
      </c>
      <c r="O211" s="24"/>
      <c r="P211" s="154">
        <f>$O$211*$H$211</f>
        <v>0</v>
      </c>
      <c r="Q211" s="154">
        <v>0</v>
      </c>
      <c r="R211" s="154">
        <f>$Q$211*$H$211</f>
        <v>0</v>
      </c>
      <c r="S211" s="154">
        <v>0</v>
      </c>
      <c r="T211" s="155">
        <f>$S$211*$H$211</f>
        <v>0</v>
      </c>
      <c r="AR211" s="89" t="s">
        <v>242</v>
      </c>
      <c r="AT211" s="89" t="s">
        <v>132</v>
      </c>
      <c r="AU211" s="89" t="s">
        <v>82</v>
      </c>
      <c r="AY211" s="6" t="s">
        <v>129</v>
      </c>
      <c r="BE211" s="156">
        <f>IF($N$211="základní",$J$211,0)</f>
        <v>0</v>
      </c>
      <c r="BF211" s="156">
        <f>IF($N$211="snížená",$J$211,0)</f>
        <v>0</v>
      </c>
      <c r="BG211" s="156">
        <f>IF($N$211="zákl. přenesená",$J$211,0)</f>
        <v>0</v>
      </c>
      <c r="BH211" s="156">
        <f>IF($N$211="sníž. přenesená",$J$211,0)</f>
        <v>0</v>
      </c>
      <c r="BI211" s="156">
        <f>IF($N$211="nulová",$J$211,0)</f>
        <v>0</v>
      </c>
      <c r="BJ211" s="89" t="s">
        <v>21</v>
      </c>
      <c r="BK211" s="156">
        <f>ROUND($I$211*$H$211,2)</f>
        <v>0</v>
      </c>
      <c r="BL211" s="89" t="s">
        <v>242</v>
      </c>
      <c r="BM211" s="89" t="s">
        <v>313</v>
      </c>
    </row>
    <row r="212" spans="2:47" s="6" customFormat="1" ht="27" customHeight="1">
      <c r="B212" s="23"/>
      <c r="C212" s="24"/>
      <c r="D212" s="157" t="s">
        <v>139</v>
      </c>
      <c r="E212" s="24"/>
      <c r="F212" s="158" t="s">
        <v>314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139</v>
      </c>
      <c r="AU212" s="6" t="s">
        <v>82</v>
      </c>
    </row>
    <row r="213" spans="2:63" s="132" customFormat="1" ht="30.75" customHeight="1">
      <c r="B213" s="133"/>
      <c r="C213" s="134"/>
      <c r="D213" s="134" t="s">
        <v>73</v>
      </c>
      <c r="E213" s="143" t="s">
        <v>315</v>
      </c>
      <c r="F213" s="143" t="s">
        <v>316</v>
      </c>
      <c r="G213" s="134"/>
      <c r="H213" s="134"/>
      <c r="J213" s="144">
        <f>$BK$213</f>
        <v>0</v>
      </c>
      <c r="K213" s="134"/>
      <c r="L213" s="137"/>
      <c r="M213" s="138"/>
      <c r="N213" s="134"/>
      <c r="O213" s="134"/>
      <c r="P213" s="139">
        <f>SUM($P$214:$P$216)</f>
        <v>0</v>
      </c>
      <c r="Q213" s="134"/>
      <c r="R213" s="139">
        <f>SUM($R$214:$R$216)</f>
        <v>0</v>
      </c>
      <c r="S213" s="134"/>
      <c r="T213" s="140">
        <f>SUM($T$214:$T$216)</f>
        <v>0.44711999999999996</v>
      </c>
      <c r="AR213" s="141" t="s">
        <v>82</v>
      </c>
      <c r="AT213" s="141" t="s">
        <v>73</v>
      </c>
      <c r="AU213" s="141" t="s">
        <v>21</v>
      </c>
      <c r="AY213" s="141" t="s">
        <v>129</v>
      </c>
      <c r="BK213" s="142">
        <f>SUM($BK$214:$BK$216)</f>
        <v>0</v>
      </c>
    </row>
    <row r="214" spans="2:65" s="6" customFormat="1" ht="15.75" customHeight="1">
      <c r="B214" s="23"/>
      <c r="C214" s="145" t="s">
        <v>317</v>
      </c>
      <c r="D214" s="145" t="s">
        <v>132</v>
      </c>
      <c r="E214" s="146" t="s">
        <v>318</v>
      </c>
      <c r="F214" s="147" t="s">
        <v>319</v>
      </c>
      <c r="G214" s="148" t="s">
        <v>135</v>
      </c>
      <c r="H214" s="149">
        <v>18.63</v>
      </c>
      <c r="I214" s="150"/>
      <c r="J214" s="151">
        <f>ROUND($I$214*$H$214,2)</f>
        <v>0</v>
      </c>
      <c r="K214" s="147" t="s">
        <v>136</v>
      </c>
      <c r="L214" s="43"/>
      <c r="M214" s="152"/>
      <c r="N214" s="153" t="s">
        <v>45</v>
      </c>
      <c r="O214" s="24"/>
      <c r="P214" s="154">
        <f>$O$214*$H$214</f>
        <v>0</v>
      </c>
      <c r="Q214" s="154">
        <v>0</v>
      </c>
      <c r="R214" s="154">
        <f>$Q$214*$H$214</f>
        <v>0</v>
      </c>
      <c r="S214" s="154">
        <v>0.024</v>
      </c>
      <c r="T214" s="155">
        <f>$S$214*$H$214</f>
        <v>0.44711999999999996</v>
      </c>
      <c r="AR214" s="89" t="s">
        <v>242</v>
      </c>
      <c r="AT214" s="89" t="s">
        <v>132</v>
      </c>
      <c r="AU214" s="89" t="s">
        <v>82</v>
      </c>
      <c r="AY214" s="6" t="s">
        <v>129</v>
      </c>
      <c r="BE214" s="156">
        <f>IF($N$214="základní",$J$214,0)</f>
        <v>0</v>
      </c>
      <c r="BF214" s="156">
        <f>IF($N$214="snížená",$J$214,0)</f>
        <v>0</v>
      </c>
      <c r="BG214" s="156">
        <f>IF($N$214="zákl. přenesená",$J$214,0)</f>
        <v>0</v>
      </c>
      <c r="BH214" s="156">
        <f>IF($N$214="sníž. přenesená",$J$214,0)</f>
        <v>0</v>
      </c>
      <c r="BI214" s="156">
        <f>IF($N$214="nulová",$J$214,0)</f>
        <v>0</v>
      </c>
      <c r="BJ214" s="89" t="s">
        <v>21</v>
      </c>
      <c r="BK214" s="156">
        <f>ROUND($I$214*$H$214,2)</f>
        <v>0</v>
      </c>
      <c r="BL214" s="89" t="s">
        <v>242</v>
      </c>
      <c r="BM214" s="89" t="s">
        <v>320</v>
      </c>
    </row>
    <row r="215" spans="2:47" s="6" customFormat="1" ht="16.5" customHeight="1">
      <c r="B215" s="23"/>
      <c r="C215" s="24"/>
      <c r="D215" s="157" t="s">
        <v>139</v>
      </c>
      <c r="E215" s="24"/>
      <c r="F215" s="158" t="s">
        <v>321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139</v>
      </c>
      <c r="AU215" s="6" t="s">
        <v>82</v>
      </c>
    </row>
    <row r="216" spans="2:51" s="6" customFormat="1" ht="15.75" customHeight="1">
      <c r="B216" s="159"/>
      <c r="C216" s="160"/>
      <c r="D216" s="161" t="s">
        <v>141</v>
      </c>
      <c r="E216" s="160"/>
      <c r="F216" s="162" t="s">
        <v>322</v>
      </c>
      <c r="G216" s="160"/>
      <c r="H216" s="163">
        <v>18.63</v>
      </c>
      <c r="J216" s="160"/>
      <c r="K216" s="160"/>
      <c r="L216" s="164"/>
      <c r="M216" s="165"/>
      <c r="N216" s="160"/>
      <c r="O216" s="160"/>
      <c r="P216" s="160"/>
      <c r="Q216" s="160"/>
      <c r="R216" s="160"/>
      <c r="S216" s="160"/>
      <c r="T216" s="166"/>
      <c r="AT216" s="167" t="s">
        <v>141</v>
      </c>
      <c r="AU216" s="167" t="s">
        <v>82</v>
      </c>
      <c r="AV216" s="167" t="s">
        <v>82</v>
      </c>
      <c r="AW216" s="167" t="s">
        <v>97</v>
      </c>
      <c r="AX216" s="167" t="s">
        <v>74</v>
      </c>
      <c r="AY216" s="167" t="s">
        <v>129</v>
      </c>
    </row>
    <row r="217" spans="2:63" s="132" customFormat="1" ht="30.75" customHeight="1">
      <c r="B217" s="133"/>
      <c r="C217" s="134"/>
      <c r="D217" s="134" t="s">
        <v>73</v>
      </c>
      <c r="E217" s="143" t="s">
        <v>323</v>
      </c>
      <c r="F217" s="143" t="s">
        <v>324</v>
      </c>
      <c r="G217" s="134"/>
      <c r="H217" s="134"/>
      <c r="J217" s="144">
        <f>$BK$217</f>
        <v>0</v>
      </c>
      <c r="K217" s="134"/>
      <c r="L217" s="137"/>
      <c r="M217" s="138"/>
      <c r="N217" s="134"/>
      <c r="O217" s="134"/>
      <c r="P217" s="139">
        <f>SUM($P$218:$P$270)</f>
        <v>0</v>
      </c>
      <c r="Q217" s="134"/>
      <c r="R217" s="139">
        <f>SUM($R$218:$R$270)</f>
        <v>2.5377189171999994</v>
      </c>
      <c r="S217" s="134"/>
      <c r="T217" s="140">
        <f>SUM($T$218:$T$270)</f>
        <v>0</v>
      </c>
      <c r="AR217" s="141" t="s">
        <v>82</v>
      </c>
      <c r="AT217" s="141" t="s">
        <v>73</v>
      </c>
      <c r="AU217" s="141" t="s">
        <v>21</v>
      </c>
      <c r="AY217" s="141" t="s">
        <v>129</v>
      </c>
      <c r="BK217" s="142">
        <f>SUM($BK$218:$BK$270)</f>
        <v>0</v>
      </c>
    </row>
    <row r="218" spans="2:65" s="6" customFormat="1" ht="15.75" customHeight="1">
      <c r="B218" s="23"/>
      <c r="C218" s="145" t="s">
        <v>325</v>
      </c>
      <c r="D218" s="145" t="s">
        <v>132</v>
      </c>
      <c r="E218" s="146" t="s">
        <v>326</v>
      </c>
      <c r="F218" s="147" t="s">
        <v>327</v>
      </c>
      <c r="G218" s="148" t="s">
        <v>135</v>
      </c>
      <c r="H218" s="149">
        <v>10.713</v>
      </c>
      <c r="I218" s="150"/>
      <c r="J218" s="151">
        <f>ROUND($I$218*$H$218,2)</f>
        <v>0</v>
      </c>
      <c r="K218" s="147" t="s">
        <v>136</v>
      </c>
      <c r="L218" s="43"/>
      <c r="M218" s="152"/>
      <c r="N218" s="153" t="s">
        <v>45</v>
      </c>
      <c r="O218" s="24"/>
      <c r="P218" s="154">
        <f>$O$218*$H$218</f>
        <v>0</v>
      </c>
      <c r="Q218" s="154">
        <v>0.02741</v>
      </c>
      <c r="R218" s="154">
        <f>$Q$218*$H$218</f>
        <v>0.29364333</v>
      </c>
      <c r="S218" s="154">
        <v>0</v>
      </c>
      <c r="T218" s="155">
        <f>$S$218*$H$218</f>
        <v>0</v>
      </c>
      <c r="AR218" s="89" t="s">
        <v>242</v>
      </c>
      <c r="AT218" s="89" t="s">
        <v>132</v>
      </c>
      <c r="AU218" s="89" t="s">
        <v>82</v>
      </c>
      <c r="AY218" s="6" t="s">
        <v>129</v>
      </c>
      <c r="BE218" s="156">
        <f>IF($N$218="základní",$J$218,0)</f>
        <v>0</v>
      </c>
      <c r="BF218" s="156">
        <f>IF($N$218="snížená",$J$218,0)</f>
        <v>0</v>
      </c>
      <c r="BG218" s="156">
        <f>IF($N$218="zákl. přenesená",$J$218,0)</f>
        <v>0</v>
      </c>
      <c r="BH218" s="156">
        <f>IF($N$218="sníž. přenesená",$J$218,0)</f>
        <v>0</v>
      </c>
      <c r="BI218" s="156">
        <f>IF($N$218="nulová",$J$218,0)</f>
        <v>0</v>
      </c>
      <c r="BJ218" s="89" t="s">
        <v>21</v>
      </c>
      <c r="BK218" s="156">
        <f>ROUND($I$218*$H$218,2)</f>
        <v>0</v>
      </c>
      <c r="BL218" s="89" t="s">
        <v>242</v>
      </c>
      <c r="BM218" s="89" t="s">
        <v>328</v>
      </c>
    </row>
    <row r="219" spans="2:47" s="6" customFormat="1" ht="16.5" customHeight="1">
      <c r="B219" s="23"/>
      <c r="C219" s="24"/>
      <c r="D219" s="157" t="s">
        <v>139</v>
      </c>
      <c r="E219" s="24"/>
      <c r="F219" s="158" t="s">
        <v>329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139</v>
      </c>
      <c r="AU219" s="6" t="s">
        <v>82</v>
      </c>
    </row>
    <row r="220" spans="2:51" s="6" customFormat="1" ht="15.75" customHeight="1">
      <c r="B220" s="159"/>
      <c r="C220" s="160"/>
      <c r="D220" s="161" t="s">
        <v>141</v>
      </c>
      <c r="E220" s="160"/>
      <c r="F220" s="162" t="s">
        <v>330</v>
      </c>
      <c r="G220" s="160"/>
      <c r="H220" s="163">
        <v>2.16</v>
      </c>
      <c r="J220" s="160"/>
      <c r="K220" s="160"/>
      <c r="L220" s="164"/>
      <c r="M220" s="165"/>
      <c r="N220" s="160"/>
      <c r="O220" s="160"/>
      <c r="P220" s="160"/>
      <c r="Q220" s="160"/>
      <c r="R220" s="160"/>
      <c r="S220" s="160"/>
      <c r="T220" s="166"/>
      <c r="AT220" s="167" t="s">
        <v>141</v>
      </c>
      <c r="AU220" s="167" t="s">
        <v>82</v>
      </c>
      <c r="AV220" s="167" t="s">
        <v>82</v>
      </c>
      <c r="AW220" s="167" t="s">
        <v>97</v>
      </c>
      <c r="AX220" s="167" t="s">
        <v>74</v>
      </c>
      <c r="AY220" s="167" t="s">
        <v>129</v>
      </c>
    </row>
    <row r="221" spans="2:51" s="6" customFormat="1" ht="15.75" customHeight="1">
      <c r="B221" s="159"/>
      <c r="C221" s="160"/>
      <c r="D221" s="161" t="s">
        <v>141</v>
      </c>
      <c r="E221" s="160"/>
      <c r="F221" s="162" t="s">
        <v>331</v>
      </c>
      <c r="G221" s="160"/>
      <c r="H221" s="163">
        <v>6.803</v>
      </c>
      <c r="J221" s="160"/>
      <c r="K221" s="160"/>
      <c r="L221" s="164"/>
      <c r="M221" s="165"/>
      <c r="N221" s="160"/>
      <c r="O221" s="160"/>
      <c r="P221" s="160"/>
      <c r="Q221" s="160"/>
      <c r="R221" s="160"/>
      <c r="S221" s="160"/>
      <c r="T221" s="166"/>
      <c r="AT221" s="167" t="s">
        <v>141</v>
      </c>
      <c r="AU221" s="167" t="s">
        <v>82</v>
      </c>
      <c r="AV221" s="167" t="s">
        <v>82</v>
      </c>
      <c r="AW221" s="167" t="s">
        <v>97</v>
      </c>
      <c r="AX221" s="167" t="s">
        <v>74</v>
      </c>
      <c r="AY221" s="167" t="s">
        <v>129</v>
      </c>
    </row>
    <row r="222" spans="2:51" s="6" customFormat="1" ht="15.75" customHeight="1">
      <c r="B222" s="159"/>
      <c r="C222" s="160"/>
      <c r="D222" s="161" t="s">
        <v>141</v>
      </c>
      <c r="E222" s="160"/>
      <c r="F222" s="162" t="s">
        <v>332</v>
      </c>
      <c r="G222" s="160"/>
      <c r="H222" s="163">
        <v>1.75</v>
      </c>
      <c r="J222" s="160"/>
      <c r="K222" s="160"/>
      <c r="L222" s="164"/>
      <c r="M222" s="165"/>
      <c r="N222" s="160"/>
      <c r="O222" s="160"/>
      <c r="P222" s="160"/>
      <c r="Q222" s="160"/>
      <c r="R222" s="160"/>
      <c r="S222" s="160"/>
      <c r="T222" s="166"/>
      <c r="AT222" s="167" t="s">
        <v>141</v>
      </c>
      <c r="AU222" s="167" t="s">
        <v>82</v>
      </c>
      <c r="AV222" s="167" t="s">
        <v>82</v>
      </c>
      <c r="AW222" s="167" t="s">
        <v>97</v>
      </c>
      <c r="AX222" s="167" t="s">
        <v>74</v>
      </c>
      <c r="AY222" s="167" t="s">
        <v>129</v>
      </c>
    </row>
    <row r="223" spans="2:65" s="6" customFormat="1" ht="15.75" customHeight="1">
      <c r="B223" s="23"/>
      <c r="C223" s="145" t="s">
        <v>333</v>
      </c>
      <c r="D223" s="145" t="s">
        <v>132</v>
      </c>
      <c r="E223" s="146" t="s">
        <v>334</v>
      </c>
      <c r="F223" s="147" t="s">
        <v>335</v>
      </c>
      <c r="G223" s="148" t="s">
        <v>135</v>
      </c>
      <c r="H223" s="149">
        <v>47.406</v>
      </c>
      <c r="I223" s="150"/>
      <c r="J223" s="151">
        <f>ROUND($I$223*$H$223,2)</f>
        <v>0</v>
      </c>
      <c r="K223" s="147"/>
      <c r="L223" s="43"/>
      <c r="M223" s="152"/>
      <c r="N223" s="153" t="s">
        <v>45</v>
      </c>
      <c r="O223" s="24"/>
      <c r="P223" s="154">
        <f>$O$223*$H$223</f>
        <v>0</v>
      </c>
      <c r="Q223" s="154">
        <v>0.0295012</v>
      </c>
      <c r="R223" s="154">
        <f>$Q$223*$H$223</f>
        <v>1.3985338872</v>
      </c>
      <c r="S223" s="154">
        <v>0</v>
      </c>
      <c r="T223" s="155">
        <f>$S$223*$H$223</f>
        <v>0</v>
      </c>
      <c r="AR223" s="89" t="s">
        <v>242</v>
      </c>
      <c r="AT223" s="89" t="s">
        <v>132</v>
      </c>
      <c r="AU223" s="89" t="s">
        <v>82</v>
      </c>
      <c r="AY223" s="6" t="s">
        <v>129</v>
      </c>
      <c r="BE223" s="156">
        <f>IF($N$223="základní",$J$223,0)</f>
        <v>0</v>
      </c>
      <c r="BF223" s="156">
        <f>IF($N$223="snížená",$J$223,0)</f>
        <v>0</v>
      </c>
      <c r="BG223" s="156">
        <f>IF($N$223="zákl. přenesená",$J$223,0)</f>
        <v>0</v>
      </c>
      <c r="BH223" s="156">
        <f>IF($N$223="sníž. přenesená",$J$223,0)</f>
        <v>0</v>
      </c>
      <c r="BI223" s="156">
        <f>IF($N$223="nulová",$J$223,0)</f>
        <v>0</v>
      </c>
      <c r="BJ223" s="89" t="s">
        <v>21</v>
      </c>
      <c r="BK223" s="156">
        <f>ROUND($I$223*$H$223,2)</f>
        <v>0</v>
      </c>
      <c r="BL223" s="89" t="s">
        <v>242</v>
      </c>
      <c r="BM223" s="89" t="s">
        <v>336</v>
      </c>
    </row>
    <row r="224" spans="2:47" s="6" customFormat="1" ht="16.5" customHeight="1">
      <c r="B224" s="23"/>
      <c r="C224" s="24"/>
      <c r="D224" s="157" t="s">
        <v>139</v>
      </c>
      <c r="E224" s="24"/>
      <c r="F224" s="158" t="s">
        <v>337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139</v>
      </c>
      <c r="AU224" s="6" t="s">
        <v>82</v>
      </c>
    </row>
    <row r="225" spans="2:51" s="6" customFormat="1" ht="15.75" customHeight="1">
      <c r="B225" s="159"/>
      <c r="C225" s="160"/>
      <c r="D225" s="161" t="s">
        <v>141</v>
      </c>
      <c r="E225" s="160"/>
      <c r="F225" s="162" t="s">
        <v>338</v>
      </c>
      <c r="G225" s="160"/>
      <c r="H225" s="163">
        <v>10.89</v>
      </c>
      <c r="J225" s="160"/>
      <c r="K225" s="160"/>
      <c r="L225" s="164"/>
      <c r="M225" s="165"/>
      <c r="N225" s="160"/>
      <c r="O225" s="160"/>
      <c r="P225" s="160"/>
      <c r="Q225" s="160"/>
      <c r="R225" s="160"/>
      <c r="S225" s="160"/>
      <c r="T225" s="166"/>
      <c r="AT225" s="167" t="s">
        <v>141</v>
      </c>
      <c r="AU225" s="167" t="s">
        <v>82</v>
      </c>
      <c r="AV225" s="167" t="s">
        <v>82</v>
      </c>
      <c r="AW225" s="167" t="s">
        <v>97</v>
      </c>
      <c r="AX225" s="167" t="s">
        <v>74</v>
      </c>
      <c r="AY225" s="167" t="s">
        <v>129</v>
      </c>
    </row>
    <row r="226" spans="2:51" s="6" customFormat="1" ht="15.75" customHeight="1">
      <c r="B226" s="159"/>
      <c r="C226" s="160"/>
      <c r="D226" s="161" t="s">
        <v>141</v>
      </c>
      <c r="E226" s="160"/>
      <c r="F226" s="162" t="s">
        <v>339</v>
      </c>
      <c r="G226" s="160"/>
      <c r="H226" s="163">
        <v>1.411</v>
      </c>
      <c r="J226" s="160"/>
      <c r="K226" s="160"/>
      <c r="L226" s="164"/>
      <c r="M226" s="165"/>
      <c r="N226" s="160"/>
      <c r="O226" s="160"/>
      <c r="P226" s="160"/>
      <c r="Q226" s="160"/>
      <c r="R226" s="160"/>
      <c r="S226" s="160"/>
      <c r="T226" s="166"/>
      <c r="AT226" s="167" t="s">
        <v>141</v>
      </c>
      <c r="AU226" s="167" t="s">
        <v>82</v>
      </c>
      <c r="AV226" s="167" t="s">
        <v>82</v>
      </c>
      <c r="AW226" s="167" t="s">
        <v>97</v>
      </c>
      <c r="AX226" s="167" t="s">
        <v>74</v>
      </c>
      <c r="AY226" s="167" t="s">
        <v>129</v>
      </c>
    </row>
    <row r="227" spans="2:51" s="6" customFormat="1" ht="15.75" customHeight="1">
      <c r="B227" s="159"/>
      <c r="C227" s="160"/>
      <c r="D227" s="161" t="s">
        <v>141</v>
      </c>
      <c r="E227" s="160"/>
      <c r="F227" s="162" t="s">
        <v>340</v>
      </c>
      <c r="G227" s="160"/>
      <c r="H227" s="163">
        <v>3.438</v>
      </c>
      <c r="J227" s="160"/>
      <c r="K227" s="160"/>
      <c r="L227" s="164"/>
      <c r="M227" s="165"/>
      <c r="N227" s="160"/>
      <c r="O227" s="160"/>
      <c r="P227" s="160"/>
      <c r="Q227" s="160"/>
      <c r="R227" s="160"/>
      <c r="S227" s="160"/>
      <c r="T227" s="166"/>
      <c r="AT227" s="167" t="s">
        <v>141</v>
      </c>
      <c r="AU227" s="167" t="s">
        <v>82</v>
      </c>
      <c r="AV227" s="167" t="s">
        <v>82</v>
      </c>
      <c r="AW227" s="167" t="s">
        <v>97</v>
      </c>
      <c r="AX227" s="167" t="s">
        <v>74</v>
      </c>
      <c r="AY227" s="167" t="s">
        <v>129</v>
      </c>
    </row>
    <row r="228" spans="2:51" s="6" customFormat="1" ht="15.75" customHeight="1">
      <c r="B228" s="159"/>
      <c r="C228" s="160"/>
      <c r="D228" s="161" t="s">
        <v>141</v>
      </c>
      <c r="E228" s="160"/>
      <c r="F228" s="162" t="s">
        <v>341</v>
      </c>
      <c r="G228" s="160"/>
      <c r="H228" s="163">
        <v>3.77</v>
      </c>
      <c r="J228" s="160"/>
      <c r="K228" s="160"/>
      <c r="L228" s="164"/>
      <c r="M228" s="165"/>
      <c r="N228" s="160"/>
      <c r="O228" s="160"/>
      <c r="P228" s="160"/>
      <c r="Q228" s="160"/>
      <c r="R228" s="160"/>
      <c r="S228" s="160"/>
      <c r="T228" s="166"/>
      <c r="AT228" s="167" t="s">
        <v>141</v>
      </c>
      <c r="AU228" s="167" t="s">
        <v>82</v>
      </c>
      <c r="AV228" s="167" t="s">
        <v>82</v>
      </c>
      <c r="AW228" s="167" t="s">
        <v>97</v>
      </c>
      <c r="AX228" s="167" t="s">
        <v>74</v>
      </c>
      <c r="AY228" s="167" t="s">
        <v>129</v>
      </c>
    </row>
    <row r="229" spans="2:51" s="6" customFormat="1" ht="15.75" customHeight="1">
      <c r="B229" s="159"/>
      <c r="C229" s="160"/>
      <c r="D229" s="161" t="s">
        <v>141</v>
      </c>
      <c r="E229" s="160"/>
      <c r="F229" s="162" t="s">
        <v>342</v>
      </c>
      <c r="G229" s="160"/>
      <c r="H229" s="163">
        <v>1.706</v>
      </c>
      <c r="J229" s="160"/>
      <c r="K229" s="160"/>
      <c r="L229" s="164"/>
      <c r="M229" s="165"/>
      <c r="N229" s="160"/>
      <c r="O229" s="160"/>
      <c r="P229" s="160"/>
      <c r="Q229" s="160"/>
      <c r="R229" s="160"/>
      <c r="S229" s="160"/>
      <c r="T229" s="166"/>
      <c r="AT229" s="167" t="s">
        <v>141</v>
      </c>
      <c r="AU229" s="167" t="s">
        <v>82</v>
      </c>
      <c r="AV229" s="167" t="s">
        <v>82</v>
      </c>
      <c r="AW229" s="167" t="s">
        <v>97</v>
      </c>
      <c r="AX229" s="167" t="s">
        <v>74</v>
      </c>
      <c r="AY229" s="167" t="s">
        <v>129</v>
      </c>
    </row>
    <row r="230" spans="2:51" s="6" customFormat="1" ht="15.75" customHeight="1">
      <c r="B230" s="159"/>
      <c r="C230" s="160"/>
      <c r="D230" s="161" t="s">
        <v>141</v>
      </c>
      <c r="E230" s="160"/>
      <c r="F230" s="162" t="s">
        <v>343</v>
      </c>
      <c r="G230" s="160"/>
      <c r="H230" s="163">
        <v>3.87</v>
      </c>
      <c r="J230" s="160"/>
      <c r="K230" s="160"/>
      <c r="L230" s="164"/>
      <c r="M230" s="165"/>
      <c r="N230" s="160"/>
      <c r="O230" s="160"/>
      <c r="P230" s="160"/>
      <c r="Q230" s="160"/>
      <c r="R230" s="160"/>
      <c r="S230" s="160"/>
      <c r="T230" s="166"/>
      <c r="AT230" s="167" t="s">
        <v>141</v>
      </c>
      <c r="AU230" s="167" t="s">
        <v>82</v>
      </c>
      <c r="AV230" s="167" t="s">
        <v>82</v>
      </c>
      <c r="AW230" s="167" t="s">
        <v>97</v>
      </c>
      <c r="AX230" s="167" t="s">
        <v>74</v>
      </c>
      <c r="AY230" s="167" t="s">
        <v>129</v>
      </c>
    </row>
    <row r="231" spans="2:51" s="6" customFormat="1" ht="15.75" customHeight="1">
      <c r="B231" s="159"/>
      <c r="C231" s="160"/>
      <c r="D231" s="161" t="s">
        <v>141</v>
      </c>
      <c r="E231" s="160"/>
      <c r="F231" s="162" t="s">
        <v>344</v>
      </c>
      <c r="G231" s="160"/>
      <c r="H231" s="163">
        <v>6.295</v>
      </c>
      <c r="J231" s="160"/>
      <c r="K231" s="160"/>
      <c r="L231" s="164"/>
      <c r="M231" s="165"/>
      <c r="N231" s="160"/>
      <c r="O231" s="160"/>
      <c r="P231" s="160"/>
      <c r="Q231" s="160"/>
      <c r="R231" s="160"/>
      <c r="S231" s="160"/>
      <c r="T231" s="166"/>
      <c r="AT231" s="167" t="s">
        <v>141</v>
      </c>
      <c r="AU231" s="167" t="s">
        <v>82</v>
      </c>
      <c r="AV231" s="167" t="s">
        <v>82</v>
      </c>
      <c r="AW231" s="167" t="s">
        <v>97</v>
      </c>
      <c r="AX231" s="167" t="s">
        <v>74</v>
      </c>
      <c r="AY231" s="167" t="s">
        <v>129</v>
      </c>
    </row>
    <row r="232" spans="2:51" s="6" customFormat="1" ht="15.75" customHeight="1">
      <c r="B232" s="159"/>
      <c r="C232" s="160"/>
      <c r="D232" s="161" t="s">
        <v>141</v>
      </c>
      <c r="E232" s="160"/>
      <c r="F232" s="162" t="s">
        <v>345</v>
      </c>
      <c r="G232" s="160"/>
      <c r="H232" s="163">
        <v>1.15</v>
      </c>
      <c r="J232" s="160"/>
      <c r="K232" s="160"/>
      <c r="L232" s="164"/>
      <c r="M232" s="165"/>
      <c r="N232" s="160"/>
      <c r="O232" s="160"/>
      <c r="P232" s="160"/>
      <c r="Q232" s="160"/>
      <c r="R232" s="160"/>
      <c r="S232" s="160"/>
      <c r="T232" s="166"/>
      <c r="AT232" s="167" t="s">
        <v>141</v>
      </c>
      <c r="AU232" s="167" t="s">
        <v>82</v>
      </c>
      <c r="AV232" s="167" t="s">
        <v>82</v>
      </c>
      <c r="AW232" s="167" t="s">
        <v>97</v>
      </c>
      <c r="AX232" s="167" t="s">
        <v>74</v>
      </c>
      <c r="AY232" s="167" t="s">
        <v>129</v>
      </c>
    </row>
    <row r="233" spans="2:51" s="6" customFormat="1" ht="15.75" customHeight="1">
      <c r="B233" s="159"/>
      <c r="C233" s="160"/>
      <c r="D233" s="161" t="s">
        <v>141</v>
      </c>
      <c r="E233" s="160"/>
      <c r="F233" s="162" t="s">
        <v>346</v>
      </c>
      <c r="G233" s="160"/>
      <c r="H233" s="163">
        <v>2.8</v>
      </c>
      <c r="J233" s="160"/>
      <c r="K233" s="160"/>
      <c r="L233" s="164"/>
      <c r="M233" s="165"/>
      <c r="N233" s="160"/>
      <c r="O233" s="160"/>
      <c r="P233" s="160"/>
      <c r="Q233" s="160"/>
      <c r="R233" s="160"/>
      <c r="S233" s="160"/>
      <c r="T233" s="166"/>
      <c r="AT233" s="167" t="s">
        <v>141</v>
      </c>
      <c r="AU233" s="167" t="s">
        <v>82</v>
      </c>
      <c r="AV233" s="167" t="s">
        <v>82</v>
      </c>
      <c r="AW233" s="167" t="s">
        <v>97</v>
      </c>
      <c r="AX233" s="167" t="s">
        <v>74</v>
      </c>
      <c r="AY233" s="167" t="s">
        <v>129</v>
      </c>
    </row>
    <row r="234" spans="2:51" s="6" customFormat="1" ht="15.75" customHeight="1">
      <c r="B234" s="159"/>
      <c r="C234" s="160"/>
      <c r="D234" s="161" t="s">
        <v>141</v>
      </c>
      <c r="E234" s="160"/>
      <c r="F234" s="162" t="s">
        <v>347</v>
      </c>
      <c r="G234" s="160"/>
      <c r="H234" s="163">
        <v>3.04</v>
      </c>
      <c r="J234" s="160"/>
      <c r="K234" s="160"/>
      <c r="L234" s="164"/>
      <c r="M234" s="165"/>
      <c r="N234" s="160"/>
      <c r="O234" s="160"/>
      <c r="P234" s="160"/>
      <c r="Q234" s="160"/>
      <c r="R234" s="160"/>
      <c r="S234" s="160"/>
      <c r="T234" s="166"/>
      <c r="AT234" s="167" t="s">
        <v>141</v>
      </c>
      <c r="AU234" s="167" t="s">
        <v>82</v>
      </c>
      <c r="AV234" s="167" t="s">
        <v>82</v>
      </c>
      <c r="AW234" s="167" t="s">
        <v>97</v>
      </c>
      <c r="AX234" s="167" t="s">
        <v>74</v>
      </c>
      <c r="AY234" s="167" t="s">
        <v>129</v>
      </c>
    </row>
    <row r="235" spans="2:51" s="6" customFormat="1" ht="15.75" customHeight="1">
      <c r="B235" s="159"/>
      <c r="C235" s="160"/>
      <c r="D235" s="161" t="s">
        <v>141</v>
      </c>
      <c r="E235" s="160"/>
      <c r="F235" s="162" t="s">
        <v>348</v>
      </c>
      <c r="G235" s="160"/>
      <c r="H235" s="163">
        <v>9.036</v>
      </c>
      <c r="J235" s="160"/>
      <c r="K235" s="160"/>
      <c r="L235" s="164"/>
      <c r="M235" s="165"/>
      <c r="N235" s="160"/>
      <c r="O235" s="160"/>
      <c r="P235" s="160"/>
      <c r="Q235" s="160"/>
      <c r="R235" s="160"/>
      <c r="S235" s="160"/>
      <c r="T235" s="166"/>
      <c r="AT235" s="167" t="s">
        <v>141</v>
      </c>
      <c r="AU235" s="167" t="s">
        <v>82</v>
      </c>
      <c r="AV235" s="167" t="s">
        <v>82</v>
      </c>
      <c r="AW235" s="167" t="s">
        <v>97</v>
      </c>
      <c r="AX235" s="167" t="s">
        <v>74</v>
      </c>
      <c r="AY235" s="167" t="s">
        <v>129</v>
      </c>
    </row>
    <row r="236" spans="2:65" s="6" customFormat="1" ht="15.75" customHeight="1">
      <c r="B236" s="23"/>
      <c r="C236" s="145" t="s">
        <v>304</v>
      </c>
      <c r="D236" s="145" t="s">
        <v>132</v>
      </c>
      <c r="E236" s="146" t="s">
        <v>349</v>
      </c>
      <c r="F236" s="147" t="s">
        <v>350</v>
      </c>
      <c r="G236" s="148" t="s">
        <v>135</v>
      </c>
      <c r="H236" s="149">
        <v>24.795</v>
      </c>
      <c r="I236" s="150"/>
      <c r="J236" s="151">
        <f>ROUND($I$236*$H$236,2)</f>
        <v>0</v>
      </c>
      <c r="K236" s="147"/>
      <c r="L236" s="43"/>
      <c r="M236" s="152"/>
      <c r="N236" s="153" t="s">
        <v>45</v>
      </c>
      <c r="O236" s="24"/>
      <c r="P236" s="154">
        <f>$O$236*$H$236</f>
        <v>0</v>
      </c>
      <c r="Q236" s="154">
        <v>0.03326</v>
      </c>
      <c r="R236" s="154">
        <f>$Q$236*$H$236</f>
        <v>0.8246817</v>
      </c>
      <c r="S236" s="154">
        <v>0</v>
      </c>
      <c r="T236" s="155">
        <f>$S$236*$H$236</f>
        <v>0</v>
      </c>
      <c r="AR236" s="89" t="s">
        <v>242</v>
      </c>
      <c r="AT236" s="89" t="s">
        <v>132</v>
      </c>
      <c r="AU236" s="89" t="s">
        <v>82</v>
      </c>
      <c r="AY236" s="6" t="s">
        <v>129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21</v>
      </c>
      <c r="BK236" s="156">
        <f>ROUND($I$236*$H$236,2)</f>
        <v>0</v>
      </c>
      <c r="BL236" s="89" t="s">
        <v>242</v>
      </c>
      <c r="BM236" s="89" t="s">
        <v>351</v>
      </c>
    </row>
    <row r="237" spans="2:47" s="6" customFormat="1" ht="16.5" customHeight="1">
      <c r="B237" s="23"/>
      <c r="C237" s="24"/>
      <c r="D237" s="157" t="s">
        <v>139</v>
      </c>
      <c r="E237" s="24"/>
      <c r="F237" s="158" t="s">
        <v>352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139</v>
      </c>
      <c r="AU237" s="6" t="s">
        <v>82</v>
      </c>
    </row>
    <row r="238" spans="2:51" s="6" customFormat="1" ht="15.75" customHeight="1">
      <c r="B238" s="159"/>
      <c r="C238" s="160"/>
      <c r="D238" s="161" t="s">
        <v>141</v>
      </c>
      <c r="E238" s="160"/>
      <c r="F238" s="162" t="s">
        <v>353</v>
      </c>
      <c r="G238" s="160"/>
      <c r="H238" s="163">
        <v>1.45</v>
      </c>
      <c r="J238" s="160"/>
      <c r="K238" s="160"/>
      <c r="L238" s="164"/>
      <c r="M238" s="165"/>
      <c r="N238" s="160"/>
      <c r="O238" s="160"/>
      <c r="P238" s="160"/>
      <c r="Q238" s="160"/>
      <c r="R238" s="160"/>
      <c r="S238" s="160"/>
      <c r="T238" s="166"/>
      <c r="AT238" s="167" t="s">
        <v>141</v>
      </c>
      <c r="AU238" s="167" t="s">
        <v>82</v>
      </c>
      <c r="AV238" s="167" t="s">
        <v>82</v>
      </c>
      <c r="AW238" s="167" t="s">
        <v>97</v>
      </c>
      <c r="AX238" s="167" t="s">
        <v>74</v>
      </c>
      <c r="AY238" s="167" t="s">
        <v>129</v>
      </c>
    </row>
    <row r="239" spans="2:51" s="6" customFormat="1" ht="15.75" customHeight="1">
      <c r="B239" s="159"/>
      <c r="C239" s="160"/>
      <c r="D239" s="161" t="s">
        <v>141</v>
      </c>
      <c r="E239" s="160"/>
      <c r="F239" s="162" t="s">
        <v>354</v>
      </c>
      <c r="G239" s="160"/>
      <c r="H239" s="163">
        <v>1.16</v>
      </c>
      <c r="J239" s="160"/>
      <c r="K239" s="160"/>
      <c r="L239" s="164"/>
      <c r="M239" s="165"/>
      <c r="N239" s="160"/>
      <c r="O239" s="160"/>
      <c r="P239" s="160"/>
      <c r="Q239" s="160"/>
      <c r="R239" s="160"/>
      <c r="S239" s="160"/>
      <c r="T239" s="166"/>
      <c r="AT239" s="167" t="s">
        <v>141</v>
      </c>
      <c r="AU239" s="167" t="s">
        <v>82</v>
      </c>
      <c r="AV239" s="167" t="s">
        <v>82</v>
      </c>
      <c r="AW239" s="167" t="s">
        <v>97</v>
      </c>
      <c r="AX239" s="167" t="s">
        <v>74</v>
      </c>
      <c r="AY239" s="167" t="s">
        <v>129</v>
      </c>
    </row>
    <row r="240" spans="2:51" s="6" customFormat="1" ht="15.75" customHeight="1">
      <c r="B240" s="159"/>
      <c r="C240" s="160"/>
      <c r="D240" s="161" t="s">
        <v>141</v>
      </c>
      <c r="E240" s="160"/>
      <c r="F240" s="162" t="s">
        <v>355</v>
      </c>
      <c r="G240" s="160"/>
      <c r="H240" s="163">
        <v>3.625</v>
      </c>
      <c r="J240" s="160"/>
      <c r="K240" s="160"/>
      <c r="L240" s="164"/>
      <c r="M240" s="165"/>
      <c r="N240" s="160"/>
      <c r="O240" s="160"/>
      <c r="P240" s="160"/>
      <c r="Q240" s="160"/>
      <c r="R240" s="160"/>
      <c r="S240" s="160"/>
      <c r="T240" s="166"/>
      <c r="AT240" s="167" t="s">
        <v>141</v>
      </c>
      <c r="AU240" s="167" t="s">
        <v>82</v>
      </c>
      <c r="AV240" s="167" t="s">
        <v>82</v>
      </c>
      <c r="AW240" s="167" t="s">
        <v>97</v>
      </c>
      <c r="AX240" s="167" t="s">
        <v>74</v>
      </c>
      <c r="AY240" s="167" t="s">
        <v>129</v>
      </c>
    </row>
    <row r="241" spans="2:51" s="6" customFormat="1" ht="15.75" customHeight="1">
      <c r="B241" s="159"/>
      <c r="C241" s="160"/>
      <c r="D241" s="161" t="s">
        <v>141</v>
      </c>
      <c r="E241" s="160"/>
      <c r="F241" s="162" t="s">
        <v>356</v>
      </c>
      <c r="G241" s="160"/>
      <c r="H241" s="163">
        <v>5.51</v>
      </c>
      <c r="J241" s="160"/>
      <c r="K241" s="160"/>
      <c r="L241" s="164"/>
      <c r="M241" s="165"/>
      <c r="N241" s="160"/>
      <c r="O241" s="160"/>
      <c r="P241" s="160"/>
      <c r="Q241" s="160"/>
      <c r="R241" s="160"/>
      <c r="S241" s="160"/>
      <c r="T241" s="166"/>
      <c r="AT241" s="167" t="s">
        <v>141</v>
      </c>
      <c r="AU241" s="167" t="s">
        <v>82</v>
      </c>
      <c r="AV241" s="167" t="s">
        <v>82</v>
      </c>
      <c r="AW241" s="167" t="s">
        <v>97</v>
      </c>
      <c r="AX241" s="167" t="s">
        <v>74</v>
      </c>
      <c r="AY241" s="167" t="s">
        <v>129</v>
      </c>
    </row>
    <row r="242" spans="2:51" s="6" customFormat="1" ht="15.75" customHeight="1">
      <c r="B242" s="159"/>
      <c r="C242" s="160"/>
      <c r="D242" s="161" t="s">
        <v>141</v>
      </c>
      <c r="E242" s="160"/>
      <c r="F242" s="162" t="s">
        <v>357</v>
      </c>
      <c r="G242" s="160"/>
      <c r="H242" s="163">
        <v>3.19</v>
      </c>
      <c r="J242" s="160"/>
      <c r="K242" s="160"/>
      <c r="L242" s="164"/>
      <c r="M242" s="165"/>
      <c r="N242" s="160"/>
      <c r="O242" s="160"/>
      <c r="P242" s="160"/>
      <c r="Q242" s="160"/>
      <c r="R242" s="160"/>
      <c r="S242" s="160"/>
      <c r="T242" s="166"/>
      <c r="AT242" s="167" t="s">
        <v>141</v>
      </c>
      <c r="AU242" s="167" t="s">
        <v>82</v>
      </c>
      <c r="AV242" s="167" t="s">
        <v>82</v>
      </c>
      <c r="AW242" s="167" t="s">
        <v>97</v>
      </c>
      <c r="AX242" s="167" t="s">
        <v>74</v>
      </c>
      <c r="AY242" s="167" t="s">
        <v>129</v>
      </c>
    </row>
    <row r="243" spans="2:51" s="6" customFormat="1" ht="15.75" customHeight="1">
      <c r="B243" s="159"/>
      <c r="C243" s="160"/>
      <c r="D243" s="161" t="s">
        <v>141</v>
      </c>
      <c r="E243" s="160"/>
      <c r="F243" s="162" t="s">
        <v>358</v>
      </c>
      <c r="G243" s="160"/>
      <c r="H243" s="163">
        <v>3.19</v>
      </c>
      <c r="J243" s="160"/>
      <c r="K243" s="160"/>
      <c r="L243" s="164"/>
      <c r="M243" s="165"/>
      <c r="N243" s="160"/>
      <c r="O243" s="160"/>
      <c r="P243" s="160"/>
      <c r="Q243" s="160"/>
      <c r="R243" s="160"/>
      <c r="S243" s="160"/>
      <c r="T243" s="166"/>
      <c r="AT243" s="167" t="s">
        <v>141</v>
      </c>
      <c r="AU243" s="167" t="s">
        <v>82</v>
      </c>
      <c r="AV243" s="167" t="s">
        <v>82</v>
      </c>
      <c r="AW243" s="167" t="s">
        <v>97</v>
      </c>
      <c r="AX243" s="167" t="s">
        <v>74</v>
      </c>
      <c r="AY243" s="167" t="s">
        <v>129</v>
      </c>
    </row>
    <row r="244" spans="2:51" s="6" customFormat="1" ht="15.75" customHeight="1">
      <c r="B244" s="159"/>
      <c r="C244" s="160"/>
      <c r="D244" s="161" t="s">
        <v>141</v>
      </c>
      <c r="E244" s="160"/>
      <c r="F244" s="162" t="s">
        <v>359</v>
      </c>
      <c r="G244" s="160"/>
      <c r="H244" s="163">
        <v>2.03</v>
      </c>
      <c r="J244" s="160"/>
      <c r="K244" s="160"/>
      <c r="L244" s="164"/>
      <c r="M244" s="165"/>
      <c r="N244" s="160"/>
      <c r="O244" s="160"/>
      <c r="P244" s="160"/>
      <c r="Q244" s="160"/>
      <c r="R244" s="160"/>
      <c r="S244" s="160"/>
      <c r="T244" s="166"/>
      <c r="AT244" s="167" t="s">
        <v>141</v>
      </c>
      <c r="AU244" s="167" t="s">
        <v>82</v>
      </c>
      <c r="AV244" s="167" t="s">
        <v>82</v>
      </c>
      <c r="AW244" s="167" t="s">
        <v>97</v>
      </c>
      <c r="AX244" s="167" t="s">
        <v>74</v>
      </c>
      <c r="AY244" s="167" t="s">
        <v>129</v>
      </c>
    </row>
    <row r="245" spans="2:51" s="6" customFormat="1" ht="15.75" customHeight="1">
      <c r="B245" s="159"/>
      <c r="C245" s="160"/>
      <c r="D245" s="161" t="s">
        <v>141</v>
      </c>
      <c r="E245" s="160"/>
      <c r="F245" s="162" t="s">
        <v>360</v>
      </c>
      <c r="G245" s="160"/>
      <c r="H245" s="163">
        <v>4.64</v>
      </c>
      <c r="J245" s="160"/>
      <c r="K245" s="160"/>
      <c r="L245" s="164"/>
      <c r="M245" s="165"/>
      <c r="N245" s="160"/>
      <c r="O245" s="160"/>
      <c r="P245" s="160"/>
      <c r="Q245" s="160"/>
      <c r="R245" s="160"/>
      <c r="S245" s="160"/>
      <c r="T245" s="166"/>
      <c r="AT245" s="167" t="s">
        <v>141</v>
      </c>
      <c r="AU245" s="167" t="s">
        <v>82</v>
      </c>
      <c r="AV245" s="167" t="s">
        <v>82</v>
      </c>
      <c r="AW245" s="167" t="s">
        <v>97</v>
      </c>
      <c r="AX245" s="167" t="s">
        <v>74</v>
      </c>
      <c r="AY245" s="167" t="s">
        <v>129</v>
      </c>
    </row>
    <row r="246" spans="2:65" s="6" customFormat="1" ht="15.75" customHeight="1">
      <c r="B246" s="23"/>
      <c r="C246" s="145" t="s">
        <v>361</v>
      </c>
      <c r="D246" s="145" t="s">
        <v>132</v>
      </c>
      <c r="E246" s="146" t="s">
        <v>362</v>
      </c>
      <c r="F246" s="147" t="s">
        <v>363</v>
      </c>
      <c r="G246" s="148" t="s">
        <v>296</v>
      </c>
      <c r="H246" s="149">
        <v>1</v>
      </c>
      <c r="I246" s="150"/>
      <c r="J246" s="151">
        <f>ROUND($I$246*$H$246,2)</f>
        <v>0</v>
      </c>
      <c r="K246" s="147" t="s">
        <v>136</v>
      </c>
      <c r="L246" s="43"/>
      <c r="M246" s="152"/>
      <c r="N246" s="153" t="s">
        <v>45</v>
      </c>
      <c r="O246" s="24"/>
      <c r="P246" s="154">
        <f>$O$246*$H$246</f>
        <v>0</v>
      </c>
      <c r="Q246" s="154">
        <v>3E-05</v>
      </c>
      <c r="R246" s="154">
        <f>$Q$246*$H$246</f>
        <v>3E-05</v>
      </c>
      <c r="S246" s="154">
        <v>0</v>
      </c>
      <c r="T246" s="155">
        <f>$S$246*$H$246</f>
        <v>0</v>
      </c>
      <c r="AR246" s="89" t="s">
        <v>242</v>
      </c>
      <c r="AT246" s="89" t="s">
        <v>132</v>
      </c>
      <c r="AU246" s="89" t="s">
        <v>82</v>
      </c>
      <c r="AY246" s="6" t="s">
        <v>129</v>
      </c>
      <c r="BE246" s="156">
        <f>IF($N$246="základní",$J$246,0)</f>
        <v>0</v>
      </c>
      <c r="BF246" s="156">
        <f>IF($N$246="snížená",$J$246,0)</f>
        <v>0</v>
      </c>
      <c r="BG246" s="156">
        <f>IF($N$246="zákl. přenesená",$J$246,0)</f>
        <v>0</v>
      </c>
      <c r="BH246" s="156">
        <f>IF($N$246="sníž. přenesená",$J$246,0)</f>
        <v>0</v>
      </c>
      <c r="BI246" s="156">
        <f>IF($N$246="nulová",$J$246,0)</f>
        <v>0</v>
      </c>
      <c r="BJ246" s="89" t="s">
        <v>21</v>
      </c>
      <c r="BK246" s="156">
        <f>ROUND($I$246*$H$246,2)</f>
        <v>0</v>
      </c>
      <c r="BL246" s="89" t="s">
        <v>242</v>
      </c>
      <c r="BM246" s="89" t="s">
        <v>364</v>
      </c>
    </row>
    <row r="247" spans="2:47" s="6" customFormat="1" ht="16.5" customHeight="1">
      <c r="B247" s="23"/>
      <c r="C247" s="24"/>
      <c r="D247" s="157" t="s">
        <v>139</v>
      </c>
      <c r="E247" s="24"/>
      <c r="F247" s="158" t="s">
        <v>365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139</v>
      </c>
      <c r="AU247" s="6" t="s">
        <v>82</v>
      </c>
    </row>
    <row r="248" spans="2:51" s="6" customFormat="1" ht="15.75" customHeight="1">
      <c r="B248" s="159"/>
      <c r="C248" s="160"/>
      <c r="D248" s="161" t="s">
        <v>141</v>
      </c>
      <c r="E248" s="160"/>
      <c r="F248" s="162" t="s">
        <v>366</v>
      </c>
      <c r="G248" s="160"/>
      <c r="H248" s="163">
        <v>1</v>
      </c>
      <c r="J248" s="160"/>
      <c r="K248" s="160"/>
      <c r="L248" s="164"/>
      <c r="M248" s="165"/>
      <c r="N248" s="160"/>
      <c r="O248" s="160"/>
      <c r="P248" s="160"/>
      <c r="Q248" s="160"/>
      <c r="R248" s="160"/>
      <c r="S248" s="160"/>
      <c r="T248" s="166"/>
      <c r="AT248" s="167" t="s">
        <v>141</v>
      </c>
      <c r="AU248" s="167" t="s">
        <v>82</v>
      </c>
      <c r="AV248" s="167" t="s">
        <v>82</v>
      </c>
      <c r="AW248" s="167" t="s">
        <v>97</v>
      </c>
      <c r="AX248" s="167" t="s">
        <v>74</v>
      </c>
      <c r="AY248" s="167" t="s">
        <v>129</v>
      </c>
    </row>
    <row r="249" spans="2:65" s="6" customFormat="1" ht="15.75" customHeight="1">
      <c r="B249" s="23"/>
      <c r="C249" s="168" t="s">
        <v>367</v>
      </c>
      <c r="D249" s="168" t="s">
        <v>211</v>
      </c>
      <c r="E249" s="169" t="s">
        <v>368</v>
      </c>
      <c r="F249" s="170" t="s">
        <v>369</v>
      </c>
      <c r="G249" s="171" t="s">
        <v>296</v>
      </c>
      <c r="H249" s="172">
        <v>1</v>
      </c>
      <c r="I249" s="173"/>
      <c r="J249" s="174">
        <f>ROUND($I$249*$H$249,2)</f>
        <v>0</v>
      </c>
      <c r="K249" s="170" t="s">
        <v>136</v>
      </c>
      <c r="L249" s="175"/>
      <c r="M249" s="176"/>
      <c r="N249" s="177" t="s">
        <v>45</v>
      </c>
      <c r="O249" s="24"/>
      <c r="P249" s="154">
        <f>$O$249*$H$249</f>
        <v>0</v>
      </c>
      <c r="Q249" s="154">
        <v>0.00102</v>
      </c>
      <c r="R249" s="154">
        <f>$Q$249*$H$249</f>
        <v>0.00102</v>
      </c>
      <c r="S249" s="154">
        <v>0</v>
      </c>
      <c r="T249" s="155">
        <f>$S$249*$H$249</f>
        <v>0</v>
      </c>
      <c r="AR249" s="89" t="s">
        <v>304</v>
      </c>
      <c r="AT249" s="89" t="s">
        <v>211</v>
      </c>
      <c r="AU249" s="89" t="s">
        <v>82</v>
      </c>
      <c r="AY249" s="6" t="s">
        <v>129</v>
      </c>
      <c r="BE249" s="156">
        <f>IF($N$249="základní",$J$249,0)</f>
        <v>0</v>
      </c>
      <c r="BF249" s="156">
        <f>IF($N$249="snížená",$J$249,0)</f>
        <v>0</v>
      </c>
      <c r="BG249" s="156">
        <f>IF($N$249="zákl. přenesená",$J$249,0)</f>
        <v>0</v>
      </c>
      <c r="BH249" s="156">
        <f>IF($N$249="sníž. přenesená",$J$249,0)</f>
        <v>0</v>
      </c>
      <c r="BI249" s="156">
        <f>IF($N$249="nulová",$J$249,0)</f>
        <v>0</v>
      </c>
      <c r="BJ249" s="89" t="s">
        <v>21</v>
      </c>
      <c r="BK249" s="156">
        <f>ROUND($I$249*$H$249,2)</f>
        <v>0</v>
      </c>
      <c r="BL249" s="89" t="s">
        <v>242</v>
      </c>
      <c r="BM249" s="89" t="s">
        <v>370</v>
      </c>
    </row>
    <row r="250" spans="2:47" s="6" customFormat="1" ht="16.5" customHeight="1">
      <c r="B250" s="23"/>
      <c r="C250" s="24"/>
      <c r="D250" s="157" t="s">
        <v>139</v>
      </c>
      <c r="E250" s="24"/>
      <c r="F250" s="158" t="s">
        <v>369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139</v>
      </c>
      <c r="AU250" s="6" t="s">
        <v>82</v>
      </c>
    </row>
    <row r="251" spans="2:51" s="6" customFormat="1" ht="15.75" customHeight="1">
      <c r="B251" s="159"/>
      <c r="C251" s="160"/>
      <c r="D251" s="161" t="s">
        <v>141</v>
      </c>
      <c r="E251" s="160"/>
      <c r="F251" s="162" t="s">
        <v>21</v>
      </c>
      <c r="G251" s="160"/>
      <c r="H251" s="163">
        <v>1</v>
      </c>
      <c r="J251" s="160"/>
      <c r="K251" s="160"/>
      <c r="L251" s="164"/>
      <c r="M251" s="165"/>
      <c r="N251" s="160"/>
      <c r="O251" s="160"/>
      <c r="P251" s="160"/>
      <c r="Q251" s="160"/>
      <c r="R251" s="160"/>
      <c r="S251" s="160"/>
      <c r="T251" s="166"/>
      <c r="AT251" s="167" t="s">
        <v>141</v>
      </c>
      <c r="AU251" s="167" t="s">
        <v>82</v>
      </c>
      <c r="AV251" s="167" t="s">
        <v>82</v>
      </c>
      <c r="AW251" s="167" t="s">
        <v>97</v>
      </c>
      <c r="AX251" s="167" t="s">
        <v>74</v>
      </c>
      <c r="AY251" s="167" t="s">
        <v>129</v>
      </c>
    </row>
    <row r="252" spans="2:65" s="6" customFormat="1" ht="15.75" customHeight="1">
      <c r="B252" s="23"/>
      <c r="C252" s="145" t="s">
        <v>371</v>
      </c>
      <c r="D252" s="145" t="s">
        <v>132</v>
      </c>
      <c r="E252" s="146" t="s">
        <v>372</v>
      </c>
      <c r="F252" s="147" t="s">
        <v>373</v>
      </c>
      <c r="G252" s="148" t="s">
        <v>296</v>
      </c>
      <c r="H252" s="149">
        <v>13</v>
      </c>
      <c r="I252" s="150"/>
      <c r="J252" s="151">
        <f>ROUND($I$252*$H$252,2)</f>
        <v>0</v>
      </c>
      <c r="K252" s="147" t="s">
        <v>136</v>
      </c>
      <c r="L252" s="43"/>
      <c r="M252" s="152"/>
      <c r="N252" s="153" t="s">
        <v>45</v>
      </c>
      <c r="O252" s="24"/>
      <c r="P252" s="154">
        <f>$O$252*$H$252</f>
        <v>0</v>
      </c>
      <c r="Q252" s="154">
        <v>3E-05</v>
      </c>
      <c r="R252" s="154">
        <f>$Q$252*$H$252</f>
        <v>0.00039</v>
      </c>
      <c r="S252" s="154">
        <v>0</v>
      </c>
      <c r="T252" s="155">
        <f>$S$252*$H$252</f>
        <v>0</v>
      </c>
      <c r="AR252" s="89" t="s">
        <v>242</v>
      </c>
      <c r="AT252" s="89" t="s">
        <v>132</v>
      </c>
      <c r="AU252" s="89" t="s">
        <v>82</v>
      </c>
      <c r="AY252" s="6" t="s">
        <v>129</v>
      </c>
      <c r="BE252" s="156">
        <f>IF($N$252="základní",$J$252,0)</f>
        <v>0</v>
      </c>
      <c r="BF252" s="156">
        <f>IF($N$252="snížená",$J$252,0)</f>
        <v>0</v>
      </c>
      <c r="BG252" s="156">
        <f>IF($N$252="zákl. přenesená",$J$252,0)</f>
        <v>0</v>
      </c>
      <c r="BH252" s="156">
        <f>IF($N$252="sníž. přenesená",$J$252,0)</f>
        <v>0</v>
      </c>
      <c r="BI252" s="156">
        <f>IF($N$252="nulová",$J$252,0)</f>
        <v>0</v>
      </c>
      <c r="BJ252" s="89" t="s">
        <v>21</v>
      </c>
      <c r="BK252" s="156">
        <f>ROUND($I$252*$H$252,2)</f>
        <v>0</v>
      </c>
      <c r="BL252" s="89" t="s">
        <v>242</v>
      </c>
      <c r="BM252" s="89" t="s">
        <v>374</v>
      </c>
    </row>
    <row r="253" spans="2:47" s="6" customFormat="1" ht="16.5" customHeight="1">
      <c r="B253" s="23"/>
      <c r="C253" s="24"/>
      <c r="D253" s="157" t="s">
        <v>139</v>
      </c>
      <c r="E253" s="24"/>
      <c r="F253" s="158" t="s">
        <v>375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139</v>
      </c>
      <c r="AU253" s="6" t="s">
        <v>82</v>
      </c>
    </row>
    <row r="254" spans="2:51" s="6" customFormat="1" ht="15.75" customHeight="1">
      <c r="B254" s="159"/>
      <c r="C254" s="160"/>
      <c r="D254" s="161" t="s">
        <v>141</v>
      </c>
      <c r="E254" s="160"/>
      <c r="F254" s="162" t="s">
        <v>376</v>
      </c>
      <c r="G254" s="160"/>
      <c r="H254" s="163">
        <v>5</v>
      </c>
      <c r="J254" s="160"/>
      <c r="K254" s="160"/>
      <c r="L254" s="164"/>
      <c r="M254" s="165"/>
      <c r="N254" s="160"/>
      <c r="O254" s="160"/>
      <c r="P254" s="160"/>
      <c r="Q254" s="160"/>
      <c r="R254" s="160"/>
      <c r="S254" s="160"/>
      <c r="T254" s="166"/>
      <c r="AT254" s="167" t="s">
        <v>141</v>
      </c>
      <c r="AU254" s="167" t="s">
        <v>82</v>
      </c>
      <c r="AV254" s="167" t="s">
        <v>82</v>
      </c>
      <c r="AW254" s="167" t="s">
        <v>97</v>
      </c>
      <c r="AX254" s="167" t="s">
        <v>74</v>
      </c>
      <c r="AY254" s="167" t="s">
        <v>129</v>
      </c>
    </row>
    <row r="255" spans="2:51" s="6" customFormat="1" ht="15.75" customHeight="1">
      <c r="B255" s="159"/>
      <c r="C255" s="160"/>
      <c r="D255" s="161" t="s">
        <v>141</v>
      </c>
      <c r="E255" s="160"/>
      <c r="F255" s="162" t="s">
        <v>366</v>
      </c>
      <c r="G255" s="160"/>
      <c r="H255" s="163">
        <v>1</v>
      </c>
      <c r="J255" s="160"/>
      <c r="K255" s="160"/>
      <c r="L255" s="164"/>
      <c r="M255" s="165"/>
      <c r="N255" s="160"/>
      <c r="O255" s="160"/>
      <c r="P255" s="160"/>
      <c r="Q255" s="160"/>
      <c r="R255" s="160"/>
      <c r="S255" s="160"/>
      <c r="T255" s="166"/>
      <c r="AT255" s="167" t="s">
        <v>141</v>
      </c>
      <c r="AU255" s="167" t="s">
        <v>82</v>
      </c>
      <c r="AV255" s="167" t="s">
        <v>82</v>
      </c>
      <c r="AW255" s="167" t="s">
        <v>97</v>
      </c>
      <c r="AX255" s="167" t="s">
        <v>74</v>
      </c>
      <c r="AY255" s="167" t="s">
        <v>129</v>
      </c>
    </row>
    <row r="256" spans="2:51" s="6" customFormat="1" ht="15.75" customHeight="1">
      <c r="B256" s="159"/>
      <c r="C256" s="160"/>
      <c r="D256" s="161" t="s">
        <v>141</v>
      </c>
      <c r="E256" s="160"/>
      <c r="F256" s="162" t="s">
        <v>377</v>
      </c>
      <c r="G256" s="160"/>
      <c r="H256" s="163">
        <v>2</v>
      </c>
      <c r="J256" s="160"/>
      <c r="K256" s="160"/>
      <c r="L256" s="164"/>
      <c r="M256" s="165"/>
      <c r="N256" s="160"/>
      <c r="O256" s="160"/>
      <c r="P256" s="160"/>
      <c r="Q256" s="160"/>
      <c r="R256" s="160"/>
      <c r="S256" s="160"/>
      <c r="T256" s="166"/>
      <c r="AT256" s="167" t="s">
        <v>141</v>
      </c>
      <c r="AU256" s="167" t="s">
        <v>82</v>
      </c>
      <c r="AV256" s="167" t="s">
        <v>82</v>
      </c>
      <c r="AW256" s="167" t="s">
        <v>97</v>
      </c>
      <c r="AX256" s="167" t="s">
        <v>74</v>
      </c>
      <c r="AY256" s="167" t="s">
        <v>129</v>
      </c>
    </row>
    <row r="257" spans="2:51" s="6" customFormat="1" ht="15.75" customHeight="1">
      <c r="B257" s="159"/>
      <c r="C257" s="160"/>
      <c r="D257" s="161" t="s">
        <v>141</v>
      </c>
      <c r="E257" s="160"/>
      <c r="F257" s="162" t="s">
        <v>378</v>
      </c>
      <c r="G257" s="160"/>
      <c r="H257" s="163">
        <v>1</v>
      </c>
      <c r="J257" s="160"/>
      <c r="K257" s="160"/>
      <c r="L257" s="164"/>
      <c r="M257" s="165"/>
      <c r="N257" s="160"/>
      <c r="O257" s="160"/>
      <c r="P257" s="160"/>
      <c r="Q257" s="160"/>
      <c r="R257" s="160"/>
      <c r="S257" s="160"/>
      <c r="T257" s="166"/>
      <c r="AT257" s="167" t="s">
        <v>141</v>
      </c>
      <c r="AU257" s="167" t="s">
        <v>82</v>
      </c>
      <c r="AV257" s="167" t="s">
        <v>82</v>
      </c>
      <c r="AW257" s="167" t="s">
        <v>97</v>
      </c>
      <c r="AX257" s="167" t="s">
        <v>74</v>
      </c>
      <c r="AY257" s="167" t="s">
        <v>129</v>
      </c>
    </row>
    <row r="258" spans="2:51" s="6" customFormat="1" ht="15.75" customHeight="1">
      <c r="B258" s="159"/>
      <c r="C258" s="160"/>
      <c r="D258" s="161" t="s">
        <v>141</v>
      </c>
      <c r="E258" s="160"/>
      <c r="F258" s="162" t="s">
        <v>379</v>
      </c>
      <c r="G258" s="160"/>
      <c r="H258" s="163">
        <v>2</v>
      </c>
      <c r="J258" s="160"/>
      <c r="K258" s="160"/>
      <c r="L258" s="164"/>
      <c r="M258" s="165"/>
      <c r="N258" s="160"/>
      <c r="O258" s="160"/>
      <c r="P258" s="160"/>
      <c r="Q258" s="160"/>
      <c r="R258" s="160"/>
      <c r="S258" s="160"/>
      <c r="T258" s="166"/>
      <c r="AT258" s="167" t="s">
        <v>141</v>
      </c>
      <c r="AU258" s="167" t="s">
        <v>82</v>
      </c>
      <c r="AV258" s="167" t="s">
        <v>82</v>
      </c>
      <c r="AW258" s="167" t="s">
        <v>97</v>
      </c>
      <c r="AX258" s="167" t="s">
        <v>74</v>
      </c>
      <c r="AY258" s="167" t="s">
        <v>129</v>
      </c>
    </row>
    <row r="259" spans="2:51" s="6" customFormat="1" ht="15.75" customHeight="1">
      <c r="B259" s="159"/>
      <c r="C259" s="160"/>
      <c r="D259" s="161" t="s">
        <v>141</v>
      </c>
      <c r="E259" s="160"/>
      <c r="F259" s="162" t="s">
        <v>380</v>
      </c>
      <c r="G259" s="160"/>
      <c r="H259" s="163">
        <v>2</v>
      </c>
      <c r="J259" s="160"/>
      <c r="K259" s="160"/>
      <c r="L259" s="164"/>
      <c r="M259" s="165"/>
      <c r="N259" s="160"/>
      <c r="O259" s="160"/>
      <c r="P259" s="160"/>
      <c r="Q259" s="160"/>
      <c r="R259" s="160"/>
      <c r="S259" s="160"/>
      <c r="T259" s="166"/>
      <c r="AT259" s="167" t="s">
        <v>141</v>
      </c>
      <c r="AU259" s="167" t="s">
        <v>82</v>
      </c>
      <c r="AV259" s="167" t="s">
        <v>82</v>
      </c>
      <c r="AW259" s="167" t="s">
        <v>97</v>
      </c>
      <c r="AX259" s="167" t="s">
        <v>74</v>
      </c>
      <c r="AY259" s="167" t="s">
        <v>129</v>
      </c>
    </row>
    <row r="260" spans="2:65" s="6" customFormat="1" ht="15.75" customHeight="1">
      <c r="B260" s="23"/>
      <c r="C260" s="168" t="s">
        <v>381</v>
      </c>
      <c r="D260" s="168" t="s">
        <v>211</v>
      </c>
      <c r="E260" s="169" t="s">
        <v>382</v>
      </c>
      <c r="F260" s="170" t="s">
        <v>383</v>
      </c>
      <c r="G260" s="171" t="s">
        <v>296</v>
      </c>
      <c r="H260" s="172">
        <v>2</v>
      </c>
      <c r="I260" s="173"/>
      <c r="J260" s="174">
        <f>ROUND($I$260*$H$260,2)</f>
        <v>0</v>
      </c>
      <c r="K260" s="170" t="s">
        <v>136</v>
      </c>
      <c r="L260" s="175"/>
      <c r="M260" s="176"/>
      <c r="N260" s="177" t="s">
        <v>45</v>
      </c>
      <c r="O260" s="24"/>
      <c r="P260" s="154">
        <f>$O$260*$H$260</f>
        <v>0</v>
      </c>
      <c r="Q260" s="154">
        <v>0.00206</v>
      </c>
      <c r="R260" s="154">
        <f>$Q$260*$H$260</f>
        <v>0.00412</v>
      </c>
      <c r="S260" s="154">
        <v>0</v>
      </c>
      <c r="T260" s="155">
        <f>$S$260*$H$260</f>
        <v>0</v>
      </c>
      <c r="AR260" s="89" t="s">
        <v>304</v>
      </c>
      <c r="AT260" s="89" t="s">
        <v>211</v>
      </c>
      <c r="AU260" s="89" t="s">
        <v>82</v>
      </c>
      <c r="AY260" s="6" t="s">
        <v>129</v>
      </c>
      <c r="BE260" s="156">
        <f>IF($N$260="základní",$J$260,0)</f>
        <v>0</v>
      </c>
      <c r="BF260" s="156">
        <f>IF($N$260="snížená",$J$260,0)</f>
        <v>0</v>
      </c>
      <c r="BG260" s="156">
        <f>IF($N$260="zákl. přenesená",$J$260,0)</f>
        <v>0</v>
      </c>
      <c r="BH260" s="156">
        <f>IF($N$260="sníž. přenesená",$J$260,0)</f>
        <v>0</v>
      </c>
      <c r="BI260" s="156">
        <f>IF($N$260="nulová",$J$260,0)</f>
        <v>0</v>
      </c>
      <c r="BJ260" s="89" t="s">
        <v>21</v>
      </c>
      <c r="BK260" s="156">
        <f>ROUND($I$260*$H$260,2)</f>
        <v>0</v>
      </c>
      <c r="BL260" s="89" t="s">
        <v>242</v>
      </c>
      <c r="BM260" s="89" t="s">
        <v>384</v>
      </c>
    </row>
    <row r="261" spans="2:47" s="6" customFormat="1" ht="16.5" customHeight="1">
      <c r="B261" s="23"/>
      <c r="C261" s="24"/>
      <c r="D261" s="157" t="s">
        <v>139</v>
      </c>
      <c r="E261" s="24"/>
      <c r="F261" s="158" t="s">
        <v>383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139</v>
      </c>
      <c r="AU261" s="6" t="s">
        <v>82</v>
      </c>
    </row>
    <row r="262" spans="2:51" s="6" customFormat="1" ht="15.75" customHeight="1">
      <c r="B262" s="159"/>
      <c r="C262" s="160"/>
      <c r="D262" s="161" t="s">
        <v>141</v>
      </c>
      <c r="E262" s="160"/>
      <c r="F262" s="162" t="s">
        <v>385</v>
      </c>
      <c r="G262" s="160"/>
      <c r="H262" s="163">
        <v>2</v>
      </c>
      <c r="J262" s="160"/>
      <c r="K262" s="160"/>
      <c r="L262" s="164"/>
      <c r="M262" s="165"/>
      <c r="N262" s="160"/>
      <c r="O262" s="160"/>
      <c r="P262" s="160"/>
      <c r="Q262" s="160"/>
      <c r="R262" s="160"/>
      <c r="S262" s="160"/>
      <c r="T262" s="166"/>
      <c r="AT262" s="167" t="s">
        <v>141</v>
      </c>
      <c r="AU262" s="167" t="s">
        <v>82</v>
      </c>
      <c r="AV262" s="167" t="s">
        <v>82</v>
      </c>
      <c r="AW262" s="167" t="s">
        <v>97</v>
      </c>
      <c r="AX262" s="167" t="s">
        <v>74</v>
      </c>
      <c r="AY262" s="167" t="s">
        <v>129</v>
      </c>
    </row>
    <row r="263" spans="2:65" s="6" customFormat="1" ht="15.75" customHeight="1">
      <c r="B263" s="23"/>
      <c r="C263" s="168" t="s">
        <v>386</v>
      </c>
      <c r="D263" s="168" t="s">
        <v>211</v>
      </c>
      <c r="E263" s="169" t="s">
        <v>387</v>
      </c>
      <c r="F263" s="170" t="s">
        <v>388</v>
      </c>
      <c r="G263" s="171" t="s">
        <v>296</v>
      </c>
      <c r="H263" s="172">
        <v>1</v>
      </c>
      <c r="I263" s="173"/>
      <c r="J263" s="174">
        <f>ROUND($I$263*$H$263,2)</f>
        <v>0</v>
      </c>
      <c r="K263" s="170" t="s">
        <v>136</v>
      </c>
      <c r="L263" s="175"/>
      <c r="M263" s="176"/>
      <c r="N263" s="177" t="s">
        <v>45</v>
      </c>
      <c r="O263" s="24"/>
      <c r="P263" s="154">
        <f>$O$263*$H$263</f>
        <v>0</v>
      </c>
      <c r="Q263" s="154">
        <v>0.0017</v>
      </c>
      <c r="R263" s="154">
        <f>$Q$263*$H$263</f>
        <v>0.0017</v>
      </c>
      <c r="S263" s="154">
        <v>0</v>
      </c>
      <c r="T263" s="155">
        <f>$S$263*$H$263</f>
        <v>0</v>
      </c>
      <c r="AR263" s="89" t="s">
        <v>304</v>
      </c>
      <c r="AT263" s="89" t="s">
        <v>211</v>
      </c>
      <c r="AU263" s="89" t="s">
        <v>82</v>
      </c>
      <c r="AY263" s="6" t="s">
        <v>129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21</v>
      </c>
      <c r="BK263" s="156">
        <f>ROUND($I$263*$H$263,2)</f>
        <v>0</v>
      </c>
      <c r="BL263" s="89" t="s">
        <v>242</v>
      </c>
      <c r="BM263" s="89" t="s">
        <v>389</v>
      </c>
    </row>
    <row r="264" spans="2:47" s="6" customFormat="1" ht="16.5" customHeight="1">
      <c r="B264" s="23"/>
      <c r="C264" s="24"/>
      <c r="D264" s="157" t="s">
        <v>139</v>
      </c>
      <c r="E264" s="24"/>
      <c r="F264" s="158" t="s">
        <v>388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139</v>
      </c>
      <c r="AU264" s="6" t="s">
        <v>82</v>
      </c>
    </row>
    <row r="265" spans="2:51" s="6" customFormat="1" ht="15.75" customHeight="1">
      <c r="B265" s="159"/>
      <c r="C265" s="160"/>
      <c r="D265" s="161" t="s">
        <v>141</v>
      </c>
      <c r="E265" s="160"/>
      <c r="F265" s="162" t="s">
        <v>21</v>
      </c>
      <c r="G265" s="160"/>
      <c r="H265" s="163">
        <v>1</v>
      </c>
      <c r="J265" s="160"/>
      <c r="K265" s="160"/>
      <c r="L265" s="164"/>
      <c r="M265" s="165"/>
      <c r="N265" s="160"/>
      <c r="O265" s="160"/>
      <c r="P265" s="160"/>
      <c r="Q265" s="160"/>
      <c r="R265" s="160"/>
      <c r="S265" s="160"/>
      <c r="T265" s="166"/>
      <c r="AT265" s="167" t="s">
        <v>141</v>
      </c>
      <c r="AU265" s="167" t="s">
        <v>82</v>
      </c>
      <c r="AV265" s="167" t="s">
        <v>82</v>
      </c>
      <c r="AW265" s="167" t="s">
        <v>97</v>
      </c>
      <c r="AX265" s="167" t="s">
        <v>74</v>
      </c>
      <c r="AY265" s="167" t="s">
        <v>129</v>
      </c>
    </row>
    <row r="266" spans="2:65" s="6" customFormat="1" ht="15.75" customHeight="1">
      <c r="B266" s="23"/>
      <c r="C266" s="168" t="s">
        <v>390</v>
      </c>
      <c r="D266" s="168" t="s">
        <v>211</v>
      </c>
      <c r="E266" s="169" t="s">
        <v>391</v>
      </c>
      <c r="F266" s="170" t="s">
        <v>392</v>
      </c>
      <c r="G266" s="171" t="s">
        <v>296</v>
      </c>
      <c r="H266" s="172">
        <v>10</v>
      </c>
      <c r="I266" s="173"/>
      <c r="J266" s="174">
        <f>ROUND($I$266*$H$266,2)</f>
        <v>0</v>
      </c>
      <c r="K266" s="170" t="s">
        <v>136</v>
      </c>
      <c r="L266" s="175"/>
      <c r="M266" s="176"/>
      <c r="N266" s="177" t="s">
        <v>45</v>
      </c>
      <c r="O266" s="24"/>
      <c r="P266" s="154">
        <f>$O$266*$H$266</f>
        <v>0</v>
      </c>
      <c r="Q266" s="154">
        <v>0.00136</v>
      </c>
      <c r="R266" s="154">
        <f>$Q$266*$H$266</f>
        <v>0.013600000000000001</v>
      </c>
      <c r="S266" s="154">
        <v>0</v>
      </c>
      <c r="T266" s="155">
        <f>$S$266*$H$266</f>
        <v>0</v>
      </c>
      <c r="AR266" s="89" t="s">
        <v>304</v>
      </c>
      <c r="AT266" s="89" t="s">
        <v>211</v>
      </c>
      <c r="AU266" s="89" t="s">
        <v>82</v>
      </c>
      <c r="AY266" s="6" t="s">
        <v>129</v>
      </c>
      <c r="BE266" s="156">
        <f>IF($N$266="základní",$J$266,0)</f>
        <v>0</v>
      </c>
      <c r="BF266" s="156">
        <f>IF($N$266="snížená",$J$266,0)</f>
        <v>0</v>
      </c>
      <c r="BG266" s="156">
        <f>IF($N$266="zákl. přenesená",$J$266,0)</f>
        <v>0</v>
      </c>
      <c r="BH266" s="156">
        <f>IF($N$266="sníž. přenesená",$J$266,0)</f>
        <v>0</v>
      </c>
      <c r="BI266" s="156">
        <f>IF($N$266="nulová",$J$266,0)</f>
        <v>0</v>
      </c>
      <c r="BJ266" s="89" t="s">
        <v>21</v>
      </c>
      <c r="BK266" s="156">
        <f>ROUND($I$266*$H$266,2)</f>
        <v>0</v>
      </c>
      <c r="BL266" s="89" t="s">
        <v>242</v>
      </c>
      <c r="BM266" s="89" t="s">
        <v>393</v>
      </c>
    </row>
    <row r="267" spans="2:47" s="6" customFormat="1" ht="16.5" customHeight="1">
      <c r="B267" s="23"/>
      <c r="C267" s="24"/>
      <c r="D267" s="157" t="s">
        <v>139</v>
      </c>
      <c r="E267" s="24"/>
      <c r="F267" s="158" t="s">
        <v>392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139</v>
      </c>
      <c r="AU267" s="6" t="s">
        <v>82</v>
      </c>
    </row>
    <row r="268" spans="2:51" s="6" customFormat="1" ht="15.75" customHeight="1">
      <c r="B268" s="159"/>
      <c r="C268" s="160"/>
      <c r="D268" s="161" t="s">
        <v>141</v>
      </c>
      <c r="E268" s="160"/>
      <c r="F268" s="162" t="s">
        <v>394</v>
      </c>
      <c r="G268" s="160"/>
      <c r="H268" s="163">
        <v>10</v>
      </c>
      <c r="J268" s="160"/>
      <c r="K268" s="160"/>
      <c r="L268" s="164"/>
      <c r="M268" s="165"/>
      <c r="N268" s="160"/>
      <c r="O268" s="160"/>
      <c r="P268" s="160"/>
      <c r="Q268" s="160"/>
      <c r="R268" s="160"/>
      <c r="S268" s="160"/>
      <c r="T268" s="166"/>
      <c r="AT268" s="167" t="s">
        <v>141</v>
      </c>
      <c r="AU268" s="167" t="s">
        <v>82</v>
      </c>
      <c r="AV268" s="167" t="s">
        <v>82</v>
      </c>
      <c r="AW268" s="167" t="s">
        <v>97</v>
      </c>
      <c r="AX268" s="167" t="s">
        <v>74</v>
      </c>
      <c r="AY268" s="167" t="s">
        <v>129</v>
      </c>
    </row>
    <row r="269" spans="2:65" s="6" customFormat="1" ht="15.75" customHeight="1">
      <c r="B269" s="23"/>
      <c r="C269" s="145" t="s">
        <v>395</v>
      </c>
      <c r="D269" s="145" t="s">
        <v>132</v>
      </c>
      <c r="E269" s="146" t="s">
        <v>396</v>
      </c>
      <c r="F269" s="147" t="s">
        <v>397</v>
      </c>
      <c r="G269" s="148" t="s">
        <v>269</v>
      </c>
      <c r="H269" s="149">
        <v>2.538</v>
      </c>
      <c r="I269" s="150"/>
      <c r="J269" s="151">
        <f>ROUND($I$269*$H$269,2)</f>
        <v>0</v>
      </c>
      <c r="K269" s="147" t="s">
        <v>136</v>
      </c>
      <c r="L269" s="43"/>
      <c r="M269" s="152"/>
      <c r="N269" s="153" t="s">
        <v>45</v>
      </c>
      <c r="O269" s="24"/>
      <c r="P269" s="154">
        <f>$O$269*$H$269</f>
        <v>0</v>
      </c>
      <c r="Q269" s="154">
        <v>0</v>
      </c>
      <c r="R269" s="154">
        <f>$Q$269*$H$269</f>
        <v>0</v>
      </c>
      <c r="S269" s="154">
        <v>0</v>
      </c>
      <c r="T269" s="155">
        <f>$S$269*$H$269</f>
        <v>0</v>
      </c>
      <c r="AR269" s="89" t="s">
        <v>242</v>
      </c>
      <c r="AT269" s="89" t="s">
        <v>132</v>
      </c>
      <c r="AU269" s="89" t="s">
        <v>82</v>
      </c>
      <c r="AY269" s="6" t="s">
        <v>129</v>
      </c>
      <c r="BE269" s="156">
        <f>IF($N$269="základní",$J$269,0)</f>
        <v>0</v>
      </c>
      <c r="BF269" s="156">
        <f>IF($N$269="snížená",$J$269,0)</f>
        <v>0</v>
      </c>
      <c r="BG269" s="156">
        <f>IF($N$269="zákl. přenesená",$J$269,0)</f>
        <v>0</v>
      </c>
      <c r="BH269" s="156">
        <f>IF($N$269="sníž. přenesená",$J$269,0)</f>
        <v>0</v>
      </c>
      <c r="BI269" s="156">
        <f>IF($N$269="nulová",$J$269,0)</f>
        <v>0</v>
      </c>
      <c r="BJ269" s="89" t="s">
        <v>21</v>
      </c>
      <c r="BK269" s="156">
        <f>ROUND($I$269*$H$269,2)</f>
        <v>0</v>
      </c>
      <c r="BL269" s="89" t="s">
        <v>242</v>
      </c>
      <c r="BM269" s="89" t="s">
        <v>398</v>
      </c>
    </row>
    <row r="270" spans="2:47" s="6" customFormat="1" ht="16.5" customHeight="1">
      <c r="B270" s="23"/>
      <c r="C270" s="24"/>
      <c r="D270" s="157" t="s">
        <v>139</v>
      </c>
      <c r="E270" s="24"/>
      <c r="F270" s="158" t="s">
        <v>397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139</v>
      </c>
      <c r="AU270" s="6" t="s">
        <v>82</v>
      </c>
    </row>
    <row r="271" spans="2:63" s="132" customFormat="1" ht="30.75" customHeight="1">
      <c r="B271" s="133"/>
      <c r="C271" s="134"/>
      <c r="D271" s="134" t="s">
        <v>73</v>
      </c>
      <c r="E271" s="143" t="s">
        <v>399</v>
      </c>
      <c r="F271" s="143" t="s">
        <v>400</v>
      </c>
      <c r="G271" s="134"/>
      <c r="H271" s="134"/>
      <c r="J271" s="144">
        <f>$BK$271</f>
        <v>0</v>
      </c>
      <c r="K271" s="134"/>
      <c r="L271" s="137"/>
      <c r="M271" s="138"/>
      <c r="N271" s="134"/>
      <c r="O271" s="134"/>
      <c r="P271" s="139">
        <f>SUM($P$272:$P$279)</f>
        <v>0</v>
      </c>
      <c r="Q271" s="134"/>
      <c r="R271" s="139">
        <f>SUM($R$272:$R$279)</f>
        <v>0</v>
      </c>
      <c r="S271" s="134"/>
      <c r="T271" s="140">
        <f>SUM($T$272:$T$279)</f>
        <v>2.585292</v>
      </c>
      <c r="AR271" s="141" t="s">
        <v>82</v>
      </c>
      <c r="AT271" s="141" t="s">
        <v>73</v>
      </c>
      <c r="AU271" s="141" t="s">
        <v>21</v>
      </c>
      <c r="AY271" s="141" t="s">
        <v>129</v>
      </c>
      <c r="BK271" s="142">
        <f>SUM($BK$272:$BK$279)</f>
        <v>0</v>
      </c>
    </row>
    <row r="272" spans="2:65" s="6" customFormat="1" ht="15.75" customHeight="1">
      <c r="B272" s="23"/>
      <c r="C272" s="145" t="s">
        <v>401</v>
      </c>
      <c r="D272" s="145" t="s">
        <v>132</v>
      </c>
      <c r="E272" s="146" t="s">
        <v>402</v>
      </c>
      <c r="F272" s="147" t="s">
        <v>403</v>
      </c>
      <c r="G272" s="148" t="s">
        <v>135</v>
      </c>
      <c r="H272" s="149">
        <v>104.88</v>
      </c>
      <c r="I272" s="150"/>
      <c r="J272" s="151">
        <f>ROUND($I$272*$H$272,2)</f>
        <v>0</v>
      </c>
      <c r="K272" s="147" t="s">
        <v>136</v>
      </c>
      <c r="L272" s="43"/>
      <c r="M272" s="152"/>
      <c r="N272" s="153" t="s">
        <v>45</v>
      </c>
      <c r="O272" s="24"/>
      <c r="P272" s="154">
        <f>$O$272*$H$272</f>
        <v>0</v>
      </c>
      <c r="Q272" s="154">
        <v>0</v>
      </c>
      <c r="R272" s="154">
        <f>$Q$272*$H$272</f>
        <v>0</v>
      </c>
      <c r="S272" s="154">
        <v>0.02465</v>
      </c>
      <c r="T272" s="155">
        <f>$S$272*$H$272</f>
        <v>2.585292</v>
      </c>
      <c r="AR272" s="89" t="s">
        <v>242</v>
      </c>
      <c r="AT272" s="89" t="s">
        <v>132</v>
      </c>
      <c r="AU272" s="89" t="s">
        <v>82</v>
      </c>
      <c r="AY272" s="6" t="s">
        <v>129</v>
      </c>
      <c r="BE272" s="156">
        <f>IF($N$272="základní",$J$272,0)</f>
        <v>0</v>
      </c>
      <c r="BF272" s="156">
        <f>IF($N$272="snížená",$J$272,0)</f>
        <v>0</v>
      </c>
      <c r="BG272" s="156">
        <f>IF($N$272="zákl. přenesená",$J$272,0)</f>
        <v>0</v>
      </c>
      <c r="BH272" s="156">
        <f>IF($N$272="sníž. přenesená",$J$272,0)</f>
        <v>0</v>
      </c>
      <c r="BI272" s="156">
        <f>IF($N$272="nulová",$J$272,0)</f>
        <v>0</v>
      </c>
      <c r="BJ272" s="89" t="s">
        <v>21</v>
      </c>
      <c r="BK272" s="156">
        <f>ROUND($I$272*$H$272,2)</f>
        <v>0</v>
      </c>
      <c r="BL272" s="89" t="s">
        <v>242</v>
      </c>
      <c r="BM272" s="89" t="s">
        <v>404</v>
      </c>
    </row>
    <row r="273" spans="2:47" s="6" customFormat="1" ht="16.5" customHeight="1">
      <c r="B273" s="23"/>
      <c r="C273" s="24"/>
      <c r="D273" s="157" t="s">
        <v>139</v>
      </c>
      <c r="E273" s="24"/>
      <c r="F273" s="158" t="s">
        <v>405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139</v>
      </c>
      <c r="AU273" s="6" t="s">
        <v>82</v>
      </c>
    </row>
    <row r="274" spans="2:51" s="6" customFormat="1" ht="15.75" customHeight="1">
      <c r="B274" s="159"/>
      <c r="C274" s="160"/>
      <c r="D274" s="161" t="s">
        <v>141</v>
      </c>
      <c r="E274" s="160"/>
      <c r="F274" s="162" t="s">
        <v>181</v>
      </c>
      <c r="G274" s="160"/>
      <c r="H274" s="163">
        <v>43.82</v>
      </c>
      <c r="J274" s="160"/>
      <c r="K274" s="160"/>
      <c r="L274" s="164"/>
      <c r="M274" s="165"/>
      <c r="N274" s="160"/>
      <c r="O274" s="160"/>
      <c r="P274" s="160"/>
      <c r="Q274" s="160"/>
      <c r="R274" s="160"/>
      <c r="S274" s="160"/>
      <c r="T274" s="166"/>
      <c r="AT274" s="167" t="s">
        <v>141</v>
      </c>
      <c r="AU274" s="167" t="s">
        <v>82</v>
      </c>
      <c r="AV274" s="167" t="s">
        <v>82</v>
      </c>
      <c r="AW274" s="167" t="s">
        <v>97</v>
      </c>
      <c r="AX274" s="167" t="s">
        <v>74</v>
      </c>
      <c r="AY274" s="167" t="s">
        <v>129</v>
      </c>
    </row>
    <row r="275" spans="2:51" s="6" customFormat="1" ht="15.75" customHeight="1">
      <c r="B275" s="159"/>
      <c r="C275" s="160"/>
      <c r="D275" s="161" t="s">
        <v>141</v>
      </c>
      <c r="E275" s="160"/>
      <c r="F275" s="162" t="s">
        <v>182</v>
      </c>
      <c r="G275" s="160"/>
      <c r="H275" s="163">
        <v>17.56</v>
      </c>
      <c r="J275" s="160"/>
      <c r="K275" s="160"/>
      <c r="L275" s="164"/>
      <c r="M275" s="165"/>
      <c r="N275" s="160"/>
      <c r="O275" s="160"/>
      <c r="P275" s="160"/>
      <c r="Q275" s="160"/>
      <c r="R275" s="160"/>
      <c r="S275" s="160"/>
      <c r="T275" s="166"/>
      <c r="AT275" s="167" t="s">
        <v>141</v>
      </c>
      <c r="AU275" s="167" t="s">
        <v>82</v>
      </c>
      <c r="AV275" s="167" t="s">
        <v>82</v>
      </c>
      <c r="AW275" s="167" t="s">
        <v>97</v>
      </c>
      <c r="AX275" s="167" t="s">
        <v>74</v>
      </c>
      <c r="AY275" s="167" t="s">
        <v>129</v>
      </c>
    </row>
    <row r="276" spans="2:51" s="6" customFormat="1" ht="15.75" customHeight="1">
      <c r="B276" s="159"/>
      <c r="C276" s="160"/>
      <c r="D276" s="161" t="s">
        <v>141</v>
      </c>
      <c r="E276" s="160"/>
      <c r="F276" s="162" t="s">
        <v>183</v>
      </c>
      <c r="G276" s="160"/>
      <c r="H276" s="163">
        <v>12.94</v>
      </c>
      <c r="J276" s="160"/>
      <c r="K276" s="160"/>
      <c r="L276" s="164"/>
      <c r="M276" s="165"/>
      <c r="N276" s="160"/>
      <c r="O276" s="160"/>
      <c r="P276" s="160"/>
      <c r="Q276" s="160"/>
      <c r="R276" s="160"/>
      <c r="S276" s="160"/>
      <c r="T276" s="166"/>
      <c r="AT276" s="167" t="s">
        <v>141</v>
      </c>
      <c r="AU276" s="167" t="s">
        <v>82</v>
      </c>
      <c r="AV276" s="167" t="s">
        <v>82</v>
      </c>
      <c r="AW276" s="167" t="s">
        <v>97</v>
      </c>
      <c r="AX276" s="167" t="s">
        <v>74</v>
      </c>
      <c r="AY276" s="167" t="s">
        <v>129</v>
      </c>
    </row>
    <row r="277" spans="2:51" s="6" customFormat="1" ht="15.75" customHeight="1">
      <c r="B277" s="159"/>
      <c r="C277" s="160"/>
      <c r="D277" s="161" t="s">
        <v>141</v>
      </c>
      <c r="E277" s="160"/>
      <c r="F277" s="162" t="s">
        <v>184</v>
      </c>
      <c r="G277" s="160"/>
      <c r="H277" s="163">
        <v>11.98</v>
      </c>
      <c r="J277" s="160"/>
      <c r="K277" s="160"/>
      <c r="L277" s="164"/>
      <c r="M277" s="165"/>
      <c r="N277" s="160"/>
      <c r="O277" s="160"/>
      <c r="P277" s="160"/>
      <c r="Q277" s="160"/>
      <c r="R277" s="160"/>
      <c r="S277" s="160"/>
      <c r="T277" s="166"/>
      <c r="AT277" s="167" t="s">
        <v>141</v>
      </c>
      <c r="AU277" s="167" t="s">
        <v>82</v>
      </c>
      <c r="AV277" s="167" t="s">
        <v>82</v>
      </c>
      <c r="AW277" s="167" t="s">
        <v>97</v>
      </c>
      <c r="AX277" s="167" t="s">
        <v>74</v>
      </c>
      <c r="AY277" s="167" t="s">
        <v>129</v>
      </c>
    </row>
    <row r="278" spans="2:51" s="6" customFormat="1" ht="15.75" customHeight="1">
      <c r="B278" s="159"/>
      <c r="C278" s="160"/>
      <c r="D278" s="161" t="s">
        <v>141</v>
      </c>
      <c r="E278" s="160"/>
      <c r="F278" s="162" t="s">
        <v>185</v>
      </c>
      <c r="G278" s="160"/>
      <c r="H278" s="163">
        <v>4.1</v>
      </c>
      <c r="J278" s="160"/>
      <c r="K278" s="160"/>
      <c r="L278" s="164"/>
      <c r="M278" s="165"/>
      <c r="N278" s="160"/>
      <c r="O278" s="160"/>
      <c r="P278" s="160"/>
      <c r="Q278" s="160"/>
      <c r="R278" s="160"/>
      <c r="S278" s="160"/>
      <c r="T278" s="166"/>
      <c r="AT278" s="167" t="s">
        <v>141</v>
      </c>
      <c r="AU278" s="167" t="s">
        <v>82</v>
      </c>
      <c r="AV278" s="167" t="s">
        <v>82</v>
      </c>
      <c r="AW278" s="167" t="s">
        <v>97</v>
      </c>
      <c r="AX278" s="167" t="s">
        <v>74</v>
      </c>
      <c r="AY278" s="167" t="s">
        <v>129</v>
      </c>
    </row>
    <row r="279" spans="2:51" s="6" customFormat="1" ht="15.75" customHeight="1">
      <c r="B279" s="159"/>
      <c r="C279" s="160"/>
      <c r="D279" s="161" t="s">
        <v>141</v>
      </c>
      <c r="E279" s="160"/>
      <c r="F279" s="162" t="s">
        <v>186</v>
      </c>
      <c r="G279" s="160"/>
      <c r="H279" s="163">
        <v>14.48</v>
      </c>
      <c r="J279" s="160"/>
      <c r="K279" s="160"/>
      <c r="L279" s="164"/>
      <c r="M279" s="165"/>
      <c r="N279" s="160"/>
      <c r="O279" s="160"/>
      <c r="P279" s="160"/>
      <c r="Q279" s="160"/>
      <c r="R279" s="160"/>
      <c r="S279" s="160"/>
      <c r="T279" s="166"/>
      <c r="AT279" s="167" t="s">
        <v>141</v>
      </c>
      <c r="AU279" s="167" t="s">
        <v>82</v>
      </c>
      <c r="AV279" s="167" t="s">
        <v>82</v>
      </c>
      <c r="AW279" s="167" t="s">
        <v>97</v>
      </c>
      <c r="AX279" s="167" t="s">
        <v>74</v>
      </c>
      <c r="AY279" s="167" t="s">
        <v>129</v>
      </c>
    </row>
    <row r="280" spans="2:63" s="132" customFormat="1" ht="30.75" customHeight="1">
      <c r="B280" s="133"/>
      <c r="C280" s="134"/>
      <c r="D280" s="134" t="s">
        <v>73</v>
      </c>
      <c r="E280" s="143" t="s">
        <v>406</v>
      </c>
      <c r="F280" s="143" t="s">
        <v>407</v>
      </c>
      <c r="G280" s="134"/>
      <c r="H280" s="134"/>
      <c r="J280" s="144">
        <f>$BK$280</f>
        <v>0</v>
      </c>
      <c r="K280" s="134"/>
      <c r="L280" s="137"/>
      <c r="M280" s="138"/>
      <c r="N280" s="134"/>
      <c r="O280" s="134"/>
      <c r="P280" s="139">
        <f>SUM($P$281:$P$283)</f>
        <v>0</v>
      </c>
      <c r="Q280" s="134"/>
      <c r="R280" s="139">
        <f>SUM($R$281:$R$283)</f>
        <v>0</v>
      </c>
      <c r="S280" s="134"/>
      <c r="T280" s="140">
        <f>SUM($T$281:$T$283)</f>
        <v>0</v>
      </c>
      <c r="AR280" s="141" t="s">
        <v>82</v>
      </c>
      <c r="AT280" s="141" t="s">
        <v>73</v>
      </c>
      <c r="AU280" s="141" t="s">
        <v>21</v>
      </c>
      <c r="AY280" s="141" t="s">
        <v>129</v>
      </c>
      <c r="BK280" s="142">
        <f>SUM($BK$281:$BK$283)</f>
        <v>0</v>
      </c>
    </row>
    <row r="281" spans="2:65" s="6" customFormat="1" ht="15.75" customHeight="1">
      <c r="B281" s="23"/>
      <c r="C281" s="145" t="s">
        <v>408</v>
      </c>
      <c r="D281" s="145" t="s">
        <v>132</v>
      </c>
      <c r="E281" s="146" t="s">
        <v>409</v>
      </c>
      <c r="F281" s="147" t="s">
        <v>410</v>
      </c>
      <c r="G281" s="148" t="s">
        <v>135</v>
      </c>
      <c r="H281" s="149">
        <v>31.58</v>
      </c>
      <c r="I281" s="150"/>
      <c r="J281" s="151">
        <f>ROUND($I$281*$H$281,2)</f>
        <v>0</v>
      </c>
      <c r="K281" s="147" t="s">
        <v>136</v>
      </c>
      <c r="L281" s="43"/>
      <c r="M281" s="152"/>
      <c r="N281" s="153" t="s">
        <v>45</v>
      </c>
      <c r="O281" s="24"/>
      <c r="P281" s="154">
        <f>$O$281*$H$281</f>
        <v>0</v>
      </c>
      <c r="Q281" s="154">
        <v>0</v>
      </c>
      <c r="R281" s="154">
        <f>$Q$281*$H$281</f>
        <v>0</v>
      </c>
      <c r="S281" s="154">
        <v>0</v>
      </c>
      <c r="T281" s="155">
        <f>$S$281*$H$281</f>
        <v>0</v>
      </c>
      <c r="AR281" s="89" t="s">
        <v>242</v>
      </c>
      <c r="AT281" s="89" t="s">
        <v>132</v>
      </c>
      <c r="AU281" s="89" t="s">
        <v>82</v>
      </c>
      <c r="AY281" s="6" t="s">
        <v>129</v>
      </c>
      <c r="BE281" s="156">
        <f>IF($N$281="základní",$J$281,0)</f>
        <v>0</v>
      </c>
      <c r="BF281" s="156">
        <f>IF($N$281="snížená",$J$281,0)</f>
        <v>0</v>
      </c>
      <c r="BG281" s="156">
        <f>IF($N$281="zákl. přenesená",$J$281,0)</f>
        <v>0</v>
      </c>
      <c r="BH281" s="156">
        <f>IF($N$281="sníž. přenesená",$J$281,0)</f>
        <v>0</v>
      </c>
      <c r="BI281" s="156">
        <f>IF($N$281="nulová",$J$281,0)</f>
        <v>0</v>
      </c>
      <c r="BJ281" s="89" t="s">
        <v>21</v>
      </c>
      <c r="BK281" s="156">
        <f>ROUND($I$281*$H$281,2)</f>
        <v>0</v>
      </c>
      <c r="BL281" s="89" t="s">
        <v>242</v>
      </c>
      <c r="BM281" s="89" t="s">
        <v>411</v>
      </c>
    </row>
    <row r="282" spans="2:47" s="6" customFormat="1" ht="16.5" customHeight="1">
      <c r="B282" s="23"/>
      <c r="C282" s="24"/>
      <c r="D282" s="157" t="s">
        <v>139</v>
      </c>
      <c r="E282" s="24"/>
      <c r="F282" s="158" t="s">
        <v>412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139</v>
      </c>
      <c r="AU282" s="6" t="s">
        <v>82</v>
      </c>
    </row>
    <row r="283" spans="2:51" s="6" customFormat="1" ht="15.75" customHeight="1">
      <c r="B283" s="159"/>
      <c r="C283" s="160"/>
      <c r="D283" s="161" t="s">
        <v>141</v>
      </c>
      <c r="E283" s="160"/>
      <c r="F283" s="162" t="s">
        <v>413</v>
      </c>
      <c r="G283" s="160"/>
      <c r="H283" s="163">
        <v>31.58</v>
      </c>
      <c r="J283" s="160"/>
      <c r="K283" s="160"/>
      <c r="L283" s="164"/>
      <c r="M283" s="165"/>
      <c r="N283" s="160"/>
      <c r="O283" s="160"/>
      <c r="P283" s="160"/>
      <c r="Q283" s="160"/>
      <c r="R283" s="160"/>
      <c r="S283" s="160"/>
      <c r="T283" s="166"/>
      <c r="AT283" s="167" t="s">
        <v>141</v>
      </c>
      <c r="AU283" s="167" t="s">
        <v>82</v>
      </c>
      <c r="AV283" s="167" t="s">
        <v>82</v>
      </c>
      <c r="AW283" s="167" t="s">
        <v>97</v>
      </c>
      <c r="AX283" s="167" t="s">
        <v>21</v>
      </c>
      <c r="AY283" s="167" t="s">
        <v>129</v>
      </c>
    </row>
    <row r="284" spans="2:63" s="132" customFormat="1" ht="30.75" customHeight="1">
      <c r="B284" s="133"/>
      <c r="C284" s="134"/>
      <c r="D284" s="134" t="s">
        <v>73</v>
      </c>
      <c r="E284" s="143" t="s">
        <v>414</v>
      </c>
      <c r="F284" s="143" t="s">
        <v>415</v>
      </c>
      <c r="G284" s="134"/>
      <c r="H284" s="134"/>
      <c r="J284" s="144">
        <f>$BK$284</f>
        <v>0</v>
      </c>
      <c r="K284" s="134"/>
      <c r="L284" s="137"/>
      <c r="M284" s="138"/>
      <c r="N284" s="134"/>
      <c r="O284" s="134"/>
      <c r="P284" s="139">
        <f>SUM($P$285:$P$287)</f>
        <v>0</v>
      </c>
      <c r="Q284" s="134"/>
      <c r="R284" s="139">
        <f>SUM($R$285:$R$287)</f>
        <v>0</v>
      </c>
      <c r="S284" s="134"/>
      <c r="T284" s="140">
        <f>SUM($T$285:$T$287)</f>
        <v>0.0173</v>
      </c>
      <c r="AR284" s="141" t="s">
        <v>82</v>
      </c>
      <c r="AT284" s="141" t="s">
        <v>73</v>
      </c>
      <c r="AU284" s="141" t="s">
        <v>21</v>
      </c>
      <c r="AY284" s="141" t="s">
        <v>129</v>
      </c>
      <c r="BK284" s="142">
        <f>SUM($BK$285:$BK$287)</f>
        <v>0</v>
      </c>
    </row>
    <row r="285" spans="2:65" s="6" customFormat="1" ht="15.75" customHeight="1">
      <c r="B285" s="23"/>
      <c r="C285" s="145" t="s">
        <v>416</v>
      </c>
      <c r="D285" s="145" t="s">
        <v>132</v>
      </c>
      <c r="E285" s="146" t="s">
        <v>417</v>
      </c>
      <c r="F285" s="147" t="s">
        <v>418</v>
      </c>
      <c r="G285" s="148" t="s">
        <v>205</v>
      </c>
      <c r="H285" s="149">
        <v>17.3</v>
      </c>
      <c r="I285" s="150"/>
      <c r="J285" s="151">
        <f>ROUND($I$285*$H$285,2)</f>
        <v>0</v>
      </c>
      <c r="K285" s="147" t="s">
        <v>136</v>
      </c>
      <c r="L285" s="43"/>
      <c r="M285" s="152"/>
      <c r="N285" s="153" t="s">
        <v>45</v>
      </c>
      <c r="O285" s="24"/>
      <c r="P285" s="154">
        <f>$O$285*$H$285</f>
        <v>0</v>
      </c>
      <c r="Q285" s="154">
        <v>0</v>
      </c>
      <c r="R285" s="154">
        <f>$Q$285*$H$285</f>
        <v>0</v>
      </c>
      <c r="S285" s="154">
        <v>0.001</v>
      </c>
      <c r="T285" s="155">
        <f>$S$285*$H$285</f>
        <v>0.0173</v>
      </c>
      <c r="AR285" s="89" t="s">
        <v>242</v>
      </c>
      <c r="AT285" s="89" t="s">
        <v>132</v>
      </c>
      <c r="AU285" s="89" t="s">
        <v>82</v>
      </c>
      <c r="AY285" s="6" t="s">
        <v>129</v>
      </c>
      <c r="BE285" s="156">
        <f>IF($N$285="základní",$J$285,0)</f>
        <v>0</v>
      </c>
      <c r="BF285" s="156">
        <f>IF($N$285="snížená",$J$285,0)</f>
        <v>0</v>
      </c>
      <c r="BG285" s="156">
        <f>IF($N$285="zákl. přenesená",$J$285,0)</f>
        <v>0</v>
      </c>
      <c r="BH285" s="156">
        <f>IF($N$285="sníž. přenesená",$J$285,0)</f>
        <v>0</v>
      </c>
      <c r="BI285" s="156">
        <f>IF($N$285="nulová",$J$285,0)</f>
        <v>0</v>
      </c>
      <c r="BJ285" s="89" t="s">
        <v>21</v>
      </c>
      <c r="BK285" s="156">
        <f>ROUND($I$285*$H$285,2)</f>
        <v>0</v>
      </c>
      <c r="BL285" s="89" t="s">
        <v>242</v>
      </c>
      <c r="BM285" s="89" t="s">
        <v>419</v>
      </c>
    </row>
    <row r="286" spans="2:47" s="6" customFormat="1" ht="16.5" customHeight="1">
      <c r="B286" s="23"/>
      <c r="C286" s="24"/>
      <c r="D286" s="157" t="s">
        <v>139</v>
      </c>
      <c r="E286" s="24"/>
      <c r="F286" s="158" t="s">
        <v>418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139</v>
      </c>
      <c r="AU286" s="6" t="s">
        <v>82</v>
      </c>
    </row>
    <row r="287" spans="2:51" s="6" customFormat="1" ht="15.75" customHeight="1">
      <c r="B287" s="159"/>
      <c r="C287" s="160"/>
      <c r="D287" s="161" t="s">
        <v>141</v>
      </c>
      <c r="E287" s="160"/>
      <c r="F287" s="162" t="s">
        <v>420</v>
      </c>
      <c r="G287" s="160"/>
      <c r="H287" s="163">
        <v>17.3</v>
      </c>
      <c r="J287" s="160"/>
      <c r="K287" s="160"/>
      <c r="L287" s="164"/>
      <c r="M287" s="165"/>
      <c r="N287" s="160"/>
      <c r="O287" s="160"/>
      <c r="P287" s="160"/>
      <c r="Q287" s="160"/>
      <c r="R287" s="160"/>
      <c r="S287" s="160"/>
      <c r="T287" s="166"/>
      <c r="AT287" s="167" t="s">
        <v>141</v>
      </c>
      <c r="AU287" s="167" t="s">
        <v>82</v>
      </c>
      <c r="AV287" s="167" t="s">
        <v>82</v>
      </c>
      <c r="AW287" s="167" t="s">
        <v>97</v>
      </c>
      <c r="AX287" s="167" t="s">
        <v>74</v>
      </c>
      <c r="AY287" s="167" t="s">
        <v>129</v>
      </c>
    </row>
    <row r="288" spans="2:63" s="132" customFormat="1" ht="30.75" customHeight="1">
      <c r="B288" s="133"/>
      <c r="C288" s="134"/>
      <c r="D288" s="134" t="s">
        <v>73</v>
      </c>
      <c r="E288" s="143" t="s">
        <v>421</v>
      </c>
      <c r="F288" s="143" t="s">
        <v>422</v>
      </c>
      <c r="G288" s="134"/>
      <c r="H288" s="134"/>
      <c r="J288" s="144">
        <f>$BK$288</f>
        <v>0</v>
      </c>
      <c r="K288" s="134"/>
      <c r="L288" s="137"/>
      <c r="M288" s="138"/>
      <c r="N288" s="134"/>
      <c r="O288" s="134"/>
      <c r="P288" s="139">
        <f>SUM($P$289:$P$319)</f>
        <v>0</v>
      </c>
      <c r="Q288" s="134"/>
      <c r="R288" s="139">
        <f>SUM($R$289:$R$319)</f>
        <v>2.2490761</v>
      </c>
      <c r="S288" s="134"/>
      <c r="T288" s="140">
        <f>SUM($T$289:$T$319)</f>
        <v>0.10112</v>
      </c>
      <c r="AR288" s="141" t="s">
        <v>82</v>
      </c>
      <c r="AT288" s="141" t="s">
        <v>73</v>
      </c>
      <c r="AU288" s="141" t="s">
        <v>21</v>
      </c>
      <c r="AY288" s="141" t="s">
        <v>129</v>
      </c>
      <c r="BK288" s="142">
        <f>SUM($BK$289:$BK$319)</f>
        <v>0</v>
      </c>
    </row>
    <row r="289" spans="2:65" s="6" customFormat="1" ht="15.75" customHeight="1">
      <c r="B289" s="23"/>
      <c r="C289" s="145" t="s">
        <v>423</v>
      </c>
      <c r="D289" s="145" t="s">
        <v>132</v>
      </c>
      <c r="E289" s="146" t="s">
        <v>424</v>
      </c>
      <c r="F289" s="147" t="s">
        <v>425</v>
      </c>
      <c r="G289" s="148" t="s">
        <v>205</v>
      </c>
      <c r="H289" s="149">
        <v>180.76</v>
      </c>
      <c r="I289" s="150"/>
      <c r="J289" s="151">
        <f>ROUND($I$289*$H$289,2)</f>
        <v>0</v>
      </c>
      <c r="K289" s="147" t="s">
        <v>136</v>
      </c>
      <c r="L289" s="43"/>
      <c r="M289" s="152"/>
      <c r="N289" s="153" t="s">
        <v>45</v>
      </c>
      <c r="O289" s="24"/>
      <c r="P289" s="154">
        <f>$O$289*$H$289</f>
        <v>0</v>
      </c>
      <c r="Q289" s="154">
        <v>0.00025</v>
      </c>
      <c r="R289" s="154">
        <f>$Q$289*$H$289</f>
        <v>0.04519</v>
      </c>
      <c r="S289" s="154">
        <v>0</v>
      </c>
      <c r="T289" s="155">
        <f>$S$289*$H$289</f>
        <v>0</v>
      </c>
      <c r="AR289" s="89" t="s">
        <v>242</v>
      </c>
      <c r="AT289" s="89" t="s">
        <v>132</v>
      </c>
      <c r="AU289" s="89" t="s">
        <v>82</v>
      </c>
      <c r="AY289" s="6" t="s">
        <v>129</v>
      </c>
      <c r="BE289" s="156">
        <f>IF($N$289="základní",$J$289,0)</f>
        <v>0</v>
      </c>
      <c r="BF289" s="156">
        <f>IF($N$289="snížená",$J$289,0)</f>
        <v>0</v>
      </c>
      <c r="BG289" s="156">
        <f>IF($N$289="zákl. přenesená",$J$289,0)</f>
        <v>0</v>
      </c>
      <c r="BH289" s="156">
        <f>IF($N$289="sníž. přenesená",$J$289,0)</f>
        <v>0</v>
      </c>
      <c r="BI289" s="156">
        <f>IF($N$289="nulová",$J$289,0)</f>
        <v>0</v>
      </c>
      <c r="BJ289" s="89" t="s">
        <v>21</v>
      </c>
      <c r="BK289" s="156">
        <f>ROUND($I$289*$H$289,2)</f>
        <v>0</v>
      </c>
      <c r="BL289" s="89" t="s">
        <v>242</v>
      </c>
      <c r="BM289" s="89" t="s">
        <v>426</v>
      </c>
    </row>
    <row r="290" spans="2:47" s="6" customFormat="1" ht="16.5" customHeight="1">
      <c r="B290" s="23"/>
      <c r="C290" s="24"/>
      <c r="D290" s="157" t="s">
        <v>139</v>
      </c>
      <c r="E290" s="24"/>
      <c r="F290" s="158" t="s">
        <v>427</v>
      </c>
      <c r="G290" s="24"/>
      <c r="H290" s="24"/>
      <c r="J290" s="24"/>
      <c r="K290" s="24"/>
      <c r="L290" s="43"/>
      <c r="M290" s="56"/>
      <c r="N290" s="24"/>
      <c r="O290" s="24"/>
      <c r="P290" s="24"/>
      <c r="Q290" s="24"/>
      <c r="R290" s="24"/>
      <c r="S290" s="24"/>
      <c r="T290" s="57"/>
      <c r="AT290" s="6" t="s">
        <v>139</v>
      </c>
      <c r="AU290" s="6" t="s">
        <v>82</v>
      </c>
    </row>
    <row r="291" spans="2:51" s="6" customFormat="1" ht="15.75" customHeight="1">
      <c r="B291" s="159"/>
      <c r="C291" s="160"/>
      <c r="D291" s="161" t="s">
        <v>141</v>
      </c>
      <c r="E291" s="160"/>
      <c r="F291" s="162" t="s">
        <v>428</v>
      </c>
      <c r="G291" s="160"/>
      <c r="H291" s="163">
        <v>195.16</v>
      </c>
      <c r="J291" s="160"/>
      <c r="K291" s="160"/>
      <c r="L291" s="164"/>
      <c r="M291" s="165"/>
      <c r="N291" s="160"/>
      <c r="O291" s="160"/>
      <c r="P291" s="160"/>
      <c r="Q291" s="160"/>
      <c r="R291" s="160"/>
      <c r="S291" s="160"/>
      <c r="T291" s="166"/>
      <c r="AT291" s="167" t="s">
        <v>141</v>
      </c>
      <c r="AU291" s="167" t="s">
        <v>82</v>
      </c>
      <c r="AV291" s="167" t="s">
        <v>82</v>
      </c>
      <c r="AW291" s="167" t="s">
        <v>97</v>
      </c>
      <c r="AX291" s="167" t="s">
        <v>74</v>
      </c>
      <c r="AY291" s="167" t="s">
        <v>129</v>
      </c>
    </row>
    <row r="292" spans="2:51" s="6" customFormat="1" ht="15.75" customHeight="1">
      <c r="B292" s="159"/>
      <c r="C292" s="160"/>
      <c r="D292" s="161" t="s">
        <v>141</v>
      </c>
      <c r="E292" s="160"/>
      <c r="F292" s="162" t="s">
        <v>429</v>
      </c>
      <c r="G292" s="160"/>
      <c r="H292" s="163">
        <v>-14.4</v>
      </c>
      <c r="J292" s="160"/>
      <c r="K292" s="160"/>
      <c r="L292" s="164"/>
      <c r="M292" s="165"/>
      <c r="N292" s="160"/>
      <c r="O292" s="160"/>
      <c r="P292" s="160"/>
      <c r="Q292" s="160"/>
      <c r="R292" s="160"/>
      <c r="S292" s="160"/>
      <c r="T292" s="166"/>
      <c r="AT292" s="167" t="s">
        <v>141</v>
      </c>
      <c r="AU292" s="167" t="s">
        <v>82</v>
      </c>
      <c r="AV292" s="167" t="s">
        <v>82</v>
      </c>
      <c r="AW292" s="167" t="s">
        <v>97</v>
      </c>
      <c r="AX292" s="167" t="s">
        <v>74</v>
      </c>
      <c r="AY292" s="167" t="s">
        <v>129</v>
      </c>
    </row>
    <row r="293" spans="2:65" s="6" customFormat="1" ht="15.75" customHeight="1">
      <c r="B293" s="23"/>
      <c r="C293" s="168" t="s">
        <v>430</v>
      </c>
      <c r="D293" s="168" t="s">
        <v>211</v>
      </c>
      <c r="E293" s="169" t="s">
        <v>431</v>
      </c>
      <c r="F293" s="170" t="s">
        <v>432</v>
      </c>
      <c r="G293" s="171" t="s">
        <v>205</v>
      </c>
      <c r="H293" s="172">
        <v>216.912</v>
      </c>
      <c r="I293" s="173"/>
      <c r="J293" s="174">
        <f>ROUND($I$293*$H$293,2)</f>
        <v>0</v>
      </c>
      <c r="K293" s="170" t="s">
        <v>136</v>
      </c>
      <c r="L293" s="175"/>
      <c r="M293" s="176"/>
      <c r="N293" s="177" t="s">
        <v>45</v>
      </c>
      <c r="O293" s="24"/>
      <c r="P293" s="154">
        <f>$O$293*$H$293</f>
        <v>0</v>
      </c>
      <c r="Q293" s="154">
        <v>0.0003</v>
      </c>
      <c r="R293" s="154">
        <f>$Q$293*$H$293</f>
        <v>0.0650736</v>
      </c>
      <c r="S293" s="154">
        <v>0</v>
      </c>
      <c r="T293" s="155">
        <f>$S$293*$H$293</f>
        <v>0</v>
      </c>
      <c r="AR293" s="89" t="s">
        <v>304</v>
      </c>
      <c r="AT293" s="89" t="s">
        <v>211</v>
      </c>
      <c r="AU293" s="89" t="s">
        <v>82</v>
      </c>
      <c r="AY293" s="6" t="s">
        <v>129</v>
      </c>
      <c r="BE293" s="156">
        <f>IF($N$293="základní",$J$293,0)</f>
        <v>0</v>
      </c>
      <c r="BF293" s="156">
        <f>IF($N$293="snížená",$J$293,0)</f>
        <v>0</v>
      </c>
      <c r="BG293" s="156">
        <f>IF($N$293="zákl. přenesená",$J$293,0)</f>
        <v>0</v>
      </c>
      <c r="BH293" s="156">
        <f>IF($N$293="sníž. přenesená",$J$293,0)</f>
        <v>0</v>
      </c>
      <c r="BI293" s="156">
        <f>IF($N$293="nulová",$J$293,0)</f>
        <v>0</v>
      </c>
      <c r="BJ293" s="89" t="s">
        <v>21</v>
      </c>
      <c r="BK293" s="156">
        <f>ROUND($I$293*$H$293,2)</f>
        <v>0</v>
      </c>
      <c r="BL293" s="89" t="s">
        <v>242</v>
      </c>
      <c r="BM293" s="89" t="s">
        <v>433</v>
      </c>
    </row>
    <row r="294" spans="2:47" s="6" customFormat="1" ht="27" customHeight="1">
      <c r="B294" s="23"/>
      <c r="C294" s="24"/>
      <c r="D294" s="157" t="s">
        <v>139</v>
      </c>
      <c r="E294" s="24"/>
      <c r="F294" s="158" t="s">
        <v>434</v>
      </c>
      <c r="G294" s="24"/>
      <c r="H294" s="24"/>
      <c r="J294" s="24"/>
      <c r="K294" s="24"/>
      <c r="L294" s="43"/>
      <c r="M294" s="56"/>
      <c r="N294" s="24"/>
      <c r="O294" s="24"/>
      <c r="P294" s="24"/>
      <c r="Q294" s="24"/>
      <c r="R294" s="24"/>
      <c r="S294" s="24"/>
      <c r="T294" s="57"/>
      <c r="AT294" s="6" t="s">
        <v>139</v>
      </c>
      <c r="AU294" s="6" t="s">
        <v>82</v>
      </c>
    </row>
    <row r="295" spans="2:51" s="6" customFormat="1" ht="15.75" customHeight="1">
      <c r="B295" s="159"/>
      <c r="C295" s="160"/>
      <c r="D295" s="161" t="s">
        <v>141</v>
      </c>
      <c r="E295" s="160"/>
      <c r="F295" s="162" t="s">
        <v>435</v>
      </c>
      <c r="G295" s="160"/>
      <c r="H295" s="163">
        <v>216.912</v>
      </c>
      <c r="J295" s="160"/>
      <c r="K295" s="160"/>
      <c r="L295" s="164"/>
      <c r="M295" s="165"/>
      <c r="N295" s="160"/>
      <c r="O295" s="160"/>
      <c r="P295" s="160"/>
      <c r="Q295" s="160"/>
      <c r="R295" s="160"/>
      <c r="S295" s="160"/>
      <c r="T295" s="166"/>
      <c r="AT295" s="167" t="s">
        <v>141</v>
      </c>
      <c r="AU295" s="167" t="s">
        <v>82</v>
      </c>
      <c r="AV295" s="167" t="s">
        <v>82</v>
      </c>
      <c r="AW295" s="167" t="s">
        <v>74</v>
      </c>
      <c r="AX295" s="167" t="s">
        <v>21</v>
      </c>
      <c r="AY295" s="167" t="s">
        <v>129</v>
      </c>
    </row>
    <row r="296" spans="2:65" s="6" customFormat="1" ht="15.75" customHeight="1">
      <c r="B296" s="23"/>
      <c r="C296" s="145" t="s">
        <v>436</v>
      </c>
      <c r="D296" s="145" t="s">
        <v>132</v>
      </c>
      <c r="E296" s="146" t="s">
        <v>437</v>
      </c>
      <c r="F296" s="147" t="s">
        <v>438</v>
      </c>
      <c r="G296" s="148" t="s">
        <v>135</v>
      </c>
      <c r="H296" s="149">
        <v>101.12</v>
      </c>
      <c r="I296" s="150"/>
      <c r="J296" s="151">
        <f>ROUND($I$296*$H$296,2)</f>
        <v>0</v>
      </c>
      <c r="K296" s="147" t="s">
        <v>136</v>
      </c>
      <c r="L296" s="43"/>
      <c r="M296" s="152"/>
      <c r="N296" s="153" t="s">
        <v>45</v>
      </c>
      <c r="O296" s="24"/>
      <c r="P296" s="154">
        <f>$O$296*$H$296</f>
        <v>0</v>
      </c>
      <c r="Q296" s="154">
        <v>0</v>
      </c>
      <c r="R296" s="154">
        <f>$Q$296*$H$296</f>
        <v>0</v>
      </c>
      <c r="S296" s="154">
        <v>0.001</v>
      </c>
      <c r="T296" s="155">
        <f>$S$296*$H$296</f>
        <v>0.10112</v>
      </c>
      <c r="AR296" s="89" t="s">
        <v>242</v>
      </c>
      <c r="AT296" s="89" t="s">
        <v>132</v>
      </c>
      <c r="AU296" s="89" t="s">
        <v>82</v>
      </c>
      <c r="AY296" s="6" t="s">
        <v>129</v>
      </c>
      <c r="BE296" s="156">
        <f>IF($N$296="základní",$J$296,0)</f>
        <v>0</v>
      </c>
      <c r="BF296" s="156">
        <f>IF($N$296="snížená",$J$296,0)</f>
        <v>0</v>
      </c>
      <c r="BG296" s="156">
        <f>IF($N$296="zákl. přenesená",$J$296,0)</f>
        <v>0</v>
      </c>
      <c r="BH296" s="156">
        <f>IF($N$296="sníž. přenesená",$J$296,0)</f>
        <v>0</v>
      </c>
      <c r="BI296" s="156">
        <f>IF($N$296="nulová",$J$296,0)</f>
        <v>0</v>
      </c>
      <c r="BJ296" s="89" t="s">
        <v>21</v>
      </c>
      <c r="BK296" s="156">
        <f>ROUND($I$296*$H$296,2)</f>
        <v>0</v>
      </c>
      <c r="BL296" s="89" t="s">
        <v>242</v>
      </c>
      <c r="BM296" s="89" t="s">
        <v>439</v>
      </c>
    </row>
    <row r="297" spans="2:47" s="6" customFormat="1" ht="16.5" customHeight="1">
      <c r="B297" s="23"/>
      <c r="C297" s="24"/>
      <c r="D297" s="157" t="s">
        <v>139</v>
      </c>
      <c r="E297" s="24"/>
      <c r="F297" s="158" t="s">
        <v>440</v>
      </c>
      <c r="G297" s="24"/>
      <c r="H297" s="24"/>
      <c r="J297" s="24"/>
      <c r="K297" s="24"/>
      <c r="L297" s="43"/>
      <c r="M297" s="56"/>
      <c r="N297" s="24"/>
      <c r="O297" s="24"/>
      <c r="P297" s="24"/>
      <c r="Q297" s="24"/>
      <c r="R297" s="24"/>
      <c r="S297" s="24"/>
      <c r="T297" s="57"/>
      <c r="AT297" s="6" t="s">
        <v>139</v>
      </c>
      <c r="AU297" s="6" t="s">
        <v>82</v>
      </c>
    </row>
    <row r="298" spans="2:51" s="6" customFormat="1" ht="15.75" customHeight="1">
      <c r="B298" s="159"/>
      <c r="C298" s="160"/>
      <c r="D298" s="161" t="s">
        <v>141</v>
      </c>
      <c r="E298" s="160"/>
      <c r="F298" s="162" t="s">
        <v>441</v>
      </c>
      <c r="G298" s="160"/>
      <c r="H298" s="163">
        <v>101.12</v>
      </c>
      <c r="J298" s="160"/>
      <c r="K298" s="160"/>
      <c r="L298" s="164"/>
      <c r="M298" s="165"/>
      <c r="N298" s="160"/>
      <c r="O298" s="160"/>
      <c r="P298" s="160"/>
      <c r="Q298" s="160"/>
      <c r="R298" s="160"/>
      <c r="S298" s="160"/>
      <c r="T298" s="166"/>
      <c r="AT298" s="167" t="s">
        <v>141</v>
      </c>
      <c r="AU298" s="167" t="s">
        <v>82</v>
      </c>
      <c r="AV298" s="167" t="s">
        <v>82</v>
      </c>
      <c r="AW298" s="167" t="s">
        <v>97</v>
      </c>
      <c r="AX298" s="167" t="s">
        <v>74</v>
      </c>
      <c r="AY298" s="167" t="s">
        <v>129</v>
      </c>
    </row>
    <row r="299" spans="2:65" s="6" customFormat="1" ht="15.75" customHeight="1">
      <c r="B299" s="23"/>
      <c r="C299" s="145" t="s">
        <v>442</v>
      </c>
      <c r="D299" s="145" t="s">
        <v>132</v>
      </c>
      <c r="E299" s="146" t="s">
        <v>443</v>
      </c>
      <c r="F299" s="147" t="s">
        <v>444</v>
      </c>
      <c r="G299" s="148" t="s">
        <v>205</v>
      </c>
      <c r="H299" s="149">
        <v>77.23</v>
      </c>
      <c r="I299" s="150"/>
      <c r="J299" s="151">
        <f>ROUND($I$299*$H$299,2)</f>
        <v>0</v>
      </c>
      <c r="K299" s="147" t="s">
        <v>136</v>
      </c>
      <c r="L299" s="43"/>
      <c r="M299" s="152"/>
      <c r="N299" s="153" t="s">
        <v>45</v>
      </c>
      <c r="O299" s="24"/>
      <c r="P299" s="154">
        <f>$O$299*$H$299</f>
        <v>0</v>
      </c>
      <c r="Q299" s="154">
        <v>3E-05</v>
      </c>
      <c r="R299" s="154">
        <f>$Q$299*$H$299</f>
        <v>0.0023169</v>
      </c>
      <c r="S299" s="154">
        <v>0</v>
      </c>
      <c r="T299" s="155">
        <f>$S$299*$H$299</f>
        <v>0</v>
      </c>
      <c r="AR299" s="89" t="s">
        <v>242</v>
      </c>
      <c r="AT299" s="89" t="s">
        <v>132</v>
      </c>
      <c r="AU299" s="89" t="s">
        <v>82</v>
      </c>
      <c r="AY299" s="6" t="s">
        <v>129</v>
      </c>
      <c r="BE299" s="156">
        <f>IF($N$299="základní",$J$299,0)</f>
        <v>0</v>
      </c>
      <c r="BF299" s="156">
        <f>IF($N$299="snížená",$J$299,0)</f>
        <v>0</v>
      </c>
      <c r="BG299" s="156">
        <f>IF($N$299="zákl. přenesená",$J$299,0)</f>
        <v>0</v>
      </c>
      <c r="BH299" s="156">
        <f>IF($N$299="sníž. přenesená",$J$299,0)</f>
        <v>0</v>
      </c>
      <c r="BI299" s="156">
        <f>IF($N$299="nulová",$J$299,0)</f>
        <v>0</v>
      </c>
      <c r="BJ299" s="89" t="s">
        <v>21</v>
      </c>
      <c r="BK299" s="156">
        <f>ROUND($I$299*$H$299,2)</f>
        <v>0</v>
      </c>
      <c r="BL299" s="89" t="s">
        <v>242</v>
      </c>
      <c r="BM299" s="89" t="s">
        <v>445</v>
      </c>
    </row>
    <row r="300" spans="2:47" s="6" customFormat="1" ht="16.5" customHeight="1">
      <c r="B300" s="23"/>
      <c r="C300" s="24"/>
      <c r="D300" s="157" t="s">
        <v>139</v>
      </c>
      <c r="E300" s="24"/>
      <c r="F300" s="158" t="s">
        <v>444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139</v>
      </c>
      <c r="AU300" s="6" t="s">
        <v>82</v>
      </c>
    </row>
    <row r="301" spans="2:51" s="6" customFormat="1" ht="15.75" customHeight="1">
      <c r="B301" s="159"/>
      <c r="C301" s="160"/>
      <c r="D301" s="161" t="s">
        <v>141</v>
      </c>
      <c r="E301" s="160"/>
      <c r="F301" s="162" t="s">
        <v>446</v>
      </c>
      <c r="G301" s="160"/>
      <c r="H301" s="163">
        <v>77.23</v>
      </c>
      <c r="J301" s="160"/>
      <c r="K301" s="160"/>
      <c r="L301" s="164"/>
      <c r="M301" s="165"/>
      <c r="N301" s="160"/>
      <c r="O301" s="160"/>
      <c r="P301" s="160"/>
      <c r="Q301" s="160"/>
      <c r="R301" s="160"/>
      <c r="S301" s="160"/>
      <c r="T301" s="166"/>
      <c r="AT301" s="167" t="s">
        <v>141</v>
      </c>
      <c r="AU301" s="167" t="s">
        <v>82</v>
      </c>
      <c r="AV301" s="167" t="s">
        <v>82</v>
      </c>
      <c r="AW301" s="167" t="s">
        <v>97</v>
      </c>
      <c r="AX301" s="167" t="s">
        <v>74</v>
      </c>
      <c r="AY301" s="167" t="s">
        <v>129</v>
      </c>
    </row>
    <row r="302" spans="2:65" s="6" customFormat="1" ht="15.75" customHeight="1">
      <c r="B302" s="23"/>
      <c r="C302" s="145" t="s">
        <v>447</v>
      </c>
      <c r="D302" s="145" t="s">
        <v>132</v>
      </c>
      <c r="E302" s="146" t="s">
        <v>448</v>
      </c>
      <c r="F302" s="147" t="s">
        <v>449</v>
      </c>
      <c r="G302" s="148" t="s">
        <v>135</v>
      </c>
      <c r="H302" s="149">
        <v>164.68</v>
      </c>
      <c r="I302" s="150"/>
      <c r="J302" s="151">
        <f>ROUND($I$302*$H$302,2)</f>
        <v>0</v>
      </c>
      <c r="K302" s="147" t="s">
        <v>136</v>
      </c>
      <c r="L302" s="43"/>
      <c r="M302" s="152"/>
      <c r="N302" s="153" t="s">
        <v>45</v>
      </c>
      <c r="O302" s="24"/>
      <c r="P302" s="154">
        <f>$O$302*$H$302</f>
        <v>0</v>
      </c>
      <c r="Q302" s="154">
        <v>0.00015</v>
      </c>
      <c r="R302" s="154">
        <f>$Q$302*$H$302</f>
        <v>0.024701999999999998</v>
      </c>
      <c r="S302" s="154">
        <v>0</v>
      </c>
      <c r="T302" s="155">
        <f>$S$302*$H$302</f>
        <v>0</v>
      </c>
      <c r="AR302" s="89" t="s">
        <v>242</v>
      </c>
      <c r="AT302" s="89" t="s">
        <v>132</v>
      </c>
      <c r="AU302" s="89" t="s">
        <v>82</v>
      </c>
      <c r="AY302" s="6" t="s">
        <v>129</v>
      </c>
      <c r="BE302" s="156">
        <f>IF($N$302="základní",$J$302,0)</f>
        <v>0</v>
      </c>
      <c r="BF302" s="156">
        <f>IF($N$302="snížená",$J$302,0)</f>
        <v>0</v>
      </c>
      <c r="BG302" s="156">
        <f>IF($N$302="zákl. přenesená",$J$302,0)</f>
        <v>0</v>
      </c>
      <c r="BH302" s="156">
        <f>IF($N$302="sníž. přenesená",$J$302,0)</f>
        <v>0</v>
      </c>
      <c r="BI302" s="156">
        <f>IF($N$302="nulová",$J$302,0)</f>
        <v>0</v>
      </c>
      <c r="BJ302" s="89" t="s">
        <v>21</v>
      </c>
      <c r="BK302" s="156">
        <f>ROUND($I$302*$H$302,2)</f>
        <v>0</v>
      </c>
      <c r="BL302" s="89" t="s">
        <v>242</v>
      </c>
      <c r="BM302" s="89" t="s">
        <v>450</v>
      </c>
    </row>
    <row r="303" spans="2:47" s="6" customFormat="1" ht="16.5" customHeight="1">
      <c r="B303" s="23"/>
      <c r="C303" s="24"/>
      <c r="D303" s="157" t="s">
        <v>139</v>
      </c>
      <c r="E303" s="24"/>
      <c r="F303" s="158" t="s">
        <v>449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139</v>
      </c>
      <c r="AU303" s="6" t="s">
        <v>82</v>
      </c>
    </row>
    <row r="304" spans="2:51" s="6" customFormat="1" ht="15.75" customHeight="1">
      <c r="B304" s="159"/>
      <c r="C304" s="160"/>
      <c r="D304" s="161" t="s">
        <v>141</v>
      </c>
      <c r="E304" s="160"/>
      <c r="F304" s="162" t="s">
        <v>451</v>
      </c>
      <c r="G304" s="160"/>
      <c r="H304" s="163">
        <v>164.68</v>
      </c>
      <c r="J304" s="160"/>
      <c r="K304" s="160"/>
      <c r="L304" s="164"/>
      <c r="M304" s="165"/>
      <c r="N304" s="160"/>
      <c r="O304" s="160"/>
      <c r="P304" s="160"/>
      <c r="Q304" s="160"/>
      <c r="R304" s="160"/>
      <c r="S304" s="160"/>
      <c r="T304" s="166"/>
      <c r="AT304" s="167" t="s">
        <v>141</v>
      </c>
      <c r="AU304" s="167" t="s">
        <v>82</v>
      </c>
      <c r="AV304" s="167" t="s">
        <v>82</v>
      </c>
      <c r="AW304" s="167" t="s">
        <v>97</v>
      </c>
      <c r="AX304" s="167" t="s">
        <v>74</v>
      </c>
      <c r="AY304" s="167" t="s">
        <v>129</v>
      </c>
    </row>
    <row r="305" spans="2:65" s="6" customFormat="1" ht="15.75" customHeight="1">
      <c r="B305" s="23"/>
      <c r="C305" s="168" t="s">
        <v>452</v>
      </c>
      <c r="D305" s="168" t="s">
        <v>211</v>
      </c>
      <c r="E305" s="169" t="s">
        <v>453</v>
      </c>
      <c r="F305" s="170" t="s">
        <v>454</v>
      </c>
      <c r="G305" s="171" t="s">
        <v>135</v>
      </c>
      <c r="H305" s="172">
        <v>197.616</v>
      </c>
      <c r="I305" s="173"/>
      <c r="J305" s="174">
        <f>ROUND($I$305*$H$305,2)</f>
        <v>0</v>
      </c>
      <c r="K305" s="170" t="s">
        <v>136</v>
      </c>
      <c r="L305" s="175"/>
      <c r="M305" s="176"/>
      <c r="N305" s="177" t="s">
        <v>45</v>
      </c>
      <c r="O305" s="24"/>
      <c r="P305" s="154">
        <f>$O$305*$H$305</f>
        <v>0</v>
      </c>
      <c r="Q305" s="154">
        <v>0.0024</v>
      </c>
      <c r="R305" s="154">
        <f>$Q$305*$H$305</f>
        <v>0.4742784</v>
      </c>
      <c r="S305" s="154">
        <v>0</v>
      </c>
      <c r="T305" s="155">
        <f>$S$305*$H$305</f>
        <v>0</v>
      </c>
      <c r="AR305" s="89" t="s">
        <v>304</v>
      </c>
      <c r="AT305" s="89" t="s">
        <v>211</v>
      </c>
      <c r="AU305" s="89" t="s">
        <v>82</v>
      </c>
      <c r="AY305" s="6" t="s">
        <v>129</v>
      </c>
      <c r="BE305" s="156">
        <f>IF($N$305="základní",$J$305,0)</f>
        <v>0</v>
      </c>
      <c r="BF305" s="156">
        <f>IF($N$305="snížená",$J$305,0)</f>
        <v>0</v>
      </c>
      <c r="BG305" s="156">
        <f>IF($N$305="zákl. přenesená",$J$305,0)</f>
        <v>0</v>
      </c>
      <c r="BH305" s="156">
        <f>IF($N$305="sníž. přenesená",$J$305,0)</f>
        <v>0</v>
      </c>
      <c r="BI305" s="156">
        <f>IF($N$305="nulová",$J$305,0)</f>
        <v>0</v>
      </c>
      <c r="BJ305" s="89" t="s">
        <v>21</v>
      </c>
      <c r="BK305" s="156">
        <f>ROUND($I$305*$H$305,2)</f>
        <v>0</v>
      </c>
      <c r="BL305" s="89" t="s">
        <v>242</v>
      </c>
      <c r="BM305" s="89" t="s">
        <v>455</v>
      </c>
    </row>
    <row r="306" spans="2:47" s="6" customFormat="1" ht="27" customHeight="1">
      <c r="B306" s="23"/>
      <c r="C306" s="24"/>
      <c r="D306" s="157" t="s">
        <v>139</v>
      </c>
      <c r="E306" s="24"/>
      <c r="F306" s="158" t="s">
        <v>456</v>
      </c>
      <c r="G306" s="24"/>
      <c r="H306" s="24"/>
      <c r="J306" s="24"/>
      <c r="K306" s="24"/>
      <c r="L306" s="43"/>
      <c r="M306" s="56"/>
      <c r="N306" s="24"/>
      <c r="O306" s="24"/>
      <c r="P306" s="24"/>
      <c r="Q306" s="24"/>
      <c r="R306" s="24"/>
      <c r="S306" s="24"/>
      <c r="T306" s="57"/>
      <c r="AT306" s="6" t="s">
        <v>139</v>
      </c>
      <c r="AU306" s="6" t="s">
        <v>82</v>
      </c>
    </row>
    <row r="307" spans="2:51" s="6" customFormat="1" ht="15.75" customHeight="1">
      <c r="B307" s="159"/>
      <c r="C307" s="160"/>
      <c r="D307" s="161" t="s">
        <v>141</v>
      </c>
      <c r="E307" s="160"/>
      <c r="F307" s="162" t="s">
        <v>457</v>
      </c>
      <c r="G307" s="160"/>
      <c r="H307" s="163">
        <v>197.616</v>
      </c>
      <c r="J307" s="160"/>
      <c r="K307" s="160"/>
      <c r="L307" s="164"/>
      <c r="M307" s="165"/>
      <c r="N307" s="160"/>
      <c r="O307" s="160"/>
      <c r="P307" s="160"/>
      <c r="Q307" s="160"/>
      <c r="R307" s="160"/>
      <c r="S307" s="160"/>
      <c r="T307" s="166"/>
      <c r="AT307" s="167" t="s">
        <v>141</v>
      </c>
      <c r="AU307" s="167" t="s">
        <v>82</v>
      </c>
      <c r="AV307" s="167" t="s">
        <v>82</v>
      </c>
      <c r="AW307" s="167" t="s">
        <v>74</v>
      </c>
      <c r="AX307" s="167" t="s">
        <v>21</v>
      </c>
      <c r="AY307" s="167" t="s">
        <v>129</v>
      </c>
    </row>
    <row r="308" spans="2:65" s="6" customFormat="1" ht="15.75" customHeight="1">
      <c r="B308" s="23"/>
      <c r="C308" s="145" t="s">
        <v>458</v>
      </c>
      <c r="D308" s="145" t="s">
        <v>132</v>
      </c>
      <c r="E308" s="146" t="s">
        <v>459</v>
      </c>
      <c r="F308" s="147" t="s">
        <v>460</v>
      </c>
      <c r="G308" s="148" t="s">
        <v>135</v>
      </c>
      <c r="H308" s="149">
        <v>164.84</v>
      </c>
      <c r="I308" s="150"/>
      <c r="J308" s="151">
        <f>ROUND($I$308*$H$308,2)</f>
        <v>0</v>
      </c>
      <c r="K308" s="147" t="s">
        <v>136</v>
      </c>
      <c r="L308" s="43"/>
      <c r="M308" s="152"/>
      <c r="N308" s="153" t="s">
        <v>45</v>
      </c>
      <c r="O308" s="24"/>
      <c r="P308" s="154">
        <f>$O$308*$H$308</f>
        <v>0</v>
      </c>
      <c r="Q308" s="154">
        <v>0</v>
      </c>
      <c r="R308" s="154">
        <f>$Q$308*$H$308</f>
        <v>0</v>
      </c>
      <c r="S308" s="154">
        <v>0</v>
      </c>
      <c r="T308" s="155">
        <f>$S$308*$H$308</f>
        <v>0</v>
      </c>
      <c r="AR308" s="89" t="s">
        <v>242</v>
      </c>
      <c r="AT308" s="89" t="s">
        <v>132</v>
      </c>
      <c r="AU308" s="89" t="s">
        <v>82</v>
      </c>
      <c r="AY308" s="6" t="s">
        <v>129</v>
      </c>
      <c r="BE308" s="156">
        <f>IF($N$308="základní",$J$308,0)</f>
        <v>0</v>
      </c>
      <c r="BF308" s="156">
        <f>IF($N$308="snížená",$J$308,0)</f>
        <v>0</v>
      </c>
      <c r="BG308" s="156">
        <f>IF($N$308="zákl. přenesená",$J$308,0)</f>
        <v>0</v>
      </c>
      <c r="BH308" s="156">
        <f>IF($N$308="sníž. přenesená",$J$308,0)</f>
        <v>0</v>
      </c>
      <c r="BI308" s="156">
        <f>IF($N$308="nulová",$J$308,0)</f>
        <v>0</v>
      </c>
      <c r="BJ308" s="89" t="s">
        <v>21</v>
      </c>
      <c r="BK308" s="156">
        <f>ROUND($I$308*$H$308,2)</f>
        <v>0</v>
      </c>
      <c r="BL308" s="89" t="s">
        <v>242</v>
      </c>
      <c r="BM308" s="89" t="s">
        <v>461</v>
      </c>
    </row>
    <row r="309" spans="2:47" s="6" customFormat="1" ht="16.5" customHeight="1">
      <c r="B309" s="23"/>
      <c r="C309" s="24"/>
      <c r="D309" s="157" t="s">
        <v>139</v>
      </c>
      <c r="E309" s="24"/>
      <c r="F309" s="158" t="s">
        <v>462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139</v>
      </c>
      <c r="AU309" s="6" t="s">
        <v>82</v>
      </c>
    </row>
    <row r="310" spans="2:65" s="6" customFormat="1" ht="15.75" customHeight="1">
      <c r="B310" s="23"/>
      <c r="C310" s="168" t="s">
        <v>463</v>
      </c>
      <c r="D310" s="168" t="s">
        <v>211</v>
      </c>
      <c r="E310" s="169" t="s">
        <v>464</v>
      </c>
      <c r="F310" s="170" t="s">
        <v>465</v>
      </c>
      <c r="G310" s="171" t="s">
        <v>466</v>
      </c>
      <c r="H310" s="172">
        <v>50</v>
      </c>
      <c r="I310" s="173"/>
      <c r="J310" s="174">
        <f>ROUND($I$310*$H$310,2)</f>
        <v>0</v>
      </c>
      <c r="K310" s="170" t="s">
        <v>136</v>
      </c>
      <c r="L310" s="175"/>
      <c r="M310" s="176"/>
      <c r="N310" s="177" t="s">
        <v>45</v>
      </c>
      <c r="O310" s="24"/>
      <c r="P310" s="154">
        <f>$O$310*$H$310</f>
        <v>0</v>
      </c>
      <c r="Q310" s="154">
        <v>0.001</v>
      </c>
      <c r="R310" s="154">
        <f>$Q$310*$H$310</f>
        <v>0.05</v>
      </c>
      <c r="S310" s="154">
        <v>0</v>
      </c>
      <c r="T310" s="155">
        <f>$S$310*$H$310</f>
        <v>0</v>
      </c>
      <c r="AR310" s="89" t="s">
        <v>304</v>
      </c>
      <c r="AT310" s="89" t="s">
        <v>211</v>
      </c>
      <c r="AU310" s="89" t="s">
        <v>82</v>
      </c>
      <c r="AY310" s="6" t="s">
        <v>129</v>
      </c>
      <c r="BE310" s="156">
        <f>IF($N$310="základní",$J$310,0)</f>
        <v>0</v>
      </c>
      <c r="BF310" s="156">
        <f>IF($N$310="snížená",$J$310,0)</f>
        <v>0</v>
      </c>
      <c r="BG310" s="156">
        <f>IF($N$310="zákl. přenesená",$J$310,0)</f>
        <v>0</v>
      </c>
      <c r="BH310" s="156">
        <f>IF($N$310="sníž. přenesená",$J$310,0)</f>
        <v>0</v>
      </c>
      <c r="BI310" s="156">
        <f>IF($N$310="nulová",$J$310,0)</f>
        <v>0</v>
      </c>
      <c r="BJ310" s="89" t="s">
        <v>21</v>
      </c>
      <c r="BK310" s="156">
        <f>ROUND($I$310*$H$310,2)</f>
        <v>0</v>
      </c>
      <c r="BL310" s="89" t="s">
        <v>242</v>
      </c>
      <c r="BM310" s="89" t="s">
        <v>467</v>
      </c>
    </row>
    <row r="311" spans="2:47" s="6" customFormat="1" ht="16.5" customHeight="1">
      <c r="B311" s="23"/>
      <c r="C311" s="24"/>
      <c r="D311" s="157" t="s">
        <v>139</v>
      </c>
      <c r="E311" s="24"/>
      <c r="F311" s="158" t="s">
        <v>468</v>
      </c>
      <c r="G311" s="24"/>
      <c r="H311" s="24"/>
      <c r="J311" s="24"/>
      <c r="K311" s="24"/>
      <c r="L311" s="43"/>
      <c r="M311" s="56"/>
      <c r="N311" s="24"/>
      <c r="O311" s="24"/>
      <c r="P311" s="24"/>
      <c r="Q311" s="24"/>
      <c r="R311" s="24"/>
      <c r="S311" s="24"/>
      <c r="T311" s="57"/>
      <c r="AT311" s="6" t="s">
        <v>139</v>
      </c>
      <c r="AU311" s="6" t="s">
        <v>82</v>
      </c>
    </row>
    <row r="312" spans="2:65" s="6" customFormat="1" ht="15.75" customHeight="1">
      <c r="B312" s="23"/>
      <c r="C312" s="145" t="s">
        <v>469</v>
      </c>
      <c r="D312" s="145" t="s">
        <v>132</v>
      </c>
      <c r="E312" s="146" t="s">
        <v>470</v>
      </c>
      <c r="F312" s="147" t="s">
        <v>471</v>
      </c>
      <c r="G312" s="148" t="s">
        <v>135</v>
      </c>
      <c r="H312" s="149">
        <v>164.68</v>
      </c>
      <c r="I312" s="150"/>
      <c r="J312" s="151">
        <f>ROUND($I$312*$H$312,2)</f>
        <v>0</v>
      </c>
      <c r="K312" s="147" t="s">
        <v>136</v>
      </c>
      <c r="L312" s="43"/>
      <c r="M312" s="152"/>
      <c r="N312" s="153" t="s">
        <v>45</v>
      </c>
      <c r="O312" s="24"/>
      <c r="P312" s="154">
        <f>$O$312*$H$312</f>
        <v>0</v>
      </c>
      <c r="Q312" s="154">
        <v>0.00578</v>
      </c>
      <c r="R312" s="154">
        <f>$Q$312*$H$312</f>
        <v>0.9518504000000001</v>
      </c>
      <c r="S312" s="154">
        <v>0</v>
      </c>
      <c r="T312" s="155">
        <f>$S$312*$H$312</f>
        <v>0</v>
      </c>
      <c r="AR312" s="89" t="s">
        <v>242</v>
      </c>
      <c r="AT312" s="89" t="s">
        <v>132</v>
      </c>
      <c r="AU312" s="89" t="s">
        <v>82</v>
      </c>
      <c r="AY312" s="6" t="s">
        <v>129</v>
      </c>
      <c r="BE312" s="156">
        <f>IF($N$312="základní",$J$312,0)</f>
        <v>0</v>
      </c>
      <c r="BF312" s="156">
        <f>IF($N$312="snížená",$J$312,0)</f>
        <v>0</v>
      </c>
      <c r="BG312" s="156">
        <f>IF($N$312="zákl. přenesená",$J$312,0)</f>
        <v>0</v>
      </c>
      <c r="BH312" s="156">
        <f>IF($N$312="sníž. přenesená",$J$312,0)</f>
        <v>0</v>
      </c>
      <c r="BI312" s="156">
        <f>IF($N$312="nulová",$J$312,0)</f>
        <v>0</v>
      </c>
      <c r="BJ312" s="89" t="s">
        <v>21</v>
      </c>
      <c r="BK312" s="156">
        <f>ROUND($I$312*$H$312,2)</f>
        <v>0</v>
      </c>
      <c r="BL312" s="89" t="s">
        <v>242</v>
      </c>
      <c r="BM312" s="89" t="s">
        <v>472</v>
      </c>
    </row>
    <row r="313" spans="2:47" s="6" customFormat="1" ht="16.5" customHeight="1">
      <c r="B313" s="23"/>
      <c r="C313" s="24"/>
      <c r="D313" s="157" t="s">
        <v>139</v>
      </c>
      <c r="E313" s="24"/>
      <c r="F313" s="158" t="s">
        <v>471</v>
      </c>
      <c r="G313" s="24"/>
      <c r="H313" s="24"/>
      <c r="J313" s="24"/>
      <c r="K313" s="24"/>
      <c r="L313" s="43"/>
      <c r="M313" s="56"/>
      <c r="N313" s="24"/>
      <c r="O313" s="24"/>
      <c r="P313" s="24"/>
      <c r="Q313" s="24"/>
      <c r="R313" s="24"/>
      <c r="S313" s="24"/>
      <c r="T313" s="57"/>
      <c r="AT313" s="6" t="s">
        <v>139</v>
      </c>
      <c r="AU313" s="6" t="s">
        <v>82</v>
      </c>
    </row>
    <row r="314" spans="2:51" s="6" customFormat="1" ht="15.75" customHeight="1">
      <c r="B314" s="159"/>
      <c r="C314" s="160"/>
      <c r="D314" s="161" t="s">
        <v>141</v>
      </c>
      <c r="E314" s="160"/>
      <c r="F314" s="162" t="s">
        <v>451</v>
      </c>
      <c r="G314" s="160"/>
      <c r="H314" s="163">
        <v>164.68</v>
      </c>
      <c r="J314" s="160"/>
      <c r="K314" s="160"/>
      <c r="L314" s="164"/>
      <c r="M314" s="165"/>
      <c r="N314" s="160"/>
      <c r="O314" s="160"/>
      <c r="P314" s="160"/>
      <c r="Q314" s="160"/>
      <c r="R314" s="160"/>
      <c r="S314" s="160"/>
      <c r="T314" s="166"/>
      <c r="AT314" s="167" t="s">
        <v>141</v>
      </c>
      <c r="AU314" s="167" t="s">
        <v>82</v>
      </c>
      <c r="AV314" s="167" t="s">
        <v>82</v>
      </c>
      <c r="AW314" s="167" t="s">
        <v>97</v>
      </c>
      <c r="AX314" s="167" t="s">
        <v>74</v>
      </c>
      <c r="AY314" s="167" t="s">
        <v>129</v>
      </c>
    </row>
    <row r="315" spans="2:65" s="6" customFormat="1" ht="15.75" customHeight="1">
      <c r="B315" s="23"/>
      <c r="C315" s="145" t="s">
        <v>473</v>
      </c>
      <c r="D315" s="145" t="s">
        <v>132</v>
      </c>
      <c r="E315" s="146" t="s">
        <v>474</v>
      </c>
      <c r="F315" s="147" t="s">
        <v>475</v>
      </c>
      <c r="G315" s="148" t="s">
        <v>135</v>
      </c>
      <c r="H315" s="149">
        <v>329.36</v>
      </c>
      <c r="I315" s="150"/>
      <c r="J315" s="151">
        <f>ROUND($I$315*$H$315,2)</f>
        <v>0</v>
      </c>
      <c r="K315" s="147" t="s">
        <v>136</v>
      </c>
      <c r="L315" s="43"/>
      <c r="M315" s="152"/>
      <c r="N315" s="153" t="s">
        <v>45</v>
      </c>
      <c r="O315" s="24"/>
      <c r="P315" s="154">
        <f>$O$315*$H$315</f>
        <v>0</v>
      </c>
      <c r="Q315" s="154">
        <v>0.00193</v>
      </c>
      <c r="R315" s="154">
        <f>$Q$315*$H$315</f>
        <v>0.6356648</v>
      </c>
      <c r="S315" s="154">
        <v>0</v>
      </c>
      <c r="T315" s="155">
        <f>$S$315*$H$315</f>
        <v>0</v>
      </c>
      <c r="AR315" s="89" t="s">
        <v>242</v>
      </c>
      <c r="AT315" s="89" t="s">
        <v>132</v>
      </c>
      <c r="AU315" s="89" t="s">
        <v>82</v>
      </c>
      <c r="AY315" s="6" t="s">
        <v>129</v>
      </c>
      <c r="BE315" s="156">
        <f>IF($N$315="základní",$J$315,0)</f>
        <v>0</v>
      </c>
      <c r="BF315" s="156">
        <f>IF($N$315="snížená",$J$315,0)</f>
        <v>0</v>
      </c>
      <c r="BG315" s="156">
        <f>IF($N$315="zákl. přenesená",$J$315,0)</f>
        <v>0</v>
      </c>
      <c r="BH315" s="156">
        <f>IF($N$315="sníž. přenesená",$J$315,0)</f>
        <v>0</v>
      </c>
      <c r="BI315" s="156">
        <f>IF($N$315="nulová",$J$315,0)</f>
        <v>0</v>
      </c>
      <c r="BJ315" s="89" t="s">
        <v>21</v>
      </c>
      <c r="BK315" s="156">
        <f>ROUND($I$315*$H$315,2)</f>
        <v>0</v>
      </c>
      <c r="BL315" s="89" t="s">
        <v>242</v>
      </c>
      <c r="BM315" s="89" t="s">
        <v>476</v>
      </c>
    </row>
    <row r="316" spans="2:47" s="6" customFormat="1" ht="16.5" customHeight="1">
      <c r="B316" s="23"/>
      <c r="C316" s="24"/>
      <c r="D316" s="157" t="s">
        <v>139</v>
      </c>
      <c r="E316" s="24"/>
      <c r="F316" s="158" t="s">
        <v>475</v>
      </c>
      <c r="G316" s="24"/>
      <c r="H316" s="24"/>
      <c r="J316" s="24"/>
      <c r="K316" s="24"/>
      <c r="L316" s="43"/>
      <c r="M316" s="56"/>
      <c r="N316" s="24"/>
      <c r="O316" s="24"/>
      <c r="P316" s="24"/>
      <c r="Q316" s="24"/>
      <c r="R316" s="24"/>
      <c r="S316" s="24"/>
      <c r="T316" s="57"/>
      <c r="AT316" s="6" t="s">
        <v>139</v>
      </c>
      <c r="AU316" s="6" t="s">
        <v>82</v>
      </c>
    </row>
    <row r="317" spans="2:51" s="6" customFormat="1" ht="15.75" customHeight="1">
      <c r="B317" s="159"/>
      <c r="C317" s="160"/>
      <c r="D317" s="161" t="s">
        <v>141</v>
      </c>
      <c r="E317" s="160"/>
      <c r="F317" s="162" t="s">
        <v>477</v>
      </c>
      <c r="G317" s="160"/>
      <c r="H317" s="163">
        <v>329.36</v>
      </c>
      <c r="J317" s="160"/>
      <c r="K317" s="160"/>
      <c r="L317" s="164"/>
      <c r="M317" s="165"/>
      <c r="N317" s="160"/>
      <c r="O317" s="160"/>
      <c r="P317" s="160"/>
      <c r="Q317" s="160"/>
      <c r="R317" s="160"/>
      <c r="S317" s="160"/>
      <c r="T317" s="166"/>
      <c r="AT317" s="167" t="s">
        <v>141</v>
      </c>
      <c r="AU317" s="167" t="s">
        <v>82</v>
      </c>
      <c r="AV317" s="167" t="s">
        <v>82</v>
      </c>
      <c r="AW317" s="167" t="s">
        <v>97</v>
      </c>
      <c r="AX317" s="167" t="s">
        <v>74</v>
      </c>
      <c r="AY317" s="167" t="s">
        <v>129</v>
      </c>
    </row>
    <row r="318" spans="2:65" s="6" customFormat="1" ht="15.75" customHeight="1">
      <c r="B318" s="23"/>
      <c r="C318" s="145" t="s">
        <v>478</v>
      </c>
      <c r="D318" s="145" t="s">
        <v>132</v>
      </c>
      <c r="E318" s="146" t="s">
        <v>479</v>
      </c>
      <c r="F318" s="147" t="s">
        <v>480</v>
      </c>
      <c r="G318" s="148" t="s">
        <v>269</v>
      </c>
      <c r="H318" s="149">
        <v>2.249</v>
      </c>
      <c r="I318" s="150"/>
      <c r="J318" s="151">
        <f>ROUND($I$318*$H$318,2)</f>
        <v>0</v>
      </c>
      <c r="K318" s="147" t="s">
        <v>136</v>
      </c>
      <c r="L318" s="43"/>
      <c r="M318" s="152"/>
      <c r="N318" s="153" t="s">
        <v>45</v>
      </c>
      <c r="O318" s="24"/>
      <c r="P318" s="154">
        <f>$O$318*$H$318</f>
        <v>0</v>
      </c>
      <c r="Q318" s="154">
        <v>0</v>
      </c>
      <c r="R318" s="154">
        <f>$Q$318*$H$318</f>
        <v>0</v>
      </c>
      <c r="S318" s="154">
        <v>0</v>
      </c>
      <c r="T318" s="155">
        <f>$S$318*$H$318</f>
        <v>0</v>
      </c>
      <c r="AR318" s="89" t="s">
        <v>242</v>
      </c>
      <c r="AT318" s="89" t="s">
        <v>132</v>
      </c>
      <c r="AU318" s="89" t="s">
        <v>82</v>
      </c>
      <c r="AY318" s="6" t="s">
        <v>129</v>
      </c>
      <c r="BE318" s="156">
        <f>IF($N$318="základní",$J$318,0)</f>
        <v>0</v>
      </c>
      <c r="BF318" s="156">
        <f>IF($N$318="snížená",$J$318,0)</f>
        <v>0</v>
      </c>
      <c r="BG318" s="156">
        <f>IF($N$318="zákl. přenesená",$J$318,0)</f>
        <v>0</v>
      </c>
      <c r="BH318" s="156">
        <f>IF($N$318="sníž. přenesená",$J$318,0)</f>
        <v>0</v>
      </c>
      <c r="BI318" s="156">
        <f>IF($N$318="nulová",$J$318,0)</f>
        <v>0</v>
      </c>
      <c r="BJ318" s="89" t="s">
        <v>21</v>
      </c>
      <c r="BK318" s="156">
        <f>ROUND($I$318*$H$318,2)</f>
        <v>0</v>
      </c>
      <c r="BL318" s="89" t="s">
        <v>242</v>
      </c>
      <c r="BM318" s="89" t="s">
        <v>481</v>
      </c>
    </row>
    <row r="319" spans="2:47" s="6" customFormat="1" ht="27" customHeight="1">
      <c r="B319" s="23"/>
      <c r="C319" s="24"/>
      <c r="D319" s="157" t="s">
        <v>139</v>
      </c>
      <c r="E319" s="24"/>
      <c r="F319" s="158" t="s">
        <v>482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139</v>
      </c>
      <c r="AU319" s="6" t="s">
        <v>82</v>
      </c>
    </row>
    <row r="320" spans="2:63" s="132" customFormat="1" ht="30.75" customHeight="1">
      <c r="B320" s="133"/>
      <c r="C320" s="134"/>
      <c r="D320" s="134" t="s">
        <v>73</v>
      </c>
      <c r="E320" s="143" t="s">
        <v>483</v>
      </c>
      <c r="F320" s="143" t="s">
        <v>484</v>
      </c>
      <c r="G320" s="134"/>
      <c r="H320" s="134"/>
      <c r="J320" s="144">
        <f>$BK$320</f>
        <v>0</v>
      </c>
      <c r="K320" s="134"/>
      <c r="L320" s="137"/>
      <c r="M320" s="138"/>
      <c r="N320" s="134"/>
      <c r="O320" s="134"/>
      <c r="P320" s="139">
        <f>SUM($P$321:$P$325)</f>
        <v>0</v>
      </c>
      <c r="Q320" s="134"/>
      <c r="R320" s="139">
        <f>SUM($R$321:$R$325)</f>
        <v>0.0034343999999999998</v>
      </c>
      <c r="S320" s="134"/>
      <c r="T320" s="140">
        <f>SUM($T$321:$T$325)</f>
        <v>0</v>
      </c>
      <c r="AR320" s="141" t="s">
        <v>82</v>
      </c>
      <c r="AT320" s="141" t="s">
        <v>73</v>
      </c>
      <c r="AU320" s="141" t="s">
        <v>21</v>
      </c>
      <c r="AY320" s="141" t="s">
        <v>129</v>
      </c>
      <c r="BK320" s="142">
        <f>SUM($BK$321:$BK$325)</f>
        <v>0</v>
      </c>
    </row>
    <row r="321" spans="2:65" s="6" customFormat="1" ht="27" customHeight="1">
      <c r="B321" s="23"/>
      <c r="C321" s="145" t="s">
        <v>485</v>
      </c>
      <c r="D321" s="145" t="s">
        <v>132</v>
      </c>
      <c r="E321" s="146" t="s">
        <v>486</v>
      </c>
      <c r="F321" s="147" t="s">
        <v>487</v>
      </c>
      <c r="G321" s="148" t="s">
        <v>135</v>
      </c>
      <c r="H321" s="149">
        <v>3.816</v>
      </c>
      <c r="I321" s="150"/>
      <c r="J321" s="151">
        <f>ROUND($I$321*$H$321,2)</f>
        <v>0</v>
      </c>
      <c r="K321" s="147" t="s">
        <v>136</v>
      </c>
      <c r="L321" s="43"/>
      <c r="M321" s="152"/>
      <c r="N321" s="153" t="s">
        <v>45</v>
      </c>
      <c r="O321" s="24"/>
      <c r="P321" s="154">
        <f>$O$321*$H$321</f>
        <v>0</v>
      </c>
      <c r="Q321" s="154">
        <v>0.0009</v>
      </c>
      <c r="R321" s="154">
        <f>$Q$321*$H$321</f>
        <v>0.0034343999999999998</v>
      </c>
      <c r="S321" s="154">
        <v>0</v>
      </c>
      <c r="T321" s="155">
        <f>$S$321*$H$321</f>
        <v>0</v>
      </c>
      <c r="AR321" s="89" t="s">
        <v>242</v>
      </c>
      <c r="AT321" s="89" t="s">
        <v>132</v>
      </c>
      <c r="AU321" s="89" t="s">
        <v>82</v>
      </c>
      <c r="AY321" s="6" t="s">
        <v>129</v>
      </c>
      <c r="BE321" s="156">
        <f>IF($N$321="základní",$J$321,0)</f>
        <v>0</v>
      </c>
      <c r="BF321" s="156">
        <f>IF($N$321="snížená",$J$321,0)</f>
        <v>0</v>
      </c>
      <c r="BG321" s="156">
        <f>IF($N$321="zákl. přenesená",$J$321,0)</f>
        <v>0</v>
      </c>
      <c r="BH321" s="156">
        <f>IF($N$321="sníž. přenesená",$J$321,0)</f>
        <v>0</v>
      </c>
      <c r="BI321" s="156">
        <f>IF($N$321="nulová",$J$321,0)</f>
        <v>0</v>
      </c>
      <c r="BJ321" s="89" t="s">
        <v>21</v>
      </c>
      <c r="BK321" s="156">
        <f>ROUND($I$321*$H$321,2)</f>
        <v>0</v>
      </c>
      <c r="BL321" s="89" t="s">
        <v>242</v>
      </c>
      <c r="BM321" s="89" t="s">
        <v>488</v>
      </c>
    </row>
    <row r="322" spans="2:47" s="6" customFormat="1" ht="27" customHeight="1">
      <c r="B322" s="23"/>
      <c r="C322" s="24"/>
      <c r="D322" s="157" t="s">
        <v>139</v>
      </c>
      <c r="E322" s="24"/>
      <c r="F322" s="158" t="s">
        <v>489</v>
      </c>
      <c r="G322" s="24"/>
      <c r="H322" s="24"/>
      <c r="J322" s="24"/>
      <c r="K322" s="24"/>
      <c r="L322" s="43"/>
      <c r="M322" s="56"/>
      <c r="N322" s="24"/>
      <c r="O322" s="24"/>
      <c r="P322" s="24"/>
      <c r="Q322" s="24"/>
      <c r="R322" s="24"/>
      <c r="S322" s="24"/>
      <c r="T322" s="57"/>
      <c r="AT322" s="6" t="s">
        <v>139</v>
      </c>
      <c r="AU322" s="6" t="s">
        <v>82</v>
      </c>
    </row>
    <row r="323" spans="2:51" s="6" customFormat="1" ht="15.75" customHeight="1">
      <c r="B323" s="159"/>
      <c r="C323" s="160"/>
      <c r="D323" s="161" t="s">
        <v>141</v>
      </c>
      <c r="E323" s="160"/>
      <c r="F323" s="162" t="s">
        <v>490</v>
      </c>
      <c r="G323" s="160"/>
      <c r="H323" s="163">
        <v>4.626</v>
      </c>
      <c r="J323" s="160"/>
      <c r="K323" s="160"/>
      <c r="L323" s="164"/>
      <c r="M323" s="165"/>
      <c r="N323" s="160"/>
      <c r="O323" s="160"/>
      <c r="P323" s="160"/>
      <c r="Q323" s="160"/>
      <c r="R323" s="160"/>
      <c r="S323" s="160"/>
      <c r="T323" s="166"/>
      <c r="AT323" s="167" t="s">
        <v>141</v>
      </c>
      <c r="AU323" s="167" t="s">
        <v>82</v>
      </c>
      <c r="AV323" s="167" t="s">
        <v>82</v>
      </c>
      <c r="AW323" s="167" t="s">
        <v>97</v>
      </c>
      <c r="AX323" s="167" t="s">
        <v>74</v>
      </c>
      <c r="AY323" s="167" t="s">
        <v>129</v>
      </c>
    </row>
    <row r="324" spans="2:51" s="6" customFormat="1" ht="15.75" customHeight="1">
      <c r="B324" s="159"/>
      <c r="C324" s="160"/>
      <c r="D324" s="161" t="s">
        <v>141</v>
      </c>
      <c r="E324" s="160"/>
      <c r="F324" s="162" t="s">
        <v>491</v>
      </c>
      <c r="G324" s="160"/>
      <c r="H324" s="163">
        <v>-0.63</v>
      </c>
      <c r="J324" s="160"/>
      <c r="K324" s="160"/>
      <c r="L324" s="164"/>
      <c r="M324" s="165"/>
      <c r="N324" s="160"/>
      <c r="O324" s="160"/>
      <c r="P324" s="160"/>
      <c r="Q324" s="160"/>
      <c r="R324" s="160"/>
      <c r="S324" s="160"/>
      <c r="T324" s="166"/>
      <c r="AT324" s="167" t="s">
        <v>141</v>
      </c>
      <c r="AU324" s="167" t="s">
        <v>82</v>
      </c>
      <c r="AV324" s="167" t="s">
        <v>82</v>
      </c>
      <c r="AW324" s="167" t="s">
        <v>97</v>
      </c>
      <c r="AX324" s="167" t="s">
        <v>74</v>
      </c>
      <c r="AY324" s="167" t="s">
        <v>129</v>
      </c>
    </row>
    <row r="325" spans="2:51" s="6" customFormat="1" ht="15.75" customHeight="1">
      <c r="B325" s="159"/>
      <c r="C325" s="160"/>
      <c r="D325" s="161" t="s">
        <v>141</v>
      </c>
      <c r="E325" s="160"/>
      <c r="F325" s="162" t="s">
        <v>492</v>
      </c>
      <c r="G325" s="160"/>
      <c r="H325" s="163">
        <v>-0.18</v>
      </c>
      <c r="J325" s="160"/>
      <c r="K325" s="160"/>
      <c r="L325" s="164"/>
      <c r="M325" s="165"/>
      <c r="N325" s="160"/>
      <c r="O325" s="160"/>
      <c r="P325" s="160"/>
      <c r="Q325" s="160"/>
      <c r="R325" s="160"/>
      <c r="S325" s="160"/>
      <c r="T325" s="166"/>
      <c r="AT325" s="167" t="s">
        <v>141</v>
      </c>
      <c r="AU325" s="167" t="s">
        <v>82</v>
      </c>
      <c r="AV325" s="167" t="s">
        <v>82</v>
      </c>
      <c r="AW325" s="167" t="s">
        <v>97</v>
      </c>
      <c r="AX325" s="167" t="s">
        <v>74</v>
      </c>
      <c r="AY325" s="167" t="s">
        <v>129</v>
      </c>
    </row>
    <row r="326" spans="2:63" s="132" customFormat="1" ht="30.75" customHeight="1">
      <c r="B326" s="133"/>
      <c r="C326" s="134"/>
      <c r="D326" s="134" t="s">
        <v>73</v>
      </c>
      <c r="E326" s="143" t="s">
        <v>493</v>
      </c>
      <c r="F326" s="143" t="s">
        <v>494</v>
      </c>
      <c r="G326" s="134"/>
      <c r="H326" s="134"/>
      <c r="J326" s="144">
        <f>$BK$326</f>
        <v>0</v>
      </c>
      <c r="K326" s="134"/>
      <c r="L326" s="137"/>
      <c r="M326" s="138"/>
      <c r="N326" s="134"/>
      <c r="O326" s="134"/>
      <c r="P326" s="139">
        <f>SUM($P$327:$P$369)</f>
        <v>0</v>
      </c>
      <c r="Q326" s="134"/>
      <c r="R326" s="139">
        <f>SUM($R$327:$R$369)</f>
        <v>1.4355269600000002</v>
      </c>
      <c r="S326" s="134"/>
      <c r="T326" s="140">
        <f>SUM($T$327:$T$369)</f>
        <v>0.25832083</v>
      </c>
      <c r="AR326" s="141" t="s">
        <v>82</v>
      </c>
      <c r="AT326" s="141" t="s">
        <v>73</v>
      </c>
      <c r="AU326" s="141" t="s">
        <v>21</v>
      </c>
      <c r="AY326" s="141" t="s">
        <v>129</v>
      </c>
      <c r="BK326" s="142">
        <f>SUM($BK$327:$BK$369)</f>
        <v>0</v>
      </c>
    </row>
    <row r="327" spans="2:65" s="6" customFormat="1" ht="15.75" customHeight="1">
      <c r="B327" s="23"/>
      <c r="C327" s="145" t="s">
        <v>495</v>
      </c>
      <c r="D327" s="145" t="s">
        <v>132</v>
      </c>
      <c r="E327" s="146" t="s">
        <v>496</v>
      </c>
      <c r="F327" s="147" t="s">
        <v>497</v>
      </c>
      <c r="G327" s="148" t="s">
        <v>135</v>
      </c>
      <c r="H327" s="149">
        <v>833.293</v>
      </c>
      <c r="I327" s="150"/>
      <c r="J327" s="151">
        <f>ROUND($I$327*$H$327,2)</f>
        <v>0</v>
      </c>
      <c r="K327" s="147" t="s">
        <v>136</v>
      </c>
      <c r="L327" s="43"/>
      <c r="M327" s="152"/>
      <c r="N327" s="153" t="s">
        <v>45</v>
      </c>
      <c r="O327" s="24"/>
      <c r="P327" s="154">
        <f>$O$327*$H$327</f>
        <v>0</v>
      </c>
      <c r="Q327" s="154">
        <v>0.001</v>
      </c>
      <c r="R327" s="154">
        <f>$Q$327*$H$327</f>
        <v>0.8332930000000001</v>
      </c>
      <c r="S327" s="154">
        <v>0.00031</v>
      </c>
      <c r="T327" s="155">
        <f>$S$327*$H$327</f>
        <v>0.25832083</v>
      </c>
      <c r="AR327" s="89" t="s">
        <v>242</v>
      </c>
      <c r="AT327" s="89" t="s">
        <v>132</v>
      </c>
      <c r="AU327" s="89" t="s">
        <v>82</v>
      </c>
      <c r="AY327" s="6" t="s">
        <v>129</v>
      </c>
      <c r="BE327" s="156">
        <f>IF($N$327="základní",$J$327,0)</f>
        <v>0</v>
      </c>
      <c r="BF327" s="156">
        <f>IF($N$327="snížená",$J$327,0)</f>
        <v>0</v>
      </c>
      <c r="BG327" s="156">
        <f>IF($N$327="zákl. přenesená",$J$327,0)</f>
        <v>0</v>
      </c>
      <c r="BH327" s="156">
        <f>IF($N$327="sníž. přenesená",$J$327,0)</f>
        <v>0</v>
      </c>
      <c r="BI327" s="156">
        <f>IF($N$327="nulová",$J$327,0)</f>
        <v>0</v>
      </c>
      <c r="BJ327" s="89" t="s">
        <v>21</v>
      </c>
      <c r="BK327" s="156">
        <f>ROUND($I$327*$H$327,2)</f>
        <v>0</v>
      </c>
      <c r="BL327" s="89" t="s">
        <v>242</v>
      </c>
      <c r="BM327" s="89" t="s">
        <v>498</v>
      </c>
    </row>
    <row r="328" spans="2:47" s="6" customFormat="1" ht="16.5" customHeight="1">
      <c r="B328" s="23"/>
      <c r="C328" s="24"/>
      <c r="D328" s="157" t="s">
        <v>139</v>
      </c>
      <c r="E328" s="24"/>
      <c r="F328" s="158" t="s">
        <v>499</v>
      </c>
      <c r="G328" s="24"/>
      <c r="H328" s="24"/>
      <c r="J328" s="24"/>
      <c r="K328" s="24"/>
      <c r="L328" s="43"/>
      <c r="M328" s="56"/>
      <c r="N328" s="24"/>
      <c r="O328" s="24"/>
      <c r="P328" s="24"/>
      <c r="Q328" s="24"/>
      <c r="R328" s="24"/>
      <c r="S328" s="24"/>
      <c r="T328" s="57"/>
      <c r="AT328" s="6" t="s">
        <v>139</v>
      </c>
      <c r="AU328" s="6" t="s">
        <v>82</v>
      </c>
    </row>
    <row r="329" spans="2:51" s="6" customFormat="1" ht="27" customHeight="1">
      <c r="B329" s="159"/>
      <c r="C329" s="160"/>
      <c r="D329" s="161" t="s">
        <v>141</v>
      </c>
      <c r="E329" s="160"/>
      <c r="F329" s="162" t="s">
        <v>500</v>
      </c>
      <c r="G329" s="160"/>
      <c r="H329" s="163">
        <v>196.26</v>
      </c>
      <c r="J329" s="160"/>
      <c r="K329" s="160"/>
      <c r="L329" s="164"/>
      <c r="M329" s="165"/>
      <c r="N329" s="160"/>
      <c r="O329" s="160"/>
      <c r="P329" s="160"/>
      <c r="Q329" s="160"/>
      <c r="R329" s="160"/>
      <c r="S329" s="160"/>
      <c r="T329" s="166"/>
      <c r="AT329" s="167" t="s">
        <v>141</v>
      </c>
      <c r="AU329" s="167" t="s">
        <v>82</v>
      </c>
      <c r="AV329" s="167" t="s">
        <v>82</v>
      </c>
      <c r="AW329" s="167" t="s">
        <v>97</v>
      </c>
      <c r="AX329" s="167" t="s">
        <v>74</v>
      </c>
      <c r="AY329" s="167" t="s">
        <v>129</v>
      </c>
    </row>
    <row r="330" spans="2:51" s="6" customFormat="1" ht="15.75" customHeight="1">
      <c r="B330" s="159"/>
      <c r="C330" s="160"/>
      <c r="D330" s="161" t="s">
        <v>141</v>
      </c>
      <c r="E330" s="160"/>
      <c r="F330" s="162" t="s">
        <v>501</v>
      </c>
      <c r="G330" s="160"/>
      <c r="H330" s="163">
        <v>-2.7</v>
      </c>
      <c r="J330" s="160"/>
      <c r="K330" s="160"/>
      <c r="L330" s="164"/>
      <c r="M330" s="165"/>
      <c r="N330" s="160"/>
      <c r="O330" s="160"/>
      <c r="P330" s="160"/>
      <c r="Q330" s="160"/>
      <c r="R330" s="160"/>
      <c r="S330" s="160"/>
      <c r="T330" s="166"/>
      <c r="AT330" s="167" t="s">
        <v>141</v>
      </c>
      <c r="AU330" s="167" t="s">
        <v>82</v>
      </c>
      <c r="AV330" s="167" t="s">
        <v>82</v>
      </c>
      <c r="AW330" s="167" t="s">
        <v>97</v>
      </c>
      <c r="AX330" s="167" t="s">
        <v>74</v>
      </c>
      <c r="AY330" s="167" t="s">
        <v>129</v>
      </c>
    </row>
    <row r="331" spans="2:51" s="6" customFormat="1" ht="27" customHeight="1">
      <c r="B331" s="159"/>
      <c r="C331" s="160"/>
      <c r="D331" s="161" t="s">
        <v>141</v>
      </c>
      <c r="E331" s="160"/>
      <c r="F331" s="162" t="s">
        <v>502</v>
      </c>
      <c r="G331" s="160"/>
      <c r="H331" s="163">
        <v>700.118</v>
      </c>
      <c r="J331" s="160"/>
      <c r="K331" s="160"/>
      <c r="L331" s="164"/>
      <c r="M331" s="165"/>
      <c r="N331" s="160"/>
      <c r="O331" s="160"/>
      <c r="P331" s="160"/>
      <c r="Q331" s="160"/>
      <c r="R331" s="160"/>
      <c r="S331" s="160"/>
      <c r="T331" s="166"/>
      <c r="AT331" s="167" t="s">
        <v>141</v>
      </c>
      <c r="AU331" s="167" t="s">
        <v>82</v>
      </c>
      <c r="AV331" s="167" t="s">
        <v>82</v>
      </c>
      <c r="AW331" s="167" t="s">
        <v>97</v>
      </c>
      <c r="AX331" s="167" t="s">
        <v>74</v>
      </c>
      <c r="AY331" s="167" t="s">
        <v>129</v>
      </c>
    </row>
    <row r="332" spans="2:51" s="6" customFormat="1" ht="15.75" customHeight="1">
      <c r="B332" s="159"/>
      <c r="C332" s="160"/>
      <c r="D332" s="161" t="s">
        <v>141</v>
      </c>
      <c r="E332" s="160"/>
      <c r="F332" s="162" t="s">
        <v>503</v>
      </c>
      <c r="G332" s="160"/>
      <c r="H332" s="163">
        <v>-44.325</v>
      </c>
      <c r="J332" s="160"/>
      <c r="K332" s="160"/>
      <c r="L332" s="164"/>
      <c r="M332" s="165"/>
      <c r="N332" s="160"/>
      <c r="O332" s="160"/>
      <c r="P332" s="160"/>
      <c r="Q332" s="160"/>
      <c r="R332" s="160"/>
      <c r="S332" s="160"/>
      <c r="T332" s="166"/>
      <c r="AT332" s="167" t="s">
        <v>141</v>
      </c>
      <c r="AU332" s="167" t="s">
        <v>82</v>
      </c>
      <c r="AV332" s="167" t="s">
        <v>82</v>
      </c>
      <c r="AW332" s="167" t="s">
        <v>97</v>
      </c>
      <c r="AX332" s="167" t="s">
        <v>74</v>
      </c>
      <c r="AY332" s="167" t="s">
        <v>129</v>
      </c>
    </row>
    <row r="333" spans="2:51" s="6" customFormat="1" ht="15.75" customHeight="1">
      <c r="B333" s="159"/>
      <c r="C333" s="160"/>
      <c r="D333" s="161" t="s">
        <v>141</v>
      </c>
      <c r="E333" s="160"/>
      <c r="F333" s="162" t="s">
        <v>504</v>
      </c>
      <c r="G333" s="160"/>
      <c r="H333" s="163">
        <v>-16.06</v>
      </c>
      <c r="J333" s="160"/>
      <c r="K333" s="160"/>
      <c r="L333" s="164"/>
      <c r="M333" s="165"/>
      <c r="N333" s="160"/>
      <c r="O333" s="160"/>
      <c r="P333" s="160"/>
      <c r="Q333" s="160"/>
      <c r="R333" s="160"/>
      <c r="S333" s="160"/>
      <c r="T333" s="166"/>
      <c r="AT333" s="167" t="s">
        <v>141</v>
      </c>
      <c r="AU333" s="167" t="s">
        <v>82</v>
      </c>
      <c r="AV333" s="167" t="s">
        <v>82</v>
      </c>
      <c r="AW333" s="167" t="s">
        <v>97</v>
      </c>
      <c r="AX333" s="167" t="s">
        <v>74</v>
      </c>
      <c r="AY333" s="167" t="s">
        <v>129</v>
      </c>
    </row>
    <row r="334" spans="2:65" s="6" customFormat="1" ht="15.75" customHeight="1">
      <c r="B334" s="23"/>
      <c r="C334" s="145" t="s">
        <v>505</v>
      </c>
      <c r="D334" s="145" t="s">
        <v>132</v>
      </c>
      <c r="E334" s="146" t="s">
        <v>506</v>
      </c>
      <c r="F334" s="147" t="s">
        <v>507</v>
      </c>
      <c r="G334" s="148" t="s">
        <v>135</v>
      </c>
      <c r="H334" s="149">
        <v>833.293</v>
      </c>
      <c r="I334" s="150"/>
      <c r="J334" s="151">
        <f>ROUND($I$334*$H$334,2)</f>
        <v>0</v>
      </c>
      <c r="K334" s="147" t="s">
        <v>136</v>
      </c>
      <c r="L334" s="43"/>
      <c r="M334" s="152"/>
      <c r="N334" s="153" t="s">
        <v>45</v>
      </c>
      <c r="O334" s="24"/>
      <c r="P334" s="154">
        <f>$O$334*$H$334</f>
        <v>0</v>
      </c>
      <c r="Q334" s="154">
        <v>3E-05</v>
      </c>
      <c r="R334" s="154">
        <f>$Q$334*$H$334</f>
        <v>0.02499879</v>
      </c>
      <c r="S334" s="154">
        <v>0</v>
      </c>
      <c r="T334" s="155">
        <f>$S$334*$H$334</f>
        <v>0</v>
      </c>
      <c r="AR334" s="89" t="s">
        <v>242</v>
      </c>
      <c r="AT334" s="89" t="s">
        <v>132</v>
      </c>
      <c r="AU334" s="89" t="s">
        <v>82</v>
      </c>
      <c r="AY334" s="6" t="s">
        <v>129</v>
      </c>
      <c r="BE334" s="156">
        <f>IF($N$334="základní",$J$334,0)</f>
        <v>0</v>
      </c>
      <c r="BF334" s="156">
        <f>IF($N$334="snížená",$J$334,0)</f>
        <v>0</v>
      </c>
      <c r="BG334" s="156">
        <f>IF($N$334="zákl. přenesená",$J$334,0)</f>
        <v>0</v>
      </c>
      <c r="BH334" s="156">
        <f>IF($N$334="sníž. přenesená",$J$334,0)</f>
        <v>0</v>
      </c>
      <c r="BI334" s="156">
        <f>IF($N$334="nulová",$J$334,0)</f>
        <v>0</v>
      </c>
      <c r="BJ334" s="89" t="s">
        <v>21</v>
      </c>
      <c r="BK334" s="156">
        <f>ROUND($I$334*$H$334,2)</f>
        <v>0</v>
      </c>
      <c r="BL334" s="89" t="s">
        <v>242</v>
      </c>
      <c r="BM334" s="89" t="s">
        <v>508</v>
      </c>
    </row>
    <row r="335" spans="2:47" s="6" customFormat="1" ht="16.5" customHeight="1">
      <c r="B335" s="23"/>
      <c r="C335" s="24"/>
      <c r="D335" s="157" t="s">
        <v>139</v>
      </c>
      <c r="E335" s="24"/>
      <c r="F335" s="158" t="s">
        <v>507</v>
      </c>
      <c r="G335" s="24"/>
      <c r="H335" s="24"/>
      <c r="J335" s="24"/>
      <c r="K335" s="24"/>
      <c r="L335" s="43"/>
      <c r="M335" s="56"/>
      <c r="N335" s="24"/>
      <c r="O335" s="24"/>
      <c r="P335" s="24"/>
      <c r="Q335" s="24"/>
      <c r="R335" s="24"/>
      <c r="S335" s="24"/>
      <c r="T335" s="57"/>
      <c r="AT335" s="6" t="s">
        <v>139</v>
      </c>
      <c r="AU335" s="6" t="s">
        <v>82</v>
      </c>
    </row>
    <row r="336" spans="2:51" s="6" customFormat="1" ht="15.75" customHeight="1">
      <c r="B336" s="159"/>
      <c r="C336" s="160"/>
      <c r="D336" s="161" t="s">
        <v>141</v>
      </c>
      <c r="E336" s="160"/>
      <c r="F336" s="162" t="s">
        <v>501</v>
      </c>
      <c r="G336" s="160"/>
      <c r="H336" s="163">
        <v>-2.7</v>
      </c>
      <c r="J336" s="160"/>
      <c r="K336" s="160"/>
      <c r="L336" s="164"/>
      <c r="M336" s="165"/>
      <c r="N336" s="160"/>
      <c r="O336" s="160"/>
      <c r="P336" s="160"/>
      <c r="Q336" s="160"/>
      <c r="R336" s="160"/>
      <c r="S336" s="160"/>
      <c r="T336" s="166"/>
      <c r="AT336" s="167" t="s">
        <v>141</v>
      </c>
      <c r="AU336" s="167" t="s">
        <v>82</v>
      </c>
      <c r="AV336" s="167" t="s">
        <v>82</v>
      </c>
      <c r="AW336" s="167" t="s">
        <v>97</v>
      </c>
      <c r="AX336" s="167" t="s">
        <v>74</v>
      </c>
      <c r="AY336" s="167" t="s">
        <v>129</v>
      </c>
    </row>
    <row r="337" spans="2:51" s="6" customFormat="1" ht="27" customHeight="1">
      <c r="B337" s="159"/>
      <c r="C337" s="160"/>
      <c r="D337" s="161" t="s">
        <v>141</v>
      </c>
      <c r="E337" s="160"/>
      <c r="F337" s="162" t="s">
        <v>502</v>
      </c>
      <c r="G337" s="160"/>
      <c r="H337" s="163">
        <v>700.118</v>
      </c>
      <c r="J337" s="160"/>
      <c r="K337" s="160"/>
      <c r="L337" s="164"/>
      <c r="M337" s="165"/>
      <c r="N337" s="160"/>
      <c r="O337" s="160"/>
      <c r="P337" s="160"/>
      <c r="Q337" s="160"/>
      <c r="R337" s="160"/>
      <c r="S337" s="160"/>
      <c r="T337" s="166"/>
      <c r="AT337" s="167" t="s">
        <v>141</v>
      </c>
      <c r="AU337" s="167" t="s">
        <v>82</v>
      </c>
      <c r="AV337" s="167" t="s">
        <v>82</v>
      </c>
      <c r="AW337" s="167" t="s">
        <v>97</v>
      </c>
      <c r="AX337" s="167" t="s">
        <v>74</v>
      </c>
      <c r="AY337" s="167" t="s">
        <v>129</v>
      </c>
    </row>
    <row r="338" spans="2:51" s="6" customFormat="1" ht="15.75" customHeight="1">
      <c r="B338" s="159"/>
      <c r="C338" s="160"/>
      <c r="D338" s="161" t="s">
        <v>141</v>
      </c>
      <c r="E338" s="160"/>
      <c r="F338" s="162" t="s">
        <v>503</v>
      </c>
      <c r="G338" s="160"/>
      <c r="H338" s="163">
        <v>-44.325</v>
      </c>
      <c r="J338" s="160"/>
      <c r="K338" s="160"/>
      <c r="L338" s="164"/>
      <c r="M338" s="165"/>
      <c r="N338" s="160"/>
      <c r="O338" s="160"/>
      <c r="P338" s="160"/>
      <c r="Q338" s="160"/>
      <c r="R338" s="160"/>
      <c r="S338" s="160"/>
      <c r="T338" s="166"/>
      <c r="AT338" s="167" t="s">
        <v>141</v>
      </c>
      <c r="AU338" s="167" t="s">
        <v>82</v>
      </c>
      <c r="AV338" s="167" t="s">
        <v>82</v>
      </c>
      <c r="AW338" s="167" t="s">
        <v>97</v>
      </c>
      <c r="AX338" s="167" t="s">
        <v>74</v>
      </c>
      <c r="AY338" s="167" t="s">
        <v>129</v>
      </c>
    </row>
    <row r="339" spans="2:51" s="6" customFormat="1" ht="15.75" customHeight="1">
      <c r="B339" s="159"/>
      <c r="C339" s="160"/>
      <c r="D339" s="161" t="s">
        <v>141</v>
      </c>
      <c r="E339" s="160"/>
      <c r="F339" s="162" t="s">
        <v>504</v>
      </c>
      <c r="G339" s="160"/>
      <c r="H339" s="163">
        <v>-16.06</v>
      </c>
      <c r="J339" s="160"/>
      <c r="K339" s="160"/>
      <c r="L339" s="164"/>
      <c r="M339" s="165"/>
      <c r="N339" s="160"/>
      <c r="O339" s="160"/>
      <c r="P339" s="160"/>
      <c r="Q339" s="160"/>
      <c r="R339" s="160"/>
      <c r="S339" s="160"/>
      <c r="T339" s="166"/>
      <c r="AT339" s="167" t="s">
        <v>141</v>
      </c>
      <c r="AU339" s="167" t="s">
        <v>82</v>
      </c>
      <c r="AV339" s="167" t="s">
        <v>82</v>
      </c>
      <c r="AW339" s="167" t="s">
        <v>97</v>
      </c>
      <c r="AX339" s="167" t="s">
        <v>74</v>
      </c>
      <c r="AY339" s="167" t="s">
        <v>129</v>
      </c>
    </row>
    <row r="340" spans="2:51" s="6" customFormat="1" ht="27" customHeight="1">
      <c r="B340" s="159"/>
      <c r="C340" s="160"/>
      <c r="D340" s="161" t="s">
        <v>141</v>
      </c>
      <c r="E340" s="160"/>
      <c r="F340" s="162" t="s">
        <v>509</v>
      </c>
      <c r="G340" s="160"/>
      <c r="H340" s="163">
        <v>196.26</v>
      </c>
      <c r="J340" s="160"/>
      <c r="K340" s="160"/>
      <c r="L340" s="164"/>
      <c r="M340" s="165"/>
      <c r="N340" s="160"/>
      <c r="O340" s="160"/>
      <c r="P340" s="160"/>
      <c r="Q340" s="160"/>
      <c r="R340" s="160"/>
      <c r="S340" s="160"/>
      <c r="T340" s="166"/>
      <c r="AT340" s="167" t="s">
        <v>141</v>
      </c>
      <c r="AU340" s="167" t="s">
        <v>82</v>
      </c>
      <c r="AV340" s="167" t="s">
        <v>82</v>
      </c>
      <c r="AW340" s="167" t="s">
        <v>97</v>
      </c>
      <c r="AX340" s="167" t="s">
        <v>74</v>
      </c>
      <c r="AY340" s="167" t="s">
        <v>129</v>
      </c>
    </row>
    <row r="341" spans="2:65" s="6" customFormat="1" ht="15.75" customHeight="1">
      <c r="B341" s="23"/>
      <c r="C341" s="145" t="s">
        <v>510</v>
      </c>
      <c r="D341" s="145" t="s">
        <v>132</v>
      </c>
      <c r="E341" s="146" t="s">
        <v>511</v>
      </c>
      <c r="F341" s="147" t="s">
        <v>512</v>
      </c>
      <c r="G341" s="148" t="s">
        <v>205</v>
      </c>
      <c r="H341" s="149">
        <v>167.5</v>
      </c>
      <c r="I341" s="150"/>
      <c r="J341" s="151">
        <f>ROUND($I$341*$H$341,2)</f>
        <v>0</v>
      </c>
      <c r="K341" s="147" t="s">
        <v>206</v>
      </c>
      <c r="L341" s="43"/>
      <c r="M341" s="152"/>
      <c r="N341" s="153" t="s">
        <v>45</v>
      </c>
      <c r="O341" s="24"/>
      <c r="P341" s="154">
        <f>$O$341*$H$341</f>
        <v>0</v>
      </c>
      <c r="Q341" s="154">
        <v>0</v>
      </c>
      <c r="R341" s="154">
        <f>$Q$341*$H$341</f>
        <v>0</v>
      </c>
      <c r="S341" s="154">
        <v>0</v>
      </c>
      <c r="T341" s="155">
        <f>$S$341*$H$341</f>
        <v>0</v>
      </c>
      <c r="AR341" s="89" t="s">
        <v>242</v>
      </c>
      <c r="AT341" s="89" t="s">
        <v>132</v>
      </c>
      <c r="AU341" s="89" t="s">
        <v>82</v>
      </c>
      <c r="AY341" s="6" t="s">
        <v>129</v>
      </c>
      <c r="BE341" s="156">
        <f>IF($N$341="základní",$J$341,0)</f>
        <v>0</v>
      </c>
      <c r="BF341" s="156">
        <f>IF($N$341="snížená",$J$341,0)</f>
        <v>0</v>
      </c>
      <c r="BG341" s="156">
        <f>IF($N$341="zákl. přenesená",$J$341,0)</f>
        <v>0</v>
      </c>
      <c r="BH341" s="156">
        <f>IF($N$341="sníž. přenesená",$J$341,0)</f>
        <v>0</v>
      </c>
      <c r="BI341" s="156">
        <f>IF($N$341="nulová",$J$341,0)</f>
        <v>0</v>
      </c>
      <c r="BJ341" s="89" t="s">
        <v>21</v>
      </c>
      <c r="BK341" s="156">
        <f>ROUND($I$341*$H$341,2)</f>
        <v>0</v>
      </c>
      <c r="BL341" s="89" t="s">
        <v>242</v>
      </c>
      <c r="BM341" s="89" t="s">
        <v>513</v>
      </c>
    </row>
    <row r="342" spans="2:47" s="6" customFormat="1" ht="16.5" customHeight="1">
      <c r="B342" s="23"/>
      <c r="C342" s="24"/>
      <c r="D342" s="157" t="s">
        <v>139</v>
      </c>
      <c r="E342" s="24"/>
      <c r="F342" s="158" t="s">
        <v>512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139</v>
      </c>
      <c r="AU342" s="6" t="s">
        <v>82</v>
      </c>
    </row>
    <row r="343" spans="2:51" s="6" customFormat="1" ht="15.75" customHeight="1">
      <c r="B343" s="159"/>
      <c r="C343" s="160"/>
      <c r="D343" s="161" t="s">
        <v>141</v>
      </c>
      <c r="E343" s="160"/>
      <c r="F343" s="162" t="s">
        <v>514</v>
      </c>
      <c r="G343" s="160"/>
      <c r="H343" s="163">
        <v>114.4</v>
      </c>
      <c r="J343" s="160"/>
      <c r="K343" s="160"/>
      <c r="L343" s="164"/>
      <c r="M343" s="165"/>
      <c r="N343" s="160"/>
      <c r="O343" s="160"/>
      <c r="P343" s="160"/>
      <c r="Q343" s="160"/>
      <c r="R343" s="160"/>
      <c r="S343" s="160"/>
      <c r="T343" s="166"/>
      <c r="AT343" s="167" t="s">
        <v>141</v>
      </c>
      <c r="AU343" s="167" t="s">
        <v>82</v>
      </c>
      <c r="AV343" s="167" t="s">
        <v>82</v>
      </c>
      <c r="AW343" s="167" t="s">
        <v>97</v>
      </c>
      <c r="AX343" s="167" t="s">
        <v>74</v>
      </c>
      <c r="AY343" s="167" t="s">
        <v>129</v>
      </c>
    </row>
    <row r="344" spans="2:51" s="6" customFormat="1" ht="15.75" customHeight="1">
      <c r="B344" s="159"/>
      <c r="C344" s="160"/>
      <c r="D344" s="161" t="s">
        <v>141</v>
      </c>
      <c r="E344" s="160"/>
      <c r="F344" s="162" t="s">
        <v>515</v>
      </c>
      <c r="G344" s="160"/>
      <c r="H344" s="163">
        <v>53.1</v>
      </c>
      <c r="J344" s="160"/>
      <c r="K344" s="160"/>
      <c r="L344" s="164"/>
      <c r="M344" s="165"/>
      <c r="N344" s="160"/>
      <c r="O344" s="160"/>
      <c r="P344" s="160"/>
      <c r="Q344" s="160"/>
      <c r="R344" s="160"/>
      <c r="S344" s="160"/>
      <c r="T344" s="166"/>
      <c r="AT344" s="167" t="s">
        <v>141</v>
      </c>
      <c r="AU344" s="167" t="s">
        <v>82</v>
      </c>
      <c r="AV344" s="167" t="s">
        <v>82</v>
      </c>
      <c r="AW344" s="167" t="s">
        <v>97</v>
      </c>
      <c r="AX344" s="167" t="s">
        <v>74</v>
      </c>
      <c r="AY344" s="167" t="s">
        <v>129</v>
      </c>
    </row>
    <row r="345" spans="2:65" s="6" customFormat="1" ht="15.75" customHeight="1">
      <c r="B345" s="23"/>
      <c r="C345" s="168" t="s">
        <v>516</v>
      </c>
      <c r="D345" s="168" t="s">
        <v>211</v>
      </c>
      <c r="E345" s="169" t="s">
        <v>517</v>
      </c>
      <c r="F345" s="170" t="s">
        <v>518</v>
      </c>
      <c r="G345" s="171" t="s">
        <v>205</v>
      </c>
      <c r="H345" s="172">
        <v>200</v>
      </c>
      <c r="I345" s="173"/>
      <c r="J345" s="174">
        <f>ROUND($I$345*$H$345,2)</f>
        <v>0</v>
      </c>
      <c r="K345" s="170" t="s">
        <v>206</v>
      </c>
      <c r="L345" s="175"/>
      <c r="M345" s="176"/>
      <c r="N345" s="177" t="s">
        <v>45</v>
      </c>
      <c r="O345" s="24"/>
      <c r="P345" s="154">
        <f>$O$345*$H$345</f>
        <v>0</v>
      </c>
      <c r="Q345" s="154">
        <v>0</v>
      </c>
      <c r="R345" s="154">
        <f>$Q$345*$H$345</f>
        <v>0</v>
      </c>
      <c r="S345" s="154">
        <v>0</v>
      </c>
      <c r="T345" s="155">
        <f>$S$345*$H$345</f>
        <v>0</v>
      </c>
      <c r="AR345" s="89" t="s">
        <v>304</v>
      </c>
      <c r="AT345" s="89" t="s">
        <v>211</v>
      </c>
      <c r="AU345" s="89" t="s">
        <v>82</v>
      </c>
      <c r="AY345" s="6" t="s">
        <v>129</v>
      </c>
      <c r="BE345" s="156">
        <f>IF($N$345="základní",$J$345,0)</f>
        <v>0</v>
      </c>
      <c r="BF345" s="156">
        <f>IF($N$345="snížená",$J$345,0)</f>
        <v>0</v>
      </c>
      <c r="BG345" s="156">
        <f>IF($N$345="zákl. přenesená",$J$345,0)</f>
        <v>0</v>
      </c>
      <c r="BH345" s="156">
        <f>IF($N$345="sníž. přenesená",$J$345,0)</f>
        <v>0</v>
      </c>
      <c r="BI345" s="156">
        <f>IF($N$345="nulová",$J$345,0)</f>
        <v>0</v>
      </c>
      <c r="BJ345" s="89" t="s">
        <v>21</v>
      </c>
      <c r="BK345" s="156">
        <f>ROUND($I$345*$H$345,2)</f>
        <v>0</v>
      </c>
      <c r="BL345" s="89" t="s">
        <v>242</v>
      </c>
      <c r="BM345" s="89" t="s">
        <v>519</v>
      </c>
    </row>
    <row r="346" spans="2:47" s="6" customFormat="1" ht="16.5" customHeight="1">
      <c r="B346" s="23"/>
      <c r="C346" s="24"/>
      <c r="D346" s="157" t="s">
        <v>139</v>
      </c>
      <c r="E346" s="24"/>
      <c r="F346" s="158" t="s">
        <v>518</v>
      </c>
      <c r="G346" s="24"/>
      <c r="H346" s="24"/>
      <c r="J346" s="24"/>
      <c r="K346" s="24"/>
      <c r="L346" s="43"/>
      <c r="M346" s="56"/>
      <c r="N346" s="24"/>
      <c r="O346" s="24"/>
      <c r="P346" s="24"/>
      <c r="Q346" s="24"/>
      <c r="R346" s="24"/>
      <c r="S346" s="24"/>
      <c r="T346" s="57"/>
      <c r="AT346" s="6" t="s">
        <v>139</v>
      </c>
      <c r="AU346" s="6" t="s">
        <v>82</v>
      </c>
    </row>
    <row r="347" spans="2:51" s="6" customFormat="1" ht="15.75" customHeight="1">
      <c r="B347" s="159"/>
      <c r="C347" s="160"/>
      <c r="D347" s="161" t="s">
        <v>141</v>
      </c>
      <c r="E347" s="160"/>
      <c r="F347" s="162" t="s">
        <v>520</v>
      </c>
      <c r="G347" s="160"/>
      <c r="H347" s="163">
        <v>200</v>
      </c>
      <c r="J347" s="160"/>
      <c r="K347" s="160"/>
      <c r="L347" s="164"/>
      <c r="M347" s="165"/>
      <c r="N347" s="160"/>
      <c r="O347" s="160"/>
      <c r="P347" s="160"/>
      <c r="Q347" s="160"/>
      <c r="R347" s="160"/>
      <c r="S347" s="160"/>
      <c r="T347" s="166"/>
      <c r="AT347" s="167" t="s">
        <v>141</v>
      </c>
      <c r="AU347" s="167" t="s">
        <v>82</v>
      </c>
      <c r="AV347" s="167" t="s">
        <v>82</v>
      </c>
      <c r="AW347" s="167" t="s">
        <v>97</v>
      </c>
      <c r="AX347" s="167" t="s">
        <v>21</v>
      </c>
      <c r="AY347" s="167" t="s">
        <v>129</v>
      </c>
    </row>
    <row r="348" spans="2:65" s="6" customFormat="1" ht="15.75" customHeight="1">
      <c r="B348" s="23"/>
      <c r="C348" s="145" t="s">
        <v>521</v>
      </c>
      <c r="D348" s="145" t="s">
        <v>132</v>
      </c>
      <c r="E348" s="146" t="s">
        <v>522</v>
      </c>
      <c r="F348" s="147" t="s">
        <v>523</v>
      </c>
      <c r="G348" s="148" t="s">
        <v>135</v>
      </c>
      <c r="H348" s="149">
        <v>250.79</v>
      </c>
      <c r="I348" s="150"/>
      <c r="J348" s="151">
        <f>ROUND($I$348*$H$348,2)</f>
        <v>0</v>
      </c>
      <c r="K348" s="147" t="s">
        <v>206</v>
      </c>
      <c r="L348" s="43"/>
      <c r="M348" s="152"/>
      <c r="N348" s="153" t="s">
        <v>45</v>
      </c>
      <c r="O348" s="24"/>
      <c r="P348" s="154">
        <f>$O$348*$H$348</f>
        <v>0</v>
      </c>
      <c r="Q348" s="154">
        <v>0</v>
      </c>
      <c r="R348" s="154">
        <f>$Q$348*$H$348</f>
        <v>0</v>
      </c>
      <c r="S348" s="154">
        <v>0</v>
      </c>
      <c r="T348" s="155">
        <f>$S$348*$H$348</f>
        <v>0</v>
      </c>
      <c r="AR348" s="89" t="s">
        <v>242</v>
      </c>
      <c r="AT348" s="89" t="s">
        <v>132</v>
      </c>
      <c r="AU348" s="89" t="s">
        <v>82</v>
      </c>
      <c r="AY348" s="6" t="s">
        <v>129</v>
      </c>
      <c r="BE348" s="156">
        <f>IF($N$348="základní",$J$348,0)</f>
        <v>0</v>
      </c>
      <c r="BF348" s="156">
        <f>IF($N$348="snížená",$J$348,0)</f>
        <v>0</v>
      </c>
      <c r="BG348" s="156">
        <f>IF($N$348="zákl. přenesená",$J$348,0)</f>
        <v>0</v>
      </c>
      <c r="BH348" s="156">
        <f>IF($N$348="sníž. přenesená",$J$348,0)</f>
        <v>0</v>
      </c>
      <c r="BI348" s="156">
        <f>IF($N$348="nulová",$J$348,0)</f>
        <v>0</v>
      </c>
      <c r="BJ348" s="89" t="s">
        <v>21</v>
      </c>
      <c r="BK348" s="156">
        <f>ROUND($I$348*$H$348,2)</f>
        <v>0</v>
      </c>
      <c r="BL348" s="89" t="s">
        <v>242</v>
      </c>
      <c r="BM348" s="89" t="s">
        <v>524</v>
      </c>
    </row>
    <row r="349" spans="2:47" s="6" customFormat="1" ht="16.5" customHeight="1">
      <c r="B349" s="23"/>
      <c r="C349" s="24"/>
      <c r="D349" s="157" t="s">
        <v>139</v>
      </c>
      <c r="E349" s="24"/>
      <c r="F349" s="158" t="s">
        <v>525</v>
      </c>
      <c r="G349" s="24"/>
      <c r="H349" s="24"/>
      <c r="J349" s="24"/>
      <c r="K349" s="24"/>
      <c r="L349" s="43"/>
      <c r="M349" s="56"/>
      <c r="N349" s="24"/>
      <c r="O349" s="24"/>
      <c r="P349" s="24"/>
      <c r="Q349" s="24"/>
      <c r="R349" s="24"/>
      <c r="S349" s="24"/>
      <c r="T349" s="57"/>
      <c r="AT349" s="6" t="s">
        <v>139</v>
      </c>
      <c r="AU349" s="6" t="s">
        <v>82</v>
      </c>
    </row>
    <row r="350" spans="2:51" s="6" customFormat="1" ht="15.75" customHeight="1">
      <c r="B350" s="159"/>
      <c r="C350" s="160"/>
      <c r="D350" s="161" t="s">
        <v>141</v>
      </c>
      <c r="E350" s="160"/>
      <c r="F350" s="162" t="s">
        <v>526</v>
      </c>
      <c r="G350" s="160"/>
      <c r="H350" s="163">
        <v>250.79</v>
      </c>
      <c r="J350" s="160"/>
      <c r="K350" s="160"/>
      <c r="L350" s="164"/>
      <c r="M350" s="165"/>
      <c r="N350" s="160"/>
      <c r="O350" s="160"/>
      <c r="P350" s="160"/>
      <c r="Q350" s="160"/>
      <c r="R350" s="160"/>
      <c r="S350" s="160"/>
      <c r="T350" s="166"/>
      <c r="AT350" s="167" t="s">
        <v>141</v>
      </c>
      <c r="AU350" s="167" t="s">
        <v>82</v>
      </c>
      <c r="AV350" s="167" t="s">
        <v>82</v>
      </c>
      <c r="AW350" s="167" t="s">
        <v>97</v>
      </c>
      <c r="AX350" s="167" t="s">
        <v>74</v>
      </c>
      <c r="AY350" s="167" t="s">
        <v>129</v>
      </c>
    </row>
    <row r="351" spans="2:65" s="6" customFormat="1" ht="15.75" customHeight="1">
      <c r="B351" s="23"/>
      <c r="C351" s="168" t="s">
        <v>527</v>
      </c>
      <c r="D351" s="168" t="s">
        <v>211</v>
      </c>
      <c r="E351" s="169" t="s">
        <v>528</v>
      </c>
      <c r="F351" s="170" t="s">
        <v>529</v>
      </c>
      <c r="G351" s="171" t="s">
        <v>135</v>
      </c>
      <c r="H351" s="172">
        <v>300</v>
      </c>
      <c r="I351" s="173"/>
      <c r="J351" s="174">
        <f>ROUND($I$351*$H$351,2)</f>
        <v>0</v>
      </c>
      <c r="K351" s="170" t="s">
        <v>136</v>
      </c>
      <c r="L351" s="175"/>
      <c r="M351" s="176"/>
      <c r="N351" s="177" t="s">
        <v>45</v>
      </c>
      <c r="O351" s="24"/>
      <c r="P351" s="154">
        <f>$O$351*$H$351</f>
        <v>0</v>
      </c>
      <c r="Q351" s="154">
        <v>1E-06</v>
      </c>
      <c r="R351" s="154">
        <f>$Q$351*$H$351</f>
        <v>0.0003</v>
      </c>
      <c r="S351" s="154">
        <v>0</v>
      </c>
      <c r="T351" s="155">
        <f>$S$351*$H$351</f>
        <v>0</v>
      </c>
      <c r="AR351" s="89" t="s">
        <v>304</v>
      </c>
      <c r="AT351" s="89" t="s">
        <v>211</v>
      </c>
      <c r="AU351" s="89" t="s">
        <v>82</v>
      </c>
      <c r="AY351" s="6" t="s">
        <v>129</v>
      </c>
      <c r="BE351" s="156">
        <f>IF($N$351="základní",$J$351,0)</f>
        <v>0</v>
      </c>
      <c r="BF351" s="156">
        <f>IF($N$351="snížená",$J$351,0)</f>
        <v>0</v>
      </c>
      <c r="BG351" s="156">
        <f>IF($N$351="zákl. přenesená",$J$351,0)</f>
        <v>0</v>
      </c>
      <c r="BH351" s="156">
        <f>IF($N$351="sníž. přenesená",$J$351,0)</f>
        <v>0</v>
      </c>
      <c r="BI351" s="156">
        <f>IF($N$351="nulová",$J$351,0)</f>
        <v>0</v>
      </c>
      <c r="BJ351" s="89" t="s">
        <v>21</v>
      </c>
      <c r="BK351" s="156">
        <f>ROUND($I$351*$H$351,2)</f>
        <v>0</v>
      </c>
      <c r="BL351" s="89" t="s">
        <v>242</v>
      </c>
      <c r="BM351" s="89" t="s">
        <v>530</v>
      </c>
    </row>
    <row r="352" spans="2:47" s="6" customFormat="1" ht="27" customHeight="1">
      <c r="B352" s="23"/>
      <c r="C352" s="24"/>
      <c r="D352" s="157" t="s">
        <v>139</v>
      </c>
      <c r="E352" s="24"/>
      <c r="F352" s="158" t="s">
        <v>531</v>
      </c>
      <c r="G352" s="24"/>
      <c r="H352" s="24"/>
      <c r="J352" s="24"/>
      <c r="K352" s="24"/>
      <c r="L352" s="43"/>
      <c r="M352" s="56"/>
      <c r="N352" s="24"/>
      <c r="O352" s="24"/>
      <c r="P352" s="24"/>
      <c r="Q352" s="24"/>
      <c r="R352" s="24"/>
      <c r="S352" s="24"/>
      <c r="T352" s="57"/>
      <c r="AT352" s="6" t="s">
        <v>139</v>
      </c>
      <c r="AU352" s="6" t="s">
        <v>82</v>
      </c>
    </row>
    <row r="353" spans="2:51" s="6" customFormat="1" ht="15.75" customHeight="1">
      <c r="B353" s="159"/>
      <c r="C353" s="160"/>
      <c r="D353" s="161" t="s">
        <v>141</v>
      </c>
      <c r="E353" s="160"/>
      <c r="F353" s="162" t="s">
        <v>532</v>
      </c>
      <c r="G353" s="160"/>
      <c r="H353" s="163">
        <v>300</v>
      </c>
      <c r="J353" s="160"/>
      <c r="K353" s="160"/>
      <c r="L353" s="164"/>
      <c r="M353" s="165"/>
      <c r="N353" s="160"/>
      <c r="O353" s="160"/>
      <c r="P353" s="160"/>
      <c r="Q353" s="160"/>
      <c r="R353" s="160"/>
      <c r="S353" s="160"/>
      <c r="T353" s="166"/>
      <c r="AT353" s="167" t="s">
        <v>141</v>
      </c>
      <c r="AU353" s="167" t="s">
        <v>82</v>
      </c>
      <c r="AV353" s="167" t="s">
        <v>82</v>
      </c>
      <c r="AW353" s="167" t="s">
        <v>97</v>
      </c>
      <c r="AX353" s="167" t="s">
        <v>21</v>
      </c>
      <c r="AY353" s="167" t="s">
        <v>129</v>
      </c>
    </row>
    <row r="354" spans="2:65" s="6" customFormat="1" ht="15.75" customHeight="1">
      <c r="B354" s="23"/>
      <c r="C354" s="145" t="s">
        <v>533</v>
      </c>
      <c r="D354" s="145" t="s">
        <v>132</v>
      </c>
      <c r="E354" s="146" t="s">
        <v>534</v>
      </c>
      <c r="F354" s="147" t="s">
        <v>535</v>
      </c>
      <c r="G354" s="148" t="s">
        <v>135</v>
      </c>
      <c r="H354" s="149">
        <v>60.385</v>
      </c>
      <c r="I354" s="150"/>
      <c r="J354" s="151">
        <f>ROUND($I$354*$H$354,2)</f>
        <v>0</v>
      </c>
      <c r="K354" s="147" t="s">
        <v>206</v>
      </c>
      <c r="L354" s="43"/>
      <c r="M354" s="152"/>
      <c r="N354" s="153" t="s">
        <v>45</v>
      </c>
      <c r="O354" s="24"/>
      <c r="P354" s="154">
        <f>$O$354*$H$354</f>
        <v>0</v>
      </c>
      <c r="Q354" s="154">
        <v>0</v>
      </c>
      <c r="R354" s="154">
        <f>$Q$354*$H$354</f>
        <v>0</v>
      </c>
      <c r="S354" s="154">
        <v>0</v>
      </c>
      <c r="T354" s="155">
        <f>$S$354*$H$354</f>
        <v>0</v>
      </c>
      <c r="AR354" s="89" t="s">
        <v>242</v>
      </c>
      <c r="AT354" s="89" t="s">
        <v>132</v>
      </c>
      <c r="AU354" s="89" t="s">
        <v>82</v>
      </c>
      <c r="AY354" s="6" t="s">
        <v>129</v>
      </c>
      <c r="BE354" s="156">
        <f>IF($N$354="základní",$J$354,0)</f>
        <v>0</v>
      </c>
      <c r="BF354" s="156">
        <f>IF($N$354="snížená",$J$354,0)</f>
        <v>0</v>
      </c>
      <c r="BG354" s="156">
        <f>IF($N$354="zákl. přenesená",$J$354,0)</f>
        <v>0</v>
      </c>
      <c r="BH354" s="156">
        <f>IF($N$354="sníž. přenesená",$J$354,0)</f>
        <v>0</v>
      </c>
      <c r="BI354" s="156">
        <f>IF($N$354="nulová",$J$354,0)</f>
        <v>0</v>
      </c>
      <c r="BJ354" s="89" t="s">
        <v>21</v>
      </c>
      <c r="BK354" s="156">
        <f>ROUND($I$354*$H$354,2)</f>
        <v>0</v>
      </c>
      <c r="BL354" s="89" t="s">
        <v>242</v>
      </c>
      <c r="BM354" s="89" t="s">
        <v>536</v>
      </c>
    </row>
    <row r="355" spans="2:47" s="6" customFormat="1" ht="16.5" customHeight="1">
      <c r="B355" s="23"/>
      <c r="C355" s="24"/>
      <c r="D355" s="157" t="s">
        <v>139</v>
      </c>
      <c r="E355" s="24"/>
      <c r="F355" s="158" t="s">
        <v>535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139</v>
      </c>
      <c r="AU355" s="6" t="s">
        <v>82</v>
      </c>
    </row>
    <row r="356" spans="2:51" s="6" customFormat="1" ht="15.75" customHeight="1">
      <c r="B356" s="159"/>
      <c r="C356" s="160"/>
      <c r="D356" s="161" t="s">
        <v>141</v>
      </c>
      <c r="E356" s="160"/>
      <c r="F356" s="162" t="s">
        <v>537</v>
      </c>
      <c r="G356" s="160"/>
      <c r="H356" s="163">
        <v>60.385</v>
      </c>
      <c r="J356" s="160"/>
      <c r="K356" s="160"/>
      <c r="L356" s="164"/>
      <c r="M356" s="165"/>
      <c r="N356" s="160"/>
      <c r="O356" s="160"/>
      <c r="P356" s="160"/>
      <c r="Q356" s="160"/>
      <c r="R356" s="160"/>
      <c r="S356" s="160"/>
      <c r="T356" s="166"/>
      <c r="AT356" s="167" t="s">
        <v>141</v>
      </c>
      <c r="AU356" s="167" t="s">
        <v>82</v>
      </c>
      <c r="AV356" s="167" t="s">
        <v>82</v>
      </c>
      <c r="AW356" s="167" t="s">
        <v>97</v>
      </c>
      <c r="AX356" s="167" t="s">
        <v>74</v>
      </c>
      <c r="AY356" s="167" t="s">
        <v>129</v>
      </c>
    </row>
    <row r="357" spans="2:65" s="6" customFormat="1" ht="15.75" customHeight="1">
      <c r="B357" s="23"/>
      <c r="C357" s="168" t="s">
        <v>538</v>
      </c>
      <c r="D357" s="168" t="s">
        <v>211</v>
      </c>
      <c r="E357" s="169" t="s">
        <v>539</v>
      </c>
      <c r="F357" s="170" t="s">
        <v>540</v>
      </c>
      <c r="G357" s="171" t="s">
        <v>135</v>
      </c>
      <c r="H357" s="172">
        <v>100</v>
      </c>
      <c r="I357" s="173"/>
      <c r="J357" s="174">
        <f>ROUND($I$357*$H$357,2)</f>
        <v>0</v>
      </c>
      <c r="K357" s="170" t="s">
        <v>206</v>
      </c>
      <c r="L357" s="175"/>
      <c r="M357" s="176"/>
      <c r="N357" s="177" t="s">
        <v>45</v>
      </c>
      <c r="O357" s="24"/>
      <c r="P357" s="154">
        <f>$O$357*$H$357</f>
        <v>0</v>
      </c>
      <c r="Q357" s="154">
        <v>1E-06</v>
      </c>
      <c r="R357" s="154">
        <f>$Q$357*$H$357</f>
        <v>9.999999999999999E-05</v>
      </c>
      <c r="S357" s="154">
        <v>0</v>
      </c>
      <c r="T357" s="155">
        <f>$S$357*$H$357</f>
        <v>0</v>
      </c>
      <c r="AR357" s="89" t="s">
        <v>304</v>
      </c>
      <c r="AT357" s="89" t="s">
        <v>211</v>
      </c>
      <c r="AU357" s="89" t="s">
        <v>82</v>
      </c>
      <c r="AY357" s="6" t="s">
        <v>129</v>
      </c>
      <c r="BE357" s="156">
        <f>IF($N$357="základní",$J$357,0)</f>
        <v>0</v>
      </c>
      <c r="BF357" s="156">
        <f>IF($N$357="snížená",$J$357,0)</f>
        <v>0</v>
      </c>
      <c r="BG357" s="156">
        <f>IF($N$357="zákl. přenesená",$J$357,0)</f>
        <v>0</v>
      </c>
      <c r="BH357" s="156">
        <f>IF($N$357="sníž. přenesená",$J$357,0)</f>
        <v>0</v>
      </c>
      <c r="BI357" s="156">
        <f>IF($N$357="nulová",$J$357,0)</f>
        <v>0</v>
      </c>
      <c r="BJ357" s="89" t="s">
        <v>21</v>
      </c>
      <c r="BK357" s="156">
        <f>ROUND($I$357*$H$357,2)</f>
        <v>0</v>
      </c>
      <c r="BL357" s="89" t="s">
        <v>242</v>
      </c>
      <c r="BM357" s="89" t="s">
        <v>541</v>
      </c>
    </row>
    <row r="358" spans="2:47" s="6" customFormat="1" ht="16.5" customHeight="1">
      <c r="B358" s="23"/>
      <c r="C358" s="24"/>
      <c r="D358" s="157" t="s">
        <v>139</v>
      </c>
      <c r="E358" s="24"/>
      <c r="F358" s="158" t="s">
        <v>540</v>
      </c>
      <c r="G358" s="24"/>
      <c r="H358" s="24"/>
      <c r="J358" s="24"/>
      <c r="K358" s="24"/>
      <c r="L358" s="43"/>
      <c r="M358" s="56"/>
      <c r="N358" s="24"/>
      <c r="O358" s="24"/>
      <c r="P358" s="24"/>
      <c r="Q358" s="24"/>
      <c r="R358" s="24"/>
      <c r="S358" s="24"/>
      <c r="T358" s="57"/>
      <c r="AT358" s="6" t="s">
        <v>139</v>
      </c>
      <c r="AU358" s="6" t="s">
        <v>82</v>
      </c>
    </row>
    <row r="359" spans="2:51" s="6" customFormat="1" ht="15.75" customHeight="1">
      <c r="B359" s="159"/>
      <c r="C359" s="160"/>
      <c r="D359" s="161" t="s">
        <v>141</v>
      </c>
      <c r="E359" s="160"/>
      <c r="F359" s="162" t="s">
        <v>27</v>
      </c>
      <c r="G359" s="160"/>
      <c r="H359" s="163">
        <v>100</v>
      </c>
      <c r="J359" s="160"/>
      <c r="K359" s="160"/>
      <c r="L359" s="164"/>
      <c r="M359" s="165"/>
      <c r="N359" s="160"/>
      <c r="O359" s="160"/>
      <c r="P359" s="160"/>
      <c r="Q359" s="160"/>
      <c r="R359" s="160"/>
      <c r="S359" s="160"/>
      <c r="T359" s="166"/>
      <c r="AT359" s="167" t="s">
        <v>141</v>
      </c>
      <c r="AU359" s="167" t="s">
        <v>82</v>
      </c>
      <c r="AV359" s="167" t="s">
        <v>82</v>
      </c>
      <c r="AW359" s="167" t="s">
        <v>97</v>
      </c>
      <c r="AX359" s="167" t="s">
        <v>21</v>
      </c>
      <c r="AY359" s="167" t="s">
        <v>129</v>
      </c>
    </row>
    <row r="360" spans="2:65" s="6" customFormat="1" ht="15.75" customHeight="1">
      <c r="B360" s="23"/>
      <c r="C360" s="145" t="s">
        <v>542</v>
      </c>
      <c r="D360" s="145" t="s">
        <v>132</v>
      </c>
      <c r="E360" s="146" t="s">
        <v>543</v>
      </c>
      <c r="F360" s="147" t="s">
        <v>544</v>
      </c>
      <c r="G360" s="148" t="s">
        <v>135</v>
      </c>
      <c r="H360" s="149">
        <v>835.993</v>
      </c>
      <c r="I360" s="150"/>
      <c r="J360" s="151">
        <f>ROUND($I$360*$H$360,2)</f>
        <v>0</v>
      </c>
      <c r="K360" s="147" t="s">
        <v>136</v>
      </c>
      <c r="L360" s="43"/>
      <c r="M360" s="152"/>
      <c r="N360" s="153" t="s">
        <v>45</v>
      </c>
      <c r="O360" s="24"/>
      <c r="P360" s="154">
        <f>$O$360*$H$360</f>
        <v>0</v>
      </c>
      <c r="Q360" s="154">
        <v>0.0002</v>
      </c>
      <c r="R360" s="154">
        <f>$Q$360*$H$360</f>
        <v>0.16719860000000003</v>
      </c>
      <c r="S360" s="154">
        <v>0</v>
      </c>
      <c r="T360" s="155">
        <f>$S$360*$H$360</f>
        <v>0</v>
      </c>
      <c r="AR360" s="89" t="s">
        <v>242</v>
      </c>
      <c r="AT360" s="89" t="s">
        <v>132</v>
      </c>
      <c r="AU360" s="89" t="s">
        <v>82</v>
      </c>
      <c r="AY360" s="6" t="s">
        <v>129</v>
      </c>
      <c r="BE360" s="156">
        <f>IF($N$360="základní",$J$360,0)</f>
        <v>0</v>
      </c>
      <c r="BF360" s="156">
        <f>IF($N$360="snížená",$J$360,0)</f>
        <v>0</v>
      </c>
      <c r="BG360" s="156">
        <f>IF($N$360="zákl. přenesená",$J$360,0)</f>
        <v>0</v>
      </c>
      <c r="BH360" s="156">
        <f>IF($N$360="sníž. přenesená",$J$360,0)</f>
        <v>0</v>
      </c>
      <c r="BI360" s="156">
        <f>IF($N$360="nulová",$J$360,0)</f>
        <v>0</v>
      </c>
      <c r="BJ360" s="89" t="s">
        <v>21</v>
      </c>
      <c r="BK360" s="156">
        <f>ROUND($I$360*$H$360,2)</f>
        <v>0</v>
      </c>
      <c r="BL360" s="89" t="s">
        <v>242</v>
      </c>
      <c r="BM360" s="89" t="s">
        <v>545</v>
      </c>
    </row>
    <row r="361" spans="2:47" s="6" customFormat="1" ht="16.5" customHeight="1">
      <c r="B361" s="23"/>
      <c r="C361" s="24"/>
      <c r="D361" s="157" t="s">
        <v>139</v>
      </c>
      <c r="E361" s="24"/>
      <c r="F361" s="158" t="s">
        <v>546</v>
      </c>
      <c r="G361" s="24"/>
      <c r="H361" s="24"/>
      <c r="J361" s="24"/>
      <c r="K361" s="24"/>
      <c r="L361" s="43"/>
      <c r="M361" s="56"/>
      <c r="N361" s="24"/>
      <c r="O361" s="24"/>
      <c r="P361" s="24"/>
      <c r="Q361" s="24"/>
      <c r="R361" s="24"/>
      <c r="S361" s="24"/>
      <c r="T361" s="57"/>
      <c r="AT361" s="6" t="s">
        <v>139</v>
      </c>
      <c r="AU361" s="6" t="s">
        <v>82</v>
      </c>
    </row>
    <row r="362" spans="2:51" s="6" customFormat="1" ht="27" customHeight="1">
      <c r="B362" s="159"/>
      <c r="C362" s="160"/>
      <c r="D362" s="161" t="s">
        <v>141</v>
      </c>
      <c r="E362" s="160"/>
      <c r="F362" s="162" t="s">
        <v>547</v>
      </c>
      <c r="G362" s="160"/>
      <c r="H362" s="163">
        <v>700.118</v>
      </c>
      <c r="J362" s="160"/>
      <c r="K362" s="160"/>
      <c r="L362" s="164"/>
      <c r="M362" s="165"/>
      <c r="N362" s="160"/>
      <c r="O362" s="160"/>
      <c r="P362" s="160"/>
      <c r="Q362" s="160"/>
      <c r="R362" s="160"/>
      <c r="S362" s="160"/>
      <c r="T362" s="166"/>
      <c r="AT362" s="167" t="s">
        <v>141</v>
      </c>
      <c r="AU362" s="167" t="s">
        <v>82</v>
      </c>
      <c r="AV362" s="167" t="s">
        <v>82</v>
      </c>
      <c r="AW362" s="167" t="s">
        <v>97</v>
      </c>
      <c r="AX362" s="167" t="s">
        <v>74</v>
      </c>
      <c r="AY362" s="167" t="s">
        <v>129</v>
      </c>
    </row>
    <row r="363" spans="2:51" s="6" customFormat="1" ht="15.75" customHeight="1">
      <c r="B363" s="159"/>
      <c r="C363" s="160"/>
      <c r="D363" s="161" t="s">
        <v>141</v>
      </c>
      <c r="E363" s="160"/>
      <c r="F363" s="162" t="s">
        <v>503</v>
      </c>
      <c r="G363" s="160"/>
      <c r="H363" s="163">
        <v>-44.325</v>
      </c>
      <c r="J363" s="160"/>
      <c r="K363" s="160"/>
      <c r="L363" s="164"/>
      <c r="M363" s="165"/>
      <c r="N363" s="160"/>
      <c r="O363" s="160"/>
      <c r="P363" s="160"/>
      <c r="Q363" s="160"/>
      <c r="R363" s="160"/>
      <c r="S363" s="160"/>
      <c r="T363" s="166"/>
      <c r="AT363" s="167" t="s">
        <v>141</v>
      </c>
      <c r="AU363" s="167" t="s">
        <v>82</v>
      </c>
      <c r="AV363" s="167" t="s">
        <v>82</v>
      </c>
      <c r="AW363" s="167" t="s">
        <v>97</v>
      </c>
      <c r="AX363" s="167" t="s">
        <v>74</v>
      </c>
      <c r="AY363" s="167" t="s">
        <v>129</v>
      </c>
    </row>
    <row r="364" spans="2:51" s="6" customFormat="1" ht="15.75" customHeight="1">
      <c r="B364" s="159"/>
      <c r="C364" s="160"/>
      <c r="D364" s="161" t="s">
        <v>141</v>
      </c>
      <c r="E364" s="160"/>
      <c r="F364" s="162" t="s">
        <v>504</v>
      </c>
      <c r="G364" s="160"/>
      <c r="H364" s="163">
        <v>-16.06</v>
      </c>
      <c r="J364" s="160"/>
      <c r="K364" s="160"/>
      <c r="L364" s="164"/>
      <c r="M364" s="165"/>
      <c r="N364" s="160"/>
      <c r="O364" s="160"/>
      <c r="P364" s="160"/>
      <c r="Q364" s="160"/>
      <c r="R364" s="160"/>
      <c r="S364" s="160"/>
      <c r="T364" s="166"/>
      <c r="AT364" s="167" t="s">
        <v>141</v>
      </c>
      <c r="AU364" s="167" t="s">
        <v>82</v>
      </c>
      <c r="AV364" s="167" t="s">
        <v>82</v>
      </c>
      <c r="AW364" s="167" t="s">
        <v>97</v>
      </c>
      <c r="AX364" s="167" t="s">
        <v>74</v>
      </c>
      <c r="AY364" s="167" t="s">
        <v>129</v>
      </c>
    </row>
    <row r="365" spans="2:51" s="6" customFormat="1" ht="27" customHeight="1">
      <c r="B365" s="159"/>
      <c r="C365" s="160"/>
      <c r="D365" s="161" t="s">
        <v>141</v>
      </c>
      <c r="E365" s="160"/>
      <c r="F365" s="162" t="s">
        <v>548</v>
      </c>
      <c r="G365" s="160"/>
      <c r="H365" s="163">
        <v>196.26</v>
      </c>
      <c r="J365" s="160"/>
      <c r="K365" s="160"/>
      <c r="L365" s="164"/>
      <c r="M365" s="165"/>
      <c r="N365" s="160"/>
      <c r="O365" s="160"/>
      <c r="P365" s="160"/>
      <c r="Q365" s="160"/>
      <c r="R365" s="160"/>
      <c r="S365" s="160"/>
      <c r="T365" s="166"/>
      <c r="AT365" s="167" t="s">
        <v>141</v>
      </c>
      <c r="AU365" s="167" t="s">
        <v>82</v>
      </c>
      <c r="AV365" s="167" t="s">
        <v>82</v>
      </c>
      <c r="AW365" s="167" t="s">
        <v>97</v>
      </c>
      <c r="AX365" s="167" t="s">
        <v>74</v>
      </c>
      <c r="AY365" s="167" t="s">
        <v>129</v>
      </c>
    </row>
    <row r="366" spans="2:65" s="6" customFormat="1" ht="15.75" customHeight="1">
      <c r="B366" s="23"/>
      <c r="C366" s="145" t="s">
        <v>549</v>
      </c>
      <c r="D366" s="145" t="s">
        <v>132</v>
      </c>
      <c r="E366" s="146" t="s">
        <v>550</v>
      </c>
      <c r="F366" s="147" t="s">
        <v>551</v>
      </c>
      <c r="G366" s="148" t="s">
        <v>135</v>
      </c>
      <c r="H366" s="149">
        <v>835.993</v>
      </c>
      <c r="I366" s="150"/>
      <c r="J366" s="151">
        <f>ROUND($I$366*$H$366,2)</f>
        <v>0</v>
      </c>
      <c r="K366" s="147" t="s">
        <v>136</v>
      </c>
      <c r="L366" s="43"/>
      <c r="M366" s="152"/>
      <c r="N366" s="153" t="s">
        <v>45</v>
      </c>
      <c r="O366" s="24"/>
      <c r="P366" s="154">
        <f>$O$366*$H$366</f>
        <v>0</v>
      </c>
      <c r="Q366" s="154">
        <v>0.0002</v>
      </c>
      <c r="R366" s="154">
        <f>$Q$366*$H$366</f>
        <v>0.16719860000000003</v>
      </c>
      <c r="S366" s="154">
        <v>0</v>
      </c>
      <c r="T366" s="155">
        <f>$S$366*$H$366</f>
        <v>0</v>
      </c>
      <c r="AR366" s="89" t="s">
        <v>242</v>
      </c>
      <c r="AT366" s="89" t="s">
        <v>132</v>
      </c>
      <c r="AU366" s="89" t="s">
        <v>82</v>
      </c>
      <c r="AY366" s="6" t="s">
        <v>129</v>
      </c>
      <c r="BE366" s="156">
        <f>IF($N$366="základní",$J$366,0)</f>
        <v>0</v>
      </c>
      <c r="BF366" s="156">
        <f>IF($N$366="snížená",$J$366,0)</f>
        <v>0</v>
      </c>
      <c r="BG366" s="156">
        <f>IF($N$366="zákl. přenesená",$J$366,0)</f>
        <v>0</v>
      </c>
      <c r="BH366" s="156">
        <f>IF($N$366="sníž. přenesená",$J$366,0)</f>
        <v>0</v>
      </c>
      <c r="BI366" s="156">
        <f>IF($N$366="nulová",$J$366,0)</f>
        <v>0</v>
      </c>
      <c r="BJ366" s="89" t="s">
        <v>21</v>
      </c>
      <c r="BK366" s="156">
        <f>ROUND($I$366*$H$366,2)</f>
        <v>0</v>
      </c>
      <c r="BL366" s="89" t="s">
        <v>242</v>
      </c>
      <c r="BM366" s="89" t="s">
        <v>552</v>
      </c>
    </row>
    <row r="367" spans="2:47" s="6" customFormat="1" ht="16.5" customHeight="1">
      <c r="B367" s="23"/>
      <c r="C367" s="24"/>
      <c r="D367" s="157" t="s">
        <v>139</v>
      </c>
      <c r="E367" s="24"/>
      <c r="F367" s="158" t="s">
        <v>553</v>
      </c>
      <c r="G367" s="24"/>
      <c r="H367" s="24"/>
      <c r="J367" s="24"/>
      <c r="K367" s="24"/>
      <c r="L367" s="43"/>
      <c r="M367" s="56"/>
      <c r="N367" s="24"/>
      <c r="O367" s="24"/>
      <c r="P367" s="24"/>
      <c r="Q367" s="24"/>
      <c r="R367" s="24"/>
      <c r="S367" s="24"/>
      <c r="T367" s="57"/>
      <c r="AT367" s="6" t="s">
        <v>139</v>
      </c>
      <c r="AU367" s="6" t="s">
        <v>82</v>
      </c>
    </row>
    <row r="368" spans="2:65" s="6" customFormat="1" ht="15.75" customHeight="1">
      <c r="B368" s="23"/>
      <c r="C368" s="145" t="s">
        <v>554</v>
      </c>
      <c r="D368" s="145" t="s">
        <v>132</v>
      </c>
      <c r="E368" s="146" t="s">
        <v>555</v>
      </c>
      <c r="F368" s="147" t="s">
        <v>556</v>
      </c>
      <c r="G368" s="148" t="s">
        <v>135</v>
      </c>
      <c r="H368" s="149">
        <v>835.993</v>
      </c>
      <c r="I368" s="150"/>
      <c r="J368" s="151">
        <f>ROUND($I$368*$H$368,2)</f>
        <v>0</v>
      </c>
      <c r="K368" s="147" t="s">
        <v>136</v>
      </c>
      <c r="L368" s="43"/>
      <c r="M368" s="152"/>
      <c r="N368" s="153" t="s">
        <v>45</v>
      </c>
      <c r="O368" s="24"/>
      <c r="P368" s="154">
        <f>$O$368*$H$368</f>
        <v>0</v>
      </c>
      <c r="Q368" s="154">
        <v>0.00029</v>
      </c>
      <c r="R368" s="154">
        <f>$Q$368*$H$368</f>
        <v>0.24243797</v>
      </c>
      <c r="S368" s="154">
        <v>0</v>
      </c>
      <c r="T368" s="155">
        <f>$S$368*$H$368</f>
        <v>0</v>
      </c>
      <c r="AR368" s="89" t="s">
        <v>242</v>
      </c>
      <c r="AT368" s="89" t="s">
        <v>132</v>
      </c>
      <c r="AU368" s="89" t="s">
        <v>82</v>
      </c>
      <c r="AY368" s="6" t="s">
        <v>129</v>
      </c>
      <c r="BE368" s="156">
        <f>IF($N$368="základní",$J$368,0)</f>
        <v>0</v>
      </c>
      <c r="BF368" s="156">
        <f>IF($N$368="snížená",$J$368,0)</f>
        <v>0</v>
      </c>
      <c r="BG368" s="156">
        <f>IF($N$368="zákl. přenesená",$J$368,0)</f>
        <v>0</v>
      </c>
      <c r="BH368" s="156">
        <f>IF($N$368="sníž. přenesená",$J$368,0)</f>
        <v>0</v>
      </c>
      <c r="BI368" s="156">
        <f>IF($N$368="nulová",$J$368,0)</f>
        <v>0</v>
      </c>
      <c r="BJ368" s="89" t="s">
        <v>21</v>
      </c>
      <c r="BK368" s="156">
        <f>ROUND($I$368*$H$368,2)</f>
        <v>0</v>
      </c>
      <c r="BL368" s="89" t="s">
        <v>242</v>
      </c>
      <c r="BM368" s="89" t="s">
        <v>557</v>
      </c>
    </row>
    <row r="369" spans="2:47" s="6" customFormat="1" ht="27" customHeight="1">
      <c r="B369" s="23"/>
      <c r="C369" s="24"/>
      <c r="D369" s="157" t="s">
        <v>139</v>
      </c>
      <c r="E369" s="24"/>
      <c r="F369" s="158" t="s">
        <v>558</v>
      </c>
      <c r="G369" s="24"/>
      <c r="H369" s="24"/>
      <c r="J369" s="24"/>
      <c r="K369" s="24"/>
      <c r="L369" s="43"/>
      <c r="M369" s="178"/>
      <c r="N369" s="179"/>
      <c r="O369" s="179"/>
      <c r="P369" s="179"/>
      <c r="Q369" s="179"/>
      <c r="R369" s="179"/>
      <c r="S369" s="179"/>
      <c r="T369" s="180"/>
      <c r="AT369" s="6" t="s">
        <v>139</v>
      </c>
      <c r="AU369" s="6" t="s">
        <v>82</v>
      </c>
    </row>
    <row r="370" spans="2:12" s="6" customFormat="1" ht="7.5" customHeight="1">
      <c r="B370" s="38"/>
      <c r="C370" s="39"/>
      <c r="D370" s="39"/>
      <c r="E370" s="39"/>
      <c r="F370" s="39"/>
      <c r="G370" s="39"/>
      <c r="H370" s="39"/>
      <c r="I370" s="101"/>
      <c r="J370" s="39"/>
      <c r="K370" s="39"/>
      <c r="L370" s="43"/>
    </row>
    <row r="371" s="2" customFormat="1" ht="14.25" customHeight="1"/>
  </sheetData>
  <sheetProtection password="CC35" sheet="1" objects="1" scenarios="1" formatColumns="0" formatRows="0" sort="0" autoFilter="0"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I78" sqref="I7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4"/>
      <c r="C1" s="184"/>
      <c r="D1" s="183" t="s">
        <v>1</v>
      </c>
      <c r="E1" s="184"/>
      <c r="F1" s="185" t="s">
        <v>594</v>
      </c>
      <c r="G1" s="302" t="s">
        <v>595</v>
      </c>
      <c r="H1" s="302"/>
      <c r="I1" s="184"/>
      <c r="J1" s="185" t="s">
        <v>596</v>
      </c>
      <c r="K1" s="183" t="s">
        <v>89</v>
      </c>
      <c r="L1" s="185" t="s">
        <v>597</v>
      </c>
      <c r="M1" s="185"/>
      <c r="N1" s="185"/>
      <c r="O1" s="185"/>
      <c r="P1" s="185"/>
      <c r="Q1" s="185"/>
      <c r="R1" s="185"/>
      <c r="S1" s="185"/>
      <c r="T1" s="185"/>
      <c r="U1" s="181"/>
      <c r="V1" s="1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5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Stavební úpravy archívů v 1.PP objektu staré radnice č.p. 144 se zřízením výměny vzduchu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91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0" t="s">
        <v>559</v>
      </c>
      <c r="F9" s="283"/>
      <c r="G9" s="283"/>
      <c r="H9" s="28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08.01.2015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 t="s">
        <v>33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34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36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32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8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ROUND($J$76,2)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ROUND(SUM($BE$76:$BE$78),2)</f>
        <v>0</v>
      </c>
      <c r="G30" s="24"/>
      <c r="H30" s="24"/>
      <c r="I30" s="97">
        <v>0.21</v>
      </c>
      <c r="J30" s="96">
        <f>ROUND(ROUND((SUM($BE$76:$BE$78)),2)*$I$30,2)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ROUND(SUM($BF$76:$BF$78),2)</f>
        <v>0</v>
      </c>
      <c r="G31" s="24"/>
      <c r="H31" s="24"/>
      <c r="I31" s="97">
        <v>0.15</v>
      </c>
      <c r="J31" s="96">
        <f>ROUND(ROUND((SUM($BF$76:$BF$78)),2)*$I$31,2)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ROUND(SUM($BG$76:$BG$78),2)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ROUND(SUM($BH$76:$BH$78),2)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ROUND(SUM($BI$76:$BI$78),2)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93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Stavební úpravy archívů v 1.PP objektu staré radnice č.p. 144 se zřízením výměny vzduchu</v>
      </c>
      <c r="F45" s="283"/>
      <c r="G45" s="283"/>
      <c r="H45" s="283"/>
      <c r="J45" s="24"/>
      <c r="K45" s="27"/>
    </row>
    <row r="46" spans="2:11" s="6" customFormat="1" ht="15" customHeight="1">
      <c r="B46" s="23"/>
      <c r="C46" s="19" t="s">
        <v>91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0" t="str">
        <f>$E$9</f>
        <v>02 - Instalace VZT - výměna vzduchu v archivech 1.PP</v>
      </c>
      <c r="F47" s="283"/>
      <c r="G47" s="283"/>
      <c r="H47" s="28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Obec Jablunkov</v>
      </c>
      <c r="G49" s="24"/>
      <c r="H49" s="24"/>
      <c r="I49" s="88" t="s">
        <v>24</v>
      </c>
      <c r="J49" s="52" t="str">
        <f>IF($J$12="","",$J$12)</f>
        <v>08.01.2015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</v>
      </c>
      <c r="G51" s="24"/>
      <c r="H51" s="24"/>
      <c r="I51" s="88" t="s">
        <v>36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34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94</v>
      </c>
      <c r="D54" s="32"/>
      <c r="E54" s="32"/>
      <c r="F54" s="32"/>
      <c r="G54" s="32"/>
      <c r="H54" s="32"/>
      <c r="I54" s="106"/>
      <c r="J54" s="107" t="s">
        <v>95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96</v>
      </c>
      <c r="D56" s="24"/>
      <c r="E56" s="24"/>
      <c r="F56" s="24"/>
      <c r="G56" s="24"/>
      <c r="H56" s="24"/>
      <c r="J56" s="67">
        <f>$J$76</f>
        <v>0</v>
      </c>
      <c r="K56" s="27"/>
      <c r="AU56" s="6" t="s">
        <v>97</v>
      </c>
    </row>
    <row r="57" spans="2:11" s="6" customFormat="1" ht="22.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7.5" customHeight="1">
      <c r="B58" s="38"/>
      <c r="C58" s="39"/>
      <c r="D58" s="39"/>
      <c r="E58" s="39"/>
      <c r="F58" s="39"/>
      <c r="G58" s="39"/>
      <c r="H58" s="39"/>
      <c r="I58" s="101"/>
      <c r="J58" s="39"/>
      <c r="K58" s="40"/>
    </row>
    <row r="62" spans="2:12" s="6" customFormat="1" ht="7.5" customHeight="1">
      <c r="B62" s="41"/>
      <c r="C62" s="42"/>
      <c r="D62" s="42"/>
      <c r="E62" s="42"/>
      <c r="F62" s="42"/>
      <c r="G62" s="42"/>
      <c r="H62" s="42"/>
      <c r="I62" s="103"/>
      <c r="J62" s="42"/>
      <c r="K62" s="42"/>
      <c r="L62" s="43"/>
    </row>
    <row r="63" spans="2:12" s="6" customFormat="1" ht="37.5" customHeight="1">
      <c r="B63" s="23"/>
      <c r="C63" s="12" t="s">
        <v>112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7.5" customHeight="1">
      <c r="B64" s="23"/>
      <c r="C64" s="24"/>
      <c r="D64" s="24"/>
      <c r="E64" s="24"/>
      <c r="F64" s="24"/>
      <c r="G64" s="24"/>
      <c r="H64" s="24"/>
      <c r="J64" s="24"/>
      <c r="K64" s="24"/>
      <c r="L64" s="43"/>
    </row>
    <row r="65" spans="2:12" s="6" customFormat="1" ht="15" customHeight="1">
      <c r="B65" s="23"/>
      <c r="C65" s="19" t="s">
        <v>16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16.5" customHeight="1">
      <c r="B66" s="23"/>
      <c r="C66" s="24"/>
      <c r="D66" s="24"/>
      <c r="E66" s="303" t="str">
        <f>$E$7</f>
        <v>Stavební úpravy archívů v 1.PP objektu staré radnice č.p. 144 se zřízením výměny vzduchu</v>
      </c>
      <c r="F66" s="283"/>
      <c r="G66" s="283"/>
      <c r="H66" s="283"/>
      <c r="J66" s="24"/>
      <c r="K66" s="24"/>
      <c r="L66" s="43"/>
    </row>
    <row r="67" spans="2:12" s="6" customFormat="1" ht="15" customHeight="1">
      <c r="B67" s="23"/>
      <c r="C67" s="19" t="s">
        <v>91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9.5" customHeight="1">
      <c r="B68" s="23"/>
      <c r="C68" s="24"/>
      <c r="D68" s="24"/>
      <c r="E68" s="280" t="str">
        <f>$E$9</f>
        <v>02 - Instalace VZT - výměna vzduchu v archivech 1.PP</v>
      </c>
      <c r="F68" s="283"/>
      <c r="G68" s="283"/>
      <c r="H68" s="283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8.75" customHeight="1">
      <c r="B70" s="23"/>
      <c r="C70" s="19" t="s">
        <v>22</v>
      </c>
      <c r="D70" s="24"/>
      <c r="E70" s="24"/>
      <c r="F70" s="17" t="str">
        <f>$F$12</f>
        <v>Obec Jablunkov</v>
      </c>
      <c r="G70" s="24"/>
      <c r="H70" s="24"/>
      <c r="I70" s="88" t="s">
        <v>24</v>
      </c>
      <c r="J70" s="52" t="str">
        <f>IF($J$12="","",$J$12)</f>
        <v>08.01.2015</v>
      </c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.75" customHeight="1">
      <c r="B72" s="23"/>
      <c r="C72" s="19" t="s">
        <v>28</v>
      </c>
      <c r="D72" s="24"/>
      <c r="E72" s="24"/>
      <c r="F72" s="17" t="str">
        <f>$E$15</f>
        <v>Město Jablunkov</v>
      </c>
      <c r="G72" s="24"/>
      <c r="H72" s="24"/>
      <c r="I72" s="88" t="s">
        <v>36</v>
      </c>
      <c r="J72" s="17" t="str">
        <f>$E$21</f>
        <v> </v>
      </c>
      <c r="K72" s="24"/>
      <c r="L72" s="43"/>
    </row>
    <row r="73" spans="2:12" s="6" customFormat="1" ht="15" customHeight="1">
      <c r="B73" s="23"/>
      <c r="C73" s="19" t="s">
        <v>34</v>
      </c>
      <c r="D73" s="24"/>
      <c r="E73" s="24"/>
      <c r="F73" s="17">
        <f>IF($E$18="","",$E$18)</f>
      </c>
      <c r="G73" s="24"/>
      <c r="H73" s="24"/>
      <c r="J73" s="24"/>
      <c r="K73" s="24"/>
      <c r="L73" s="43"/>
    </row>
    <row r="74" spans="2:12" s="6" customFormat="1" ht="11.2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20" s="121" customFormat="1" ht="30" customHeight="1">
      <c r="B75" s="122"/>
      <c r="C75" s="123" t="s">
        <v>113</v>
      </c>
      <c r="D75" s="124" t="s">
        <v>59</v>
      </c>
      <c r="E75" s="124" t="s">
        <v>55</v>
      </c>
      <c r="F75" s="124" t="s">
        <v>114</v>
      </c>
      <c r="G75" s="124" t="s">
        <v>115</v>
      </c>
      <c r="H75" s="124" t="s">
        <v>116</v>
      </c>
      <c r="I75" s="125" t="s">
        <v>117</v>
      </c>
      <c r="J75" s="124" t="s">
        <v>118</v>
      </c>
      <c r="K75" s="126" t="s">
        <v>119</v>
      </c>
      <c r="L75" s="127"/>
      <c r="M75" s="59" t="s">
        <v>120</v>
      </c>
      <c r="N75" s="60" t="s">
        <v>44</v>
      </c>
      <c r="O75" s="60" t="s">
        <v>121</v>
      </c>
      <c r="P75" s="60" t="s">
        <v>122</v>
      </c>
      <c r="Q75" s="60" t="s">
        <v>123</v>
      </c>
      <c r="R75" s="60" t="s">
        <v>124</v>
      </c>
      <c r="S75" s="60" t="s">
        <v>125</v>
      </c>
      <c r="T75" s="61" t="s">
        <v>126</v>
      </c>
    </row>
    <row r="76" spans="2:63" s="6" customFormat="1" ht="30" customHeight="1">
      <c r="B76" s="23"/>
      <c r="C76" s="66" t="s">
        <v>96</v>
      </c>
      <c r="D76" s="24"/>
      <c r="E76" s="24"/>
      <c r="F76" s="24"/>
      <c r="G76" s="24"/>
      <c r="H76" s="24"/>
      <c r="J76" s="128">
        <f>$BK$76</f>
        <v>0</v>
      </c>
      <c r="K76" s="24"/>
      <c r="L76" s="43"/>
      <c r="M76" s="63"/>
      <c r="N76" s="64"/>
      <c r="O76" s="64"/>
      <c r="P76" s="129">
        <f>SUM($P$77:$P$78)</f>
        <v>0</v>
      </c>
      <c r="Q76" s="64"/>
      <c r="R76" s="129">
        <f>SUM($R$77:$R$78)</f>
        <v>0</v>
      </c>
      <c r="S76" s="64"/>
      <c r="T76" s="130">
        <f>SUM($T$77:$T$78)</f>
        <v>0</v>
      </c>
      <c r="AT76" s="6" t="s">
        <v>73</v>
      </c>
      <c r="AU76" s="6" t="s">
        <v>97</v>
      </c>
      <c r="BK76" s="131">
        <f>SUM($BK$77:$BK$78)</f>
        <v>0</v>
      </c>
    </row>
    <row r="77" spans="2:65" s="6" customFormat="1" ht="15.75" customHeight="1">
      <c r="B77" s="23"/>
      <c r="C77" s="145" t="s">
        <v>21</v>
      </c>
      <c r="D77" s="145" t="s">
        <v>132</v>
      </c>
      <c r="E77" s="146" t="s">
        <v>560</v>
      </c>
      <c r="F77" s="147" t="s">
        <v>561</v>
      </c>
      <c r="G77" s="148" t="s">
        <v>562</v>
      </c>
      <c r="H77" s="149">
        <v>1</v>
      </c>
      <c r="I77" s="150">
        <f>'02 - Instalace VZT_RZP'!C28</f>
        <v>0</v>
      </c>
      <c r="J77" s="151">
        <f>ROUND($I$77*$H$77,2)</f>
        <v>0</v>
      </c>
      <c r="K77" s="147"/>
      <c r="L77" s="43"/>
      <c r="M77" s="152"/>
      <c r="N77" s="153" t="s">
        <v>45</v>
      </c>
      <c r="O77" s="24"/>
      <c r="P77" s="154">
        <f>$O$77*$H$77</f>
        <v>0</v>
      </c>
      <c r="Q77" s="154">
        <v>0</v>
      </c>
      <c r="R77" s="154">
        <f>$Q$77*$H$77</f>
        <v>0</v>
      </c>
      <c r="S77" s="154">
        <v>0</v>
      </c>
      <c r="T77" s="155">
        <f>$S$77*$H$77</f>
        <v>0</v>
      </c>
      <c r="AR77" s="89" t="s">
        <v>563</v>
      </c>
      <c r="AT77" s="89" t="s">
        <v>132</v>
      </c>
      <c r="AU77" s="89" t="s">
        <v>74</v>
      </c>
      <c r="AY77" s="6" t="s">
        <v>129</v>
      </c>
      <c r="BE77" s="156">
        <f>IF($N$77="základní",$J$77,0)</f>
        <v>0</v>
      </c>
      <c r="BF77" s="156">
        <f>IF($N$77="snížená",$J$77,0)</f>
        <v>0</v>
      </c>
      <c r="BG77" s="156">
        <f>IF($N$77="zákl. přenesená",$J$77,0)</f>
        <v>0</v>
      </c>
      <c r="BH77" s="156">
        <f>IF($N$77="sníž. přenesená",$J$77,0)</f>
        <v>0</v>
      </c>
      <c r="BI77" s="156">
        <f>IF($N$77="nulová",$J$77,0)</f>
        <v>0</v>
      </c>
      <c r="BJ77" s="89" t="s">
        <v>21</v>
      </c>
      <c r="BK77" s="156">
        <f>ROUND($I$77*$H$77,2)</f>
        <v>0</v>
      </c>
      <c r="BL77" s="89" t="s">
        <v>563</v>
      </c>
      <c r="BM77" s="89" t="s">
        <v>564</v>
      </c>
    </row>
    <row r="78" spans="2:47" s="6" customFormat="1" ht="16.5" customHeight="1">
      <c r="B78" s="23"/>
      <c r="C78" s="24"/>
      <c r="D78" s="157" t="s">
        <v>139</v>
      </c>
      <c r="E78" s="24"/>
      <c r="F78" s="158" t="s">
        <v>565</v>
      </c>
      <c r="G78" s="24"/>
      <c r="H78" s="24"/>
      <c r="J78" s="24"/>
      <c r="K78" s="24"/>
      <c r="L78" s="43"/>
      <c r="M78" s="178"/>
      <c r="N78" s="179"/>
      <c r="O78" s="179"/>
      <c r="P78" s="179"/>
      <c r="Q78" s="179"/>
      <c r="R78" s="179"/>
      <c r="S78" s="179"/>
      <c r="T78" s="180"/>
      <c r="AT78" s="6" t="s">
        <v>139</v>
      </c>
      <c r="AU78" s="6" t="s">
        <v>74</v>
      </c>
    </row>
    <row r="79" spans="2:12" s="6" customFormat="1" ht="7.5" customHeight="1">
      <c r="B79" s="38"/>
      <c r="C79" s="39"/>
      <c r="D79" s="39"/>
      <c r="E79" s="39"/>
      <c r="F79" s="39"/>
      <c r="G79" s="39"/>
      <c r="H79" s="39"/>
      <c r="I79" s="101"/>
      <c r="J79" s="39"/>
      <c r="K79" s="39"/>
      <c r="L79" s="43"/>
    </row>
    <row r="371" s="2" customFormat="1" ht="14.25" customHeight="1"/>
  </sheetData>
  <sheetProtection password="CC35" sheet="1" objects="1" scenarios="1" formatColumns="0" formatRows="0" sort="0" autoFilter="0"/>
  <autoFilter ref="C75:K75"/>
  <mergeCells count="9">
    <mergeCell ref="E68:H68"/>
    <mergeCell ref="G1:H1"/>
    <mergeCell ref="L2:V2"/>
    <mergeCell ref="E7:H7"/>
    <mergeCell ref="E9:H9"/>
    <mergeCell ref="E24:H24"/>
    <mergeCell ref="E45:H45"/>
    <mergeCell ref="E47:H47"/>
    <mergeCell ref="E66:H66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H28" sqref="H28"/>
    </sheetView>
  </sheetViews>
  <sheetFormatPr defaultColWidth="13" defaultRowHeight="13.5"/>
  <cols>
    <col min="1" max="1" width="10.66015625" style="313" customWidth="1"/>
    <col min="2" max="2" width="59.16015625" style="389" customWidth="1"/>
    <col min="3" max="3" width="9.83203125" style="315" customWidth="1"/>
    <col min="4" max="4" width="11" style="316" customWidth="1"/>
    <col min="5" max="7" width="12.83203125" style="316" customWidth="1"/>
    <col min="8" max="8" width="11.16015625" style="317" customWidth="1"/>
    <col min="9" max="9" width="10.5" style="318" customWidth="1"/>
    <col min="10" max="10" width="13" style="318" customWidth="1"/>
    <col min="11" max="11" width="13" style="319" customWidth="1"/>
    <col min="12" max="243" width="13" style="318" customWidth="1"/>
    <col min="244" max="16384" width="13" style="390" customWidth="1"/>
  </cols>
  <sheetData>
    <row r="1" ht="13.5" thickBot="1">
      <c r="B1" s="314"/>
    </row>
    <row r="2" spans="1:5" ht="12.75">
      <c r="A2" s="320" t="s">
        <v>763</v>
      </c>
      <c r="B2" s="321" t="s">
        <v>764</v>
      </c>
      <c r="C2" s="322" t="s">
        <v>765</v>
      </c>
      <c r="D2" s="323" t="s">
        <v>14</v>
      </c>
      <c r="E2" s="323"/>
    </row>
    <row r="3" spans="1:11" s="330" customFormat="1" ht="35.25" customHeight="1" thickBot="1">
      <c r="A3" s="324" t="s">
        <v>91</v>
      </c>
      <c r="B3" s="325" t="s">
        <v>766</v>
      </c>
      <c r="C3" s="326" t="s">
        <v>767</v>
      </c>
      <c r="D3" s="327" t="s">
        <v>768</v>
      </c>
      <c r="E3" s="327"/>
      <c r="F3" s="328"/>
      <c r="G3" s="328"/>
      <c r="H3" s="329"/>
      <c r="K3" s="331"/>
    </row>
    <row r="4" spans="1:7" ht="12.75" customHeight="1" thickBot="1">
      <c r="A4" s="332" t="s">
        <v>769</v>
      </c>
      <c r="B4" s="333" t="s">
        <v>662</v>
      </c>
      <c r="C4" s="334" t="s">
        <v>770</v>
      </c>
      <c r="D4" s="335" t="s">
        <v>771</v>
      </c>
      <c r="E4" s="335" t="s">
        <v>772</v>
      </c>
      <c r="F4" s="335" t="s">
        <v>773</v>
      </c>
      <c r="G4" s="336" t="s">
        <v>774</v>
      </c>
    </row>
    <row r="5" spans="1:7" ht="29.25" customHeight="1" thickBot="1">
      <c r="A5" s="332"/>
      <c r="B5" s="333"/>
      <c r="C5" s="334"/>
      <c r="D5" s="335"/>
      <c r="E5" s="335"/>
      <c r="F5" s="335"/>
      <c r="G5" s="336"/>
    </row>
    <row r="6" spans="1:11" s="344" customFormat="1" ht="13.5" thickBot="1">
      <c r="A6" s="337"/>
      <c r="B6" s="338"/>
      <c r="C6" s="339"/>
      <c r="D6" s="340"/>
      <c r="E6" s="341"/>
      <c r="F6" s="342"/>
      <c r="G6" s="343"/>
      <c r="H6" s="317"/>
      <c r="I6" s="318"/>
      <c r="J6" s="318"/>
      <c r="K6" s="319"/>
    </row>
    <row r="7" spans="1:11" ht="15.75">
      <c r="A7" s="345"/>
      <c r="B7" s="346" t="s">
        <v>775</v>
      </c>
      <c r="C7" s="347"/>
      <c r="D7" s="348"/>
      <c r="E7" s="349"/>
      <c r="F7" s="350"/>
      <c r="G7" s="351"/>
      <c r="K7" s="352"/>
    </row>
    <row r="8" spans="1:11" ht="48.75">
      <c r="A8" s="353" t="s">
        <v>776</v>
      </c>
      <c r="B8" s="354" t="s">
        <v>777</v>
      </c>
      <c r="C8" s="355" t="s">
        <v>778</v>
      </c>
      <c r="D8" s="356">
        <v>4</v>
      </c>
      <c r="E8" s="391"/>
      <c r="F8" s="350">
        <f aca="true" t="shared" si="0" ref="F8:F14">D8*E8</f>
        <v>0</v>
      </c>
      <c r="G8" s="395"/>
      <c r="K8" s="352"/>
    </row>
    <row r="9" spans="1:11" s="344" customFormat="1" ht="28.5">
      <c r="A9" s="357"/>
      <c r="B9" s="358" t="s">
        <v>779</v>
      </c>
      <c r="C9" s="359" t="s">
        <v>778</v>
      </c>
      <c r="D9" s="360" t="s">
        <v>137</v>
      </c>
      <c r="E9" s="392"/>
      <c r="F9" s="350">
        <f t="shared" si="0"/>
        <v>0</v>
      </c>
      <c r="G9" s="395"/>
      <c r="H9" s="317"/>
      <c r="I9" s="318"/>
      <c r="J9" s="318"/>
      <c r="K9" s="319"/>
    </row>
    <row r="10" spans="1:11" s="344" customFormat="1" ht="15">
      <c r="A10" s="357"/>
      <c r="B10" s="358" t="s">
        <v>780</v>
      </c>
      <c r="C10" s="355" t="s">
        <v>781</v>
      </c>
      <c r="D10" s="355" t="s">
        <v>527</v>
      </c>
      <c r="E10" s="391"/>
      <c r="F10" s="350">
        <f t="shared" si="0"/>
        <v>0</v>
      </c>
      <c r="G10" s="395"/>
      <c r="H10" s="317"/>
      <c r="I10" s="318"/>
      <c r="J10" s="318"/>
      <c r="K10" s="319"/>
    </row>
    <row r="11" spans="1:11" s="344" customFormat="1" ht="15">
      <c r="A11" s="361" t="s">
        <v>782</v>
      </c>
      <c r="B11" s="362" t="s">
        <v>783</v>
      </c>
      <c r="C11" s="363" t="s">
        <v>784</v>
      </c>
      <c r="D11" s="356">
        <v>8</v>
      </c>
      <c r="E11" s="391"/>
      <c r="F11" s="350">
        <f t="shared" si="0"/>
        <v>0</v>
      </c>
      <c r="G11" s="395"/>
      <c r="H11" s="317"/>
      <c r="I11" s="318"/>
      <c r="J11" s="318"/>
      <c r="K11" s="319"/>
    </row>
    <row r="12" spans="1:11" s="344" customFormat="1" ht="31.5">
      <c r="A12" s="361" t="s">
        <v>785</v>
      </c>
      <c r="B12" s="362" t="s">
        <v>786</v>
      </c>
      <c r="C12" s="363" t="s">
        <v>784</v>
      </c>
      <c r="D12" s="356">
        <v>8</v>
      </c>
      <c r="E12" s="391"/>
      <c r="F12" s="350">
        <f t="shared" si="0"/>
        <v>0</v>
      </c>
      <c r="G12" s="395"/>
      <c r="H12" s="317"/>
      <c r="I12" s="318"/>
      <c r="J12" s="318"/>
      <c r="K12" s="319"/>
    </row>
    <row r="13" spans="1:11" s="344" customFormat="1" ht="44.25">
      <c r="A13" s="361" t="s">
        <v>787</v>
      </c>
      <c r="B13" s="362" t="s">
        <v>788</v>
      </c>
      <c r="C13" s="363" t="s">
        <v>784</v>
      </c>
      <c r="D13" s="356">
        <v>32</v>
      </c>
      <c r="E13" s="391"/>
      <c r="F13" s="350">
        <f t="shared" si="0"/>
        <v>0</v>
      </c>
      <c r="G13" s="395"/>
      <c r="H13" s="317"/>
      <c r="I13" s="318"/>
      <c r="J13" s="318"/>
      <c r="K13" s="319"/>
    </row>
    <row r="14" spans="1:11" s="344" customFormat="1" ht="15">
      <c r="A14" s="361" t="s">
        <v>789</v>
      </c>
      <c r="B14" s="362" t="s">
        <v>790</v>
      </c>
      <c r="C14" s="363" t="s">
        <v>784</v>
      </c>
      <c r="D14" s="356">
        <v>3</v>
      </c>
      <c r="E14" s="391"/>
      <c r="F14" s="350">
        <f t="shared" si="0"/>
        <v>0</v>
      </c>
      <c r="G14" s="395"/>
      <c r="H14" s="317"/>
      <c r="I14" s="318"/>
      <c r="J14" s="318"/>
      <c r="K14" s="319"/>
    </row>
    <row r="15" spans="1:11" s="344" customFormat="1" ht="15">
      <c r="A15" s="361"/>
      <c r="B15" s="364"/>
      <c r="C15" s="363"/>
      <c r="D15" s="356"/>
      <c r="E15" s="391"/>
      <c r="F15" s="350"/>
      <c r="G15" s="395"/>
      <c r="H15" s="317"/>
      <c r="I15" s="318"/>
      <c r="J15" s="318"/>
      <c r="K15" s="319"/>
    </row>
    <row r="16" spans="1:11" s="344" customFormat="1" ht="43.5">
      <c r="A16" s="361"/>
      <c r="B16" s="362" t="s">
        <v>791</v>
      </c>
      <c r="C16" s="363" t="s">
        <v>792</v>
      </c>
      <c r="D16" s="356">
        <v>12</v>
      </c>
      <c r="E16" s="391"/>
      <c r="F16" s="350">
        <f>D16*E16</f>
        <v>0</v>
      </c>
      <c r="G16" s="395"/>
      <c r="H16" s="317"/>
      <c r="I16" s="318"/>
      <c r="J16" s="318"/>
      <c r="K16" s="319"/>
    </row>
    <row r="17" spans="1:11" s="344" customFormat="1" ht="15">
      <c r="A17" s="361"/>
      <c r="B17" s="362" t="s">
        <v>793</v>
      </c>
      <c r="C17" s="363" t="s">
        <v>781</v>
      </c>
      <c r="D17" s="365">
        <v>16</v>
      </c>
      <c r="E17" s="393"/>
      <c r="F17" s="350">
        <f>D17*E17</f>
        <v>0</v>
      </c>
      <c r="G17" s="395"/>
      <c r="H17" s="317"/>
      <c r="I17" s="318"/>
      <c r="J17" s="318"/>
      <c r="K17" s="319"/>
    </row>
    <row r="18" spans="1:11" s="344" customFormat="1" ht="15">
      <c r="A18" s="366"/>
      <c r="B18" s="367" t="s">
        <v>794</v>
      </c>
      <c r="C18" s="363"/>
      <c r="D18" s="368"/>
      <c r="E18" s="391"/>
      <c r="F18" s="350"/>
      <c r="G18" s="395"/>
      <c r="H18" s="317"/>
      <c r="I18" s="318"/>
      <c r="J18" s="318"/>
      <c r="K18" s="319"/>
    </row>
    <row r="19" spans="1:11" s="344" customFormat="1" ht="15">
      <c r="A19" s="366"/>
      <c r="B19" s="364" t="s">
        <v>795</v>
      </c>
      <c r="C19" s="363" t="s">
        <v>781</v>
      </c>
      <c r="D19" s="356">
        <v>180</v>
      </c>
      <c r="E19" s="391"/>
      <c r="F19" s="350">
        <f>D19*E19</f>
        <v>0</v>
      </c>
      <c r="G19" s="395"/>
      <c r="H19" s="317"/>
      <c r="I19" s="318"/>
      <c r="J19" s="318"/>
      <c r="K19" s="319"/>
    </row>
    <row r="20" spans="1:11" s="344" customFormat="1" ht="15">
      <c r="A20" s="366"/>
      <c r="B20" s="364"/>
      <c r="C20" s="369"/>
      <c r="D20" s="370"/>
      <c r="E20" s="391"/>
      <c r="F20" s="350"/>
      <c r="G20" s="395"/>
      <c r="H20" s="317"/>
      <c r="I20" s="318"/>
      <c r="J20" s="318"/>
      <c r="K20" s="319"/>
    </row>
    <row r="21" spans="1:11" s="344" customFormat="1" ht="15">
      <c r="A21" s="366"/>
      <c r="B21" s="371" t="s">
        <v>796</v>
      </c>
      <c r="C21" s="369" t="s">
        <v>778</v>
      </c>
      <c r="D21" s="372">
        <v>1</v>
      </c>
      <c r="E21" s="394"/>
      <c r="F21" s="350">
        <f>D21*E21</f>
        <v>0</v>
      </c>
      <c r="G21" s="395"/>
      <c r="H21" s="317"/>
      <c r="I21" s="318"/>
      <c r="J21" s="318"/>
      <c r="K21" s="319"/>
    </row>
    <row r="22" spans="1:11" s="344" customFormat="1" ht="15">
      <c r="A22" s="373"/>
      <c r="B22" s="371" t="s">
        <v>797</v>
      </c>
      <c r="C22" s="369" t="s">
        <v>778</v>
      </c>
      <c r="D22" s="372">
        <v>1</v>
      </c>
      <c r="E22" s="394"/>
      <c r="F22" s="350">
        <f>D22*E22</f>
        <v>0</v>
      </c>
      <c r="G22" s="395"/>
      <c r="H22" s="317"/>
      <c r="I22" s="318"/>
      <c r="J22" s="318"/>
      <c r="K22" s="319"/>
    </row>
    <row r="23" spans="1:11" s="344" customFormat="1" ht="15">
      <c r="A23" s="373"/>
      <c r="B23" s="371" t="s">
        <v>798</v>
      </c>
      <c r="C23" s="369" t="s">
        <v>778</v>
      </c>
      <c r="D23" s="372">
        <v>1</v>
      </c>
      <c r="E23" s="394"/>
      <c r="F23" s="350">
        <f>D23*E23</f>
        <v>0</v>
      </c>
      <c r="G23" s="395"/>
      <c r="H23" s="317"/>
      <c r="I23" s="318"/>
      <c r="J23" s="318"/>
      <c r="K23" s="319"/>
    </row>
    <row r="24" spans="1:11" s="344" customFormat="1" ht="15">
      <c r="A24" s="373"/>
      <c r="B24" s="371"/>
      <c r="C24" s="369"/>
      <c r="D24" s="372"/>
      <c r="E24" s="350"/>
      <c r="F24" s="350"/>
      <c r="G24" s="351"/>
      <c r="H24" s="317"/>
      <c r="I24" s="318"/>
      <c r="J24" s="318"/>
      <c r="K24" s="319"/>
    </row>
    <row r="25" spans="1:11" s="344" customFormat="1" ht="16.5" thickBot="1">
      <c r="A25" s="374"/>
      <c r="B25" s="375" t="s">
        <v>799</v>
      </c>
      <c r="C25" s="376"/>
      <c r="D25" s="377"/>
      <c r="E25" s="378"/>
      <c r="F25" s="379">
        <f>SUM(F7:F24)</f>
        <v>0</v>
      </c>
      <c r="G25" s="380">
        <f>SUM(G8:G23)</f>
        <v>0</v>
      </c>
      <c r="H25" s="317"/>
      <c r="I25" s="317"/>
      <c r="J25" s="318"/>
      <c r="K25" s="319"/>
    </row>
    <row r="26" spans="1:11" s="344" customFormat="1" ht="12.75">
      <c r="A26" s="381"/>
      <c r="B26" s="382"/>
      <c r="C26" s="383"/>
      <c r="D26" s="384"/>
      <c r="E26" s="385"/>
      <c r="F26" s="386"/>
      <c r="G26" s="386"/>
      <c r="H26" s="317"/>
      <c r="I26" s="317"/>
      <c r="J26" s="318"/>
      <c r="K26" s="319"/>
    </row>
    <row r="27" ht="12.75">
      <c r="B27" s="314"/>
    </row>
    <row r="28" spans="2:5" ht="19.5" customHeight="1">
      <c r="B28" s="387" t="s">
        <v>800</v>
      </c>
      <c r="C28" s="388">
        <f>F25+G25</f>
        <v>0</v>
      </c>
      <c r="D28" s="388"/>
      <c r="E28" s="388"/>
    </row>
    <row r="29" ht="12.75">
      <c r="B29" s="314"/>
    </row>
    <row r="30" ht="12.75">
      <c r="B30" s="314"/>
    </row>
    <row r="31" ht="12.75">
      <c r="B31" s="314"/>
    </row>
    <row r="32" ht="12.75">
      <c r="B32" s="314"/>
    </row>
    <row r="33" ht="12.75">
      <c r="B33" s="314"/>
    </row>
    <row r="34" ht="12.75">
      <c r="B34" s="314"/>
    </row>
    <row r="35" ht="12.75">
      <c r="B35" s="314"/>
    </row>
    <row r="36" ht="12.75">
      <c r="B36" s="314"/>
    </row>
    <row r="37" ht="12.75">
      <c r="B37" s="314" t="s">
        <v>801</v>
      </c>
    </row>
  </sheetData>
  <sheetProtection selectLockedCells="1" selectUnlockedCells="1"/>
  <mergeCells count="10">
    <mergeCell ref="F4:F5"/>
    <mergeCell ref="G4:G5"/>
    <mergeCell ref="C28:E28"/>
    <mergeCell ref="D2:E2"/>
    <mergeCell ref="D3:E3"/>
    <mergeCell ref="A4:A5"/>
    <mergeCell ref="B4:B5"/>
    <mergeCell ref="C4:C5"/>
    <mergeCell ref="D4:D5"/>
    <mergeCell ref="E4:E5"/>
  </mergeCells>
  <printOptions/>
  <pageMargins left="0.7875" right="0.2361111111111111" top="0.5416666666666666" bottom="0.5118055555555555" header="0.5118055555555555" footer="0.5118055555555555"/>
  <pageSetup horizontalDpi="300" verticalDpi="300" orientation="portrait" paperSize="9" scale="75"/>
  <headerFooter alignWithMargins="0">
    <oddFooter>&amp;Rstrana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4"/>
      <c r="C1" s="184"/>
      <c r="D1" s="183" t="s">
        <v>1</v>
      </c>
      <c r="E1" s="184"/>
      <c r="F1" s="185" t="s">
        <v>594</v>
      </c>
      <c r="G1" s="302" t="s">
        <v>595</v>
      </c>
      <c r="H1" s="302"/>
      <c r="I1" s="184"/>
      <c r="J1" s="185" t="s">
        <v>596</v>
      </c>
      <c r="K1" s="183" t="s">
        <v>89</v>
      </c>
      <c r="L1" s="185" t="s">
        <v>597</v>
      </c>
      <c r="M1" s="185"/>
      <c r="N1" s="185"/>
      <c r="O1" s="185"/>
      <c r="P1" s="185"/>
      <c r="Q1" s="185"/>
      <c r="R1" s="185"/>
      <c r="S1" s="185"/>
      <c r="T1" s="185"/>
      <c r="U1" s="181"/>
      <c r="V1" s="1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5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Stavební úpravy archívů v 1.PP objektu staré radnice č.p. 144 se zřízením výměny vzduchu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91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0" t="s">
        <v>566</v>
      </c>
      <c r="F9" s="283"/>
      <c r="G9" s="283"/>
      <c r="H9" s="28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08.01.2015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 t="s">
        <v>33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34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36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32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8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ROUND(SUM($BE$78:$BE$92),2)</f>
        <v>0</v>
      </c>
      <c r="G30" s="24"/>
      <c r="H30" s="24"/>
      <c r="I30" s="97">
        <v>0.21</v>
      </c>
      <c r="J30" s="96">
        <f>ROUND(ROUND((SUM($BE$78:$BE$92)),2)*$I$30,2)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ROUND(SUM($BF$78:$BF$92),2)</f>
        <v>0</v>
      </c>
      <c r="G31" s="24"/>
      <c r="H31" s="24"/>
      <c r="I31" s="97">
        <v>0.15</v>
      </c>
      <c r="J31" s="96">
        <f>ROUND(ROUND((SUM($BF$78:$BF$92)),2)*$I$31,2)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ROUND(SUM($BG$78:$BG$92),2)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ROUND(SUM($BH$78:$BH$92),2)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ROUND(SUM($BI$78:$BI$92),2)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93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Stavební úpravy archívů v 1.PP objektu staré radnice č.p. 144 se zřízením výměny vzduchu</v>
      </c>
      <c r="F45" s="283"/>
      <c r="G45" s="283"/>
      <c r="H45" s="283"/>
      <c r="J45" s="24"/>
      <c r="K45" s="27"/>
    </row>
    <row r="46" spans="2:11" s="6" customFormat="1" ht="15" customHeight="1">
      <c r="B46" s="23"/>
      <c r="C46" s="19" t="s">
        <v>91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0" t="str">
        <f>$E$9</f>
        <v>03 - Vedlejší rozpočtové náklady</v>
      </c>
      <c r="F47" s="283"/>
      <c r="G47" s="283"/>
      <c r="H47" s="28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Obec Jablunkov</v>
      </c>
      <c r="G49" s="24"/>
      <c r="H49" s="24"/>
      <c r="I49" s="88" t="s">
        <v>24</v>
      </c>
      <c r="J49" s="52" t="str">
        <f>IF($J$12="","",$J$12)</f>
        <v>08.01.2015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</v>
      </c>
      <c r="G51" s="24"/>
      <c r="H51" s="24"/>
      <c r="I51" s="88" t="s">
        <v>36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34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94</v>
      </c>
      <c r="D54" s="32"/>
      <c r="E54" s="32"/>
      <c r="F54" s="32"/>
      <c r="G54" s="32"/>
      <c r="H54" s="32"/>
      <c r="I54" s="106"/>
      <c r="J54" s="107" t="s">
        <v>95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96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97</v>
      </c>
    </row>
    <row r="57" spans="2:11" s="73" customFormat="1" ht="25.5" customHeight="1">
      <c r="B57" s="108"/>
      <c r="C57" s="109"/>
      <c r="D57" s="110" t="s">
        <v>567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568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112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303" t="str">
        <f>$E$7</f>
        <v>Stavební úpravy archívů v 1.PP objektu staré radnice č.p. 144 se zřízením výměny vzduchu</v>
      </c>
      <c r="F68" s="283"/>
      <c r="G68" s="283"/>
      <c r="H68" s="283"/>
      <c r="J68" s="24"/>
      <c r="K68" s="24"/>
      <c r="L68" s="43"/>
    </row>
    <row r="69" spans="2:12" s="6" customFormat="1" ht="15" customHeight="1">
      <c r="B69" s="23"/>
      <c r="C69" s="19" t="s">
        <v>91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80" t="str">
        <f>$E$9</f>
        <v>03 - Vedlejší rozpočtové náklady</v>
      </c>
      <c r="F70" s="283"/>
      <c r="G70" s="283"/>
      <c r="H70" s="283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22</v>
      </c>
      <c r="D72" s="24"/>
      <c r="E72" s="24"/>
      <c r="F72" s="17" t="str">
        <f>$F$12</f>
        <v>Obec Jablunkov</v>
      </c>
      <c r="G72" s="24"/>
      <c r="H72" s="24"/>
      <c r="I72" s="88" t="s">
        <v>24</v>
      </c>
      <c r="J72" s="52" t="str">
        <f>IF($J$12="","",$J$12)</f>
        <v>08.01.2015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28</v>
      </c>
      <c r="D74" s="24"/>
      <c r="E74" s="24"/>
      <c r="F74" s="17" t="str">
        <f>$E$15</f>
        <v>Město Jablunkov</v>
      </c>
      <c r="G74" s="24"/>
      <c r="H74" s="24"/>
      <c r="I74" s="88" t="s">
        <v>36</v>
      </c>
      <c r="J74" s="17" t="str">
        <f>$E$21</f>
        <v> </v>
      </c>
      <c r="K74" s="24"/>
      <c r="L74" s="43"/>
    </row>
    <row r="75" spans="2:12" s="6" customFormat="1" ht="15" customHeight="1">
      <c r="B75" s="23"/>
      <c r="C75" s="19" t="s">
        <v>34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113</v>
      </c>
      <c r="D77" s="124" t="s">
        <v>59</v>
      </c>
      <c r="E77" s="124" t="s">
        <v>55</v>
      </c>
      <c r="F77" s="124" t="s">
        <v>114</v>
      </c>
      <c r="G77" s="124" t="s">
        <v>115</v>
      </c>
      <c r="H77" s="124" t="s">
        <v>116</v>
      </c>
      <c r="I77" s="125" t="s">
        <v>117</v>
      </c>
      <c r="J77" s="124" t="s">
        <v>118</v>
      </c>
      <c r="K77" s="126" t="s">
        <v>119</v>
      </c>
      <c r="L77" s="127"/>
      <c r="M77" s="59" t="s">
        <v>120</v>
      </c>
      <c r="N77" s="60" t="s">
        <v>44</v>
      </c>
      <c r="O77" s="60" t="s">
        <v>121</v>
      </c>
      <c r="P77" s="60" t="s">
        <v>122</v>
      </c>
      <c r="Q77" s="60" t="s">
        <v>123</v>
      </c>
      <c r="R77" s="60" t="s">
        <v>124</v>
      </c>
      <c r="S77" s="60" t="s">
        <v>125</v>
      </c>
      <c r="T77" s="61" t="s">
        <v>126</v>
      </c>
    </row>
    <row r="78" spans="2:63" s="6" customFormat="1" ht="30" customHeight="1">
      <c r="B78" s="23"/>
      <c r="C78" s="66" t="s">
        <v>96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73</v>
      </c>
      <c r="AU78" s="6" t="s">
        <v>97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73</v>
      </c>
      <c r="E79" s="135" t="s">
        <v>569</v>
      </c>
      <c r="F79" s="135" t="s">
        <v>87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158</v>
      </c>
      <c r="AT79" s="141" t="s">
        <v>73</v>
      </c>
      <c r="AU79" s="141" t="s">
        <v>74</v>
      </c>
      <c r="AY79" s="141" t="s">
        <v>129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73</v>
      </c>
      <c r="E80" s="143" t="s">
        <v>74</v>
      </c>
      <c r="F80" s="143" t="s">
        <v>87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SUM($P$81:$P$92)</f>
        <v>0</v>
      </c>
      <c r="Q80" s="134"/>
      <c r="R80" s="139">
        <f>SUM($R$81:$R$92)</f>
        <v>0</v>
      </c>
      <c r="S80" s="134"/>
      <c r="T80" s="140">
        <f>SUM($T$81:$T$92)</f>
        <v>0</v>
      </c>
      <c r="AR80" s="141" t="s">
        <v>158</v>
      </c>
      <c r="AT80" s="141" t="s">
        <v>73</v>
      </c>
      <c r="AU80" s="141" t="s">
        <v>21</v>
      </c>
      <c r="AY80" s="141" t="s">
        <v>129</v>
      </c>
      <c r="BK80" s="142">
        <f>SUM($BK$81:$BK$92)</f>
        <v>0</v>
      </c>
    </row>
    <row r="81" spans="2:65" s="6" customFormat="1" ht="15.75" customHeight="1">
      <c r="B81" s="23"/>
      <c r="C81" s="145" t="s">
        <v>21</v>
      </c>
      <c r="D81" s="145" t="s">
        <v>132</v>
      </c>
      <c r="E81" s="146" t="s">
        <v>570</v>
      </c>
      <c r="F81" s="147" t="s">
        <v>571</v>
      </c>
      <c r="G81" s="148" t="s">
        <v>562</v>
      </c>
      <c r="H81" s="149">
        <v>1</v>
      </c>
      <c r="I81" s="150"/>
      <c r="J81" s="151">
        <f>ROUND($I$81*$H$81,2)</f>
        <v>0</v>
      </c>
      <c r="K81" s="147" t="s">
        <v>136</v>
      </c>
      <c r="L81" s="43"/>
      <c r="M81" s="152"/>
      <c r="N81" s="153" t="s">
        <v>45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572</v>
      </c>
      <c r="AT81" s="89" t="s">
        <v>132</v>
      </c>
      <c r="AU81" s="89" t="s">
        <v>82</v>
      </c>
      <c r="AY81" s="6" t="s">
        <v>129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21</v>
      </c>
      <c r="BK81" s="156">
        <f>ROUND($I$81*$H$81,2)</f>
        <v>0</v>
      </c>
      <c r="BL81" s="89" t="s">
        <v>572</v>
      </c>
      <c r="BM81" s="89" t="s">
        <v>573</v>
      </c>
    </row>
    <row r="82" spans="2:47" s="6" customFormat="1" ht="16.5" customHeight="1">
      <c r="B82" s="23"/>
      <c r="C82" s="24"/>
      <c r="D82" s="157" t="s">
        <v>139</v>
      </c>
      <c r="E82" s="24"/>
      <c r="F82" s="158" t="s">
        <v>574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139</v>
      </c>
      <c r="AU82" s="6" t="s">
        <v>82</v>
      </c>
    </row>
    <row r="83" spans="2:65" s="6" customFormat="1" ht="15.75" customHeight="1">
      <c r="B83" s="23"/>
      <c r="C83" s="145" t="s">
        <v>82</v>
      </c>
      <c r="D83" s="145" t="s">
        <v>132</v>
      </c>
      <c r="E83" s="146" t="s">
        <v>575</v>
      </c>
      <c r="F83" s="147" t="s">
        <v>576</v>
      </c>
      <c r="G83" s="148" t="s">
        <v>562</v>
      </c>
      <c r="H83" s="149">
        <v>1</v>
      </c>
      <c r="I83" s="150"/>
      <c r="J83" s="151">
        <f>ROUND($I$83*$H$83,2)</f>
        <v>0</v>
      </c>
      <c r="K83" s="147" t="s">
        <v>136</v>
      </c>
      <c r="L83" s="43"/>
      <c r="M83" s="152"/>
      <c r="N83" s="153" t="s">
        <v>45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572</v>
      </c>
      <c r="AT83" s="89" t="s">
        <v>132</v>
      </c>
      <c r="AU83" s="89" t="s">
        <v>82</v>
      </c>
      <c r="AY83" s="6" t="s">
        <v>129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21</v>
      </c>
      <c r="BK83" s="156">
        <f>ROUND($I$83*$H$83,2)</f>
        <v>0</v>
      </c>
      <c r="BL83" s="89" t="s">
        <v>572</v>
      </c>
      <c r="BM83" s="89" t="s">
        <v>577</v>
      </c>
    </row>
    <row r="84" spans="2:47" s="6" customFormat="1" ht="16.5" customHeight="1">
      <c r="B84" s="23"/>
      <c r="C84" s="24"/>
      <c r="D84" s="157" t="s">
        <v>139</v>
      </c>
      <c r="E84" s="24"/>
      <c r="F84" s="158" t="s">
        <v>578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139</v>
      </c>
      <c r="AU84" s="6" t="s">
        <v>82</v>
      </c>
    </row>
    <row r="85" spans="2:65" s="6" customFormat="1" ht="15.75" customHeight="1">
      <c r="B85" s="23"/>
      <c r="C85" s="145" t="s">
        <v>148</v>
      </c>
      <c r="D85" s="145" t="s">
        <v>132</v>
      </c>
      <c r="E85" s="146" t="s">
        <v>579</v>
      </c>
      <c r="F85" s="147" t="s">
        <v>580</v>
      </c>
      <c r="G85" s="148" t="s">
        <v>562</v>
      </c>
      <c r="H85" s="149">
        <v>1</v>
      </c>
      <c r="I85" s="150"/>
      <c r="J85" s="151">
        <f>ROUND($I$85*$H$85,2)</f>
        <v>0</v>
      </c>
      <c r="K85" s="147" t="s">
        <v>136</v>
      </c>
      <c r="L85" s="43"/>
      <c r="M85" s="152"/>
      <c r="N85" s="153" t="s">
        <v>45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572</v>
      </c>
      <c r="AT85" s="89" t="s">
        <v>132</v>
      </c>
      <c r="AU85" s="89" t="s">
        <v>82</v>
      </c>
      <c r="AY85" s="6" t="s">
        <v>129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21</v>
      </c>
      <c r="BK85" s="156">
        <f>ROUND($I$85*$H$85,2)</f>
        <v>0</v>
      </c>
      <c r="BL85" s="89" t="s">
        <v>572</v>
      </c>
      <c r="BM85" s="89" t="s">
        <v>581</v>
      </c>
    </row>
    <row r="86" spans="2:47" s="6" customFormat="1" ht="16.5" customHeight="1">
      <c r="B86" s="23"/>
      <c r="C86" s="24"/>
      <c r="D86" s="157" t="s">
        <v>139</v>
      </c>
      <c r="E86" s="24"/>
      <c r="F86" s="158" t="s">
        <v>580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139</v>
      </c>
      <c r="AU86" s="6" t="s">
        <v>82</v>
      </c>
    </row>
    <row r="87" spans="2:65" s="6" customFormat="1" ht="15.75" customHeight="1">
      <c r="B87" s="23"/>
      <c r="C87" s="145" t="s">
        <v>137</v>
      </c>
      <c r="D87" s="145" t="s">
        <v>132</v>
      </c>
      <c r="E87" s="146" t="s">
        <v>582</v>
      </c>
      <c r="F87" s="147" t="s">
        <v>583</v>
      </c>
      <c r="G87" s="148" t="s">
        <v>562</v>
      </c>
      <c r="H87" s="149">
        <v>1</v>
      </c>
      <c r="I87" s="150"/>
      <c r="J87" s="151">
        <f>ROUND($I$87*$H$87,2)</f>
        <v>0</v>
      </c>
      <c r="K87" s="147" t="s">
        <v>136</v>
      </c>
      <c r="L87" s="43"/>
      <c r="M87" s="152"/>
      <c r="N87" s="153" t="s">
        <v>45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572</v>
      </c>
      <c r="AT87" s="89" t="s">
        <v>132</v>
      </c>
      <c r="AU87" s="89" t="s">
        <v>82</v>
      </c>
      <c r="AY87" s="6" t="s">
        <v>129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21</v>
      </c>
      <c r="BK87" s="156">
        <f>ROUND($I$87*$H$87,2)</f>
        <v>0</v>
      </c>
      <c r="BL87" s="89" t="s">
        <v>572</v>
      </c>
      <c r="BM87" s="89" t="s">
        <v>584</v>
      </c>
    </row>
    <row r="88" spans="2:47" s="6" customFormat="1" ht="16.5" customHeight="1">
      <c r="B88" s="23"/>
      <c r="C88" s="24"/>
      <c r="D88" s="157" t="s">
        <v>139</v>
      </c>
      <c r="E88" s="24"/>
      <c r="F88" s="158" t="s">
        <v>583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139</v>
      </c>
      <c r="AU88" s="6" t="s">
        <v>82</v>
      </c>
    </row>
    <row r="89" spans="2:65" s="6" customFormat="1" ht="15.75" customHeight="1">
      <c r="B89" s="23"/>
      <c r="C89" s="145" t="s">
        <v>158</v>
      </c>
      <c r="D89" s="145" t="s">
        <v>132</v>
      </c>
      <c r="E89" s="146" t="s">
        <v>585</v>
      </c>
      <c r="F89" s="147" t="s">
        <v>586</v>
      </c>
      <c r="G89" s="148" t="s">
        <v>562</v>
      </c>
      <c r="H89" s="149">
        <v>1</v>
      </c>
      <c r="I89" s="150"/>
      <c r="J89" s="151">
        <f>ROUND($I$89*$H$89,2)</f>
        <v>0</v>
      </c>
      <c r="K89" s="147" t="s">
        <v>136</v>
      </c>
      <c r="L89" s="43"/>
      <c r="M89" s="152"/>
      <c r="N89" s="153" t="s">
        <v>45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572</v>
      </c>
      <c r="AT89" s="89" t="s">
        <v>132</v>
      </c>
      <c r="AU89" s="89" t="s">
        <v>82</v>
      </c>
      <c r="AY89" s="6" t="s">
        <v>129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572</v>
      </c>
      <c r="BM89" s="89" t="s">
        <v>587</v>
      </c>
    </row>
    <row r="90" spans="2:47" s="6" customFormat="1" ht="16.5" customHeight="1">
      <c r="B90" s="23"/>
      <c r="C90" s="24"/>
      <c r="D90" s="157" t="s">
        <v>139</v>
      </c>
      <c r="E90" s="24"/>
      <c r="F90" s="158" t="s">
        <v>586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139</v>
      </c>
      <c r="AU90" s="6" t="s">
        <v>82</v>
      </c>
    </row>
    <row r="91" spans="2:65" s="6" customFormat="1" ht="15.75" customHeight="1">
      <c r="B91" s="23"/>
      <c r="C91" s="145" t="s">
        <v>130</v>
      </c>
      <c r="D91" s="145" t="s">
        <v>132</v>
      </c>
      <c r="E91" s="146" t="s">
        <v>588</v>
      </c>
      <c r="F91" s="147" t="s">
        <v>589</v>
      </c>
      <c r="G91" s="148" t="s">
        <v>562</v>
      </c>
      <c r="H91" s="149">
        <v>1</v>
      </c>
      <c r="I91" s="150"/>
      <c r="J91" s="151">
        <f>ROUND($I$91*$H$91,2)</f>
        <v>0</v>
      </c>
      <c r="K91" s="147" t="s">
        <v>136</v>
      </c>
      <c r="L91" s="43"/>
      <c r="M91" s="152"/>
      <c r="N91" s="153" t="s">
        <v>45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572</v>
      </c>
      <c r="AT91" s="89" t="s">
        <v>132</v>
      </c>
      <c r="AU91" s="89" t="s">
        <v>82</v>
      </c>
      <c r="AY91" s="6" t="s">
        <v>129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572</v>
      </c>
      <c r="BM91" s="89" t="s">
        <v>590</v>
      </c>
    </row>
    <row r="92" spans="2:47" s="6" customFormat="1" ht="16.5" customHeight="1">
      <c r="B92" s="23"/>
      <c r="C92" s="24"/>
      <c r="D92" s="157" t="s">
        <v>139</v>
      </c>
      <c r="E92" s="24"/>
      <c r="F92" s="158" t="s">
        <v>589</v>
      </c>
      <c r="G92" s="24"/>
      <c r="H92" s="24"/>
      <c r="J92" s="24"/>
      <c r="K92" s="24"/>
      <c r="L92" s="43"/>
      <c r="M92" s="178"/>
      <c r="N92" s="179"/>
      <c r="O92" s="179"/>
      <c r="P92" s="179"/>
      <c r="Q92" s="179"/>
      <c r="R92" s="179"/>
      <c r="S92" s="179"/>
      <c r="T92" s="180"/>
      <c r="AT92" s="6" t="s">
        <v>139</v>
      </c>
      <c r="AU92" s="6" t="s">
        <v>82</v>
      </c>
    </row>
    <row r="93" spans="2:12" s="6" customFormat="1" ht="7.5" customHeight="1">
      <c r="B93" s="38"/>
      <c r="C93" s="39"/>
      <c r="D93" s="39"/>
      <c r="E93" s="39"/>
      <c r="F93" s="39"/>
      <c r="G93" s="39"/>
      <c r="H93" s="39"/>
      <c r="I93" s="101"/>
      <c r="J93" s="39"/>
      <c r="K93" s="39"/>
      <c r="L93" s="43"/>
    </row>
    <row r="371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95" customFormat="1" ht="45" customHeight="1">
      <c r="B3" s="193"/>
      <c r="C3" s="307" t="s">
        <v>598</v>
      </c>
      <c r="D3" s="307"/>
      <c r="E3" s="307"/>
      <c r="F3" s="307"/>
      <c r="G3" s="307"/>
      <c r="H3" s="307"/>
      <c r="I3" s="307"/>
      <c r="J3" s="307"/>
      <c r="K3" s="194"/>
    </row>
    <row r="4" spans="2:11" ht="25.5" customHeight="1">
      <c r="B4" s="196"/>
      <c r="C4" s="312" t="s">
        <v>599</v>
      </c>
      <c r="D4" s="312"/>
      <c r="E4" s="312"/>
      <c r="F4" s="312"/>
      <c r="G4" s="312"/>
      <c r="H4" s="312"/>
      <c r="I4" s="312"/>
      <c r="J4" s="312"/>
      <c r="K4" s="197"/>
    </row>
    <row r="5" spans="2:11" ht="5.25" customHeight="1">
      <c r="B5" s="196"/>
      <c r="C5" s="198"/>
      <c r="D5" s="198"/>
      <c r="E5" s="198"/>
      <c r="F5" s="198"/>
      <c r="G5" s="198"/>
      <c r="H5" s="198"/>
      <c r="I5" s="198"/>
      <c r="J5" s="198"/>
      <c r="K5" s="197"/>
    </row>
    <row r="6" spans="2:11" ht="15" customHeight="1">
      <c r="B6" s="196"/>
      <c r="C6" s="309" t="s">
        <v>600</v>
      </c>
      <c r="D6" s="309"/>
      <c r="E6" s="309"/>
      <c r="F6" s="309"/>
      <c r="G6" s="309"/>
      <c r="H6" s="309"/>
      <c r="I6" s="309"/>
      <c r="J6" s="309"/>
      <c r="K6" s="197"/>
    </row>
    <row r="7" spans="2:11" ht="15" customHeight="1">
      <c r="B7" s="200"/>
      <c r="C7" s="309" t="s">
        <v>601</v>
      </c>
      <c r="D7" s="309"/>
      <c r="E7" s="309"/>
      <c r="F7" s="309"/>
      <c r="G7" s="309"/>
      <c r="H7" s="309"/>
      <c r="I7" s="309"/>
      <c r="J7" s="309"/>
      <c r="K7" s="197"/>
    </row>
    <row r="8" spans="2:11" ht="12.75" customHeight="1">
      <c r="B8" s="200"/>
      <c r="C8" s="199"/>
      <c r="D8" s="199"/>
      <c r="E8" s="199"/>
      <c r="F8" s="199"/>
      <c r="G8" s="199"/>
      <c r="H8" s="199"/>
      <c r="I8" s="199"/>
      <c r="J8" s="199"/>
      <c r="K8" s="197"/>
    </row>
    <row r="9" spans="2:11" ht="15" customHeight="1">
      <c r="B9" s="200"/>
      <c r="C9" s="309" t="s">
        <v>602</v>
      </c>
      <c r="D9" s="309"/>
      <c r="E9" s="309"/>
      <c r="F9" s="309"/>
      <c r="G9" s="309"/>
      <c r="H9" s="309"/>
      <c r="I9" s="309"/>
      <c r="J9" s="309"/>
      <c r="K9" s="197"/>
    </row>
    <row r="10" spans="2:11" ht="15" customHeight="1">
      <c r="B10" s="200"/>
      <c r="C10" s="199"/>
      <c r="D10" s="309" t="s">
        <v>603</v>
      </c>
      <c r="E10" s="309"/>
      <c r="F10" s="309"/>
      <c r="G10" s="309"/>
      <c r="H10" s="309"/>
      <c r="I10" s="309"/>
      <c r="J10" s="309"/>
      <c r="K10" s="197"/>
    </row>
    <row r="11" spans="2:11" ht="15" customHeight="1">
      <c r="B11" s="200"/>
      <c r="C11" s="201"/>
      <c r="D11" s="309" t="s">
        <v>604</v>
      </c>
      <c r="E11" s="309"/>
      <c r="F11" s="309"/>
      <c r="G11" s="309"/>
      <c r="H11" s="309"/>
      <c r="I11" s="309"/>
      <c r="J11" s="309"/>
      <c r="K11" s="197"/>
    </row>
    <row r="12" spans="2:11" ht="12.75" customHeight="1">
      <c r="B12" s="200"/>
      <c r="C12" s="201"/>
      <c r="D12" s="201"/>
      <c r="E12" s="201"/>
      <c r="F12" s="201"/>
      <c r="G12" s="201"/>
      <c r="H12" s="201"/>
      <c r="I12" s="201"/>
      <c r="J12" s="201"/>
      <c r="K12" s="197"/>
    </row>
    <row r="13" spans="2:11" ht="15" customHeight="1">
      <c r="B13" s="200"/>
      <c r="C13" s="201"/>
      <c r="D13" s="309" t="s">
        <v>605</v>
      </c>
      <c r="E13" s="309"/>
      <c r="F13" s="309"/>
      <c r="G13" s="309"/>
      <c r="H13" s="309"/>
      <c r="I13" s="309"/>
      <c r="J13" s="309"/>
      <c r="K13" s="197"/>
    </row>
    <row r="14" spans="2:11" ht="15" customHeight="1">
      <c r="B14" s="200"/>
      <c r="C14" s="201"/>
      <c r="D14" s="309" t="s">
        <v>606</v>
      </c>
      <c r="E14" s="309"/>
      <c r="F14" s="309"/>
      <c r="G14" s="309"/>
      <c r="H14" s="309"/>
      <c r="I14" s="309"/>
      <c r="J14" s="309"/>
      <c r="K14" s="197"/>
    </row>
    <row r="15" spans="2:11" ht="15" customHeight="1">
      <c r="B15" s="200"/>
      <c r="C15" s="201"/>
      <c r="D15" s="309" t="s">
        <v>607</v>
      </c>
      <c r="E15" s="309"/>
      <c r="F15" s="309"/>
      <c r="G15" s="309"/>
      <c r="H15" s="309"/>
      <c r="I15" s="309"/>
      <c r="J15" s="309"/>
      <c r="K15" s="197"/>
    </row>
    <row r="16" spans="2:11" ht="15" customHeight="1">
      <c r="B16" s="200"/>
      <c r="C16" s="201"/>
      <c r="D16" s="201"/>
      <c r="E16" s="202" t="s">
        <v>80</v>
      </c>
      <c r="F16" s="309" t="s">
        <v>608</v>
      </c>
      <c r="G16" s="309"/>
      <c r="H16" s="309"/>
      <c r="I16" s="309"/>
      <c r="J16" s="309"/>
      <c r="K16" s="197"/>
    </row>
    <row r="17" spans="2:11" ht="15" customHeight="1">
      <c r="B17" s="200"/>
      <c r="C17" s="201"/>
      <c r="D17" s="201"/>
      <c r="E17" s="202" t="s">
        <v>609</v>
      </c>
      <c r="F17" s="309" t="s">
        <v>610</v>
      </c>
      <c r="G17" s="309"/>
      <c r="H17" s="309"/>
      <c r="I17" s="309"/>
      <c r="J17" s="309"/>
      <c r="K17" s="197"/>
    </row>
    <row r="18" spans="2:11" ht="15" customHeight="1">
      <c r="B18" s="200"/>
      <c r="C18" s="201"/>
      <c r="D18" s="201"/>
      <c r="E18" s="202" t="s">
        <v>611</v>
      </c>
      <c r="F18" s="309" t="s">
        <v>612</v>
      </c>
      <c r="G18" s="309"/>
      <c r="H18" s="309"/>
      <c r="I18" s="309"/>
      <c r="J18" s="309"/>
      <c r="K18" s="197"/>
    </row>
    <row r="19" spans="2:11" ht="15" customHeight="1">
      <c r="B19" s="200"/>
      <c r="C19" s="201"/>
      <c r="D19" s="201"/>
      <c r="E19" s="202" t="s">
        <v>613</v>
      </c>
      <c r="F19" s="309" t="s">
        <v>614</v>
      </c>
      <c r="G19" s="309"/>
      <c r="H19" s="309"/>
      <c r="I19" s="309"/>
      <c r="J19" s="309"/>
      <c r="K19" s="197"/>
    </row>
    <row r="20" spans="2:11" ht="15" customHeight="1">
      <c r="B20" s="200"/>
      <c r="C20" s="201"/>
      <c r="D20" s="201"/>
      <c r="E20" s="202" t="s">
        <v>615</v>
      </c>
      <c r="F20" s="309" t="s">
        <v>616</v>
      </c>
      <c r="G20" s="309"/>
      <c r="H20" s="309"/>
      <c r="I20" s="309"/>
      <c r="J20" s="309"/>
      <c r="K20" s="197"/>
    </row>
    <row r="21" spans="2:11" ht="15" customHeight="1">
      <c r="B21" s="200"/>
      <c r="C21" s="201"/>
      <c r="D21" s="201"/>
      <c r="E21" s="202" t="s">
        <v>617</v>
      </c>
      <c r="F21" s="309" t="s">
        <v>618</v>
      </c>
      <c r="G21" s="309"/>
      <c r="H21" s="309"/>
      <c r="I21" s="309"/>
      <c r="J21" s="309"/>
      <c r="K21" s="197"/>
    </row>
    <row r="22" spans="2:11" ht="12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197"/>
    </row>
    <row r="23" spans="2:11" ht="15" customHeight="1">
      <c r="B23" s="200"/>
      <c r="C23" s="309" t="s">
        <v>619</v>
      </c>
      <c r="D23" s="309"/>
      <c r="E23" s="309"/>
      <c r="F23" s="309"/>
      <c r="G23" s="309"/>
      <c r="H23" s="309"/>
      <c r="I23" s="309"/>
      <c r="J23" s="309"/>
      <c r="K23" s="197"/>
    </row>
    <row r="24" spans="2:11" ht="15" customHeight="1">
      <c r="B24" s="200"/>
      <c r="C24" s="309" t="s">
        <v>620</v>
      </c>
      <c r="D24" s="309"/>
      <c r="E24" s="309"/>
      <c r="F24" s="309"/>
      <c r="G24" s="309"/>
      <c r="H24" s="309"/>
      <c r="I24" s="309"/>
      <c r="J24" s="309"/>
      <c r="K24" s="197"/>
    </row>
    <row r="25" spans="2:11" ht="15" customHeight="1">
      <c r="B25" s="200"/>
      <c r="C25" s="199"/>
      <c r="D25" s="309" t="s">
        <v>621</v>
      </c>
      <c r="E25" s="309"/>
      <c r="F25" s="309"/>
      <c r="G25" s="309"/>
      <c r="H25" s="309"/>
      <c r="I25" s="309"/>
      <c r="J25" s="309"/>
      <c r="K25" s="197"/>
    </row>
    <row r="26" spans="2:11" ht="15" customHeight="1">
      <c r="B26" s="200"/>
      <c r="C26" s="201"/>
      <c r="D26" s="309" t="s">
        <v>622</v>
      </c>
      <c r="E26" s="309"/>
      <c r="F26" s="309"/>
      <c r="G26" s="309"/>
      <c r="H26" s="309"/>
      <c r="I26" s="309"/>
      <c r="J26" s="309"/>
      <c r="K26" s="197"/>
    </row>
    <row r="27" spans="2:11" ht="12.75" customHeight="1">
      <c r="B27" s="200"/>
      <c r="C27" s="201"/>
      <c r="D27" s="201"/>
      <c r="E27" s="201"/>
      <c r="F27" s="201"/>
      <c r="G27" s="201"/>
      <c r="H27" s="201"/>
      <c r="I27" s="201"/>
      <c r="J27" s="201"/>
      <c r="K27" s="197"/>
    </row>
    <row r="28" spans="2:11" ht="15" customHeight="1">
      <c r="B28" s="200"/>
      <c r="C28" s="201"/>
      <c r="D28" s="309" t="s">
        <v>623</v>
      </c>
      <c r="E28" s="309"/>
      <c r="F28" s="309"/>
      <c r="G28" s="309"/>
      <c r="H28" s="309"/>
      <c r="I28" s="309"/>
      <c r="J28" s="309"/>
      <c r="K28" s="197"/>
    </row>
    <row r="29" spans="2:11" ht="15" customHeight="1">
      <c r="B29" s="200"/>
      <c r="C29" s="201"/>
      <c r="D29" s="309" t="s">
        <v>624</v>
      </c>
      <c r="E29" s="309"/>
      <c r="F29" s="309"/>
      <c r="G29" s="309"/>
      <c r="H29" s="309"/>
      <c r="I29" s="309"/>
      <c r="J29" s="309"/>
      <c r="K29" s="197"/>
    </row>
    <row r="30" spans="2:11" ht="12.75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197"/>
    </row>
    <row r="31" spans="2:11" ht="15" customHeight="1">
      <c r="B31" s="200"/>
      <c r="C31" s="201"/>
      <c r="D31" s="309" t="s">
        <v>625</v>
      </c>
      <c r="E31" s="309"/>
      <c r="F31" s="309"/>
      <c r="G31" s="309"/>
      <c r="H31" s="309"/>
      <c r="I31" s="309"/>
      <c r="J31" s="309"/>
      <c r="K31" s="197"/>
    </row>
    <row r="32" spans="2:11" ht="15" customHeight="1">
      <c r="B32" s="200"/>
      <c r="C32" s="201"/>
      <c r="D32" s="309" t="s">
        <v>626</v>
      </c>
      <c r="E32" s="309"/>
      <c r="F32" s="309"/>
      <c r="G32" s="309"/>
      <c r="H32" s="309"/>
      <c r="I32" s="309"/>
      <c r="J32" s="309"/>
      <c r="K32" s="197"/>
    </row>
    <row r="33" spans="2:11" ht="15" customHeight="1">
      <c r="B33" s="200"/>
      <c r="C33" s="201"/>
      <c r="D33" s="309" t="s">
        <v>627</v>
      </c>
      <c r="E33" s="309"/>
      <c r="F33" s="309"/>
      <c r="G33" s="309"/>
      <c r="H33" s="309"/>
      <c r="I33" s="309"/>
      <c r="J33" s="309"/>
      <c r="K33" s="197"/>
    </row>
    <row r="34" spans="2:11" ht="15" customHeight="1">
      <c r="B34" s="200"/>
      <c r="C34" s="201"/>
      <c r="D34" s="199"/>
      <c r="E34" s="203" t="s">
        <v>113</v>
      </c>
      <c r="F34" s="199"/>
      <c r="G34" s="309" t="s">
        <v>628</v>
      </c>
      <c r="H34" s="309"/>
      <c r="I34" s="309"/>
      <c r="J34" s="309"/>
      <c r="K34" s="197"/>
    </row>
    <row r="35" spans="2:11" ht="30.75" customHeight="1">
      <c r="B35" s="200"/>
      <c r="C35" s="201"/>
      <c r="D35" s="199"/>
      <c r="E35" s="203" t="s">
        <v>629</v>
      </c>
      <c r="F35" s="199"/>
      <c r="G35" s="309" t="s">
        <v>630</v>
      </c>
      <c r="H35" s="309"/>
      <c r="I35" s="309"/>
      <c r="J35" s="309"/>
      <c r="K35" s="197"/>
    </row>
    <row r="36" spans="2:11" ht="15" customHeight="1">
      <c r="B36" s="200"/>
      <c r="C36" s="201"/>
      <c r="D36" s="199"/>
      <c r="E36" s="203" t="s">
        <v>55</v>
      </c>
      <c r="F36" s="199"/>
      <c r="G36" s="309" t="s">
        <v>631</v>
      </c>
      <c r="H36" s="309"/>
      <c r="I36" s="309"/>
      <c r="J36" s="309"/>
      <c r="K36" s="197"/>
    </row>
    <row r="37" spans="2:11" ht="15" customHeight="1">
      <c r="B37" s="200"/>
      <c r="C37" s="201"/>
      <c r="D37" s="199"/>
      <c r="E37" s="203" t="s">
        <v>114</v>
      </c>
      <c r="F37" s="199"/>
      <c r="G37" s="309" t="s">
        <v>632</v>
      </c>
      <c r="H37" s="309"/>
      <c r="I37" s="309"/>
      <c r="J37" s="309"/>
      <c r="K37" s="197"/>
    </row>
    <row r="38" spans="2:11" ht="15" customHeight="1">
      <c r="B38" s="200"/>
      <c r="C38" s="201"/>
      <c r="D38" s="199"/>
      <c r="E38" s="203" t="s">
        <v>115</v>
      </c>
      <c r="F38" s="199"/>
      <c r="G38" s="309" t="s">
        <v>633</v>
      </c>
      <c r="H38" s="309"/>
      <c r="I38" s="309"/>
      <c r="J38" s="309"/>
      <c r="K38" s="197"/>
    </row>
    <row r="39" spans="2:11" ht="15" customHeight="1">
      <c r="B39" s="200"/>
      <c r="C39" s="201"/>
      <c r="D39" s="199"/>
      <c r="E39" s="203" t="s">
        <v>116</v>
      </c>
      <c r="F39" s="199"/>
      <c r="G39" s="309" t="s">
        <v>634</v>
      </c>
      <c r="H39" s="309"/>
      <c r="I39" s="309"/>
      <c r="J39" s="309"/>
      <c r="K39" s="197"/>
    </row>
    <row r="40" spans="2:11" ht="15" customHeight="1">
      <c r="B40" s="200"/>
      <c r="C40" s="201"/>
      <c r="D40" s="199"/>
      <c r="E40" s="203" t="s">
        <v>635</v>
      </c>
      <c r="F40" s="199"/>
      <c r="G40" s="309" t="s">
        <v>636</v>
      </c>
      <c r="H40" s="309"/>
      <c r="I40" s="309"/>
      <c r="J40" s="309"/>
      <c r="K40" s="197"/>
    </row>
    <row r="41" spans="2:11" ht="15" customHeight="1">
      <c r="B41" s="200"/>
      <c r="C41" s="201"/>
      <c r="D41" s="199"/>
      <c r="E41" s="203"/>
      <c r="F41" s="199"/>
      <c r="G41" s="309" t="s">
        <v>637</v>
      </c>
      <c r="H41" s="309"/>
      <c r="I41" s="309"/>
      <c r="J41" s="309"/>
      <c r="K41" s="197"/>
    </row>
    <row r="42" spans="2:11" ht="15" customHeight="1">
      <c r="B42" s="200"/>
      <c r="C42" s="201"/>
      <c r="D42" s="199"/>
      <c r="E42" s="203" t="s">
        <v>638</v>
      </c>
      <c r="F42" s="199"/>
      <c r="G42" s="309" t="s">
        <v>639</v>
      </c>
      <c r="H42" s="309"/>
      <c r="I42" s="309"/>
      <c r="J42" s="309"/>
      <c r="K42" s="197"/>
    </row>
    <row r="43" spans="2:11" ht="15" customHeight="1">
      <c r="B43" s="200"/>
      <c r="C43" s="201"/>
      <c r="D43" s="199"/>
      <c r="E43" s="203" t="s">
        <v>119</v>
      </c>
      <c r="F43" s="199"/>
      <c r="G43" s="309" t="s">
        <v>640</v>
      </c>
      <c r="H43" s="309"/>
      <c r="I43" s="309"/>
      <c r="J43" s="309"/>
      <c r="K43" s="197"/>
    </row>
    <row r="44" spans="2:11" ht="12.75" customHeight="1">
      <c r="B44" s="200"/>
      <c r="C44" s="201"/>
      <c r="D44" s="199"/>
      <c r="E44" s="199"/>
      <c r="F44" s="199"/>
      <c r="G44" s="199"/>
      <c r="H44" s="199"/>
      <c r="I44" s="199"/>
      <c r="J44" s="199"/>
      <c r="K44" s="197"/>
    </row>
    <row r="45" spans="2:11" ht="15" customHeight="1">
      <c r="B45" s="200"/>
      <c r="C45" s="201"/>
      <c r="D45" s="309" t="s">
        <v>641</v>
      </c>
      <c r="E45" s="309"/>
      <c r="F45" s="309"/>
      <c r="G45" s="309"/>
      <c r="H45" s="309"/>
      <c r="I45" s="309"/>
      <c r="J45" s="309"/>
      <c r="K45" s="197"/>
    </row>
    <row r="46" spans="2:11" ht="15" customHeight="1">
      <c r="B46" s="200"/>
      <c r="C46" s="201"/>
      <c r="D46" s="201"/>
      <c r="E46" s="309" t="s">
        <v>642</v>
      </c>
      <c r="F46" s="309"/>
      <c r="G46" s="309"/>
      <c r="H46" s="309"/>
      <c r="I46" s="309"/>
      <c r="J46" s="309"/>
      <c r="K46" s="197"/>
    </row>
    <row r="47" spans="2:11" ht="15" customHeight="1">
      <c r="B47" s="200"/>
      <c r="C47" s="201"/>
      <c r="D47" s="201"/>
      <c r="E47" s="309" t="s">
        <v>643</v>
      </c>
      <c r="F47" s="309"/>
      <c r="G47" s="309"/>
      <c r="H47" s="309"/>
      <c r="I47" s="309"/>
      <c r="J47" s="309"/>
      <c r="K47" s="197"/>
    </row>
    <row r="48" spans="2:11" ht="15" customHeight="1">
      <c r="B48" s="200"/>
      <c r="C48" s="201"/>
      <c r="D48" s="201"/>
      <c r="E48" s="309" t="s">
        <v>644</v>
      </c>
      <c r="F48" s="309"/>
      <c r="G48" s="309"/>
      <c r="H48" s="309"/>
      <c r="I48" s="309"/>
      <c r="J48" s="309"/>
      <c r="K48" s="197"/>
    </row>
    <row r="49" spans="2:11" ht="15" customHeight="1">
      <c r="B49" s="200"/>
      <c r="C49" s="201"/>
      <c r="D49" s="309" t="s">
        <v>645</v>
      </c>
      <c r="E49" s="309"/>
      <c r="F49" s="309"/>
      <c r="G49" s="309"/>
      <c r="H49" s="309"/>
      <c r="I49" s="309"/>
      <c r="J49" s="309"/>
      <c r="K49" s="197"/>
    </row>
    <row r="50" spans="2:11" ht="25.5" customHeight="1">
      <c r="B50" s="196"/>
      <c r="C50" s="312" t="s">
        <v>646</v>
      </c>
      <c r="D50" s="312"/>
      <c r="E50" s="312"/>
      <c r="F50" s="312"/>
      <c r="G50" s="312"/>
      <c r="H50" s="312"/>
      <c r="I50" s="312"/>
      <c r="J50" s="312"/>
      <c r="K50" s="197"/>
    </row>
    <row r="51" spans="2:11" ht="5.25" customHeight="1">
      <c r="B51" s="196"/>
      <c r="C51" s="198"/>
      <c r="D51" s="198"/>
      <c r="E51" s="198"/>
      <c r="F51" s="198"/>
      <c r="G51" s="198"/>
      <c r="H51" s="198"/>
      <c r="I51" s="198"/>
      <c r="J51" s="198"/>
      <c r="K51" s="197"/>
    </row>
    <row r="52" spans="2:11" ht="15" customHeight="1">
      <c r="B52" s="196"/>
      <c r="C52" s="309" t="s">
        <v>647</v>
      </c>
      <c r="D52" s="309"/>
      <c r="E52" s="309"/>
      <c r="F52" s="309"/>
      <c r="G52" s="309"/>
      <c r="H52" s="309"/>
      <c r="I52" s="309"/>
      <c r="J52" s="309"/>
      <c r="K52" s="197"/>
    </row>
    <row r="53" spans="2:11" ht="15" customHeight="1">
      <c r="B53" s="196"/>
      <c r="C53" s="309" t="s">
        <v>648</v>
      </c>
      <c r="D53" s="309"/>
      <c r="E53" s="309"/>
      <c r="F53" s="309"/>
      <c r="G53" s="309"/>
      <c r="H53" s="309"/>
      <c r="I53" s="309"/>
      <c r="J53" s="309"/>
      <c r="K53" s="197"/>
    </row>
    <row r="54" spans="2:11" ht="12.75" customHeight="1">
      <c r="B54" s="196"/>
      <c r="C54" s="199"/>
      <c r="D54" s="199"/>
      <c r="E54" s="199"/>
      <c r="F54" s="199"/>
      <c r="G54" s="199"/>
      <c r="H54" s="199"/>
      <c r="I54" s="199"/>
      <c r="J54" s="199"/>
      <c r="K54" s="197"/>
    </row>
    <row r="55" spans="2:11" ht="15" customHeight="1">
      <c r="B55" s="196"/>
      <c r="C55" s="309" t="s">
        <v>649</v>
      </c>
      <c r="D55" s="309"/>
      <c r="E55" s="309"/>
      <c r="F55" s="309"/>
      <c r="G55" s="309"/>
      <c r="H55" s="309"/>
      <c r="I55" s="309"/>
      <c r="J55" s="309"/>
      <c r="K55" s="197"/>
    </row>
    <row r="56" spans="2:11" ht="15" customHeight="1">
      <c r="B56" s="196"/>
      <c r="C56" s="201"/>
      <c r="D56" s="309" t="s">
        <v>650</v>
      </c>
      <c r="E56" s="309"/>
      <c r="F56" s="309"/>
      <c r="G56" s="309"/>
      <c r="H56" s="309"/>
      <c r="I56" s="309"/>
      <c r="J56" s="309"/>
      <c r="K56" s="197"/>
    </row>
    <row r="57" spans="2:11" ht="15" customHeight="1">
      <c r="B57" s="196"/>
      <c r="C57" s="201"/>
      <c r="D57" s="309" t="s">
        <v>651</v>
      </c>
      <c r="E57" s="309"/>
      <c r="F57" s="309"/>
      <c r="G57" s="309"/>
      <c r="H57" s="309"/>
      <c r="I57" s="309"/>
      <c r="J57" s="309"/>
      <c r="K57" s="197"/>
    </row>
    <row r="58" spans="2:11" ht="15" customHeight="1">
      <c r="B58" s="196"/>
      <c r="C58" s="201"/>
      <c r="D58" s="309" t="s">
        <v>652</v>
      </c>
      <c r="E58" s="309"/>
      <c r="F58" s="309"/>
      <c r="G58" s="309"/>
      <c r="H58" s="309"/>
      <c r="I58" s="309"/>
      <c r="J58" s="309"/>
      <c r="K58" s="197"/>
    </row>
    <row r="59" spans="2:11" ht="15" customHeight="1">
      <c r="B59" s="196"/>
      <c r="C59" s="201"/>
      <c r="D59" s="309" t="s">
        <v>653</v>
      </c>
      <c r="E59" s="309"/>
      <c r="F59" s="309"/>
      <c r="G59" s="309"/>
      <c r="H59" s="309"/>
      <c r="I59" s="309"/>
      <c r="J59" s="309"/>
      <c r="K59" s="197"/>
    </row>
    <row r="60" spans="2:11" ht="15" customHeight="1">
      <c r="B60" s="196"/>
      <c r="C60" s="201"/>
      <c r="D60" s="311" t="s">
        <v>654</v>
      </c>
      <c r="E60" s="311"/>
      <c r="F60" s="311"/>
      <c r="G60" s="311"/>
      <c r="H60" s="311"/>
      <c r="I60" s="311"/>
      <c r="J60" s="311"/>
      <c r="K60" s="197"/>
    </row>
    <row r="61" spans="2:11" ht="15" customHeight="1">
      <c r="B61" s="196"/>
      <c r="C61" s="201"/>
      <c r="D61" s="309" t="s">
        <v>655</v>
      </c>
      <c r="E61" s="309"/>
      <c r="F61" s="309"/>
      <c r="G61" s="309"/>
      <c r="H61" s="309"/>
      <c r="I61" s="309"/>
      <c r="J61" s="309"/>
      <c r="K61" s="197"/>
    </row>
    <row r="62" spans="2:11" ht="12.75" customHeight="1">
      <c r="B62" s="196"/>
      <c r="C62" s="201"/>
      <c r="D62" s="201"/>
      <c r="E62" s="204"/>
      <c r="F62" s="201"/>
      <c r="G62" s="201"/>
      <c r="H62" s="201"/>
      <c r="I62" s="201"/>
      <c r="J62" s="201"/>
      <c r="K62" s="197"/>
    </row>
    <row r="63" spans="2:11" ht="15" customHeight="1">
      <c r="B63" s="196"/>
      <c r="C63" s="201"/>
      <c r="D63" s="309" t="s">
        <v>656</v>
      </c>
      <c r="E63" s="309"/>
      <c r="F63" s="309"/>
      <c r="G63" s="309"/>
      <c r="H63" s="309"/>
      <c r="I63" s="309"/>
      <c r="J63" s="309"/>
      <c r="K63" s="197"/>
    </row>
    <row r="64" spans="2:11" ht="15" customHeight="1">
      <c r="B64" s="196"/>
      <c r="C64" s="201"/>
      <c r="D64" s="311" t="s">
        <v>657</v>
      </c>
      <c r="E64" s="311"/>
      <c r="F64" s="311"/>
      <c r="G64" s="311"/>
      <c r="H64" s="311"/>
      <c r="I64" s="311"/>
      <c r="J64" s="311"/>
      <c r="K64" s="197"/>
    </row>
    <row r="65" spans="2:11" ht="15" customHeight="1">
      <c r="B65" s="196"/>
      <c r="C65" s="201"/>
      <c r="D65" s="309" t="s">
        <v>658</v>
      </c>
      <c r="E65" s="309"/>
      <c r="F65" s="309"/>
      <c r="G65" s="309"/>
      <c r="H65" s="309"/>
      <c r="I65" s="309"/>
      <c r="J65" s="309"/>
      <c r="K65" s="197"/>
    </row>
    <row r="66" spans="2:11" ht="15" customHeight="1">
      <c r="B66" s="196"/>
      <c r="C66" s="201"/>
      <c r="D66" s="309" t="s">
        <v>659</v>
      </c>
      <c r="E66" s="309"/>
      <c r="F66" s="309"/>
      <c r="G66" s="309"/>
      <c r="H66" s="309"/>
      <c r="I66" s="309"/>
      <c r="J66" s="309"/>
      <c r="K66" s="197"/>
    </row>
    <row r="67" spans="2:11" ht="15" customHeight="1">
      <c r="B67" s="196"/>
      <c r="C67" s="201"/>
      <c r="D67" s="309" t="s">
        <v>660</v>
      </c>
      <c r="E67" s="309"/>
      <c r="F67" s="309"/>
      <c r="G67" s="309"/>
      <c r="H67" s="309"/>
      <c r="I67" s="309"/>
      <c r="J67" s="309"/>
      <c r="K67" s="197"/>
    </row>
    <row r="68" spans="2:11" ht="15" customHeight="1">
      <c r="B68" s="196"/>
      <c r="C68" s="201"/>
      <c r="D68" s="309" t="s">
        <v>661</v>
      </c>
      <c r="E68" s="309"/>
      <c r="F68" s="309"/>
      <c r="G68" s="309"/>
      <c r="H68" s="309"/>
      <c r="I68" s="309"/>
      <c r="J68" s="309"/>
      <c r="K68" s="197"/>
    </row>
    <row r="69" spans="2:11" ht="12.75" customHeight="1">
      <c r="B69" s="205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2:11" ht="18.75" customHeight="1">
      <c r="B70" s="208"/>
      <c r="C70" s="208"/>
      <c r="D70" s="208"/>
      <c r="E70" s="208"/>
      <c r="F70" s="208"/>
      <c r="G70" s="208"/>
      <c r="H70" s="208"/>
      <c r="I70" s="208"/>
      <c r="J70" s="208"/>
      <c r="K70" s="209"/>
    </row>
    <row r="71" spans="2:11" ht="18.75" customHeight="1">
      <c r="B71" s="209"/>
      <c r="C71" s="209"/>
      <c r="D71" s="209"/>
      <c r="E71" s="209"/>
      <c r="F71" s="209"/>
      <c r="G71" s="209"/>
      <c r="H71" s="209"/>
      <c r="I71" s="209"/>
      <c r="J71" s="209"/>
      <c r="K71" s="209"/>
    </row>
    <row r="72" spans="2:11" ht="7.5" customHeight="1">
      <c r="B72" s="210"/>
      <c r="C72" s="211"/>
      <c r="D72" s="211"/>
      <c r="E72" s="211"/>
      <c r="F72" s="211"/>
      <c r="G72" s="211"/>
      <c r="H72" s="211"/>
      <c r="I72" s="211"/>
      <c r="J72" s="211"/>
      <c r="K72" s="212"/>
    </row>
    <row r="73" spans="2:11" ht="45" customHeight="1">
      <c r="B73" s="213"/>
      <c r="C73" s="310" t="s">
        <v>597</v>
      </c>
      <c r="D73" s="310"/>
      <c r="E73" s="310"/>
      <c r="F73" s="310"/>
      <c r="G73" s="310"/>
      <c r="H73" s="310"/>
      <c r="I73" s="310"/>
      <c r="J73" s="310"/>
      <c r="K73" s="214"/>
    </row>
    <row r="74" spans="2:11" ht="17.25" customHeight="1">
      <c r="B74" s="213"/>
      <c r="C74" s="215" t="s">
        <v>662</v>
      </c>
      <c r="D74" s="215"/>
      <c r="E74" s="215"/>
      <c r="F74" s="215" t="s">
        <v>663</v>
      </c>
      <c r="G74" s="216"/>
      <c r="H74" s="215" t="s">
        <v>114</v>
      </c>
      <c r="I74" s="215" t="s">
        <v>59</v>
      </c>
      <c r="J74" s="215" t="s">
        <v>664</v>
      </c>
      <c r="K74" s="214"/>
    </row>
    <row r="75" spans="2:11" ht="17.25" customHeight="1">
      <c r="B75" s="213"/>
      <c r="C75" s="217" t="s">
        <v>665</v>
      </c>
      <c r="D75" s="217"/>
      <c r="E75" s="217"/>
      <c r="F75" s="218" t="s">
        <v>666</v>
      </c>
      <c r="G75" s="219"/>
      <c r="H75" s="217"/>
      <c r="I75" s="217"/>
      <c r="J75" s="217" t="s">
        <v>667</v>
      </c>
      <c r="K75" s="214"/>
    </row>
    <row r="76" spans="2:11" ht="5.25" customHeight="1">
      <c r="B76" s="213"/>
      <c r="C76" s="220"/>
      <c r="D76" s="220"/>
      <c r="E76" s="220"/>
      <c r="F76" s="220"/>
      <c r="G76" s="221"/>
      <c r="H76" s="220"/>
      <c r="I76" s="220"/>
      <c r="J76" s="220"/>
      <c r="K76" s="214"/>
    </row>
    <row r="77" spans="2:11" ht="15" customHeight="1">
      <c r="B77" s="213"/>
      <c r="C77" s="203" t="s">
        <v>55</v>
      </c>
      <c r="D77" s="220"/>
      <c r="E77" s="220"/>
      <c r="F77" s="222" t="s">
        <v>668</v>
      </c>
      <c r="G77" s="221"/>
      <c r="H77" s="203" t="s">
        <v>669</v>
      </c>
      <c r="I77" s="203" t="s">
        <v>670</v>
      </c>
      <c r="J77" s="203">
        <v>20</v>
      </c>
      <c r="K77" s="214"/>
    </row>
    <row r="78" spans="2:11" ht="15" customHeight="1">
      <c r="B78" s="213"/>
      <c r="C78" s="203" t="s">
        <v>671</v>
      </c>
      <c r="D78" s="203"/>
      <c r="E78" s="203"/>
      <c r="F78" s="222" t="s">
        <v>668</v>
      </c>
      <c r="G78" s="221"/>
      <c r="H78" s="203" t="s">
        <v>672</v>
      </c>
      <c r="I78" s="203" t="s">
        <v>670</v>
      </c>
      <c r="J78" s="203">
        <v>120</v>
      </c>
      <c r="K78" s="214"/>
    </row>
    <row r="79" spans="2:11" ht="15" customHeight="1">
      <c r="B79" s="223"/>
      <c r="C79" s="203" t="s">
        <v>673</v>
      </c>
      <c r="D79" s="203"/>
      <c r="E79" s="203"/>
      <c r="F79" s="222" t="s">
        <v>674</v>
      </c>
      <c r="G79" s="221"/>
      <c r="H79" s="203" t="s">
        <v>675</v>
      </c>
      <c r="I79" s="203" t="s">
        <v>670</v>
      </c>
      <c r="J79" s="203">
        <v>50</v>
      </c>
      <c r="K79" s="214"/>
    </row>
    <row r="80" spans="2:11" ht="15" customHeight="1">
      <c r="B80" s="223"/>
      <c r="C80" s="203" t="s">
        <v>676</v>
      </c>
      <c r="D80" s="203"/>
      <c r="E80" s="203"/>
      <c r="F80" s="222" t="s">
        <v>668</v>
      </c>
      <c r="G80" s="221"/>
      <c r="H80" s="203" t="s">
        <v>677</v>
      </c>
      <c r="I80" s="203" t="s">
        <v>678</v>
      </c>
      <c r="J80" s="203"/>
      <c r="K80" s="214"/>
    </row>
    <row r="81" spans="2:11" ht="15" customHeight="1">
      <c r="B81" s="223"/>
      <c r="C81" s="224" t="s">
        <v>679</v>
      </c>
      <c r="D81" s="224"/>
      <c r="E81" s="224"/>
      <c r="F81" s="225" t="s">
        <v>674</v>
      </c>
      <c r="G81" s="224"/>
      <c r="H81" s="224" t="s">
        <v>680</v>
      </c>
      <c r="I81" s="224" t="s">
        <v>670</v>
      </c>
      <c r="J81" s="224">
        <v>15</v>
      </c>
      <c r="K81" s="214"/>
    </row>
    <row r="82" spans="2:11" ht="15" customHeight="1">
      <c r="B82" s="223"/>
      <c r="C82" s="224" t="s">
        <v>681</v>
      </c>
      <c r="D82" s="224"/>
      <c r="E82" s="224"/>
      <c r="F82" s="225" t="s">
        <v>674</v>
      </c>
      <c r="G82" s="224"/>
      <c r="H82" s="224" t="s">
        <v>682</v>
      </c>
      <c r="I82" s="224" t="s">
        <v>670</v>
      </c>
      <c r="J82" s="224">
        <v>15</v>
      </c>
      <c r="K82" s="214"/>
    </row>
    <row r="83" spans="2:11" ht="15" customHeight="1">
      <c r="B83" s="223"/>
      <c r="C83" s="224" t="s">
        <v>683</v>
      </c>
      <c r="D83" s="224"/>
      <c r="E83" s="224"/>
      <c r="F83" s="225" t="s">
        <v>674</v>
      </c>
      <c r="G83" s="224"/>
      <c r="H83" s="224" t="s">
        <v>684</v>
      </c>
      <c r="I83" s="224" t="s">
        <v>670</v>
      </c>
      <c r="J83" s="224">
        <v>20</v>
      </c>
      <c r="K83" s="214"/>
    </row>
    <row r="84" spans="2:11" ht="15" customHeight="1">
      <c r="B84" s="223"/>
      <c r="C84" s="224" t="s">
        <v>685</v>
      </c>
      <c r="D84" s="224"/>
      <c r="E84" s="224"/>
      <c r="F84" s="225" t="s">
        <v>674</v>
      </c>
      <c r="G84" s="224"/>
      <c r="H84" s="224" t="s">
        <v>686</v>
      </c>
      <c r="I84" s="224" t="s">
        <v>670</v>
      </c>
      <c r="J84" s="224">
        <v>20</v>
      </c>
      <c r="K84" s="214"/>
    </row>
    <row r="85" spans="2:11" ht="15" customHeight="1">
      <c r="B85" s="223"/>
      <c r="C85" s="203" t="s">
        <v>687</v>
      </c>
      <c r="D85" s="203"/>
      <c r="E85" s="203"/>
      <c r="F85" s="222" t="s">
        <v>674</v>
      </c>
      <c r="G85" s="221"/>
      <c r="H85" s="203" t="s">
        <v>688</v>
      </c>
      <c r="I85" s="203" t="s">
        <v>670</v>
      </c>
      <c r="J85" s="203">
        <v>50</v>
      </c>
      <c r="K85" s="214"/>
    </row>
    <row r="86" spans="2:11" ht="15" customHeight="1">
      <c r="B86" s="223"/>
      <c r="C86" s="203" t="s">
        <v>689</v>
      </c>
      <c r="D86" s="203"/>
      <c r="E86" s="203"/>
      <c r="F86" s="222" t="s">
        <v>674</v>
      </c>
      <c r="G86" s="221"/>
      <c r="H86" s="203" t="s">
        <v>690</v>
      </c>
      <c r="I86" s="203" t="s">
        <v>670</v>
      </c>
      <c r="J86" s="203">
        <v>20</v>
      </c>
      <c r="K86" s="214"/>
    </row>
    <row r="87" spans="2:11" ht="15" customHeight="1">
      <c r="B87" s="223"/>
      <c r="C87" s="203" t="s">
        <v>691</v>
      </c>
      <c r="D87" s="203"/>
      <c r="E87" s="203"/>
      <c r="F87" s="222" t="s">
        <v>674</v>
      </c>
      <c r="G87" s="221"/>
      <c r="H87" s="203" t="s">
        <v>692</v>
      </c>
      <c r="I87" s="203" t="s">
        <v>670</v>
      </c>
      <c r="J87" s="203">
        <v>20</v>
      </c>
      <c r="K87" s="214"/>
    </row>
    <row r="88" spans="2:11" ht="15" customHeight="1">
      <c r="B88" s="223"/>
      <c r="C88" s="203" t="s">
        <v>693</v>
      </c>
      <c r="D88" s="203"/>
      <c r="E88" s="203"/>
      <c r="F88" s="222" t="s">
        <v>674</v>
      </c>
      <c r="G88" s="221"/>
      <c r="H88" s="203" t="s">
        <v>694</v>
      </c>
      <c r="I88" s="203" t="s">
        <v>670</v>
      </c>
      <c r="J88" s="203">
        <v>50</v>
      </c>
      <c r="K88" s="214"/>
    </row>
    <row r="89" spans="2:11" ht="15" customHeight="1">
      <c r="B89" s="223"/>
      <c r="C89" s="203" t="s">
        <v>695</v>
      </c>
      <c r="D89" s="203"/>
      <c r="E89" s="203"/>
      <c r="F89" s="222" t="s">
        <v>674</v>
      </c>
      <c r="G89" s="221"/>
      <c r="H89" s="203" t="s">
        <v>695</v>
      </c>
      <c r="I89" s="203" t="s">
        <v>670</v>
      </c>
      <c r="J89" s="203">
        <v>50</v>
      </c>
      <c r="K89" s="214"/>
    </row>
    <row r="90" spans="2:11" ht="15" customHeight="1">
      <c r="B90" s="223"/>
      <c r="C90" s="203" t="s">
        <v>120</v>
      </c>
      <c r="D90" s="203"/>
      <c r="E90" s="203"/>
      <c r="F90" s="222" t="s">
        <v>674</v>
      </c>
      <c r="G90" s="221"/>
      <c r="H90" s="203" t="s">
        <v>696</v>
      </c>
      <c r="I90" s="203" t="s">
        <v>670</v>
      </c>
      <c r="J90" s="203">
        <v>255</v>
      </c>
      <c r="K90" s="214"/>
    </row>
    <row r="91" spans="2:11" ht="15" customHeight="1">
      <c r="B91" s="223"/>
      <c r="C91" s="203" t="s">
        <v>697</v>
      </c>
      <c r="D91" s="203"/>
      <c r="E91" s="203"/>
      <c r="F91" s="222" t="s">
        <v>668</v>
      </c>
      <c r="G91" s="221"/>
      <c r="H91" s="203" t="s">
        <v>698</v>
      </c>
      <c r="I91" s="203" t="s">
        <v>699</v>
      </c>
      <c r="J91" s="203"/>
      <c r="K91" s="214"/>
    </row>
    <row r="92" spans="2:11" ht="15" customHeight="1">
      <c r="B92" s="223"/>
      <c r="C92" s="203" t="s">
        <v>700</v>
      </c>
      <c r="D92" s="203"/>
      <c r="E92" s="203"/>
      <c r="F92" s="222" t="s">
        <v>668</v>
      </c>
      <c r="G92" s="221"/>
      <c r="H92" s="203" t="s">
        <v>701</v>
      </c>
      <c r="I92" s="203" t="s">
        <v>702</v>
      </c>
      <c r="J92" s="203"/>
      <c r="K92" s="214"/>
    </row>
    <row r="93" spans="2:11" ht="15" customHeight="1">
      <c r="B93" s="223"/>
      <c r="C93" s="203" t="s">
        <v>703</v>
      </c>
      <c r="D93" s="203"/>
      <c r="E93" s="203"/>
      <c r="F93" s="222" t="s">
        <v>668</v>
      </c>
      <c r="G93" s="221"/>
      <c r="H93" s="203" t="s">
        <v>703</v>
      </c>
      <c r="I93" s="203" t="s">
        <v>702</v>
      </c>
      <c r="J93" s="203"/>
      <c r="K93" s="214"/>
    </row>
    <row r="94" spans="2:11" ht="15" customHeight="1">
      <c r="B94" s="223"/>
      <c r="C94" s="203" t="s">
        <v>40</v>
      </c>
      <c r="D94" s="203"/>
      <c r="E94" s="203"/>
      <c r="F94" s="222" t="s">
        <v>668</v>
      </c>
      <c r="G94" s="221"/>
      <c r="H94" s="203" t="s">
        <v>704</v>
      </c>
      <c r="I94" s="203" t="s">
        <v>702</v>
      </c>
      <c r="J94" s="203"/>
      <c r="K94" s="214"/>
    </row>
    <row r="95" spans="2:11" ht="15" customHeight="1">
      <c r="B95" s="223"/>
      <c r="C95" s="203" t="s">
        <v>50</v>
      </c>
      <c r="D95" s="203"/>
      <c r="E95" s="203"/>
      <c r="F95" s="222" t="s">
        <v>668</v>
      </c>
      <c r="G95" s="221"/>
      <c r="H95" s="203" t="s">
        <v>705</v>
      </c>
      <c r="I95" s="203" t="s">
        <v>702</v>
      </c>
      <c r="J95" s="203"/>
      <c r="K95" s="214"/>
    </row>
    <row r="96" spans="2:11" ht="15" customHeight="1">
      <c r="B96" s="226"/>
      <c r="C96" s="227"/>
      <c r="D96" s="227"/>
      <c r="E96" s="227"/>
      <c r="F96" s="227"/>
      <c r="G96" s="227"/>
      <c r="H96" s="227"/>
      <c r="I96" s="227"/>
      <c r="J96" s="227"/>
      <c r="K96" s="228"/>
    </row>
    <row r="97" spans="2:11" ht="18.75" customHeight="1">
      <c r="B97" s="229"/>
      <c r="C97" s="230"/>
      <c r="D97" s="230"/>
      <c r="E97" s="230"/>
      <c r="F97" s="230"/>
      <c r="G97" s="230"/>
      <c r="H97" s="230"/>
      <c r="I97" s="230"/>
      <c r="J97" s="230"/>
      <c r="K97" s="229"/>
    </row>
    <row r="98" spans="2:11" ht="18.75" customHeight="1">
      <c r="B98" s="209"/>
      <c r="C98" s="209"/>
      <c r="D98" s="209"/>
      <c r="E98" s="209"/>
      <c r="F98" s="209"/>
      <c r="G98" s="209"/>
      <c r="H98" s="209"/>
      <c r="I98" s="209"/>
      <c r="J98" s="209"/>
      <c r="K98" s="209"/>
    </row>
    <row r="99" spans="2:11" ht="7.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2"/>
    </row>
    <row r="100" spans="2:11" ht="45" customHeight="1">
      <c r="B100" s="213"/>
      <c r="C100" s="310" t="s">
        <v>706</v>
      </c>
      <c r="D100" s="310"/>
      <c r="E100" s="310"/>
      <c r="F100" s="310"/>
      <c r="G100" s="310"/>
      <c r="H100" s="310"/>
      <c r="I100" s="310"/>
      <c r="J100" s="310"/>
      <c r="K100" s="214"/>
    </row>
    <row r="101" spans="2:11" ht="17.25" customHeight="1">
      <c r="B101" s="213"/>
      <c r="C101" s="215" t="s">
        <v>662</v>
      </c>
      <c r="D101" s="215"/>
      <c r="E101" s="215"/>
      <c r="F101" s="215" t="s">
        <v>663</v>
      </c>
      <c r="G101" s="216"/>
      <c r="H101" s="215" t="s">
        <v>114</v>
      </c>
      <c r="I101" s="215" t="s">
        <v>59</v>
      </c>
      <c r="J101" s="215" t="s">
        <v>664</v>
      </c>
      <c r="K101" s="214"/>
    </row>
    <row r="102" spans="2:11" ht="17.25" customHeight="1">
      <c r="B102" s="213"/>
      <c r="C102" s="217" t="s">
        <v>665</v>
      </c>
      <c r="D102" s="217"/>
      <c r="E102" s="217"/>
      <c r="F102" s="218" t="s">
        <v>666</v>
      </c>
      <c r="G102" s="219"/>
      <c r="H102" s="217"/>
      <c r="I102" s="217"/>
      <c r="J102" s="217" t="s">
        <v>667</v>
      </c>
      <c r="K102" s="214"/>
    </row>
    <row r="103" spans="2:11" ht="5.25" customHeight="1">
      <c r="B103" s="213"/>
      <c r="C103" s="215"/>
      <c r="D103" s="215"/>
      <c r="E103" s="215"/>
      <c r="F103" s="215"/>
      <c r="G103" s="231"/>
      <c r="H103" s="215"/>
      <c r="I103" s="215"/>
      <c r="J103" s="215"/>
      <c r="K103" s="214"/>
    </row>
    <row r="104" spans="2:11" ht="15" customHeight="1">
      <c r="B104" s="213"/>
      <c r="C104" s="203" t="s">
        <v>55</v>
      </c>
      <c r="D104" s="220"/>
      <c r="E104" s="220"/>
      <c r="F104" s="222" t="s">
        <v>668</v>
      </c>
      <c r="G104" s="231"/>
      <c r="H104" s="203" t="s">
        <v>707</v>
      </c>
      <c r="I104" s="203" t="s">
        <v>670</v>
      </c>
      <c r="J104" s="203">
        <v>20</v>
      </c>
      <c r="K104" s="214"/>
    </row>
    <row r="105" spans="2:11" ht="15" customHeight="1">
      <c r="B105" s="213"/>
      <c r="C105" s="203" t="s">
        <v>671</v>
      </c>
      <c r="D105" s="203"/>
      <c r="E105" s="203"/>
      <c r="F105" s="222" t="s">
        <v>668</v>
      </c>
      <c r="G105" s="203"/>
      <c r="H105" s="203" t="s">
        <v>707</v>
      </c>
      <c r="I105" s="203" t="s">
        <v>670</v>
      </c>
      <c r="J105" s="203">
        <v>120</v>
      </c>
      <c r="K105" s="214"/>
    </row>
    <row r="106" spans="2:11" ht="15" customHeight="1">
      <c r="B106" s="223"/>
      <c r="C106" s="203" t="s">
        <v>673</v>
      </c>
      <c r="D106" s="203"/>
      <c r="E106" s="203"/>
      <c r="F106" s="222" t="s">
        <v>674</v>
      </c>
      <c r="G106" s="203"/>
      <c r="H106" s="203" t="s">
        <v>707</v>
      </c>
      <c r="I106" s="203" t="s">
        <v>670</v>
      </c>
      <c r="J106" s="203">
        <v>50</v>
      </c>
      <c r="K106" s="214"/>
    </row>
    <row r="107" spans="2:11" ht="15" customHeight="1">
      <c r="B107" s="223"/>
      <c r="C107" s="203" t="s">
        <v>676</v>
      </c>
      <c r="D107" s="203"/>
      <c r="E107" s="203"/>
      <c r="F107" s="222" t="s">
        <v>668</v>
      </c>
      <c r="G107" s="203"/>
      <c r="H107" s="203" t="s">
        <v>707</v>
      </c>
      <c r="I107" s="203" t="s">
        <v>678</v>
      </c>
      <c r="J107" s="203"/>
      <c r="K107" s="214"/>
    </row>
    <row r="108" spans="2:11" ht="15" customHeight="1">
      <c r="B108" s="223"/>
      <c r="C108" s="203" t="s">
        <v>687</v>
      </c>
      <c r="D108" s="203"/>
      <c r="E108" s="203"/>
      <c r="F108" s="222" t="s">
        <v>674</v>
      </c>
      <c r="G108" s="203"/>
      <c r="H108" s="203" t="s">
        <v>707</v>
      </c>
      <c r="I108" s="203" t="s">
        <v>670</v>
      </c>
      <c r="J108" s="203">
        <v>50</v>
      </c>
      <c r="K108" s="214"/>
    </row>
    <row r="109" spans="2:11" ht="15" customHeight="1">
      <c r="B109" s="223"/>
      <c r="C109" s="203" t="s">
        <v>695</v>
      </c>
      <c r="D109" s="203"/>
      <c r="E109" s="203"/>
      <c r="F109" s="222" t="s">
        <v>674</v>
      </c>
      <c r="G109" s="203"/>
      <c r="H109" s="203" t="s">
        <v>707</v>
      </c>
      <c r="I109" s="203" t="s">
        <v>670</v>
      </c>
      <c r="J109" s="203">
        <v>50</v>
      </c>
      <c r="K109" s="214"/>
    </row>
    <row r="110" spans="2:11" ht="15" customHeight="1">
      <c r="B110" s="223"/>
      <c r="C110" s="203" t="s">
        <v>693</v>
      </c>
      <c r="D110" s="203"/>
      <c r="E110" s="203"/>
      <c r="F110" s="222" t="s">
        <v>674</v>
      </c>
      <c r="G110" s="203"/>
      <c r="H110" s="203" t="s">
        <v>707</v>
      </c>
      <c r="I110" s="203" t="s">
        <v>670</v>
      </c>
      <c r="J110" s="203">
        <v>50</v>
      </c>
      <c r="K110" s="214"/>
    </row>
    <row r="111" spans="2:11" ht="15" customHeight="1">
      <c r="B111" s="223"/>
      <c r="C111" s="203" t="s">
        <v>55</v>
      </c>
      <c r="D111" s="203"/>
      <c r="E111" s="203"/>
      <c r="F111" s="222" t="s">
        <v>668</v>
      </c>
      <c r="G111" s="203"/>
      <c r="H111" s="203" t="s">
        <v>708</v>
      </c>
      <c r="I111" s="203" t="s">
        <v>670</v>
      </c>
      <c r="J111" s="203">
        <v>20</v>
      </c>
      <c r="K111" s="214"/>
    </row>
    <row r="112" spans="2:11" ht="15" customHeight="1">
      <c r="B112" s="223"/>
      <c r="C112" s="203" t="s">
        <v>709</v>
      </c>
      <c r="D112" s="203"/>
      <c r="E112" s="203"/>
      <c r="F112" s="222" t="s">
        <v>668</v>
      </c>
      <c r="G112" s="203"/>
      <c r="H112" s="203" t="s">
        <v>710</v>
      </c>
      <c r="I112" s="203" t="s">
        <v>670</v>
      </c>
      <c r="J112" s="203">
        <v>120</v>
      </c>
      <c r="K112" s="214"/>
    </row>
    <row r="113" spans="2:11" ht="15" customHeight="1">
      <c r="B113" s="223"/>
      <c r="C113" s="203" t="s">
        <v>40</v>
      </c>
      <c r="D113" s="203"/>
      <c r="E113" s="203"/>
      <c r="F113" s="222" t="s">
        <v>668</v>
      </c>
      <c r="G113" s="203"/>
      <c r="H113" s="203" t="s">
        <v>711</v>
      </c>
      <c r="I113" s="203" t="s">
        <v>702</v>
      </c>
      <c r="J113" s="203"/>
      <c r="K113" s="214"/>
    </row>
    <row r="114" spans="2:11" ht="15" customHeight="1">
      <c r="B114" s="223"/>
      <c r="C114" s="203" t="s">
        <v>50</v>
      </c>
      <c r="D114" s="203"/>
      <c r="E114" s="203"/>
      <c r="F114" s="222" t="s">
        <v>668</v>
      </c>
      <c r="G114" s="203"/>
      <c r="H114" s="203" t="s">
        <v>712</v>
      </c>
      <c r="I114" s="203" t="s">
        <v>702</v>
      </c>
      <c r="J114" s="203"/>
      <c r="K114" s="214"/>
    </row>
    <row r="115" spans="2:11" ht="15" customHeight="1">
      <c r="B115" s="223"/>
      <c r="C115" s="203" t="s">
        <v>59</v>
      </c>
      <c r="D115" s="203"/>
      <c r="E115" s="203"/>
      <c r="F115" s="222" t="s">
        <v>668</v>
      </c>
      <c r="G115" s="203"/>
      <c r="H115" s="203" t="s">
        <v>713</v>
      </c>
      <c r="I115" s="203" t="s">
        <v>714</v>
      </c>
      <c r="J115" s="203"/>
      <c r="K115" s="214"/>
    </row>
    <row r="116" spans="2:11" ht="15" customHeight="1">
      <c r="B116" s="226"/>
      <c r="C116" s="232"/>
      <c r="D116" s="232"/>
      <c r="E116" s="232"/>
      <c r="F116" s="232"/>
      <c r="G116" s="232"/>
      <c r="H116" s="232"/>
      <c r="I116" s="232"/>
      <c r="J116" s="232"/>
      <c r="K116" s="228"/>
    </row>
    <row r="117" spans="2:11" ht="18.75" customHeight="1">
      <c r="B117" s="233"/>
      <c r="C117" s="199"/>
      <c r="D117" s="199"/>
      <c r="E117" s="199"/>
      <c r="F117" s="234"/>
      <c r="G117" s="199"/>
      <c r="H117" s="199"/>
      <c r="I117" s="199"/>
      <c r="J117" s="199"/>
      <c r="K117" s="233"/>
    </row>
    <row r="118" spans="2:11" ht="18.75" customHeight="1"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</row>
    <row r="119" spans="2:11" ht="7.5" customHeight="1">
      <c r="B119" s="235"/>
      <c r="C119" s="236"/>
      <c r="D119" s="236"/>
      <c r="E119" s="236"/>
      <c r="F119" s="236"/>
      <c r="G119" s="236"/>
      <c r="H119" s="236"/>
      <c r="I119" s="236"/>
      <c r="J119" s="236"/>
      <c r="K119" s="237"/>
    </row>
    <row r="120" spans="2:11" ht="45" customHeight="1">
      <c r="B120" s="238"/>
      <c r="C120" s="307" t="s">
        <v>715</v>
      </c>
      <c r="D120" s="307"/>
      <c r="E120" s="307"/>
      <c r="F120" s="307"/>
      <c r="G120" s="307"/>
      <c r="H120" s="307"/>
      <c r="I120" s="307"/>
      <c r="J120" s="307"/>
      <c r="K120" s="239"/>
    </row>
    <row r="121" spans="2:11" ht="17.25" customHeight="1">
      <c r="B121" s="240"/>
      <c r="C121" s="215" t="s">
        <v>662</v>
      </c>
      <c r="D121" s="215"/>
      <c r="E121" s="215"/>
      <c r="F121" s="215" t="s">
        <v>663</v>
      </c>
      <c r="G121" s="216"/>
      <c r="H121" s="215" t="s">
        <v>114</v>
      </c>
      <c r="I121" s="215" t="s">
        <v>59</v>
      </c>
      <c r="J121" s="215" t="s">
        <v>664</v>
      </c>
      <c r="K121" s="241"/>
    </row>
    <row r="122" spans="2:11" ht="17.25" customHeight="1">
      <c r="B122" s="240"/>
      <c r="C122" s="217" t="s">
        <v>665</v>
      </c>
      <c r="D122" s="217"/>
      <c r="E122" s="217"/>
      <c r="F122" s="218" t="s">
        <v>666</v>
      </c>
      <c r="G122" s="219"/>
      <c r="H122" s="217"/>
      <c r="I122" s="217"/>
      <c r="J122" s="217" t="s">
        <v>667</v>
      </c>
      <c r="K122" s="241"/>
    </row>
    <row r="123" spans="2:11" ht="5.25" customHeight="1">
      <c r="B123" s="242"/>
      <c r="C123" s="220"/>
      <c r="D123" s="220"/>
      <c r="E123" s="220"/>
      <c r="F123" s="220"/>
      <c r="G123" s="203"/>
      <c r="H123" s="220"/>
      <c r="I123" s="220"/>
      <c r="J123" s="220"/>
      <c r="K123" s="243"/>
    </row>
    <row r="124" spans="2:11" ht="15" customHeight="1">
      <c r="B124" s="242"/>
      <c r="C124" s="203" t="s">
        <v>671</v>
      </c>
      <c r="D124" s="220"/>
      <c r="E124" s="220"/>
      <c r="F124" s="222" t="s">
        <v>668</v>
      </c>
      <c r="G124" s="203"/>
      <c r="H124" s="203" t="s">
        <v>707</v>
      </c>
      <c r="I124" s="203" t="s">
        <v>670</v>
      </c>
      <c r="J124" s="203">
        <v>120</v>
      </c>
      <c r="K124" s="244"/>
    </row>
    <row r="125" spans="2:11" ht="15" customHeight="1">
      <c r="B125" s="242"/>
      <c r="C125" s="203" t="s">
        <v>716</v>
      </c>
      <c r="D125" s="203"/>
      <c r="E125" s="203"/>
      <c r="F125" s="222" t="s">
        <v>668</v>
      </c>
      <c r="G125" s="203"/>
      <c r="H125" s="203" t="s">
        <v>717</v>
      </c>
      <c r="I125" s="203" t="s">
        <v>670</v>
      </c>
      <c r="J125" s="203" t="s">
        <v>718</v>
      </c>
      <c r="K125" s="244"/>
    </row>
    <row r="126" spans="2:11" ht="15" customHeight="1">
      <c r="B126" s="242"/>
      <c r="C126" s="203" t="s">
        <v>617</v>
      </c>
      <c r="D126" s="203"/>
      <c r="E126" s="203"/>
      <c r="F126" s="222" t="s">
        <v>668</v>
      </c>
      <c r="G126" s="203"/>
      <c r="H126" s="203" t="s">
        <v>719</v>
      </c>
      <c r="I126" s="203" t="s">
        <v>670</v>
      </c>
      <c r="J126" s="203" t="s">
        <v>718</v>
      </c>
      <c r="K126" s="244"/>
    </row>
    <row r="127" spans="2:11" ht="15" customHeight="1">
      <c r="B127" s="242"/>
      <c r="C127" s="203" t="s">
        <v>679</v>
      </c>
      <c r="D127" s="203"/>
      <c r="E127" s="203"/>
      <c r="F127" s="222" t="s">
        <v>674</v>
      </c>
      <c r="G127" s="203"/>
      <c r="H127" s="203" t="s">
        <v>680</v>
      </c>
      <c r="I127" s="203" t="s">
        <v>670</v>
      </c>
      <c r="J127" s="203">
        <v>15</v>
      </c>
      <c r="K127" s="244"/>
    </row>
    <row r="128" spans="2:11" ht="15" customHeight="1">
      <c r="B128" s="242"/>
      <c r="C128" s="224" t="s">
        <v>681</v>
      </c>
      <c r="D128" s="224"/>
      <c r="E128" s="224"/>
      <c r="F128" s="225" t="s">
        <v>674</v>
      </c>
      <c r="G128" s="224"/>
      <c r="H128" s="224" t="s">
        <v>682</v>
      </c>
      <c r="I128" s="224" t="s">
        <v>670</v>
      </c>
      <c r="J128" s="224">
        <v>15</v>
      </c>
      <c r="K128" s="244"/>
    </row>
    <row r="129" spans="2:11" ht="15" customHeight="1">
      <c r="B129" s="242"/>
      <c r="C129" s="224" t="s">
        <v>683</v>
      </c>
      <c r="D129" s="224"/>
      <c r="E129" s="224"/>
      <c r="F129" s="225" t="s">
        <v>674</v>
      </c>
      <c r="G129" s="224"/>
      <c r="H129" s="224" t="s">
        <v>684</v>
      </c>
      <c r="I129" s="224" t="s">
        <v>670</v>
      </c>
      <c r="J129" s="224">
        <v>20</v>
      </c>
      <c r="K129" s="244"/>
    </row>
    <row r="130" spans="2:11" ht="15" customHeight="1">
      <c r="B130" s="242"/>
      <c r="C130" s="224" t="s">
        <v>685</v>
      </c>
      <c r="D130" s="224"/>
      <c r="E130" s="224"/>
      <c r="F130" s="225" t="s">
        <v>674</v>
      </c>
      <c r="G130" s="224"/>
      <c r="H130" s="224" t="s">
        <v>686</v>
      </c>
      <c r="I130" s="224" t="s">
        <v>670</v>
      </c>
      <c r="J130" s="224">
        <v>20</v>
      </c>
      <c r="K130" s="244"/>
    </row>
    <row r="131" spans="2:11" ht="15" customHeight="1">
      <c r="B131" s="242"/>
      <c r="C131" s="203" t="s">
        <v>673</v>
      </c>
      <c r="D131" s="203"/>
      <c r="E131" s="203"/>
      <c r="F131" s="222" t="s">
        <v>674</v>
      </c>
      <c r="G131" s="203"/>
      <c r="H131" s="203" t="s">
        <v>707</v>
      </c>
      <c r="I131" s="203" t="s">
        <v>670</v>
      </c>
      <c r="J131" s="203">
        <v>50</v>
      </c>
      <c r="K131" s="244"/>
    </row>
    <row r="132" spans="2:11" ht="15" customHeight="1">
      <c r="B132" s="242"/>
      <c r="C132" s="203" t="s">
        <v>687</v>
      </c>
      <c r="D132" s="203"/>
      <c r="E132" s="203"/>
      <c r="F132" s="222" t="s">
        <v>674</v>
      </c>
      <c r="G132" s="203"/>
      <c r="H132" s="203" t="s">
        <v>707</v>
      </c>
      <c r="I132" s="203" t="s">
        <v>670</v>
      </c>
      <c r="J132" s="203">
        <v>50</v>
      </c>
      <c r="K132" s="244"/>
    </row>
    <row r="133" spans="2:11" ht="15" customHeight="1">
      <c r="B133" s="242"/>
      <c r="C133" s="203" t="s">
        <v>693</v>
      </c>
      <c r="D133" s="203"/>
      <c r="E133" s="203"/>
      <c r="F133" s="222" t="s">
        <v>674</v>
      </c>
      <c r="G133" s="203"/>
      <c r="H133" s="203" t="s">
        <v>707</v>
      </c>
      <c r="I133" s="203" t="s">
        <v>670</v>
      </c>
      <c r="J133" s="203">
        <v>50</v>
      </c>
      <c r="K133" s="244"/>
    </row>
    <row r="134" spans="2:11" ht="15" customHeight="1">
      <c r="B134" s="242"/>
      <c r="C134" s="203" t="s">
        <v>695</v>
      </c>
      <c r="D134" s="203"/>
      <c r="E134" s="203"/>
      <c r="F134" s="222" t="s">
        <v>674</v>
      </c>
      <c r="G134" s="203"/>
      <c r="H134" s="203" t="s">
        <v>707</v>
      </c>
      <c r="I134" s="203" t="s">
        <v>670</v>
      </c>
      <c r="J134" s="203">
        <v>50</v>
      </c>
      <c r="K134" s="244"/>
    </row>
    <row r="135" spans="2:11" ht="15" customHeight="1">
      <c r="B135" s="242"/>
      <c r="C135" s="203" t="s">
        <v>120</v>
      </c>
      <c r="D135" s="203"/>
      <c r="E135" s="203"/>
      <c r="F135" s="222" t="s">
        <v>674</v>
      </c>
      <c r="G135" s="203"/>
      <c r="H135" s="203" t="s">
        <v>720</v>
      </c>
      <c r="I135" s="203" t="s">
        <v>670</v>
      </c>
      <c r="J135" s="203">
        <v>255</v>
      </c>
      <c r="K135" s="244"/>
    </row>
    <row r="136" spans="2:11" ht="15" customHeight="1">
      <c r="B136" s="242"/>
      <c r="C136" s="203" t="s">
        <v>697</v>
      </c>
      <c r="D136" s="203"/>
      <c r="E136" s="203"/>
      <c r="F136" s="222" t="s">
        <v>668</v>
      </c>
      <c r="G136" s="203"/>
      <c r="H136" s="203" t="s">
        <v>721</v>
      </c>
      <c r="I136" s="203" t="s">
        <v>699</v>
      </c>
      <c r="J136" s="203"/>
      <c r="K136" s="244"/>
    </row>
    <row r="137" spans="2:11" ht="15" customHeight="1">
      <c r="B137" s="242"/>
      <c r="C137" s="203" t="s">
        <v>700</v>
      </c>
      <c r="D137" s="203"/>
      <c r="E137" s="203"/>
      <c r="F137" s="222" t="s">
        <v>668</v>
      </c>
      <c r="G137" s="203"/>
      <c r="H137" s="203" t="s">
        <v>722</v>
      </c>
      <c r="I137" s="203" t="s">
        <v>702</v>
      </c>
      <c r="J137" s="203"/>
      <c r="K137" s="244"/>
    </row>
    <row r="138" spans="2:11" ht="15" customHeight="1">
      <c r="B138" s="242"/>
      <c r="C138" s="203" t="s">
        <v>703</v>
      </c>
      <c r="D138" s="203"/>
      <c r="E138" s="203"/>
      <c r="F138" s="222" t="s">
        <v>668</v>
      </c>
      <c r="G138" s="203"/>
      <c r="H138" s="203" t="s">
        <v>703</v>
      </c>
      <c r="I138" s="203" t="s">
        <v>702</v>
      </c>
      <c r="J138" s="203"/>
      <c r="K138" s="244"/>
    </row>
    <row r="139" spans="2:11" ht="15" customHeight="1">
      <c r="B139" s="242"/>
      <c r="C139" s="203" t="s">
        <v>40</v>
      </c>
      <c r="D139" s="203"/>
      <c r="E139" s="203"/>
      <c r="F139" s="222" t="s">
        <v>668</v>
      </c>
      <c r="G139" s="203"/>
      <c r="H139" s="203" t="s">
        <v>723</v>
      </c>
      <c r="I139" s="203" t="s">
        <v>702</v>
      </c>
      <c r="J139" s="203"/>
      <c r="K139" s="244"/>
    </row>
    <row r="140" spans="2:11" ht="15" customHeight="1">
      <c r="B140" s="242"/>
      <c r="C140" s="203" t="s">
        <v>724</v>
      </c>
      <c r="D140" s="203"/>
      <c r="E140" s="203"/>
      <c r="F140" s="222" t="s">
        <v>668</v>
      </c>
      <c r="G140" s="203"/>
      <c r="H140" s="203" t="s">
        <v>725</v>
      </c>
      <c r="I140" s="203" t="s">
        <v>702</v>
      </c>
      <c r="J140" s="203"/>
      <c r="K140" s="244"/>
    </row>
    <row r="141" spans="2:11" ht="15" customHeight="1">
      <c r="B141" s="245"/>
      <c r="C141" s="246"/>
      <c r="D141" s="246"/>
      <c r="E141" s="246"/>
      <c r="F141" s="246"/>
      <c r="G141" s="246"/>
      <c r="H141" s="246"/>
      <c r="I141" s="246"/>
      <c r="J141" s="246"/>
      <c r="K141" s="247"/>
    </row>
    <row r="142" spans="2:11" ht="18.75" customHeight="1">
      <c r="B142" s="199"/>
      <c r="C142" s="199"/>
      <c r="D142" s="199"/>
      <c r="E142" s="199"/>
      <c r="F142" s="234"/>
      <c r="G142" s="199"/>
      <c r="H142" s="199"/>
      <c r="I142" s="199"/>
      <c r="J142" s="199"/>
      <c r="K142" s="199"/>
    </row>
    <row r="143" spans="2:11" ht="18.75" customHeight="1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</row>
    <row r="144" spans="2:11" ht="7.5" customHeight="1">
      <c r="B144" s="210"/>
      <c r="C144" s="211"/>
      <c r="D144" s="211"/>
      <c r="E144" s="211"/>
      <c r="F144" s="211"/>
      <c r="G144" s="211"/>
      <c r="H144" s="211"/>
      <c r="I144" s="211"/>
      <c r="J144" s="211"/>
      <c r="K144" s="212"/>
    </row>
    <row r="145" spans="2:11" ht="45" customHeight="1">
      <c r="B145" s="213"/>
      <c r="C145" s="310" t="s">
        <v>726</v>
      </c>
      <c r="D145" s="310"/>
      <c r="E145" s="310"/>
      <c r="F145" s="310"/>
      <c r="G145" s="310"/>
      <c r="H145" s="310"/>
      <c r="I145" s="310"/>
      <c r="J145" s="310"/>
      <c r="K145" s="214"/>
    </row>
    <row r="146" spans="2:11" ht="17.25" customHeight="1">
      <c r="B146" s="213"/>
      <c r="C146" s="215" t="s">
        <v>662</v>
      </c>
      <c r="D146" s="215"/>
      <c r="E146" s="215"/>
      <c r="F146" s="215" t="s">
        <v>663</v>
      </c>
      <c r="G146" s="216"/>
      <c r="H146" s="215" t="s">
        <v>114</v>
      </c>
      <c r="I146" s="215" t="s">
        <v>59</v>
      </c>
      <c r="J146" s="215" t="s">
        <v>664</v>
      </c>
      <c r="K146" s="214"/>
    </row>
    <row r="147" spans="2:11" ht="17.25" customHeight="1">
      <c r="B147" s="213"/>
      <c r="C147" s="217" t="s">
        <v>665</v>
      </c>
      <c r="D147" s="217"/>
      <c r="E147" s="217"/>
      <c r="F147" s="218" t="s">
        <v>666</v>
      </c>
      <c r="G147" s="219"/>
      <c r="H147" s="217"/>
      <c r="I147" s="217"/>
      <c r="J147" s="217" t="s">
        <v>667</v>
      </c>
      <c r="K147" s="214"/>
    </row>
    <row r="148" spans="2:11" ht="5.25" customHeight="1">
      <c r="B148" s="223"/>
      <c r="C148" s="220"/>
      <c r="D148" s="220"/>
      <c r="E148" s="220"/>
      <c r="F148" s="220"/>
      <c r="G148" s="221"/>
      <c r="H148" s="220"/>
      <c r="I148" s="220"/>
      <c r="J148" s="220"/>
      <c r="K148" s="244"/>
    </row>
    <row r="149" spans="2:11" ht="15" customHeight="1">
      <c r="B149" s="223"/>
      <c r="C149" s="248" t="s">
        <v>671</v>
      </c>
      <c r="D149" s="203"/>
      <c r="E149" s="203"/>
      <c r="F149" s="249" t="s">
        <v>668</v>
      </c>
      <c r="G149" s="203"/>
      <c r="H149" s="248" t="s">
        <v>707</v>
      </c>
      <c r="I149" s="248" t="s">
        <v>670</v>
      </c>
      <c r="J149" s="248">
        <v>120</v>
      </c>
      <c r="K149" s="244"/>
    </row>
    <row r="150" spans="2:11" ht="15" customHeight="1">
      <c r="B150" s="223"/>
      <c r="C150" s="248" t="s">
        <v>716</v>
      </c>
      <c r="D150" s="203"/>
      <c r="E150" s="203"/>
      <c r="F150" s="249" t="s">
        <v>668</v>
      </c>
      <c r="G150" s="203"/>
      <c r="H150" s="248" t="s">
        <v>727</v>
      </c>
      <c r="I150" s="248" t="s">
        <v>670</v>
      </c>
      <c r="J150" s="248" t="s">
        <v>718</v>
      </c>
      <c r="K150" s="244"/>
    </row>
    <row r="151" spans="2:11" ht="15" customHeight="1">
      <c r="B151" s="223"/>
      <c r="C151" s="248" t="s">
        <v>617</v>
      </c>
      <c r="D151" s="203"/>
      <c r="E151" s="203"/>
      <c r="F151" s="249" t="s">
        <v>668</v>
      </c>
      <c r="G151" s="203"/>
      <c r="H151" s="248" t="s">
        <v>728</v>
      </c>
      <c r="I151" s="248" t="s">
        <v>670</v>
      </c>
      <c r="J151" s="248" t="s">
        <v>718</v>
      </c>
      <c r="K151" s="244"/>
    </row>
    <row r="152" spans="2:11" ht="15" customHeight="1">
      <c r="B152" s="223"/>
      <c r="C152" s="248" t="s">
        <v>673</v>
      </c>
      <c r="D152" s="203"/>
      <c r="E152" s="203"/>
      <c r="F152" s="249" t="s">
        <v>674</v>
      </c>
      <c r="G152" s="203"/>
      <c r="H152" s="248" t="s">
        <v>707</v>
      </c>
      <c r="I152" s="248" t="s">
        <v>670</v>
      </c>
      <c r="J152" s="248">
        <v>50</v>
      </c>
      <c r="K152" s="244"/>
    </row>
    <row r="153" spans="2:11" ht="15" customHeight="1">
      <c r="B153" s="223"/>
      <c r="C153" s="248" t="s">
        <v>676</v>
      </c>
      <c r="D153" s="203"/>
      <c r="E153" s="203"/>
      <c r="F153" s="249" t="s">
        <v>668</v>
      </c>
      <c r="G153" s="203"/>
      <c r="H153" s="248" t="s">
        <v>707</v>
      </c>
      <c r="I153" s="248" t="s">
        <v>678</v>
      </c>
      <c r="J153" s="248"/>
      <c r="K153" s="244"/>
    </row>
    <row r="154" spans="2:11" ht="15" customHeight="1">
      <c r="B154" s="223"/>
      <c r="C154" s="248" t="s">
        <v>687</v>
      </c>
      <c r="D154" s="203"/>
      <c r="E154" s="203"/>
      <c r="F154" s="249" t="s">
        <v>674</v>
      </c>
      <c r="G154" s="203"/>
      <c r="H154" s="248" t="s">
        <v>707</v>
      </c>
      <c r="I154" s="248" t="s">
        <v>670</v>
      </c>
      <c r="J154" s="248">
        <v>50</v>
      </c>
      <c r="K154" s="244"/>
    </row>
    <row r="155" spans="2:11" ht="15" customHeight="1">
      <c r="B155" s="223"/>
      <c r="C155" s="248" t="s">
        <v>695</v>
      </c>
      <c r="D155" s="203"/>
      <c r="E155" s="203"/>
      <c r="F155" s="249" t="s">
        <v>674</v>
      </c>
      <c r="G155" s="203"/>
      <c r="H155" s="248" t="s">
        <v>707</v>
      </c>
      <c r="I155" s="248" t="s">
        <v>670</v>
      </c>
      <c r="J155" s="248">
        <v>50</v>
      </c>
      <c r="K155" s="244"/>
    </row>
    <row r="156" spans="2:11" ht="15" customHeight="1">
      <c r="B156" s="223"/>
      <c r="C156" s="248" t="s">
        <v>693</v>
      </c>
      <c r="D156" s="203"/>
      <c r="E156" s="203"/>
      <c r="F156" s="249" t="s">
        <v>674</v>
      </c>
      <c r="G156" s="203"/>
      <c r="H156" s="248" t="s">
        <v>707</v>
      </c>
      <c r="I156" s="248" t="s">
        <v>670</v>
      </c>
      <c r="J156" s="248">
        <v>50</v>
      </c>
      <c r="K156" s="244"/>
    </row>
    <row r="157" spans="2:11" ht="15" customHeight="1">
      <c r="B157" s="223"/>
      <c r="C157" s="248" t="s">
        <v>94</v>
      </c>
      <c r="D157" s="203"/>
      <c r="E157" s="203"/>
      <c r="F157" s="249" t="s">
        <v>668</v>
      </c>
      <c r="G157" s="203"/>
      <c r="H157" s="248" t="s">
        <v>729</v>
      </c>
      <c r="I157" s="248" t="s">
        <v>670</v>
      </c>
      <c r="J157" s="248" t="s">
        <v>730</v>
      </c>
      <c r="K157" s="244"/>
    </row>
    <row r="158" spans="2:11" ht="15" customHeight="1">
      <c r="B158" s="223"/>
      <c r="C158" s="248" t="s">
        <v>731</v>
      </c>
      <c r="D158" s="203"/>
      <c r="E158" s="203"/>
      <c r="F158" s="249" t="s">
        <v>668</v>
      </c>
      <c r="G158" s="203"/>
      <c r="H158" s="248" t="s">
        <v>732</v>
      </c>
      <c r="I158" s="248" t="s">
        <v>702</v>
      </c>
      <c r="J158" s="248"/>
      <c r="K158" s="244"/>
    </row>
    <row r="159" spans="2:11" ht="15" customHeight="1">
      <c r="B159" s="250"/>
      <c r="C159" s="232"/>
      <c r="D159" s="232"/>
      <c r="E159" s="232"/>
      <c r="F159" s="232"/>
      <c r="G159" s="232"/>
      <c r="H159" s="232"/>
      <c r="I159" s="232"/>
      <c r="J159" s="232"/>
      <c r="K159" s="251"/>
    </row>
    <row r="160" spans="2:11" ht="18.75" customHeight="1">
      <c r="B160" s="199"/>
      <c r="C160" s="203"/>
      <c r="D160" s="203"/>
      <c r="E160" s="203"/>
      <c r="F160" s="222"/>
      <c r="G160" s="203"/>
      <c r="H160" s="203"/>
      <c r="I160" s="203"/>
      <c r="J160" s="203"/>
      <c r="K160" s="199"/>
    </row>
    <row r="161" spans="2:11" ht="18.75" customHeight="1"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</row>
    <row r="162" spans="2:11" ht="7.5" customHeight="1">
      <c r="B162" s="190"/>
      <c r="C162" s="191"/>
      <c r="D162" s="191"/>
      <c r="E162" s="191"/>
      <c r="F162" s="191"/>
      <c r="G162" s="191"/>
      <c r="H162" s="191"/>
      <c r="I162" s="191"/>
      <c r="J162" s="191"/>
      <c r="K162" s="192"/>
    </row>
    <row r="163" spans="2:11" ht="45" customHeight="1">
      <c r="B163" s="193"/>
      <c r="C163" s="307" t="s">
        <v>733</v>
      </c>
      <c r="D163" s="307"/>
      <c r="E163" s="307"/>
      <c r="F163" s="307"/>
      <c r="G163" s="307"/>
      <c r="H163" s="307"/>
      <c r="I163" s="307"/>
      <c r="J163" s="307"/>
      <c r="K163" s="194"/>
    </row>
    <row r="164" spans="2:11" ht="17.25" customHeight="1">
      <c r="B164" s="193"/>
      <c r="C164" s="215" t="s">
        <v>662</v>
      </c>
      <c r="D164" s="215"/>
      <c r="E164" s="215"/>
      <c r="F164" s="215" t="s">
        <v>663</v>
      </c>
      <c r="G164" s="252"/>
      <c r="H164" s="253" t="s">
        <v>114</v>
      </c>
      <c r="I164" s="253" t="s">
        <v>59</v>
      </c>
      <c r="J164" s="215" t="s">
        <v>664</v>
      </c>
      <c r="K164" s="194"/>
    </row>
    <row r="165" spans="2:11" ht="17.25" customHeight="1">
      <c r="B165" s="196"/>
      <c r="C165" s="217" t="s">
        <v>665</v>
      </c>
      <c r="D165" s="217"/>
      <c r="E165" s="217"/>
      <c r="F165" s="218" t="s">
        <v>666</v>
      </c>
      <c r="G165" s="254"/>
      <c r="H165" s="255"/>
      <c r="I165" s="255"/>
      <c r="J165" s="217" t="s">
        <v>667</v>
      </c>
      <c r="K165" s="197"/>
    </row>
    <row r="166" spans="2:11" ht="5.25" customHeight="1">
      <c r="B166" s="223"/>
      <c r="C166" s="220"/>
      <c r="D166" s="220"/>
      <c r="E166" s="220"/>
      <c r="F166" s="220"/>
      <c r="G166" s="221"/>
      <c r="H166" s="220"/>
      <c r="I166" s="220"/>
      <c r="J166" s="220"/>
      <c r="K166" s="244"/>
    </row>
    <row r="167" spans="2:11" ht="15" customHeight="1">
      <c r="B167" s="223"/>
      <c r="C167" s="203" t="s">
        <v>671</v>
      </c>
      <c r="D167" s="203"/>
      <c r="E167" s="203"/>
      <c r="F167" s="222" t="s">
        <v>668</v>
      </c>
      <c r="G167" s="203"/>
      <c r="H167" s="203" t="s">
        <v>707</v>
      </c>
      <c r="I167" s="203" t="s">
        <v>670</v>
      </c>
      <c r="J167" s="203">
        <v>120</v>
      </c>
      <c r="K167" s="244"/>
    </row>
    <row r="168" spans="2:11" ht="15" customHeight="1">
      <c r="B168" s="223"/>
      <c r="C168" s="203" t="s">
        <v>716</v>
      </c>
      <c r="D168" s="203"/>
      <c r="E168" s="203"/>
      <c r="F168" s="222" t="s">
        <v>668</v>
      </c>
      <c r="G168" s="203"/>
      <c r="H168" s="203" t="s">
        <v>717</v>
      </c>
      <c r="I168" s="203" t="s">
        <v>670</v>
      </c>
      <c r="J168" s="203" t="s">
        <v>718</v>
      </c>
      <c r="K168" s="244"/>
    </row>
    <row r="169" spans="2:11" ht="15" customHeight="1">
      <c r="B169" s="223"/>
      <c r="C169" s="203" t="s">
        <v>617</v>
      </c>
      <c r="D169" s="203"/>
      <c r="E169" s="203"/>
      <c r="F169" s="222" t="s">
        <v>668</v>
      </c>
      <c r="G169" s="203"/>
      <c r="H169" s="203" t="s">
        <v>734</v>
      </c>
      <c r="I169" s="203" t="s">
        <v>670</v>
      </c>
      <c r="J169" s="203" t="s">
        <v>718</v>
      </c>
      <c r="K169" s="244"/>
    </row>
    <row r="170" spans="2:11" ht="15" customHeight="1">
      <c r="B170" s="223"/>
      <c r="C170" s="203" t="s">
        <v>673</v>
      </c>
      <c r="D170" s="203"/>
      <c r="E170" s="203"/>
      <c r="F170" s="222" t="s">
        <v>674</v>
      </c>
      <c r="G170" s="203"/>
      <c r="H170" s="203" t="s">
        <v>734</v>
      </c>
      <c r="I170" s="203" t="s">
        <v>670</v>
      </c>
      <c r="J170" s="203">
        <v>50</v>
      </c>
      <c r="K170" s="244"/>
    </row>
    <row r="171" spans="2:11" ht="15" customHeight="1">
      <c r="B171" s="223"/>
      <c r="C171" s="203" t="s">
        <v>676</v>
      </c>
      <c r="D171" s="203"/>
      <c r="E171" s="203"/>
      <c r="F171" s="222" t="s">
        <v>668</v>
      </c>
      <c r="G171" s="203"/>
      <c r="H171" s="203" t="s">
        <v>734</v>
      </c>
      <c r="I171" s="203" t="s">
        <v>678</v>
      </c>
      <c r="J171" s="203"/>
      <c r="K171" s="244"/>
    </row>
    <row r="172" spans="2:11" ht="15" customHeight="1">
      <c r="B172" s="223"/>
      <c r="C172" s="203" t="s">
        <v>687</v>
      </c>
      <c r="D172" s="203"/>
      <c r="E172" s="203"/>
      <c r="F172" s="222" t="s">
        <v>674</v>
      </c>
      <c r="G172" s="203"/>
      <c r="H172" s="203" t="s">
        <v>734</v>
      </c>
      <c r="I172" s="203" t="s">
        <v>670</v>
      </c>
      <c r="J172" s="203">
        <v>50</v>
      </c>
      <c r="K172" s="244"/>
    </row>
    <row r="173" spans="2:11" ht="15" customHeight="1">
      <c r="B173" s="223"/>
      <c r="C173" s="203" t="s">
        <v>695</v>
      </c>
      <c r="D173" s="203"/>
      <c r="E173" s="203"/>
      <c r="F173" s="222" t="s">
        <v>674</v>
      </c>
      <c r="G173" s="203"/>
      <c r="H173" s="203" t="s">
        <v>734</v>
      </c>
      <c r="I173" s="203" t="s">
        <v>670</v>
      </c>
      <c r="J173" s="203">
        <v>50</v>
      </c>
      <c r="K173" s="244"/>
    </row>
    <row r="174" spans="2:11" ht="15" customHeight="1">
      <c r="B174" s="223"/>
      <c r="C174" s="203" t="s">
        <v>693</v>
      </c>
      <c r="D174" s="203"/>
      <c r="E174" s="203"/>
      <c r="F174" s="222" t="s">
        <v>674</v>
      </c>
      <c r="G174" s="203"/>
      <c r="H174" s="203" t="s">
        <v>734</v>
      </c>
      <c r="I174" s="203" t="s">
        <v>670</v>
      </c>
      <c r="J174" s="203">
        <v>50</v>
      </c>
      <c r="K174" s="244"/>
    </row>
    <row r="175" spans="2:11" ht="15" customHeight="1">
      <c r="B175" s="223"/>
      <c r="C175" s="203" t="s">
        <v>113</v>
      </c>
      <c r="D175" s="203"/>
      <c r="E175" s="203"/>
      <c r="F175" s="222" t="s">
        <v>668</v>
      </c>
      <c r="G175" s="203"/>
      <c r="H175" s="203" t="s">
        <v>735</v>
      </c>
      <c r="I175" s="203" t="s">
        <v>736</v>
      </c>
      <c r="J175" s="203"/>
      <c r="K175" s="244"/>
    </row>
    <row r="176" spans="2:11" ht="15" customHeight="1">
      <c r="B176" s="223"/>
      <c r="C176" s="203" t="s">
        <v>59</v>
      </c>
      <c r="D176" s="203"/>
      <c r="E176" s="203"/>
      <c r="F176" s="222" t="s">
        <v>668</v>
      </c>
      <c r="G176" s="203"/>
      <c r="H176" s="203" t="s">
        <v>737</v>
      </c>
      <c r="I176" s="203" t="s">
        <v>738</v>
      </c>
      <c r="J176" s="203">
        <v>1</v>
      </c>
      <c r="K176" s="244"/>
    </row>
    <row r="177" spans="2:11" ht="15" customHeight="1">
      <c r="B177" s="223"/>
      <c r="C177" s="203" t="s">
        <v>55</v>
      </c>
      <c r="D177" s="203"/>
      <c r="E177" s="203"/>
      <c r="F177" s="222" t="s">
        <v>668</v>
      </c>
      <c r="G177" s="203"/>
      <c r="H177" s="203" t="s">
        <v>739</v>
      </c>
      <c r="I177" s="203" t="s">
        <v>670</v>
      </c>
      <c r="J177" s="203">
        <v>20</v>
      </c>
      <c r="K177" s="244"/>
    </row>
    <row r="178" spans="2:11" ht="15" customHeight="1">
      <c r="B178" s="223"/>
      <c r="C178" s="203" t="s">
        <v>114</v>
      </c>
      <c r="D178" s="203"/>
      <c r="E178" s="203"/>
      <c r="F178" s="222" t="s">
        <v>668</v>
      </c>
      <c r="G178" s="203"/>
      <c r="H178" s="203" t="s">
        <v>740</v>
      </c>
      <c r="I178" s="203" t="s">
        <v>670</v>
      </c>
      <c r="J178" s="203">
        <v>255</v>
      </c>
      <c r="K178" s="244"/>
    </row>
    <row r="179" spans="2:11" ht="15" customHeight="1">
      <c r="B179" s="223"/>
      <c r="C179" s="203" t="s">
        <v>115</v>
      </c>
      <c r="D179" s="203"/>
      <c r="E179" s="203"/>
      <c r="F179" s="222" t="s">
        <v>668</v>
      </c>
      <c r="G179" s="203"/>
      <c r="H179" s="203" t="s">
        <v>633</v>
      </c>
      <c r="I179" s="203" t="s">
        <v>670</v>
      </c>
      <c r="J179" s="203">
        <v>10</v>
      </c>
      <c r="K179" s="244"/>
    </row>
    <row r="180" spans="2:11" ht="15" customHeight="1">
      <c r="B180" s="223"/>
      <c r="C180" s="203" t="s">
        <v>116</v>
      </c>
      <c r="D180" s="203"/>
      <c r="E180" s="203"/>
      <c r="F180" s="222" t="s">
        <v>668</v>
      </c>
      <c r="G180" s="203"/>
      <c r="H180" s="203" t="s">
        <v>741</v>
      </c>
      <c r="I180" s="203" t="s">
        <v>702</v>
      </c>
      <c r="J180" s="203"/>
      <c r="K180" s="244"/>
    </row>
    <row r="181" spans="2:11" ht="15" customHeight="1">
      <c r="B181" s="223"/>
      <c r="C181" s="203" t="s">
        <v>742</v>
      </c>
      <c r="D181" s="203"/>
      <c r="E181" s="203"/>
      <c r="F181" s="222" t="s">
        <v>668</v>
      </c>
      <c r="G181" s="203"/>
      <c r="H181" s="203" t="s">
        <v>743</v>
      </c>
      <c r="I181" s="203" t="s">
        <v>702</v>
      </c>
      <c r="J181" s="203"/>
      <c r="K181" s="244"/>
    </row>
    <row r="182" spans="2:11" ht="15" customHeight="1">
      <c r="B182" s="223"/>
      <c r="C182" s="203" t="s">
        <v>731</v>
      </c>
      <c r="D182" s="203"/>
      <c r="E182" s="203"/>
      <c r="F182" s="222" t="s">
        <v>668</v>
      </c>
      <c r="G182" s="203"/>
      <c r="H182" s="203" t="s">
        <v>744</v>
      </c>
      <c r="I182" s="203" t="s">
        <v>702</v>
      </c>
      <c r="J182" s="203"/>
      <c r="K182" s="244"/>
    </row>
    <row r="183" spans="2:11" ht="15" customHeight="1">
      <c r="B183" s="223"/>
      <c r="C183" s="203" t="s">
        <v>119</v>
      </c>
      <c r="D183" s="203"/>
      <c r="E183" s="203"/>
      <c r="F183" s="222" t="s">
        <v>674</v>
      </c>
      <c r="G183" s="203"/>
      <c r="H183" s="203" t="s">
        <v>745</v>
      </c>
      <c r="I183" s="203" t="s">
        <v>670</v>
      </c>
      <c r="J183" s="203">
        <v>50</v>
      </c>
      <c r="K183" s="244"/>
    </row>
    <row r="184" spans="2:11" ht="15" customHeight="1">
      <c r="B184" s="250"/>
      <c r="C184" s="232"/>
      <c r="D184" s="232"/>
      <c r="E184" s="232"/>
      <c r="F184" s="232"/>
      <c r="G184" s="232"/>
      <c r="H184" s="232"/>
      <c r="I184" s="232"/>
      <c r="J184" s="232"/>
      <c r="K184" s="251"/>
    </row>
    <row r="185" spans="2:11" ht="18.75" customHeight="1">
      <c r="B185" s="199"/>
      <c r="C185" s="203"/>
      <c r="D185" s="203"/>
      <c r="E185" s="203"/>
      <c r="F185" s="222"/>
      <c r="G185" s="203"/>
      <c r="H185" s="203"/>
      <c r="I185" s="203"/>
      <c r="J185" s="203"/>
      <c r="K185" s="199"/>
    </row>
    <row r="186" spans="2:11" ht="18.75" customHeight="1"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</row>
    <row r="187" spans="2:11" ht="13.5">
      <c r="B187" s="190"/>
      <c r="C187" s="191"/>
      <c r="D187" s="191"/>
      <c r="E187" s="191"/>
      <c r="F187" s="191"/>
      <c r="G187" s="191"/>
      <c r="H187" s="191"/>
      <c r="I187" s="191"/>
      <c r="J187" s="191"/>
      <c r="K187" s="192"/>
    </row>
    <row r="188" spans="2:11" ht="21">
      <c r="B188" s="193"/>
      <c r="C188" s="307" t="s">
        <v>746</v>
      </c>
      <c r="D188" s="307"/>
      <c r="E188" s="307"/>
      <c r="F188" s="307"/>
      <c r="G188" s="307"/>
      <c r="H188" s="307"/>
      <c r="I188" s="307"/>
      <c r="J188" s="307"/>
      <c r="K188" s="194"/>
    </row>
    <row r="189" spans="2:11" ht="25.5" customHeight="1">
      <c r="B189" s="193"/>
      <c r="C189" s="256" t="s">
        <v>747</v>
      </c>
      <c r="D189" s="256"/>
      <c r="E189" s="256"/>
      <c r="F189" s="256" t="s">
        <v>748</v>
      </c>
      <c r="G189" s="257"/>
      <c r="H189" s="308" t="s">
        <v>749</v>
      </c>
      <c r="I189" s="308"/>
      <c r="J189" s="308"/>
      <c r="K189" s="194"/>
    </row>
    <row r="190" spans="2:11" ht="5.25" customHeight="1">
      <c r="B190" s="223"/>
      <c r="C190" s="220"/>
      <c r="D190" s="220"/>
      <c r="E190" s="220"/>
      <c r="F190" s="220"/>
      <c r="G190" s="203"/>
      <c r="H190" s="220"/>
      <c r="I190" s="220"/>
      <c r="J190" s="220"/>
      <c r="K190" s="244"/>
    </row>
    <row r="191" spans="2:11" ht="15" customHeight="1">
      <c r="B191" s="223"/>
      <c r="C191" s="203" t="s">
        <v>750</v>
      </c>
      <c r="D191" s="203"/>
      <c r="E191" s="203"/>
      <c r="F191" s="222" t="s">
        <v>45</v>
      </c>
      <c r="G191" s="203"/>
      <c r="H191" s="306" t="s">
        <v>751</v>
      </c>
      <c r="I191" s="306"/>
      <c r="J191" s="306"/>
      <c r="K191" s="244"/>
    </row>
    <row r="192" spans="2:11" ht="15" customHeight="1">
      <c r="B192" s="223"/>
      <c r="C192" s="229"/>
      <c r="D192" s="203"/>
      <c r="E192" s="203"/>
      <c r="F192" s="222" t="s">
        <v>46</v>
      </c>
      <c r="G192" s="203"/>
      <c r="H192" s="306" t="s">
        <v>752</v>
      </c>
      <c r="I192" s="306"/>
      <c r="J192" s="306"/>
      <c r="K192" s="244"/>
    </row>
    <row r="193" spans="2:11" ht="15" customHeight="1">
      <c r="B193" s="223"/>
      <c r="C193" s="229"/>
      <c r="D193" s="203"/>
      <c r="E193" s="203"/>
      <c r="F193" s="222" t="s">
        <v>49</v>
      </c>
      <c r="G193" s="203"/>
      <c r="H193" s="306" t="s">
        <v>753</v>
      </c>
      <c r="I193" s="306"/>
      <c r="J193" s="306"/>
      <c r="K193" s="244"/>
    </row>
    <row r="194" spans="2:11" ht="15" customHeight="1">
      <c r="B194" s="223"/>
      <c r="C194" s="203"/>
      <c r="D194" s="203"/>
      <c r="E194" s="203"/>
      <c r="F194" s="222" t="s">
        <v>47</v>
      </c>
      <c r="G194" s="203"/>
      <c r="H194" s="306" t="s">
        <v>754</v>
      </c>
      <c r="I194" s="306"/>
      <c r="J194" s="306"/>
      <c r="K194" s="244"/>
    </row>
    <row r="195" spans="2:11" ht="15" customHeight="1">
      <c r="B195" s="223"/>
      <c r="C195" s="203"/>
      <c r="D195" s="203"/>
      <c r="E195" s="203"/>
      <c r="F195" s="222" t="s">
        <v>48</v>
      </c>
      <c r="G195" s="203"/>
      <c r="H195" s="306" t="s">
        <v>755</v>
      </c>
      <c r="I195" s="306"/>
      <c r="J195" s="306"/>
      <c r="K195" s="244"/>
    </row>
    <row r="196" spans="2:11" ht="15" customHeight="1">
      <c r="B196" s="223"/>
      <c r="C196" s="203"/>
      <c r="D196" s="203"/>
      <c r="E196" s="203"/>
      <c r="F196" s="222"/>
      <c r="G196" s="203"/>
      <c r="H196" s="203"/>
      <c r="I196" s="203"/>
      <c r="J196" s="203"/>
      <c r="K196" s="244"/>
    </row>
    <row r="197" spans="2:11" ht="15" customHeight="1">
      <c r="B197" s="223"/>
      <c r="C197" s="203" t="s">
        <v>714</v>
      </c>
      <c r="D197" s="203"/>
      <c r="E197" s="203"/>
      <c r="F197" s="222" t="s">
        <v>80</v>
      </c>
      <c r="G197" s="203"/>
      <c r="H197" s="306" t="s">
        <v>756</v>
      </c>
      <c r="I197" s="306"/>
      <c r="J197" s="306"/>
      <c r="K197" s="244"/>
    </row>
    <row r="198" spans="2:11" ht="15" customHeight="1">
      <c r="B198" s="223"/>
      <c r="C198" s="229"/>
      <c r="D198" s="203"/>
      <c r="E198" s="203"/>
      <c r="F198" s="222" t="s">
        <v>611</v>
      </c>
      <c r="G198" s="203"/>
      <c r="H198" s="306" t="s">
        <v>612</v>
      </c>
      <c r="I198" s="306"/>
      <c r="J198" s="306"/>
      <c r="K198" s="244"/>
    </row>
    <row r="199" spans="2:11" ht="15" customHeight="1">
      <c r="B199" s="223"/>
      <c r="C199" s="203"/>
      <c r="D199" s="203"/>
      <c r="E199" s="203"/>
      <c r="F199" s="222" t="s">
        <v>609</v>
      </c>
      <c r="G199" s="203"/>
      <c r="H199" s="306" t="s">
        <v>757</v>
      </c>
      <c r="I199" s="306"/>
      <c r="J199" s="306"/>
      <c r="K199" s="244"/>
    </row>
    <row r="200" spans="2:11" ht="15" customHeight="1">
      <c r="B200" s="258"/>
      <c r="C200" s="229"/>
      <c r="D200" s="229"/>
      <c r="E200" s="229"/>
      <c r="F200" s="222" t="s">
        <v>613</v>
      </c>
      <c r="G200" s="208"/>
      <c r="H200" s="305" t="s">
        <v>614</v>
      </c>
      <c r="I200" s="305"/>
      <c r="J200" s="305"/>
      <c r="K200" s="259"/>
    </row>
    <row r="201" spans="2:11" ht="15" customHeight="1">
      <c r="B201" s="258"/>
      <c r="C201" s="229"/>
      <c r="D201" s="229"/>
      <c r="E201" s="229"/>
      <c r="F201" s="222" t="s">
        <v>615</v>
      </c>
      <c r="G201" s="208"/>
      <c r="H201" s="305" t="s">
        <v>758</v>
      </c>
      <c r="I201" s="305"/>
      <c r="J201" s="305"/>
      <c r="K201" s="259"/>
    </row>
    <row r="202" spans="2:11" ht="15" customHeight="1">
      <c r="B202" s="258"/>
      <c r="C202" s="229"/>
      <c r="D202" s="229"/>
      <c r="E202" s="229"/>
      <c r="F202" s="260"/>
      <c r="G202" s="208"/>
      <c r="H202" s="261"/>
      <c r="I202" s="261"/>
      <c r="J202" s="261"/>
      <c r="K202" s="259"/>
    </row>
    <row r="203" spans="2:11" ht="15" customHeight="1">
      <c r="B203" s="258"/>
      <c r="C203" s="203" t="s">
        <v>738</v>
      </c>
      <c r="D203" s="229"/>
      <c r="E203" s="229"/>
      <c r="F203" s="222">
        <v>1</v>
      </c>
      <c r="G203" s="208"/>
      <c r="H203" s="305" t="s">
        <v>759</v>
      </c>
      <c r="I203" s="305"/>
      <c r="J203" s="305"/>
      <c r="K203" s="259"/>
    </row>
    <row r="204" spans="2:11" ht="15" customHeight="1">
      <c r="B204" s="258"/>
      <c r="C204" s="229"/>
      <c r="D204" s="229"/>
      <c r="E204" s="229"/>
      <c r="F204" s="222">
        <v>2</v>
      </c>
      <c r="G204" s="208"/>
      <c r="H204" s="305" t="s">
        <v>760</v>
      </c>
      <c r="I204" s="305"/>
      <c r="J204" s="305"/>
      <c r="K204" s="259"/>
    </row>
    <row r="205" spans="2:11" ht="15" customHeight="1">
      <c r="B205" s="258"/>
      <c r="C205" s="229"/>
      <c r="D205" s="229"/>
      <c r="E205" s="229"/>
      <c r="F205" s="222">
        <v>3</v>
      </c>
      <c r="G205" s="208"/>
      <c r="H205" s="305" t="s">
        <v>761</v>
      </c>
      <c r="I205" s="305"/>
      <c r="J205" s="305"/>
      <c r="K205" s="259"/>
    </row>
    <row r="206" spans="2:11" ht="15" customHeight="1">
      <c r="B206" s="258"/>
      <c r="C206" s="229"/>
      <c r="D206" s="229"/>
      <c r="E206" s="229"/>
      <c r="F206" s="222">
        <v>4</v>
      </c>
      <c r="G206" s="208"/>
      <c r="H206" s="305" t="s">
        <v>762</v>
      </c>
      <c r="I206" s="305"/>
      <c r="J206" s="305"/>
      <c r="K206" s="259"/>
    </row>
    <row r="207" spans="2:11" ht="12.75" customHeight="1">
      <c r="B207" s="262"/>
      <c r="C207" s="263"/>
      <c r="D207" s="263"/>
      <c r="E207" s="263"/>
      <c r="F207" s="263"/>
      <c r="G207" s="263"/>
      <c r="H207" s="263"/>
      <c r="I207" s="263"/>
      <c r="J207" s="263"/>
      <c r="K207" s="264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modified xsi:type="dcterms:W3CDTF">2015-04-08T06:49:13Z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