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list'!$F$5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'Položky'!$A$1:$G$14</definedName>
    <definedName name="_xlnm.Print_Area" localSheetId="1">'Rekapitulace'!$A$1:$I$22</definedName>
    <definedName name="PocetMJ">'Krycí list'!$G$8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<sst xmlns="http://schemas.openxmlformats.org/spreadsheetml/2006/main" count="125" uniqueCount="98">
  <si>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</si>
  <si>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</si>
  <si>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</si>
  <si>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</si>
  <si>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</si>
  <si>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</si>
  <si>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</si>
  <si>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</si>
  <si>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</si>
  <si>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</si>
  <si>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</si>
  <si>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</si>
  <si>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</si>
  <si>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</si>
  <si>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</si>
  <si>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</si>
  <si>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</si>
  <si>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</si>
  <si>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</si>
  <si>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</si>
  <si>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</si>
  <si>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</si>
  <si>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</si>
  <si>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</si>
  <si>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</si>
  <si>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</si>
  <si>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</si>
  <si>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</si>
  <si>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</si>
  <si>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</si>
  <si>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</si>
  <si>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</si>
  <si>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</si>
  <si>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</si>
  <si>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</si>
  <si>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</si>
  <si>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</si>
  <si>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</si>
  <si>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</si>
  <si>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</si>
  <si>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</si>
  <si>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</si>
  <si>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</si>
  <si>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</si>
  <si>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</si>
  <si>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</si>
  <si>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</si>
  <si>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</si>
  <si>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</si>
  <si>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</si>
  <si>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</si>
  <si>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</si>
  <si>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</si>
  <si>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</si>
  <si>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</si>
  <si>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</si>
  <si>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</si>
  <si>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</si>
  <si>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</si>
  <si>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</si>
  <si>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</si>
  <si>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</si>
  <si>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</si>
  <si>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</si>
  <si>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</si>
  <si>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</si>
  <si>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</si>
  <si>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</si>
  <si>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</si>
  <si>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</si>
  <si>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16V042</t>
  </si>
  <si>
    <t>Oprava MK a chodníků v Jablunkově</t>
  </si>
  <si>
    <t>Oprava MK Vitališov</t>
  </si>
  <si>
    <t>5</t>
  </si>
  <si>
    <t>Komunikace</t>
  </si>
  <si>
    <t>113151114R00</t>
  </si>
  <si>
    <t>Zásek pro napojení vč.likvidace suti, zalití spáry</t>
  </si>
  <si>
    <t>mb</t>
  </si>
  <si>
    <t>938909311R00</t>
  </si>
  <si>
    <t>Očištění povrchu živičného krytu</t>
  </si>
  <si>
    <t>m2</t>
  </si>
  <si>
    <t>572713112R00</t>
  </si>
  <si>
    <t>Vyrovnání povrchu krytů kamen. obaleným asfaltem</t>
  </si>
  <si>
    <t>t</t>
  </si>
  <si>
    <t>577141212R00</t>
  </si>
  <si>
    <t>Beton asfalt. ACO 8,ACO 11+,ACO 16+, do 3 m, 5 cm</t>
  </si>
  <si>
    <t>569431121U00</t>
  </si>
  <si>
    <t>Zpev krajnice struska 10cm</t>
  </si>
  <si>
    <t>998225111R00</t>
  </si>
  <si>
    <t xml:space="preserve">Přesun hmot, pozemní komunikace, kryt živičný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</si>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</sst>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4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2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3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23" xfId="0" applyNumberFormat="1" applyBorder="1" applyAlignment="1">
      <alignment horizontal="right"/>
    </xf>
    <xf numFmtId="166" fontId="0" fillId="0" borderId="27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6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5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4" borderId="33" xfId="0" applyNumberFormat="1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54" xfId="0" applyFont="1" applyFill="1" applyBorder="1" applyAlignment="1">
      <alignment/>
    </xf>
    <xf numFmtId="0" fontId="3" fillId="34" borderId="55" xfId="0" applyFont="1" applyFill="1" applyBorder="1" applyAlignment="1">
      <alignment/>
    </xf>
    <xf numFmtId="0" fontId="3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5" borderId="3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3" fillId="35" borderId="58" xfId="0" applyFont="1" applyFill="1" applyBorder="1" applyAlignment="1">
      <alignment horizontal="right"/>
    </xf>
    <xf numFmtId="0" fontId="3" fillId="35" borderId="39" xfId="0" applyFont="1" applyFill="1" applyBorder="1" applyAlignment="1">
      <alignment horizontal="right"/>
    </xf>
    <xf numFmtId="0" fontId="3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5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3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3" fillId="0" borderId="61" xfId="46" applyFont="1" applyBorder="1" applyAlignment="1">
      <alignment horizontal="center"/>
      <protection/>
    </xf>
    <xf numFmtId="49" fontId="3" fillId="0" borderId="61" xfId="46" applyNumberFormat="1" applyFont="1" applyBorder="1" applyAlignment="1">
      <alignment horizontal="left"/>
      <protection/>
    </xf>
    <xf numFmtId="0" fontId="3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0" fillId="33" borderId="62" xfId="46" applyFill="1" applyBorder="1" applyAlignment="1">
      <alignment horizontal="center"/>
      <protection/>
    </xf>
    <xf numFmtId="49" fontId="5" fillId="33" borderId="62" xfId="46" applyNumberFormat="1" applyFont="1" applyFill="1" applyBorder="1" applyAlignment="1">
      <alignment horizontal="left"/>
      <protection/>
    </xf>
    <xf numFmtId="0" fontId="5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3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3" fontId="3" fillId="33" borderId="46" xfId="0" applyNumberFormat="1" applyFont="1" applyFill="1" applyBorder="1" applyAlignment="1">
      <alignment horizontal="right"/>
    </xf>
    <xf numFmtId="3" fontId="3" fillId="33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75" customHeight="1">
      <c r="A5" s="15" t="s">
        <v>68</v>
      </c>
      <c r="B5" s="16"/>
      <c r="C5" s="17" t="s">
        <v>72</v>
      </c>
      <c r="D5" s="18"/>
      <c r="E5" s="18"/>
      <c r="F5" s="13"/>
      <c r="G5" s="14"/>
    </row>
    <row r="6" spans="1:7" ht="12.7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75" customHeight="1">
      <c r="A7" s="15" t="s">
        <v>70</v>
      </c>
      <c r="B7" s="16"/>
      <c r="C7" s="17" t="s">
        <v>71</v>
      </c>
      <c r="D7" s="18"/>
      <c r="E7" s="18"/>
      <c r="F7" s="24"/>
      <c r="G7" s="14"/>
    </row>
    <row r="8" spans="1:9" ht="12.75">
      <c r="A8" s="19" t="s">
        <v>9</v>
      </c>
      <c r="B8" s="21"/>
      <c r="C8" s="175"/>
      <c r="D8" s="176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175"/>
      <c r="D9" s="176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/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7"/>
      <c r="F12" s="178"/>
      <c r="G12" s="179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43" t="s">
        <v>19</v>
      </c>
      <c r="E14" s="44"/>
      <c r="F14" s="44"/>
      <c r="G14" s="42"/>
    </row>
    <row r="15" spans="1:7" ht="15.75" customHeight="1">
      <c r="A15" s="45"/>
      <c r="B15" s="8" t="s">
        <v>20</v>
      </c>
      <c r="C15" s="46">
        <f>Dodavka</f>
        <v>0</v>
      </c>
      <c r="D15" s="47" t="str">
        <f>Rekapitulace!A13</f>
        <v>Ztížené výrobní podmínky</v>
      </c>
      <c r="E15" s="48"/>
      <c r="F15" s="49"/>
      <c r="G15" s="46">
        <f>Rekapitulace!I13</f>
        <v>0</v>
      </c>
    </row>
    <row r="16" spans="1:7" ht="15.75" customHeight="1">
      <c r="A16" s="45" t="s">
        <v>21</v>
      </c>
      <c r="B16" s="8" t="s">
        <v>22</v>
      </c>
      <c r="C16" s="46">
        <f>Mont</f>
        <v>0</v>
      </c>
      <c r="D16" s="30" t="str">
        <f>Rekapitulace!A14</f>
        <v>Oborová přirážka</v>
      </c>
      <c r="E16" s="50"/>
      <c r="F16" s="51"/>
      <c r="G16" s="46">
        <f>Rekapitulace!I14</f>
        <v>0</v>
      </c>
    </row>
    <row r="17" spans="1:7" ht="15.75" customHeight="1">
      <c r="A17" s="45" t="s">
        <v>23</v>
      </c>
      <c r="B17" s="8" t="s">
        <v>24</v>
      </c>
      <c r="C17" s="46">
        <f>HSV</f>
        <v>0</v>
      </c>
      <c r="D17" s="30" t="str">
        <f>Rekapitulace!A15</f>
        <v>Přesun stavebních kapacit</v>
      </c>
      <c r="E17" s="50"/>
      <c r="F17" s="51"/>
      <c r="G17" s="46">
        <f>Rekapitulace!I15</f>
        <v>0</v>
      </c>
    </row>
    <row r="18" spans="1:7" ht="15.75" customHeight="1">
      <c r="A18" s="52" t="s">
        <v>25</v>
      </c>
      <c r="B18" s="8" t="s">
        <v>26</v>
      </c>
      <c r="C18" s="46">
        <f>PSV</f>
        <v>0</v>
      </c>
      <c r="D18" s="30" t="str">
        <f>Rekapitulace!A16</f>
        <v>Mimostaveništní doprava</v>
      </c>
      <c r="E18" s="50"/>
      <c r="F18" s="51"/>
      <c r="G18" s="46">
        <f>Rekapitulace!I16</f>
        <v>0</v>
      </c>
    </row>
    <row r="19" spans="1:7" ht="15.75" customHeight="1">
      <c r="A19" s="53" t="s">
        <v>27</v>
      </c>
      <c r="B19" s="8"/>
      <c r="C19" s="46">
        <f>SUM(C15:C18)</f>
        <v>0</v>
      </c>
      <c r="D19" s="54" t="str">
        <f>Rekapitulace!A17</f>
        <v>Zařízení staveniště</v>
      </c>
      <c r="E19" s="50"/>
      <c r="F19" s="51"/>
      <c r="G19" s="46">
        <f>Rekapitulace!I17</f>
        <v>0</v>
      </c>
    </row>
    <row r="20" spans="1:7" ht="15.75" customHeight="1">
      <c r="A20" s="53"/>
      <c r="B20" s="8"/>
      <c r="C20" s="46"/>
      <c r="D20" s="30" t="str">
        <f>Rekapitulace!A18</f>
        <v>Provoz investora</v>
      </c>
      <c r="E20" s="50"/>
      <c r="F20" s="51"/>
      <c r="G20" s="46">
        <f>Rekapitulace!I18</f>
        <v>0</v>
      </c>
    </row>
    <row r="21" spans="1:7" ht="15.75" customHeight="1">
      <c r="A21" s="53" t="s">
        <v>28</v>
      </c>
      <c r="B21" s="8"/>
      <c r="C21" s="46">
        <f>HZS</f>
        <v>0</v>
      </c>
      <c r="D21" s="30" t="str">
        <f>Rekapitulace!A19</f>
        <v>Kompletační činnost (IČD)</v>
      </c>
      <c r="E21" s="50"/>
      <c r="F21" s="51"/>
      <c r="G21" s="46">
        <f>Rekapitulace!I19</f>
        <v>0</v>
      </c>
    </row>
    <row r="22" spans="1:7" ht="15.75" customHeight="1">
      <c r="A22" s="11" t="s">
        <v>29</v>
      </c>
      <c r="B22" s="13"/>
      <c r="C22" s="46">
        <f>C19+C21</f>
        <v>0</v>
      </c>
      <c r="D22" s="30" t="s">
        <v>30</v>
      </c>
      <c r="E22" s="50"/>
      <c r="F22" s="51"/>
      <c r="G22" s="46">
        <f>G23-SUM(G15:G21)</f>
        <v>0</v>
      </c>
    </row>
    <row r="23" spans="1:7" ht="15.75" customHeight="1" thickBot="1">
      <c r="A23" s="30" t="s">
        <v>31</v>
      </c>
      <c r="B23" s="31"/>
      <c r="C23" s="55">
        <f>C22+G23</f>
        <v>0</v>
      </c>
      <c r="D23" s="56" t="s">
        <v>32</v>
      </c>
      <c r="E23" s="57"/>
      <c r="F23" s="58"/>
      <c r="G23" s="46">
        <f>VRN</f>
        <v>0</v>
      </c>
    </row>
    <row r="24" spans="1:7" ht="12.75">
      <c r="A24" s="59" t="s">
        <v>33</v>
      </c>
      <c r="B24" s="60"/>
      <c r="C24" s="61" t="s">
        <v>34</v>
      </c>
      <c r="D24" s="60"/>
      <c r="E24" s="61" t="s">
        <v>35</v>
      </c>
      <c r="F24" s="60"/>
      <c r="G24" s="62"/>
    </row>
    <row r="25" spans="1:7" ht="12.75">
      <c r="A25" s="19"/>
      <c r="B25" s="21"/>
      <c r="C25" s="22" t="s">
        <v>36</v>
      </c>
      <c r="D25" s="21"/>
      <c r="E25" s="22" t="s">
        <v>36</v>
      </c>
      <c r="F25" s="21"/>
      <c r="G25" s="23"/>
    </row>
    <row r="26" spans="1:7" ht="12.75">
      <c r="A26" s="11" t="s">
        <v>37</v>
      </c>
      <c r="B26" s="63"/>
      <c r="C26" s="34" t="s">
        <v>37</v>
      </c>
      <c r="D26" s="13"/>
      <c r="E26" s="34" t="s">
        <v>37</v>
      </c>
      <c r="F26" s="13"/>
      <c r="G26" s="14"/>
    </row>
    <row r="27" spans="1:7" ht="12.75">
      <c r="A27" s="11"/>
      <c r="B27" s="64"/>
      <c r="C27" s="34" t="s">
        <v>38</v>
      </c>
      <c r="D27" s="13"/>
      <c r="E27" s="34" t="s">
        <v>39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40</v>
      </c>
      <c r="B30" s="21"/>
      <c r="C30" s="65">
        <v>21</v>
      </c>
      <c r="D30" s="21" t="s">
        <v>41</v>
      </c>
      <c r="E30" s="22"/>
      <c r="F30" s="66">
        <f>ROUND(C23-F32,0)</f>
        <v>0</v>
      </c>
      <c r="G30" s="23"/>
    </row>
    <row r="31" spans="1:7" ht="12.75">
      <c r="A31" s="19" t="s">
        <v>42</v>
      </c>
      <c r="B31" s="21"/>
      <c r="C31" s="65">
        <f>SazbaDPH1</f>
        <v>21</v>
      </c>
      <c r="D31" s="21" t="s">
        <v>41</v>
      </c>
      <c r="E31" s="22"/>
      <c r="F31" s="67">
        <f>ROUND(PRODUCT(F30,C31/100),1)</f>
        <v>0</v>
      </c>
      <c r="G31" s="33"/>
    </row>
    <row r="32" spans="1:7" ht="12.75">
      <c r="A32" s="19" t="s">
        <v>40</v>
      </c>
      <c r="B32" s="21"/>
      <c r="C32" s="65">
        <v>0</v>
      </c>
      <c r="D32" s="21" t="s">
        <v>41</v>
      </c>
      <c r="E32" s="22"/>
      <c r="F32" s="66">
        <v>0</v>
      </c>
      <c r="G32" s="23"/>
    </row>
    <row r="33" spans="1:7" ht="12.75">
      <c r="A33" s="19" t="s">
        <v>42</v>
      </c>
      <c r="B33" s="21"/>
      <c r="C33" s="65">
        <f>SazbaDPH2</f>
        <v>0</v>
      </c>
      <c r="D33" s="21" t="s">
        <v>41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43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44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180"/>
      <c r="C37" s="180"/>
      <c r="D37" s="180"/>
      <c r="E37" s="180"/>
      <c r="F37" s="180"/>
      <c r="G37" s="180"/>
      <c r="H37" t="s">
        <v>5</v>
      </c>
    </row>
    <row r="38" spans="1:8" ht="12.75" customHeight="1">
      <c r="A38" s="75"/>
      <c r="B38" s="180"/>
      <c r="C38" s="180"/>
      <c r="D38" s="180"/>
      <c r="E38" s="180"/>
      <c r="F38" s="180"/>
      <c r="G38" s="180"/>
      <c r="H38" t="s">
        <v>5</v>
      </c>
    </row>
    <row r="39" spans="1:8" ht="12.75">
      <c r="A39" s="75"/>
      <c r="B39" s="180"/>
      <c r="C39" s="180"/>
      <c r="D39" s="180"/>
      <c r="E39" s="180"/>
      <c r="F39" s="180"/>
      <c r="G39" s="180"/>
      <c r="H39" t="s">
        <v>5</v>
      </c>
    </row>
    <row r="40" spans="1:8" ht="12.75">
      <c r="A40" s="75"/>
      <c r="B40" s="180"/>
      <c r="C40" s="180"/>
      <c r="D40" s="180"/>
      <c r="E40" s="180"/>
      <c r="F40" s="180"/>
      <c r="G40" s="180"/>
      <c r="H40" t="s">
        <v>5</v>
      </c>
    </row>
    <row r="41" spans="1:8" ht="12.75">
      <c r="A41" s="75"/>
      <c r="B41" s="180"/>
      <c r="C41" s="180"/>
      <c r="D41" s="180"/>
      <c r="E41" s="180"/>
      <c r="F41" s="180"/>
      <c r="G41" s="180"/>
      <c r="H41" t="s">
        <v>5</v>
      </c>
    </row>
    <row r="42" spans="1:8" ht="12.75">
      <c r="A42" s="75"/>
      <c r="B42" s="180"/>
      <c r="C42" s="180"/>
      <c r="D42" s="180"/>
      <c r="E42" s="180"/>
      <c r="F42" s="180"/>
      <c r="G42" s="180"/>
      <c r="H42" t="s">
        <v>5</v>
      </c>
    </row>
    <row r="43" spans="1:8" ht="12.75">
      <c r="A43" s="75"/>
      <c r="B43" s="180"/>
      <c r="C43" s="180"/>
      <c r="D43" s="180"/>
      <c r="E43" s="180"/>
      <c r="F43" s="180"/>
      <c r="G43" s="180"/>
      <c r="H43" t="s">
        <v>5</v>
      </c>
    </row>
    <row r="44" spans="1:8" ht="12.75">
      <c r="A44" s="75"/>
      <c r="B44" s="180"/>
      <c r="C44" s="180"/>
      <c r="D44" s="180"/>
      <c r="E44" s="180"/>
      <c r="F44" s="180"/>
      <c r="G44" s="180"/>
      <c r="H44" t="s">
        <v>5</v>
      </c>
    </row>
    <row r="45" spans="1:8" ht="0.75" customHeight="1">
      <c r="A45" s="75"/>
      <c r="B45" s="180"/>
      <c r="C45" s="180"/>
      <c r="D45" s="180"/>
      <c r="E45" s="180"/>
      <c r="F45" s="180"/>
      <c r="G45" s="180"/>
      <c r="H45" t="s">
        <v>5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8:D8"/>
    <mergeCell ref="C9:D9"/>
    <mergeCell ref="E12:G12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6</v>
      </c>
      <c r="B1" s="183"/>
      <c r="C1" s="76" t="str">
        <f>CONCATENATE(cislostavby," ",nazevstavby)</f>
        <v>16V042 Oprava MK a chodníků v Jablunkově</v>
      </c>
      <c r="D1" s="77"/>
      <c r="E1" s="78"/>
      <c r="F1" s="77"/>
      <c r="G1" s="79" t="s">
        <v>45</v>
      </c>
      <c r="H1" s="80"/>
      <c r="I1" s="81"/>
    </row>
    <row r="2" spans="1:9" ht="13.5" thickBot="1">
      <c r="A2" s="184" t="s">
        <v>2</v>
      </c>
      <c r="B2" s="185"/>
      <c r="C2" s="82" t="str">
        <f>CONCATENATE(cisloobjektu," ",nazevobjektu)</f>
        <v>1 Oprava MK Vitališov</v>
      </c>
      <c r="D2" s="83"/>
      <c r="E2" s="84"/>
      <c r="F2" s="83"/>
      <c r="G2" s="186"/>
      <c r="H2" s="187"/>
      <c r="I2" s="188"/>
    </row>
    <row r="3" ht="13.5" thickTop="1">
      <c r="F3" s="13"/>
    </row>
    <row r="4" spans="1:9" ht="19.5" customHeight="1">
      <c r="A4" s="85" t="s">
        <v>46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47</v>
      </c>
      <c r="C6" s="89"/>
      <c r="D6" s="90"/>
      <c r="E6" s="91" t="s">
        <v>48</v>
      </c>
      <c r="F6" s="92" t="s">
        <v>49</v>
      </c>
      <c r="G6" s="92" t="s">
        <v>50</v>
      </c>
      <c r="H6" s="92" t="s">
        <v>51</v>
      </c>
      <c r="I6" s="93" t="s">
        <v>28</v>
      </c>
    </row>
    <row r="7" spans="1:9" s="13" customFormat="1" ht="13.5" thickBot="1">
      <c r="A7" s="171" t="str">
        <f>Položky!B7</f>
        <v>5</v>
      </c>
      <c r="B7" s="94" t="str">
        <f>Položky!C7</f>
        <v>Komunikace</v>
      </c>
      <c r="D7" s="95"/>
      <c r="E7" s="172">
        <f>Položky!BA14</f>
        <v>0</v>
      </c>
      <c r="F7" s="173">
        <f>Položky!BB14</f>
        <v>0</v>
      </c>
      <c r="G7" s="173">
        <f>Položky!BC14</f>
        <v>0</v>
      </c>
      <c r="H7" s="173">
        <f>Položky!BD14</f>
        <v>0</v>
      </c>
      <c r="I7" s="174">
        <f>Položky!BE14</f>
        <v>0</v>
      </c>
    </row>
    <row r="8" spans="1:9" s="102" customFormat="1" ht="13.5" thickBot="1">
      <c r="A8" s="96"/>
      <c r="B8" s="97" t="s">
        <v>52</v>
      </c>
      <c r="C8" s="97"/>
      <c r="D8" s="98"/>
      <c r="E8" s="99">
        <f>SUM(E7:E7)</f>
        <v>0</v>
      </c>
      <c r="F8" s="100">
        <f>SUM(F7:F7)</f>
        <v>0</v>
      </c>
      <c r="G8" s="100">
        <f>SUM(G7:G7)</f>
        <v>0</v>
      </c>
      <c r="H8" s="100">
        <f>SUM(H7:H7)</f>
        <v>0</v>
      </c>
      <c r="I8" s="101">
        <f>SUM(I7:I7)</f>
        <v>0</v>
      </c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57" ht="19.5" customHeight="1">
      <c r="A10" s="86" t="s">
        <v>53</v>
      </c>
      <c r="B10" s="86"/>
      <c r="C10" s="86"/>
      <c r="D10" s="86"/>
      <c r="E10" s="86"/>
      <c r="F10" s="86"/>
      <c r="G10" s="103"/>
      <c r="H10" s="86"/>
      <c r="I10" s="86"/>
      <c r="BA10" s="35"/>
      <c r="BB10" s="35"/>
      <c r="BC10" s="35"/>
      <c r="BD10" s="35"/>
      <c r="BE10" s="35"/>
    </row>
    <row r="11" ht="13.5" thickBot="1"/>
    <row r="12" spans="1:9" ht="12.75">
      <c r="A12" s="104" t="s">
        <v>54</v>
      </c>
      <c r="B12" s="105"/>
      <c r="C12" s="105"/>
      <c r="D12" s="106"/>
      <c r="E12" s="107" t="s">
        <v>55</v>
      </c>
      <c r="F12" s="108" t="s">
        <v>56</v>
      </c>
      <c r="G12" s="109" t="s">
        <v>57</v>
      </c>
      <c r="H12" s="110"/>
      <c r="I12" s="111" t="s">
        <v>55</v>
      </c>
    </row>
    <row r="13" spans="1:53" ht="12.75">
      <c r="A13" s="112" t="s">
        <v>90</v>
      </c>
      <c r="B13" s="113"/>
      <c r="C13" s="113"/>
      <c r="D13" s="114"/>
      <c r="E13" s="115">
        <v>0</v>
      </c>
      <c r="F13" s="116">
        <v>0</v>
      </c>
      <c r="G13" s="117">
        <f aca="true" t="shared" si="0" ref="G13:G20">CHOOSE(BA13+1,HSV+PSV,HSV+PSV+Mont,HSV+PSV+Dodavka+Mont,HSV,PSV,Mont,Dodavka,Mont+Dodavka,0)</f>
        <v>0</v>
      </c>
      <c r="H13" s="118"/>
      <c r="I13" s="119">
        <f aca="true" t="shared" si="1" ref="I13:I20">E13+F13*G13/100</f>
        <v>0</v>
      </c>
      <c r="BA13">
        <v>0</v>
      </c>
    </row>
    <row r="14" spans="1:53" ht="12.75">
      <c r="A14" s="112" t="s">
        <v>91</v>
      </c>
      <c r="B14" s="113"/>
      <c r="C14" s="113"/>
      <c r="D14" s="114"/>
      <c r="E14" s="115">
        <v>0</v>
      </c>
      <c r="F14" s="116">
        <v>0</v>
      </c>
      <c r="G14" s="117">
        <f t="shared" si="0"/>
        <v>0</v>
      </c>
      <c r="H14" s="118"/>
      <c r="I14" s="119">
        <f t="shared" si="1"/>
        <v>0</v>
      </c>
      <c r="BA14">
        <v>0</v>
      </c>
    </row>
    <row r="15" spans="1:53" ht="12.75">
      <c r="A15" s="112" t="s">
        <v>92</v>
      </c>
      <c r="B15" s="113"/>
      <c r="C15" s="113"/>
      <c r="D15" s="114"/>
      <c r="E15" s="115">
        <v>0</v>
      </c>
      <c r="F15" s="116">
        <v>0</v>
      </c>
      <c r="G15" s="117">
        <f t="shared" si="0"/>
        <v>0</v>
      </c>
      <c r="H15" s="118"/>
      <c r="I15" s="119">
        <f t="shared" si="1"/>
        <v>0</v>
      </c>
      <c r="BA15">
        <v>0</v>
      </c>
    </row>
    <row r="16" spans="1:53" ht="12.75">
      <c r="A16" s="112" t="s">
        <v>93</v>
      </c>
      <c r="B16" s="113"/>
      <c r="C16" s="113"/>
      <c r="D16" s="114"/>
      <c r="E16" s="115">
        <v>0</v>
      </c>
      <c r="F16" s="116">
        <v>0</v>
      </c>
      <c r="G16" s="117">
        <f t="shared" si="0"/>
        <v>0</v>
      </c>
      <c r="H16" s="118"/>
      <c r="I16" s="119">
        <f t="shared" si="1"/>
        <v>0</v>
      </c>
      <c r="BA16">
        <v>0</v>
      </c>
    </row>
    <row r="17" spans="1:53" ht="12.75">
      <c r="A17" s="112" t="s">
        <v>94</v>
      </c>
      <c r="B17" s="113"/>
      <c r="C17" s="113"/>
      <c r="D17" s="114"/>
      <c r="E17" s="115">
        <v>0</v>
      </c>
      <c r="F17" s="116">
        <v>0</v>
      </c>
      <c r="G17" s="117">
        <f t="shared" si="0"/>
        <v>0</v>
      </c>
      <c r="H17" s="118"/>
      <c r="I17" s="119">
        <f t="shared" si="1"/>
        <v>0</v>
      </c>
      <c r="BA17">
        <v>1</v>
      </c>
    </row>
    <row r="18" spans="1:53" ht="12.75">
      <c r="A18" s="112" t="s">
        <v>95</v>
      </c>
      <c r="B18" s="113"/>
      <c r="C18" s="113"/>
      <c r="D18" s="114"/>
      <c r="E18" s="115">
        <v>0</v>
      </c>
      <c r="F18" s="116">
        <v>0</v>
      </c>
      <c r="G18" s="117">
        <f t="shared" si="0"/>
        <v>0</v>
      </c>
      <c r="H18" s="118"/>
      <c r="I18" s="119">
        <f t="shared" si="1"/>
        <v>0</v>
      </c>
      <c r="BA18">
        <v>1</v>
      </c>
    </row>
    <row r="19" spans="1:53" ht="12.75">
      <c r="A19" s="112" t="s">
        <v>96</v>
      </c>
      <c r="B19" s="113"/>
      <c r="C19" s="113"/>
      <c r="D19" s="114"/>
      <c r="E19" s="115">
        <v>0</v>
      </c>
      <c r="F19" s="116">
        <v>0</v>
      </c>
      <c r="G19" s="117">
        <f t="shared" si="0"/>
        <v>0</v>
      </c>
      <c r="H19" s="118"/>
      <c r="I19" s="119">
        <f t="shared" si="1"/>
        <v>0</v>
      </c>
      <c r="BA19">
        <v>2</v>
      </c>
    </row>
    <row r="20" spans="1:53" ht="12.75">
      <c r="A20" s="112" t="s">
        <v>97</v>
      </c>
      <c r="B20" s="113"/>
      <c r="C20" s="113"/>
      <c r="D20" s="114"/>
      <c r="E20" s="115">
        <v>0</v>
      </c>
      <c r="F20" s="116">
        <v>0</v>
      </c>
      <c r="G20" s="117">
        <f t="shared" si="0"/>
        <v>0</v>
      </c>
      <c r="H20" s="118"/>
      <c r="I20" s="119">
        <f t="shared" si="1"/>
        <v>0</v>
      </c>
      <c r="BA20">
        <v>2</v>
      </c>
    </row>
    <row r="21" spans="1:9" ht="13.5" thickBot="1">
      <c r="A21" s="120"/>
      <c r="B21" s="121" t="s">
        <v>58</v>
      </c>
      <c r="C21" s="122"/>
      <c r="D21" s="123"/>
      <c r="E21" s="124"/>
      <c r="F21" s="125"/>
      <c r="G21" s="125"/>
      <c r="H21" s="189">
        <f>SUM(I13:I20)</f>
        <v>0</v>
      </c>
      <c r="I21" s="190"/>
    </row>
    <row r="23" spans="2:9" ht="12.75">
      <c r="B23" s="102"/>
      <c r="F23" s="126"/>
      <c r="G23" s="127"/>
      <c r="H23" s="127"/>
      <c r="I23" s="128"/>
    </row>
    <row r="24" spans="6:9" ht="12.75">
      <c r="F24" s="126"/>
      <c r="G24" s="127"/>
      <c r="H24" s="127"/>
      <c r="I24" s="128"/>
    </row>
    <row r="25" spans="6:9" ht="12.75">
      <c r="F25" s="126"/>
      <c r="G25" s="127"/>
      <c r="H25" s="127"/>
      <c r="I25" s="128"/>
    </row>
    <row r="26" spans="6:9" ht="12.75">
      <c r="F26" s="126"/>
      <c r="G26" s="127"/>
      <c r="H26" s="127"/>
      <c r="I26" s="128"/>
    </row>
    <row r="27" spans="6:9" ht="12.75"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87"/>
  <sheetViews>
    <sheetView showGridLines="0" showZeros="0" tabSelected="1" zoomScalePageLayoutView="0" workbookViewId="0" topLeftCell="A1">
      <selection activeCell="F8" sqref="F8:F13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59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2" t="s">
        <v>6</v>
      </c>
      <c r="B3" s="183"/>
      <c r="C3" s="76" t="str">
        <f>CONCATENATE(cislostavby," ",nazevstavby)</f>
        <v>16V042 Oprava MK a chodníků v Jablunkově</v>
      </c>
      <c r="D3" s="77"/>
      <c r="E3" s="133" t="s">
        <v>1</v>
      </c>
      <c r="F3" s="134">
        <f>Rekapitulace!H1</f>
        <v>0</v>
      </c>
      <c r="G3" s="135"/>
    </row>
    <row r="4" spans="1:7" ht="13.5" thickBot="1">
      <c r="A4" s="192" t="s">
        <v>2</v>
      </c>
      <c r="B4" s="185"/>
      <c r="C4" s="82" t="str">
        <f>CONCATENATE(cisloobjektu," ",nazevobjektu)</f>
        <v>1 Oprava MK Vitališov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60</v>
      </c>
      <c r="B6" s="141" t="s">
        <v>61</v>
      </c>
      <c r="C6" s="141" t="s">
        <v>62</v>
      </c>
      <c r="D6" s="141" t="s">
        <v>63</v>
      </c>
      <c r="E6" s="142" t="s">
        <v>64</v>
      </c>
      <c r="F6" s="141" t="s">
        <v>65</v>
      </c>
      <c r="G6" s="143" t="s">
        <v>66</v>
      </c>
    </row>
    <row r="7" spans="1:15" ht="12.75">
      <c r="A7" s="144" t="s">
        <v>67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7</v>
      </c>
      <c r="F8" s="156"/>
      <c r="G8" s="157">
        <f aca="true" t="shared" si="0" ref="G8:G13">E8*F8</f>
        <v>0</v>
      </c>
      <c r="O8" s="151">
        <v>2</v>
      </c>
      <c r="AA8" s="129">
        <v>12</v>
      </c>
      <c r="AB8" s="129">
        <v>0</v>
      </c>
      <c r="AC8" s="129">
        <v>1</v>
      </c>
      <c r="AZ8" s="129">
        <v>1</v>
      </c>
      <c r="BA8" s="129">
        <f aca="true" t="shared" si="1" ref="BA8:BA13">IF(AZ8=1,G8,0)</f>
        <v>0</v>
      </c>
      <c r="BB8" s="129">
        <f aca="true" t="shared" si="2" ref="BB8:BB13">IF(AZ8=2,G8,0)</f>
        <v>0</v>
      </c>
      <c r="BC8" s="129">
        <f aca="true" t="shared" si="3" ref="BC8:BC13">IF(AZ8=3,G8,0)</f>
        <v>0</v>
      </c>
      <c r="BD8" s="129">
        <f aca="true" t="shared" si="4" ref="BD8:BD13">IF(AZ8=4,G8,0)</f>
        <v>0</v>
      </c>
      <c r="BE8" s="129">
        <f aca="true" t="shared" si="5" ref="BE8:BE13"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80</v>
      </c>
      <c r="E9" s="156">
        <v>742.5</v>
      </c>
      <c r="F9" s="156"/>
      <c r="G9" s="157">
        <f t="shared" si="0"/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81</v>
      </c>
      <c r="C10" s="154" t="s">
        <v>82</v>
      </c>
      <c r="D10" s="155" t="s">
        <v>83</v>
      </c>
      <c r="E10" s="156">
        <v>41.58</v>
      </c>
      <c r="F10" s="156"/>
      <c r="G10" s="157">
        <f t="shared" si="0"/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1</v>
      </c>
    </row>
    <row r="11" spans="1:104" ht="12.75">
      <c r="A11" s="152">
        <v>4</v>
      </c>
      <c r="B11" s="153" t="s">
        <v>84</v>
      </c>
      <c r="C11" s="154" t="s">
        <v>85</v>
      </c>
      <c r="D11" s="155" t="s">
        <v>80</v>
      </c>
      <c r="E11" s="156">
        <v>742.5</v>
      </c>
      <c r="F11" s="156"/>
      <c r="G11" s="157">
        <f t="shared" si="0"/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0.12715</v>
      </c>
    </row>
    <row r="12" spans="1:104" ht="12.75">
      <c r="A12" s="152">
        <v>5</v>
      </c>
      <c r="B12" s="153" t="s">
        <v>86</v>
      </c>
      <c r="C12" s="154" t="s">
        <v>87</v>
      </c>
      <c r="D12" s="155" t="s">
        <v>80</v>
      </c>
      <c r="E12" s="156">
        <v>225</v>
      </c>
      <c r="F12" s="156"/>
      <c r="G12" s="157">
        <f t="shared" si="0"/>
        <v>0</v>
      </c>
      <c r="O12" s="151">
        <v>2</v>
      </c>
      <c r="AA12" s="129">
        <v>1</v>
      </c>
      <c r="AB12" s="129">
        <v>1</v>
      </c>
      <c r="AC12" s="129">
        <v>1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0.1414</v>
      </c>
    </row>
    <row r="13" spans="1:104" ht="12.75">
      <c r="A13" s="152">
        <v>6</v>
      </c>
      <c r="B13" s="153" t="s">
        <v>88</v>
      </c>
      <c r="C13" s="154" t="s">
        <v>89</v>
      </c>
      <c r="D13" s="155" t="s">
        <v>83</v>
      </c>
      <c r="E13" s="156">
        <v>167.803875</v>
      </c>
      <c r="F13" s="156"/>
      <c r="G13" s="157">
        <f t="shared" si="0"/>
        <v>0</v>
      </c>
      <c r="O13" s="151">
        <v>2</v>
      </c>
      <c r="AA13" s="129">
        <v>7</v>
      </c>
      <c r="AB13" s="129">
        <v>1</v>
      </c>
      <c r="AC13" s="129">
        <v>2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</v>
      </c>
    </row>
    <row r="14" spans="1:57" ht="12.75">
      <c r="A14" s="158"/>
      <c r="B14" s="159" t="s">
        <v>69</v>
      </c>
      <c r="C14" s="160" t="str">
        <f>CONCATENATE(B7," ",C7)</f>
        <v>5 Komunikace</v>
      </c>
      <c r="D14" s="158"/>
      <c r="E14" s="161"/>
      <c r="F14" s="161"/>
      <c r="G14" s="162">
        <f>SUM(G7:G13)</f>
        <v>0</v>
      </c>
      <c r="O14" s="151">
        <v>4</v>
      </c>
      <c r="BA14" s="163">
        <f>SUM(BA7:BA13)</f>
        <v>0</v>
      </c>
      <c r="BB14" s="163">
        <f>SUM(BB7:BB13)</f>
        <v>0</v>
      </c>
      <c r="BC14" s="163">
        <f>SUM(BC7:BC13)</f>
        <v>0</v>
      </c>
      <c r="BD14" s="163">
        <f>SUM(BD7:BD13)</f>
        <v>0</v>
      </c>
      <c r="BE14" s="163">
        <f>SUM(BE7:BE13)</f>
        <v>0</v>
      </c>
    </row>
    <row r="15" ht="12.75">
      <c r="E15" s="129"/>
    </row>
    <row r="16" ht="12.75">
      <c r="E16" s="129"/>
    </row>
    <row r="17" ht="12.75">
      <c r="E17" s="129"/>
    </row>
    <row r="18" ht="12.75">
      <c r="E18" s="129"/>
    </row>
    <row r="19" ht="12.75">
      <c r="E19" s="129"/>
    </row>
    <row r="20" ht="12.75">
      <c r="E20" s="129"/>
    </row>
    <row r="21" ht="12.75">
      <c r="E21" s="129"/>
    </row>
    <row r="22" ht="12.75">
      <c r="E22" s="129"/>
    </row>
    <row r="23" ht="12.75">
      <c r="E23" s="129"/>
    </row>
    <row r="24" ht="12.75">
      <c r="E24" s="129"/>
    </row>
    <row r="25" ht="12.75">
      <c r="E25" s="129"/>
    </row>
    <row r="26" ht="12.75">
      <c r="E26" s="129"/>
    </row>
    <row r="27" ht="12.75">
      <c r="E27" s="129"/>
    </row>
    <row r="28" ht="12.75">
      <c r="E28" s="129"/>
    </row>
    <row r="29" ht="12.75">
      <c r="E29" s="129"/>
    </row>
    <row r="30" ht="12.75">
      <c r="E30" s="129"/>
    </row>
    <row r="31" ht="12.75">
      <c r="E31" s="129"/>
    </row>
    <row r="32" ht="12.75">
      <c r="E32" s="129"/>
    </row>
    <row r="33" ht="12.75">
      <c r="E33" s="129"/>
    </row>
    <row r="34" ht="12.75">
      <c r="E34" s="129"/>
    </row>
    <row r="35" ht="12.75">
      <c r="E35" s="129"/>
    </row>
    <row r="36" ht="12.75">
      <c r="E36" s="129"/>
    </row>
    <row r="37" ht="12.75">
      <c r="E37" s="129"/>
    </row>
    <row r="38" spans="1:7" ht="12.75">
      <c r="A38" s="164"/>
      <c r="B38" s="164"/>
      <c r="C38" s="164"/>
      <c r="D38" s="164"/>
      <c r="E38" s="164"/>
      <c r="F38" s="164"/>
      <c r="G38" s="164"/>
    </row>
    <row r="39" spans="1:7" ht="12.75">
      <c r="A39" s="164"/>
      <c r="B39" s="164"/>
      <c r="C39" s="164"/>
      <c r="D39" s="164"/>
      <c r="E39" s="164"/>
      <c r="F39" s="164"/>
      <c r="G39" s="164"/>
    </row>
    <row r="40" spans="1:7" ht="12.75">
      <c r="A40" s="164"/>
      <c r="B40" s="164"/>
      <c r="C40" s="164"/>
      <c r="D40" s="164"/>
      <c r="E40" s="164"/>
      <c r="F40" s="164"/>
      <c r="G40" s="164"/>
    </row>
    <row r="41" spans="1:7" ht="12.75">
      <c r="A41" s="164"/>
      <c r="B41" s="164"/>
      <c r="C41" s="164"/>
      <c r="D41" s="164"/>
      <c r="E41" s="164"/>
      <c r="F41" s="164"/>
      <c r="G41" s="164"/>
    </row>
    <row r="42" ht="12.75">
      <c r="E42" s="129"/>
    </row>
    <row r="43" ht="12.75">
      <c r="E43" s="129"/>
    </row>
    <row r="44" ht="12.75">
      <c r="E44" s="129"/>
    </row>
    <row r="45" ht="12.75">
      <c r="E45" s="129"/>
    </row>
    <row r="46" ht="12.75">
      <c r="E46" s="129"/>
    </row>
    <row r="47" ht="12.75">
      <c r="E47" s="129"/>
    </row>
    <row r="48" ht="12.75">
      <c r="E48" s="129"/>
    </row>
    <row r="49" ht="12.75">
      <c r="E49" s="129"/>
    </row>
    <row r="50" ht="12.75">
      <c r="E50" s="129"/>
    </row>
    <row r="51" ht="12.75">
      <c r="E51" s="129"/>
    </row>
    <row r="52" ht="12.75">
      <c r="E52" s="129"/>
    </row>
    <row r="53" ht="12.75">
      <c r="E53" s="129"/>
    </row>
    <row r="54" ht="12.75">
      <c r="E54" s="129"/>
    </row>
    <row r="55" ht="12.75">
      <c r="E55" s="129"/>
    </row>
    <row r="56" ht="12.75">
      <c r="E56" s="129"/>
    </row>
    <row r="57" ht="12.75">
      <c r="E57" s="129"/>
    </row>
    <row r="58" ht="12.75">
      <c r="E58" s="129"/>
    </row>
    <row r="59" ht="12.75">
      <c r="E59" s="129"/>
    </row>
    <row r="60" ht="12.75">
      <c r="E60" s="129"/>
    </row>
    <row r="61" ht="12.75">
      <c r="E61" s="129"/>
    </row>
    <row r="62" ht="12.75">
      <c r="E62" s="129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spans="1:2" ht="12.75">
      <c r="A73" s="165"/>
      <c r="B73" s="165"/>
    </row>
    <row r="74" spans="1:7" ht="12.75">
      <c r="A74" s="164"/>
      <c r="B74" s="164"/>
      <c r="C74" s="166"/>
      <c r="D74" s="166"/>
      <c r="E74" s="167"/>
      <c r="F74" s="166"/>
      <c r="G74" s="168"/>
    </row>
    <row r="75" spans="1:7" ht="12.75">
      <c r="A75" s="169"/>
      <c r="B75" s="169"/>
      <c r="C75" s="164"/>
      <c r="D75" s="164"/>
      <c r="E75" s="170"/>
      <c r="F75" s="164"/>
      <c r="G75" s="164"/>
    </row>
    <row r="76" spans="1:7" ht="12.75">
      <c r="A76" s="164"/>
      <c r="B76" s="164"/>
      <c r="C76" s="164"/>
      <c r="D76" s="164"/>
      <c r="E76" s="170"/>
      <c r="F76" s="164"/>
      <c r="G76" s="164"/>
    </row>
    <row r="77" spans="1:7" ht="12.75">
      <c r="A77" s="164"/>
      <c r="B77" s="164"/>
      <c r="C77" s="164"/>
      <c r="D77" s="164"/>
      <c r="E77" s="170"/>
      <c r="F77" s="164"/>
      <c r="G77" s="164"/>
    </row>
    <row r="78" spans="1:7" ht="12.75">
      <c r="A78" s="164"/>
      <c r="B78" s="164"/>
      <c r="C78" s="164"/>
      <c r="D78" s="164"/>
      <c r="E78" s="170"/>
      <c r="F78" s="164"/>
      <c r="G78" s="164"/>
    </row>
    <row r="79" spans="1:7" ht="12.75">
      <c r="A79" s="164"/>
      <c r="B79" s="164"/>
      <c r="C79" s="164"/>
      <c r="D79" s="164"/>
      <c r="E79" s="170"/>
      <c r="F79" s="164"/>
      <c r="G79" s="164"/>
    </row>
    <row r="80" spans="1:7" ht="12.75">
      <c r="A80" s="164"/>
      <c r="B80" s="164"/>
      <c r="C80" s="164"/>
      <c r="D80" s="164"/>
      <c r="E80" s="170"/>
      <c r="F80" s="164"/>
      <c r="G80" s="164"/>
    </row>
    <row r="81" spans="1:7" ht="12.75">
      <c r="A81" s="164"/>
      <c r="B81" s="164"/>
      <c r="C81" s="164"/>
      <c r="D81" s="164"/>
      <c r="E81" s="170"/>
      <c r="F81" s="164"/>
      <c r="G81" s="164"/>
    </row>
    <row r="82" spans="1:7" ht="12.75">
      <c r="A82" s="164"/>
      <c r="B82" s="164"/>
      <c r="C82" s="164"/>
      <c r="D82" s="164"/>
      <c r="E82" s="170"/>
      <c r="F82" s="164"/>
      <c r="G82" s="164"/>
    </row>
    <row r="83" spans="1:7" ht="12.75">
      <c r="A83" s="164"/>
      <c r="B83" s="164"/>
      <c r="C83" s="164"/>
      <c r="D83" s="164"/>
      <c r="E83" s="170"/>
      <c r="F83" s="164"/>
      <c r="G83" s="164"/>
    </row>
    <row r="84" spans="1:7" ht="12.75">
      <c r="A84" s="164"/>
      <c r="B84" s="164"/>
      <c r="C84" s="164"/>
      <c r="D84" s="164"/>
      <c r="E84" s="170"/>
      <c r="F84" s="164"/>
      <c r="G84" s="164"/>
    </row>
    <row r="85" spans="1:7" ht="12.75">
      <c r="A85" s="164"/>
      <c r="B85" s="164"/>
      <c r="C85" s="164"/>
      <c r="D85" s="164"/>
      <c r="E85" s="170"/>
      <c r="F85" s="164"/>
      <c r="G85" s="164"/>
    </row>
    <row r="86" spans="1:7" ht="12.75">
      <c r="A86" s="164"/>
      <c r="B86" s="164"/>
      <c r="C86" s="164"/>
      <c r="D86" s="164"/>
      <c r="E86" s="170"/>
      <c r="F86" s="164"/>
      <c r="G86" s="164"/>
    </row>
    <row r="87" spans="1:7" ht="12.75">
      <c r="A87" s="164"/>
      <c r="B87" s="164"/>
      <c r="C87" s="164"/>
      <c r="D87" s="164"/>
      <c r="E87" s="170"/>
      <c r="F87" s="164"/>
      <c r="G87" s="16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Váňová Sylva</dc:creator>
  <cp:keywords/>
  <dc:description/>
  <cp:lastModifiedBy>polokovaz</cp:lastModifiedBy>
  <dcterms:created xsi:type="dcterms:W3CDTF">2016-05-23T10:45:07Z</dcterms:created>
  <dcterms:modified xsi:type="dcterms:W3CDTF">2016-05-23T12:16:00Z</dcterms:modified>
  <cp:category/>
  <cp:version/>
  <cp:contentType/>
  <cp:contentStatus/>
</cp:coreProperties>
</file>