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Ivc Jablunkov\"/>
    </mc:Choice>
  </mc:AlternateContent>
  <bookViews>
    <workbookView xWindow="0" yWindow="0" windowWidth="23040" windowHeight="9384"/>
  </bookViews>
  <sheets>
    <sheet name="Rekapitulace stavby" sheetId="1" r:id="rId1"/>
    <sheet name="IO 01 - Komunikace, odsta..." sheetId="2" r:id="rId2"/>
    <sheet name="IO 01 - Sanace podloží dl..." sheetId="3" r:id="rId3"/>
    <sheet name="IO 02 - Zrušení stávající..." sheetId="4" r:id="rId4"/>
    <sheet name="IO 03 - Nová přípojka vod..." sheetId="5" r:id="rId5"/>
    <sheet name="IO 04.1 - Nová přípojka s..." sheetId="6" r:id="rId6"/>
    <sheet name="IO 04.2 - Nová přípojka d..." sheetId="7" r:id="rId7"/>
    <sheet name="IO 05 - Rekonstrukce skří..." sheetId="8" r:id="rId8"/>
    <sheet name="IO 06 - Úprava stávající ..." sheetId="9" r:id="rId9"/>
    <sheet name="IO 07 - Signalizace výjez..." sheetId="10" r:id="rId10"/>
    <sheet name="SO 01 - Demolice objektu ..." sheetId="11" r:id="rId11"/>
    <sheet name="D.1.1 - Architektonicko s..." sheetId="12" r:id="rId12"/>
    <sheet name="INT - Interiér" sheetId="13" r:id="rId13"/>
    <sheet name="KOMP - Kompresor na stlač..." sheetId="14" r:id="rId14"/>
    <sheet name="D.1.2 - Stavebně konstruk..." sheetId="15" r:id="rId15"/>
    <sheet name="D.1.4.1 - Zdravotechnika" sheetId="16" r:id="rId16"/>
    <sheet name="D.1.4.2 - Vzduchotechnika" sheetId="17" r:id="rId17"/>
    <sheet name="D.1.4.3 - Vytápění" sheetId="18" r:id="rId18"/>
    <sheet name="D.1.4.4 - Elektroinstalac..." sheetId="19" r:id="rId19"/>
    <sheet name="D.1.4.5 - Slaboproud" sheetId="20" r:id="rId20"/>
    <sheet name="D.1.4.6 - VNitřní plynovod" sheetId="21" r:id="rId21"/>
    <sheet name="VON - Vedlejší a ostatní ..." sheetId="22" r:id="rId22"/>
    <sheet name="Pokyny pro vyplnění" sheetId="23" r:id="rId23"/>
  </sheets>
  <definedNames>
    <definedName name="_xlnm._FilterDatabase" localSheetId="11" hidden="1">'D.1.1 - Architektonicko s...'!$C$111:$K$1234</definedName>
    <definedName name="_xlnm._FilterDatabase" localSheetId="14" hidden="1">'D.1.2 - Stavebně konstruk...'!$C$86:$K$181</definedName>
    <definedName name="_xlnm._FilterDatabase" localSheetId="15" hidden="1">'D.1.4.1 - Zdravotechnika'!$C$87:$K$90</definedName>
    <definedName name="_xlnm._FilterDatabase" localSheetId="16" hidden="1">'D.1.4.2 - Vzduchotechnika'!$C$87:$K$90</definedName>
    <definedName name="_xlnm._FilterDatabase" localSheetId="17" hidden="1">'D.1.4.3 - Vytápění'!$C$87:$K$90</definedName>
    <definedName name="_xlnm._FilterDatabase" localSheetId="18" hidden="1">'D.1.4.4 - Elektroinstalac...'!$C$87:$K$94</definedName>
    <definedName name="_xlnm._FilterDatabase" localSheetId="19" hidden="1">'D.1.4.5 - Slaboproud'!$C$87:$K$90</definedName>
    <definedName name="_xlnm._FilterDatabase" localSheetId="20" hidden="1">'D.1.4.6 - VNitřní plynovod'!$C$87:$K$90</definedName>
    <definedName name="_xlnm._FilterDatabase" localSheetId="12" hidden="1">'INT - Interiér'!$C$88:$K$116</definedName>
    <definedName name="_xlnm._FilterDatabase" localSheetId="1" hidden="1">'IO 01 - Komunikace, odsta...'!$C$86:$K$296</definedName>
    <definedName name="_xlnm._FilterDatabase" localSheetId="2" hidden="1">'IO 01 - Sanace podloží dl...'!$C$85:$K$109</definedName>
    <definedName name="_xlnm._FilterDatabase" localSheetId="3" hidden="1">'IO 02 - Zrušení stávající...'!$C$75:$K$78</definedName>
    <definedName name="_xlnm._FilterDatabase" localSheetId="4" hidden="1">'IO 03 - Nová přípojka vod...'!$C$75:$K$78</definedName>
    <definedName name="_xlnm._FilterDatabase" localSheetId="5" hidden="1">'IO 04.1 - Nová přípojka s...'!$C$75:$K$78</definedName>
    <definedName name="_xlnm._FilterDatabase" localSheetId="6" hidden="1">'IO 04.2 - Nová přípojka d...'!$C$75:$K$80</definedName>
    <definedName name="_xlnm._FilterDatabase" localSheetId="7" hidden="1">'IO 05 - Rekonstrukce skří...'!$C$75:$K$78</definedName>
    <definedName name="_xlnm._FilterDatabase" localSheetId="8" hidden="1">'IO 06 - Úprava stávající ...'!$C$75:$K$78</definedName>
    <definedName name="_xlnm._FilterDatabase" localSheetId="9" hidden="1">'IO 07 - Signalizace výjez...'!$C$75:$K$78</definedName>
    <definedName name="_xlnm._FilterDatabase" localSheetId="13" hidden="1">'KOMP - Kompresor na stlač...'!$C$88:$K$122</definedName>
    <definedName name="_xlnm._FilterDatabase" localSheetId="10" hidden="1">'SO 01 - Demolice objektu ...'!$C$80:$K$108</definedName>
    <definedName name="_xlnm._FilterDatabase" localSheetId="21" hidden="1">'VON - Vedlejší a ostatní ...'!$C$80:$K$163</definedName>
    <definedName name="_xlnm.Print_Titles" localSheetId="11">'D.1.1 - Architektonicko s...'!$111:$111</definedName>
    <definedName name="_xlnm.Print_Titles" localSheetId="14">'D.1.2 - Stavebně konstruk...'!$86:$86</definedName>
    <definedName name="_xlnm.Print_Titles" localSheetId="15">'D.1.4.1 - Zdravotechnika'!$87:$87</definedName>
    <definedName name="_xlnm.Print_Titles" localSheetId="16">'D.1.4.2 - Vzduchotechnika'!$87:$87</definedName>
    <definedName name="_xlnm.Print_Titles" localSheetId="17">'D.1.4.3 - Vytápění'!$87:$87</definedName>
    <definedName name="_xlnm.Print_Titles" localSheetId="18">'D.1.4.4 - Elektroinstalac...'!$87:$87</definedName>
    <definedName name="_xlnm.Print_Titles" localSheetId="19">'D.1.4.5 - Slaboproud'!$87:$87</definedName>
    <definedName name="_xlnm.Print_Titles" localSheetId="20">'D.1.4.6 - VNitřní plynovod'!$87:$87</definedName>
    <definedName name="_xlnm.Print_Titles" localSheetId="12">'INT - Interiér'!$88:$88</definedName>
    <definedName name="_xlnm.Print_Titles" localSheetId="1">'IO 01 - Komunikace, odsta...'!$86:$86</definedName>
    <definedName name="_xlnm.Print_Titles" localSheetId="2">'IO 01 - Sanace podloží dl...'!$85:$85</definedName>
    <definedName name="_xlnm.Print_Titles" localSheetId="3">'IO 02 - Zrušení stávající...'!$75:$75</definedName>
    <definedName name="_xlnm.Print_Titles" localSheetId="4">'IO 03 - Nová přípojka vod...'!$75:$75</definedName>
    <definedName name="_xlnm.Print_Titles" localSheetId="5">'IO 04.1 - Nová přípojka s...'!$75:$75</definedName>
    <definedName name="_xlnm.Print_Titles" localSheetId="6">'IO 04.2 - Nová přípojka d...'!$75:$75</definedName>
    <definedName name="_xlnm.Print_Titles" localSheetId="7">'IO 05 - Rekonstrukce skří...'!$75:$75</definedName>
    <definedName name="_xlnm.Print_Titles" localSheetId="8">'IO 06 - Úprava stávající ...'!$75:$75</definedName>
    <definedName name="_xlnm.Print_Titles" localSheetId="9">'IO 07 - Signalizace výjez...'!$75:$75</definedName>
    <definedName name="_xlnm.Print_Titles" localSheetId="13">'KOMP - Kompresor na stlač...'!$88:$88</definedName>
    <definedName name="_xlnm.Print_Titles" localSheetId="0">'Rekapitulace stavby'!$49:$49</definedName>
    <definedName name="_xlnm.Print_Titles" localSheetId="10">'SO 01 - Demolice objektu ...'!$80:$80</definedName>
    <definedName name="_xlnm.Print_Titles" localSheetId="21">'VON - Vedlejší a ostatní ...'!$80:$80</definedName>
    <definedName name="_xlnm.Print_Area" localSheetId="11">'D.1.1 - Architektonicko s...'!$C$4:$J$38,'D.1.1 - Architektonicko s...'!$C$44:$J$91,'D.1.1 - Architektonicko s...'!$C$97:$K$1234</definedName>
    <definedName name="_xlnm.Print_Area" localSheetId="14">'D.1.2 - Stavebně konstruk...'!$C$4:$J$38,'D.1.2 - Stavebně konstruk...'!$C$44:$J$66,'D.1.2 - Stavebně konstruk...'!$C$72:$K$181</definedName>
    <definedName name="_xlnm.Print_Area" localSheetId="15">'D.1.4.1 - Zdravotechnika'!$C$4:$J$40,'D.1.4.1 - Zdravotechnika'!$C$46:$J$65,'D.1.4.1 - Zdravotechnika'!$C$71:$K$90</definedName>
    <definedName name="_xlnm.Print_Area" localSheetId="16">'D.1.4.2 - Vzduchotechnika'!$C$4:$J$40,'D.1.4.2 - Vzduchotechnika'!$C$46:$J$65,'D.1.4.2 - Vzduchotechnika'!$C$71:$K$90</definedName>
    <definedName name="_xlnm.Print_Area" localSheetId="17">'D.1.4.3 - Vytápění'!$C$4:$J$40,'D.1.4.3 - Vytápění'!$C$46:$J$65,'D.1.4.3 - Vytápění'!$C$71:$K$90</definedName>
    <definedName name="_xlnm.Print_Area" localSheetId="18">'D.1.4.4 - Elektroinstalac...'!$C$4:$J$40,'D.1.4.4 - Elektroinstalac...'!$C$46:$J$65,'D.1.4.4 - Elektroinstalac...'!$C$71:$K$94</definedName>
    <definedName name="_xlnm.Print_Area" localSheetId="19">'D.1.4.5 - Slaboproud'!$C$4:$J$40,'D.1.4.5 - Slaboproud'!$C$46:$J$65,'D.1.4.5 - Slaboproud'!$C$71:$K$90</definedName>
    <definedName name="_xlnm.Print_Area" localSheetId="20">'D.1.4.6 - VNitřní plynovod'!$C$4:$J$40,'D.1.4.6 - VNitřní plynovod'!$C$46:$J$65,'D.1.4.6 - VNitřní plynovod'!$C$71:$K$90</definedName>
    <definedName name="_xlnm.Print_Area" localSheetId="12">'INT - Interiér'!$C$4:$J$40,'INT - Interiér'!$C$46:$J$66,'INT - Interiér'!$C$72:$K$116</definedName>
    <definedName name="_xlnm.Print_Area" localSheetId="1">'IO 01 - Komunikace, odsta...'!$C$4:$J$36,'IO 01 - Komunikace, odsta...'!$C$42:$J$68,'IO 01 - Komunikace, odsta...'!$C$74:$K$296</definedName>
    <definedName name="_xlnm.Print_Area" localSheetId="2">'IO 01 - Sanace podloží dl...'!$C$4:$J$38,'IO 01 - Sanace podloží dl...'!$C$44:$J$65,'IO 01 - Sanace podloží dl...'!$C$71:$K$109</definedName>
    <definedName name="_xlnm.Print_Area" localSheetId="3">'IO 02 - Zrušení stávající...'!$C$4:$J$36,'IO 02 - Zrušení stávající...'!$C$42:$J$57,'IO 02 - Zrušení stávající...'!$C$63:$K$78</definedName>
    <definedName name="_xlnm.Print_Area" localSheetId="4">'IO 03 - Nová přípojka vod...'!$C$4:$J$36,'IO 03 - Nová přípojka vod...'!$C$42:$J$57,'IO 03 - Nová přípojka vod...'!$C$63:$K$78</definedName>
    <definedName name="_xlnm.Print_Area" localSheetId="5">'IO 04.1 - Nová přípojka s...'!$C$4:$J$36,'IO 04.1 - Nová přípojka s...'!$C$42:$J$57,'IO 04.1 - Nová přípojka s...'!$C$63:$K$78</definedName>
    <definedName name="_xlnm.Print_Area" localSheetId="6">'IO 04.2 - Nová přípojka d...'!$C$4:$J$36,'IO 04.2 - Nová přípojka d...'!$C$42:$J$57,'IO 04.2 - Nová přípojka d...'!$C$63:$K$80</definedName>
    <definedName name="_xlnm.Print_Area" localSheetId="7">'IO 05 - Rekonstrukce skří...'!$C$4:$J$36,'IO 05 - Rekonstrukce skří...'!$C$42:$J$57,'IO 05 - Rekonstrukce skří...'!$C$63:$K$78</definedName>
    <definedName name="_xlnm.Print_Area" localSheetId="8">'IO 06 - Úprava stávající ...'!$C$4:$J$36,'IO 06 - Úprava stávající ...'!$C$42:$J$57,'IO 06 - Úprava stávající ...'!$C$63:$K$78</definedName>
    <definedName name="_xlnm.Print_Area" localSheetId="9">'IO 07 - Signalizace výjez...'!$C$4:$J$36,'IO 07 - Signalizace výjez...'!$C$42:$J$57,'IO 07 - Signalizace výjez...'!$C$63:$K$78</definedName>
    <definedName name="_xlnm.Print_Area" localSheetId="13">'KOMP - Kompresor na stlač...'!$C$4:$J$40,'KOMP - Kompresor na stlač...'!$C$46:$J$66,'KOMP - Kompresor na stlač...'!$C$72:$K$122</definedName>
    <definedName name="_xlnm.Print_Area" localSheetId="2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stavby'!$C$39:$AQ$77</definedName>
    <definedName name="_xlnm.Print_Area" localSheetId="10">'SO 01 - Demolice objektu ...'!$C$4:$J$36,'SO 01 - Demolice objektu ...'!$C$42:$J$62,'SO 01 - Demolice objektu ...'!$C$68:$K$108</definedName>
    <definedName name="_xlnm.Print_Area" localSheetId="21">'VON - Vedlejší a ostatní ...'!$C$4:$J$36,'VON - Vedlejší a ostatní ...'!$C$42:$J$62,'VON - Vedlejší a ostatní ...'!$C$68:$K$163</definedName>
  </definedNames>
  <calcPr calcId="152511"/>
</workbook>
</file>

<file path=xl/calcChain.xml><?xml version="1.0" encoding="utf-8"?>
<calcChain xmlns="http://schemas.openxmlformats.org/spreadsheetml/2006/main">
  <c r="AY76" i="1" l="1"/>
  <c r="AX76" i="1"/>
  <c r="BI162" i="22"/>
  <c r="BH162" i="22"/>
  <c r="BG162" i="22"/>
  <c r="BF162" i="22"/>
  <c r="T162" i="22"/>
  <c r="R162" i="22"/>
  <c r="P162" i="22"/>
  <c r="BK162" i="22"/>
  <c r="BK159" i="22" s="1"/>
  <c r="J159" i="22" s="1"/>
  <c r="J61" i="22" s="1"/>
  <c r="J162" i="22"/>
  <c r="BE162" i="22" s="1"/>
  <c r="BI160" i="22"/>
  <c r="BH160" i="22"/>
  <c r="BG160" i="22"/>
  <c r="BF160" i="22"/>
  <c r="T160" i="22"/>
  <c r="R160" i="22"/>
  <c r="R159" i="22" s="1"/>
  <c r="P160" i="22"/>
  <c r="P159" i="22" s="1"/>
  <c r="BK160" i="22"/>
  <c r="J160" i="22"/>
  <c r="BE160" i="22" s="1"/>
  <c r="BI157" i="22"/>
  <c r="BH157" i="22"/>
  <c r="BG157" i="22"/>
  <c r="BF157" i="22"/>
  <c r="T157" i="22"/>
  <c r="R157" i="22"/>
  <c r="P157" i="22"/>
  <c r="BK157" i="22"/>
  <c r="J157" i="22"/>
  <c r="BE157" i="22" s="1"/>
  <c r="BI155" i="22"/>
  <c r="BH155" i="22"/>
  <c r="BG155" i="22"/>
  <c r="BF155" i="22"/>
  <c r="T155" i="22"/>
  <c r="R155" i="22"/>
  <c r="P155" i="22"/>
  <c r="BK155" i="22"/>
  <c r="J155" i="22"/>
  <c r="BE155" i="22" s="1"/>
  <c r="BI153" i="22"/>
  <c r="BH153" i="22"/>
  <c r="BG153" i="22"/>
  <c r="BF153" i="22"/>
  <c r="T153" i="22"/>
  <c r="R153" i="22"/>
  <c r="P153" i="22"/>
  <c r="BK153" i="22"/>
  <c r="J153" i="22"/>
  <c r="BE153" i="22" s="1"/>
  <c r="BI151" i="22"/>
  <c r="BH151" i="22"/>
  <c r="BG151" i="22"/>
  <c r="BF151" i="22"/>
  <c r="T151" i="22"/>
  <c r="R151" i="22"/>
  <c r="P151" i="22"/>
  <c r="BK151" i="22"/>
  <c r="J151" i="22"/>
  <c r="BE151" i="22" s="1"/>
  <c r="BI144" i="22"/>
  <c r="BH144" i="22"/>
  <c r="BG144" i="22"/>
  <c r="BF144" i="22"/>
  <c r="T144" i="22"/>
  <c r="R144" i="22"/>
  <c r="P144" i="22"/>
  <c r="BK144" i="22"/>
  <c r="J144" i="22"/>
  <c r="BE144" i="22" s="1"/>
  <c r="BI142" i="22"/>
  <c r="BH142" i="22"/>
  <c r="BG142" i="22"/>
  <c r="BF142" i="22"/>
  <c r="T142" i="22"/>
  <c r="R142" i="22"/>
  <c r="P142" i="22"/>
  <c r="BK142" i="22"/>
  <c r="J142" i="22"/>
  <c r="BE142" i="22" s="1"/>
  <c r="BI140" i="22"/>
  <c r="BH140" i="22"/>
  <c r="BG140" i="22"/>
  <c r="BF140" i="22"/>
  <c r="T140" i="22"/>
  <c r="R140" i="22"/>
  <c r="P140" i="22"/>
  <c r="BK140" i="22"/>
  <c r="J140" i="22"/>
  <c r="BE140" i="22" s="1"/>
  <c r="BI138" i="22"/>
  <c r="BH138" i="22"/>
  <c r="BG138" i="22"/>
  <c r="BF138" i="22"/>
  <c r="T138" i="22"/>
  <c r="R138" i="22"/>
  <c r="P138" i="22"/>
  <c r="BK138" i="22"/>
  <c r="J138" i="22"/>
  <c r="BE138" i="22" s="1"/>
  <c r="BI136" i="22"/>
  <c r="BH136" i="22"/>
  <c r="BG136" i="22"/>
  <c r="BF136" i="22"/>
  <c r="T136" i="22"/>
  <c r="R136" i="22"/>
  <c r="P136" i="22"/>
  <c r="BK136" i="22"/>
  <c r="J136" i="22"/>
  <c r="BE136" i="22" s="1"/>
  <c r="BI134" i="22"/>
  <c r="BH134" i="22"/>
  <c r="BG134" i="22"/>
  <c r="BF134" i="22"/>
  <c r="T134" i="22"/>
  <c r="R134" i="22"/>
  <c r="P134" i="22"/>
  <c r="BK134" i="22"/>
  <c r="J134" i="22"/>
  <c r="BE134" i="22" s="1"/>
  <c r="BI132" i="22"/>
  <c r="BH132" i="22"/>
  <c r="BG132" i="22"/>
  <c r="BF132" i="22"/>
  <c r="T132" i="22"/>
  <c r="R132" i="22"/>
  <c r="P132" i="22"/>
  <c r="BK132" i="22"/>
  <c r="J132" i="22"/>
  <c r="BE132" i="22" s="1"/>
  <c r="BI130" i="22"/>
  <c r="BH130" i="22"/>
  <c r="BG130" i="22"/>
  <c r="BF130" i="22"/>
  <c r="T130" i="22"/>
  <c r="R130" i="22"/>
  <c r="P130" i="22"/>
  <c r="BK130" i="22"/>
  <c r="J130" i="22"/>
  <c r="BE130" i="22" s="1"/>
  <c r="BI128" i="22"/>
  <c r="BH128" i="22"/>
  <c r="BG128" i="22"/>
  <c r="BF128" i="22"/>
  <c r="T128" i="22"/>
  <c r="R128" i="22"/>
  <c r="P128" i="22"/>
  <c r="BK128" i="22"/>
  <c r="J128" i="22"/>
  <c r="BE128" i="22" s="1"/>
  <c r="BI126" i="22"/>
  <c r="BH126" i="22"/>
  <c r="BG126" i="22"/>
  <c r="BF126" i="22"/>
  <c r="T126" i="22"/>
  <c r="R126" i="22"/>
  <c r="P126" i="22"/>
  <c r="BK126" i="22"/>
  <c r="J126" i="22"/>
  <c r="BE126" i="22" s="1"/>
  <c r="BI124" i="22"/>
  <c r="BH124" i="22"/>
  <c r="BG124" i="22"/>
  <c r="BF124" i="22"/>
  <c r="T124" i="22"/>
  <c r="R124" i="22"/>
  <c r="P124" i="22"/>
  <c r="BK124" i="22"/>
  <c r="J124" i="22"/>
  <c r="BE124" i="22" s="1"/>
  <c r="BI118" i="22"/>
  <c r="BH118" i="22"/>
  <c r="BG118" i="22"/>
  <c r="BF118" i="22"/>
  <c r="T118" i="22"/>
  <c r="R118" i="22"/>
  <c r="R117" i="22" s="1"/>
  <c r="P118" i="22"/>
  <c r="P117" i="22" s="1"/>
  <c r="BK118" i="22"/>
  <c r="J118" i="22"/>
  <c r="BE118" i="22" s="1"/>
  <c r="BI115" i="22"/>
  <c r="BH115" i="22"/>
  <c r="BG115" i="22"/>
  <c r="BF115" i="22"/>
  <c r="T115" i="22"/>
  <c r="R115" i="22"/>
  <c r="P115" i="22"/>
  <c r="BK115" i="22"/>
  <c r="J115" i="22"/>
  <c r="BE115" i="22" s="1"/>
  <c r="BI113" i="22"/>
  <c r="BH113" i="22"/>
  <c r="BG113" i="22"/>
  <c r="BF113" i="22"/>
  <c r="T113" i="22"/>
  <c r="R113" i="22"/>
  <c r="P113" i="22"/>
  <c r="P110" i="22" s="1"/>
  <c r="BK113" i="22"/>
  <c r="J113" i="22"/>
  <c r="BE113" i="22" s="1"/>
  <c r="BI111" i="22"/>
  <c r="BH111" i="22"/>
  <c r="BG111" i="22"/>
  <c r="BF111" i="22"/>
  <c r="T111" i="22"/>
  <c r="T110" i="22" s="1"/>
  <c r="R111" i="22"/>
  <c r="P111" i="22"/>
  <c r="BK111" i="22"/>
  <c r="J111" i="22"/>
  <c r="BE111" i="22" s="1"/>
  <c r="BI108" i="22"/>
  <c r="BH108" i="22"/>
  <c r="BG108" i="22"/>
  <c r="BF108" i="22"/>
  <c r="T108" i="22"/>
  <c r="R108" i="22"/>
  <c r="P108" i="22"/>
  <c r="BK108" i="22"/>
  <c r="J108" i="22"/>
  <c r="BE108" i="22" s="1"/>
  <c r="BI106" i="22"/>
  <c r="BH106" i="22"/>
  <c r="BG106" i="22"/>
  <c r="BF106" i="22"/>
  <c r="T106" i="22"/>
  <c r="R106" i="22"/>
  <c r="P106" i="22"/>
  <c r="BK106" i="22"/>
  <c r="J106" i="22"/>
  <c r="BE106" i="22" s="1"/>
  <c r="BI104" i="22"/>
  <c r="BH104" i="22"/>
  <c r="BG104" i="22"/>
  <c r="BF104" i="22"/>
  <c r="T104" i="22"/>
  <c r="R104" i="22"/>
  <c r="P104" i="22"/>
  <c r="BK104" i="22"/>
  <c r="J104" i="22"/>
  <c r="BE104" i="22" s="1"/>
  <c r="BI102" i="22"/>
  <c r="BH102" i="22"/>
  <c r="BG102" i="22"/>
  <c r="BF102" i="22"/>
  <c r="T102" i="22"/>
  <c r="R102" i="22"/>
  <c r="P102" i="22"/>
  <c r="BK102" i="22"/>
  <c r="J102" i="22"/>
  <c r="BE102" i="22" s="1"/>
  <c r="BI100" i="22"/>
  <c r="BH100" i="22"/>
  <c r="BG100" i="22"/>
  <c r="BF100" i="22"/>
  <c r="T100" i="22"/>
  <c r="R100" i="22"/>
  <c r="P100" i="22"/>
  <c r="BK100" i="22"/>
  <c r="J100" i="22"/>
  <c r="BE100" i="22" s="1"/>
  <c r="BI98" i="22"/>
  <c r="BH98" i="22"/>
  <c r="BG98" i="22"/>
  <c r="BF98" i="22"/>
  <c r="T98" i="22"/>
  <c r="R98" i="22"/>
  <c r="P98" i="22"/>
  <c r="BK98" i="22"/>
  <c r="J98" i="22"/>
  <c r="BE98" i="22" s="1"/>
  <c r="BI96" i="22"/>
  <c r="BH96" i="22"/>
  <c r="BG96" i="22"/>
  <c r="BF96" i="22"/>
  <c r="T96" i="22"/>
  <c r="R96" i="22"/>
  <c r="P96" i="22"/>
  <c r="BK96" i="22"/>
  <c r="J96" i="22"/>
  <c r="BE96" i="22" s="1"/>
  <c r="BI94" i="22"/>
  <c r="BH94" i="22"/>
  <c r="BG94" i="22"/>
  <c r="BF94" i="22"/>
  <c r="T94" i="22"/>
  <c r="R94" i="22"/>
  <c r="P94" i="22"/>
  <c r="BK94" i="22"/>
  <c r="J94" i="22"/>
  <c r="BE94" i="22" s="1"/>
  <c r="BI92" i="22"/>
  <c r="BH92" i="22"/>
  <c r="BG92" i="22"/>
  <c r="BF92" i="22"/>
  <c r="T92" i="22"/>
  <c r="R92" i="22"/>
  <c r="P92" i="22"/>
  <c r="BK92" i="22"/>
  <c r="J92" i="22"/>
  <c r="BE92" i="22" s="1"/>
  <c r="BI90" i="22"/>
  <c r="BH90" i="22"/>
  <c r="BG90" i="22"/>
  <c r="BF90" i="22"/>
  <c r="T90" i="22"/>
  <c r="R90" i="22"/>
  <c r="P90" i="22"/>
  <c r="BK90" i="22"/>
  <c r="J90" i="22"/>
  <c r="BE90" i="22" s="1"/>
  <c r="BI88" i="22"/>
  <c r="BH88" i="22"/>
  <c r="BG88" i="22"/>
  <c r="BF88" i="22"/>
  <c r="T88" i="22"/>
  <c r="R88" i="22"/>
  <c r="R83" i="22" s="1"/>
  <c r="P88" i="22"/>
  <c r="BK88" i="22"/>
  <c r="J88" i="22"/>
  <c r="BE88" i="22" s="1"/>
  <c r="BI84" i="22"/>
  <c r="BH84" i="22"/>
  <c r="BG84" i="22"/>
  <c r="BF84" i="22"/>
  <c r="T84" i="22"/>
  <c r="R84" i="22"/>
  <c r="P84" i="22"/>
  <c r="BK84" i="22"/>
  <c r="J84" i="22"/>
  <c r="BE84" i="22" s="1"/>
  <c r="J77" i="22"/>
  <c r="F77" i="22"/>
  <c r="F75" i="22"/>
  <c r="E73" i="22"/>
  <c r="J51" i="22"/>
  <c r="F51" i="22"/>
  <c r="F49" i="22"/>
  <c r="E47" i="22"/>
  <c r="J18" i="22"/>
  <c r="E18" i="22"/>
  <c r="F78" i="22" s="1"/>
  <c r="J17" i="22"/>
  <c r="J12" i="22"/>
  <c r="J49" i="22" s="1"/>
  <c r="E7" i="22"/>
  <c r="AY75" i="1"/>
  <c r="AX75" i="1"/>
  <c r="F37" i="21"/>
  <c r="BC75" i="1" s="1"/>
  <c r="BI89" i="21"/>
  <c r="F38" i="21" s="1"/>
  <c r="BD75" i="1" s="1"/>
  <c r="BH89" i="21"/>
  <c r="BG89" i="21"/>
  <c r="F36" i="21" s="1"/>
  <c r="BB75" i="1" s="1"/>
  <c r="BF89" i="21"/>
  <c r="F35" i="21" s="1"/>
  <c r="BA75" i="1" s="1"/>
  <c r="T89" i="21"/>
  <c r="T88" i="21" s="1"/>
  <c r="R89" i="21"/>
  <c r="R88" i="21" s="1"/>
  <c r="P89" i="21"/>
  <c r="P88" i="21" s="1"/>
  <c r="AU75" i="1" s="1"/>
  <c r="BK89" i="21"/>
  <c r="BK88" i="21" s="1"/>
  <c r="J88" i="21" s="1"/>
  <c r="J89" i="21"/>
  <c r="BE89" i="21" s="1"/>
  <c r="F82" i="21"/>
  <c r="E80" i="21"/>
  <c r="F57" i="21"/>
  <c r="E55" i="21"/>
  <c r="J25" i="21"/>
  <c r="E25" i="21"/>
  <c r="J84" i="21" s="1"/>
  <c r="J24" i="21"/>
  <c r="J22" i="21"/>
  <c r="E22" i="21"/>
  <c r="F60" i="21" s="1"/>
  <c r="J21" i="21"/>
  <c r="J19" i="21"/>
  <c r="E19" i="21"/>
  <c r="F59" i="21" s="1"/>
  <c r="J18" i="21"/>
  <c r="J16" i="21"/>
  <c r="J82" i="21" s="1"/>
  <c r="E7" i="21"/>
  <c r="E49" i="21" s="1"/>
  <c r="P88" i="20"/>
  <c r="AU74" i="1" s="1"/>
  <c r="AY74" i="1"/>
  <c r="AX74" i="1"/>
  <c r="F34" i="20"/>
  <c r="AZ74" i="1" s="1"/>
  <c r="BI89" i="20"/>
  <c r="F38" i="20" s="1"/>
  <c r="BD74" i="1" s="1"/>
  <c r="BH89" i="20"/>
  <c r="F37" i="20" s="1"/>
  <c r="BC74" i="1" s="1"/>
  <c r="BG89" i="20"/>
  <c r="F36" i="20" s="1"/>
  <c r="BB74" i="1" s="1"/>
  <c r="BF89" i="20"/>
  <c r="T89" i="20"/>
  <c r="T88" i="20" s="1"/>
  <c r="R89" i="20"/>
  <c r="R88" i="20" s="1"/>
  <c r="P89" i="20"/>
  <c r="BK89" i="20"/>
  <c r="BK88" i="20" s="1"/>
  <c r="J88" i="20" s="1"/>
  <c r="J89" i="20"/>
  <c r="BE89" i="20" s="1"/>
  <c r="J34" i="20" s="1"/>
  <c r="AV74" i="1" s="1"/>
  <c r="F82" i="20"/>
  <c r="E80" i="20"/>
  <c r="F60" i="20"/>
  <c r="F57" i="20"/>
  <c r="E55" i="20"/>
  <c r="J25" i="20"/>
  <c r="E25" i="20"/>
  <c r="J59" i="20" s="1"/>
  <c r="J24" i="20"/>
  <c r="J22" i="20"/>
  <c r="E22" i="20"/>
  <c r="F85" i="20" s="1"/>
  <c r="J21" i="20"/>
  <c r="J19" i="20"/>
  <c r="E19" i="20"/>
  <c r="F84" i="20" s="1"/>
  <c r="J18" i="20"/>
  <c r="J16" i="20"/>
  <c r="J57" i="20" s="1"/>
  <c r="E7" i="20"/>
  <c r="E74" i="20" s="1"/>
  <c r="AY73" i="1"/>
  <c r="AX73" i="1"/>
  <c r="BI93" i="19"/>
  <c r="BH93" i="19"/>
  <c r="BG93" i="19"/>
  <c r="BF93" i="19"/>
  <c r="T93" i="19"/>
  <c r="R93" i="19"/>
  <c r="P93" i="19"/>
  <c r="BK93" i="19"/>
  <c r="J93" i="19"/>
  <c r="BE93" i="19" s="1"/>
  <c r="BI91" i="19"/>
  <c r="BH91" i="19"/>
  <c r="BG91" i="19"/>
  <c r="BF91" i="19"/>
  <c r="J35" i="19" s="1"/>
  <c r="AW73" i="1" s="1"/>
  <c r="BE91" i="19"/>
  <c r="T91" i="19"/>
  <c r="R91" i="19"/>
  <c r="P91" i="19"/>
  <c r="BK91" i="19"/>
  <c r="J91" i="19"/>
  <c r="BI89" i="19"/>
  <c r="BH89" i="19"/>
  <c r="F37" i="19" s="1"/>
  <c r="BC73" i="1" s="1"/>
  <c r="BG89" i="19"/>
  <c r="BF89" i="19"/>
  <c r="T89" i="19"/>
  <c r="R89" i="19"/>
  <c r="R88" i="19" s="1"/>
  <c r="P89" i="19"/>
  <c r="BK89" i="19"/>
  <c r="J89" i="19"/>
  <c r="BE89" i="19" s="1"/>
  <c r="F82" i="19"/>
  <c r="E80" i="19"/>
  <c r="F57" i="19"/>
  <c r="E55" i="19"/>
  <c r="J25" i="19"/>
  <c r="E25" i="19"/>
  <c r="J84" i="19" s="1"/>
  <c r="J24" i="19"/>
  <c r="J22" i="19"/>
  <c r="E22" i="19"/>
  <c r="F60" i="19" s="1"/>
  <c r="J21" i="19"/>
  <c r="J19" i="19"/>
  <c r="E19" i="19"/>
  <c r="F59" i="19" s="1"/>
  <c r="J18" i="19"/>
  <c r="J16" i="19"/>
  <c r="E7" i="19"/>
  <c r="E49" i="19" s="1"/>
  <c r="T88" i="18"/>
  <c r="BK88" i="18"/>
  <c r="J88" i="18" s="1"/>
  <c r="AY72" i="1"/>
  <c r="AX72" i="1"/>
  <c r="F38" i="18"/>
  <c r="BD72" i="1" s="1"/>
  <c r="F36" i="18"/>
  <c r="BB72" i="1" s="1"/>
  <c r="BI89" i="18"/>
  <c r="BH89" i="18"/>
  <c r="F37" i="18" s="1"/>
  <c r="BC72" i="1" s="1"/>
  <c r="BG89" i="18"/>
  <c r="BF89" i="18"/>
  <c r="J35" i="18" s="1"/>
  <c r="AW72" i="1" s="1"/>
  <c r="T89" i="18"/>
  <c r="R89" i="18"/>
  <c r="R88" i="18" s="1"/>
  <c r="P89" i="18"/>
  <c r="P88" i="18" s="1"/>
  <c r="AU72" i="1" s="1"/>
  <c r="BK89" i="18"/>
  <c r="J89" i="18"/>
  <c r="BE89" i="18" s="1"/>
  <c r="F82" i="18"/>
  <c r="E80" i="18"/>
  <c r="F57" i="18"/>
  <c r="E55" i="18"/>
  <c r="J25" i="18"/>
  <c r="E25" i="18"/>
  <c r="J59" i="18" s="1"/>
  <c r="J24" i="18"/>
  <c r="J22" i="18"/>
  <c r="E22" i="18"/>
  <c r="J21" i="18"/>
  <c r="J19" i="18"/>
  <c r="E19" i="18"/>
  <c r="F84" i="18" s="1"/>
  <c r="J18" i="18"/>
  <c r="J16" i="18"/>
  <c r="J57" i="18" s="1"/>
  <c r="E7" i="18"/>
  <c r="AY71" i="1"/>
  <c r="AX71" i="1"/>
  <c r="F37" i="17"/>
  <c r="BC71" i="1" s="1"/>
  <c r="BI89" i="17"/>
  <c r="F38" i="17" s="1"/>
  <c r="BD71" i="1" s="1"/>
  <c r="BH89" i="17"/>
  <c r="BG89" i="17"/>
  <c r="F36" i="17" s="1"/>
  <c r="BB71" i="1" s="1"/>
  <c r="BF89" i="17"/>
  <c r="F35" i="17" s="1"/>
  <c r="BA71" i="1" s="1"/>
  <c r="T89" i="17"/>
  <c r="T88" i="17" s="1"/>
  <c r="R89" i="17"/>
  <c r="R88" i="17" s="1"/>
  <c r="P89" i="17"/>
  <c r="P88" i="17" s="1"/>
  <c r="AU71" i="1" s="1"/>
  <c r="BK89" i="17"/>
  <c r="BK88" i="17" s="1"/>
  <c r="J88" i="17" s="1"/>
  <c r="J89" i="17"/>
  <c r="BE89" i="17" s="1"/>
  <c r="F82" i="17"/>
  <c r="E80" i="17"/>
  <c r="F57" i="17"/>
  <c r="E55" i="17"/>
  <c r="J25" i="17"/>
  <c r="E25" i="17"/>
  <c r="J84" i="17" s="1"/>
  <c r="J24" i="17"/>
  <c r="J22" i="17"/>
  <c r="E22" i="17"/>
  <c r="F60" i="17" s="1"/>
  <c r="J21" i="17"/>
  <c r="J19" i="17"/>
  <c r="E19" i="17"/>
  <c r="F59" i="17" s="1"/>
  <c r="J18" i="17"/>
  <c r="J16" i="17"/>
  <c r="J82" i="17" s="1"/>
  <c r="E7" i="17"/>
  <c r="E49" i="17" s="1"/>
  <c r="P88" i="16"/>
  <c r="AU70" i="1" s="1"/>
  <c r="AY70" i="1"/>
  <c r="AX70" i="1"/>
  <c r="BI89" i="16"/>
  <c r="F38" i="16" s="1"/>
  <c r="BD70" i="1" s="1"/>
  <c r="BH89" i="16"/>
  <c r="F37" i="16" s="1"/>
  <c r="BC70" i="1" s="1"/>
  <c r="BG89" i="16"/>
  <c r="F36" i="16" s="1"/>
  <c r="BB70" i="1" s="1"/>
  <c r="BF89" i="16"/>
  <c r="T89" i="16"/>
  <c r="T88" i="16" s="1"/>
  <c r="R89" i="16"/>
  <c r="R88" i="16" s="1"/>
  <c r="P89" i="16"/>
  <c r="BK89" i="16"/>
  <c r="BK88" i="16" s="1"/>
  <c r="J88" i="16" s="1"/>
  <c r="J89" i="16"/>
  <c r="BE89" i="16" s="1"/>
  <c r="J34" i="16" s="1"/>
  <c r="AV70" i="1" s="1"/>
  <c r="F82" i="16"/>
  <c r="E80" i="16"/>
  <c r="F59" i="16"/>
  <c r="F57" i="16"/>
  <c r="E55" i="16"/>
  <c r="J25" i="16"/>
  <c r="E25" i="16"/>
  <c r="J24" i="16"/>
  <c r="J22" i="16"/>
  <c r="E22" i="16"/>
  <c r="F85" i="16" s="1"/>
  <c r="J21" i="16"/>
  <c r="J19" i="16"/>
  <c r="E19" i="16"/>
  <c r="F84" i="16" s="1"/>
  <c r="J18" i="16"/>
  <c r="J16" i="16"/>
  <c r="J57" i="16" s="1"/>
  <c r="E7" i="16"/>
  <c r="E74" i="16" s="1"/>
  <c r="AY68" i="1"/>
  <c r="AX68" i="1"/>
  <c r="BI181" i="15"/>
  <c r="BH181" i="15"/>
  <c r="BG181" i="15"/>
  <c r="BF181" i="15"/>
  <c r="T181" i="15"/>
  <c r="T180" i="15" s="1"/>
  <c r="R181" i="15"/>
  <c r="R180" i="15" s="1"/>
  <c r="P181" i="15"/>
  <c r="P180" i="15" s="1"/>
  <c r="BK181" i="15"/>
  <c r="BK180" i="15" s="1"/>
  <c r="J180" i="15" s="1"/>
  <c r="J65" i="15" s="1"/>
  <c r="J181" i="15"/>
  <c r="BE181" i="15" s="1"/>
  <c r="BI178" i="15"/>
  <c r="BH178" i="15"/>
  <c r="BG178" i="15"/>
  <c r="BF178" i="15"/>
  <c r="BE178" i="15"/>
  <c r="T178" i="15"/>
  <c r="R178" i="15"/>
  <c r="P178" i="15"/>
  <c r="BK178" i="15"/>
  <c r="J178" i="15"/>
  <c r="BI174" i="15"/>
  <c r="BH174" i="15"/>
  <c r="BG174" i="15"/>
  <c r="BF174" i="15"/>
  <c r="BE174" i="15"/>
  <c r="T174" i="15"/>
  <c r="R174" i="15"/>
  <c r="P174" i="15"/>
  <c r="BK174" i="15"/>
  <c r="J174" i="15"/>
  <c r="BI172" i="15"/>
  <c r="BH172" i="15"/>
  <c r="BG172" i="15"/>
  <c r="BF172" i="15"/>
  <c r="BE172" i="15"/>
  <c r="T172" i="15"/>
  <c r="R172" i="15"/>
  <c r="P172" i="15"/>
  <c r="BK172" i="15"/>
  <c r="J172" i="15"/>
  <c r="BI168" i="15"/>
  <c r="BH168" i="15"/>
  <c r="BG168" i="15"/>
  <c r="BF168" i="15"/>
  <c r="BE168" i="15"/>
  <c r="T168" i="15"/>
  <c r="R168" i="15"/>
  <c r="P168" i="15"/>
  <c r="BK168" i="15"/>
  <c r="J168" i="15"/>
  <c r="BI166" i="15"/>
  <c r="BH166" i="15"/>
  <c r="BG166" i="15"/>
  <c r="BF166" i="15"/>
  <c r="BE166" i="15"/>
  <c r="T166" i="15"/>
  <c r="R166" i="15"/>
  <c r="P166" i="15"/>
  <c r="BK166" i="15"/>
  <c r="J166" i="15"/>
  <c r="BI164" i="15"/>
  <c r="BH164" i="15"/>
  <c r="BG164" i="15"/>
  <c r="BF164" i="15"/>
  <c r="BE164" i="15"/>
  <c r="T164" i="15"/>
  <c r="R164" i="15"/>
  <c r="P164" i="15"/>
  <c r="BK164" i="15"/>
  <c r="J164" i="15"/>
  <c r="BI161" i="15"/>
  <c r="BH161" i="15"/>
  <c r="BG161" i="15"/>
  <c r="BF161" i="15"/>
  <c r="BE161" i="15"/>
  <c r="T161" i="15"/>
  <c r="R161" i="15"/>
  <c r="P161" i="15"/>
  <c r="BK161" i="15"/>
  <c r="J161" i="15"/>
  <c r="BI150" i="15"/>
  <c r="BH150" i="15"/>
  <c r="BG150" i="15"/>
  <c r="BF150" i="15"/>
  <c r="BE150" i="15"/>
  <c r="T150" i="15"/>
  <c r="R150" i="15"/>
  <c r="P150" i="15"/>
  <c r="BK150" i="15"/>
  <c r="J150" i="15"/>
  <c r="BI146" i="15"/>
  <c r="BH146" i="15"/>
  <c r="BG146" i="15"/>
  <c r="BF146" i="15"/>
  <c r="BE146" i="15"/>
  <c r="T146" i="15"/>
  <c r="R146" i="15"/>
  <c r="P146" i="15"/>
  <c r="BK146" i="15"/>
  <c r="J146" i="15"/>
  <c r="BI144" i="15"/>
  <c r="BH144" i="15"/>
  <c r="BG144" i="15"/>
  <c r="BF144" i="15"/>
  <c r="BE144" i="15"/>
  <c r="T144" i="15"/>
  <c r="R144" i="15"/>
  <c r="P144" i="15"/>
  <c r="BK144" i="15"/>
  <c r="J144" i="15"/>
  <c r="BI142" i="15"/>
  <c r="BH142" i="15"/>
  <c r="BG142" i="15"/>
  <c r="BF142" i="15"/>
  <c r="BE142" i="15"/>
  <c r="T142" i="15"/>
  <c r="R142" i="15"/>
  <c r="P142" i="15"/>
  <c r="BK142" i="15"/>
  <c r="J142" i="15"/>
  <c r="BI140" i="15"/>
  <c r="BH140" i="15"/>
  <c r="BG140" i="15"/>
  <c r="BF140" i="15"/>
  <c r="BE140" i="15"/>
  <c r="T140" i="15"/>
  <c r="R140" i="15"/>
  <c r="P140" i="15"/>
  <c r="BK140" i="15"/>
  <c r="J140" i="15"/>
  <c r="BI138" i="15"/>
  <c r="BH138" i="15"/>
  <c r="BG138" i="15"/>
  <c r="BF138" i="15"/>
  <c r="BE138" i="15"/>
  <c r="T138" i="15"/>
  <c r="R138" i="15"/>
  <c r="P138" i="15"/>
  <c r="BK138" i="15"/>
  <c r="J138" i="15"/>
  <c r="BI136" i="15"/>
  <c r="BH136" i="15"/>
  <c r="BG136" i="15"/>
  <c r="BF136" i="15"/>
  <c r="BE136" i="15"/>
  <c r="T136" i="15"/>
  <c r="R136" i="15"/>
  <c r="P136" i="15"/>
  <c r="BK136" i="15"/>
  <c r="J136" i="15"/>
  <c r="BI134" i="15"/>
  <c r="BH134" i="15"/>
  <c r="BG134" i="15"/>
  <c r="BF134" i="15"/>
  <c r="BE134" i="15"/>
  <c r="T134" i="15"/>
  <c r="R134" i="15"/>
  <c r="P134" i="15"/>
  <c r="BK134" i="15"/>
  <c r="J134" i="15"/>
  <c r="BI132" i="15"/>
  <c r="BH132" i="15"/>
  <c r="BG132" i="15"/>
  <c r="BF132" i="15"/>
  <c r="BE132" i="15"/>
  <c r="T132" i="15"/>
  <c r="R132" i="15"/>
  <c r="P132" i="15"/>
  <c r="BK132" i="15"/>
  <c r="J132" i="15"/>
  <c r="BI128" i="15"/>
  <c r="BH128" i="15"/>
  <c r="BG128" i="15"/>
  <c r="BF128" i="15"/>
  <c r="BE128" i="15"/>
  <c r="T128" i="15"/>
  <c r="T124" i="15" s="1"/>
  <c r="R128" i="15"/>
  <c r="P128" i="15"/>
  <c r="BK128" i="15"/>
  <c r="J128" i="15"/>
  <c r="BI125" i="15"/>
  <c r="BH125" i="15"/>
  <c r="BG125" i="15"/>
  <c r="BF125" i="15"/>
  <c r="BE125" i="15"/>
  <c r="T125" i="15"/>
  <c r="R125" i="15"/>
  <c r="R124" i="15" s="1"/>
  <c r="P125" i="15"/>
  <c r="P124" i="15" s="1"/>
  <c r="BK125" i="15"/>
  <c r="J125" i="15"/>
  <c r="BI122" i="15"/>
  <c r="BH122" i="15"/>
  <c r="BG122" i="15"/>
  <c r="BF122" i="15"/>
  <c r="T122" i="15"/>
  <c r="R122" i="15"/>
  <c r="P122" i="15"/>
  <c r="BK122" i="15"/>
  <c r="J122" i="15"/>
  <c r="BE122" i="15" s="1"/>
  <c r="BI120" i="15"/>
  <c r="BH120" i="15"/>
  <c r="BG120" i="15"/>
  <c r="BF120" i="15"/>
  <c r="T120" i="15"/>
  <c r="R120" i="15"/>
  <c r="P120" i="15"/>
  <c r="BK120" i="15"/>
  <c r="J120" i="15"/>
  <c r="BE120" i="15" s="1"/>
  <c r="BI118" i="15"/>
  <c r="BH118" i="15"/>
  <c r="BG118" i="15"/>
  <c r="BF118" i="15"/>
  <c r="T118" i="15"/>
  <c r="R118" i="15"/>
  <c r="P118" i="15"/>
  <c r="BK118" i="15"/>
  <c r="J118" i="15"/>
  <c r="BE118" i="15" s="1"/>
  <c r="BI116" i="15"/>
  <c r="BH116" i="15"/>
  <c r="BG116" i="15"/>
  <c r="BF116" i="15"/>
  <c r="T116" i="15"/>
  <c r="R116" i="15"/>
  <c r="P116" i="15"/>
  <c r="BK116" i="15"/>
  <c r="J116" i="15"/>
  <c r="BE116" i="15" s="1"/>
  <c r="BI114" i="15"/>
  <c r="BH114" i="15"/>
  <c r="BG114" i="15"/>
  <c r="BF114" i="15"/>
  <c r="T114" i="15"/>
  <c r="T113" i="15" s="1"/>
  <c r="R114" i="15"/>
  <c r="P114" i="15"/>
  <c r="BK114" i="15"/>
  <c r="J114" i="15"/>
  <c r="BE114" i="15" s="1"/>
  <c r="BI110" i="15"/>
  <c r="BH110" i="15"/>
  <c r="BG110" i="15"/>
  <c r="BF110" i="15"/>
  <c r="BE110" i="15"/>
  <c r="T110" i="15"/>
  <c r="R110" i="15"/>
  <c r="P110" i="15"/>
  <c r="BK110" i="15"/>
  <c r="J110" i="15"/>
  <c r="BI102" i="15"/>
  <c r="BH102" i="15"/>
  <c r="BG102" i="15"/>
  <c r="BF102" i="15"/>
  <c r="T102" i="15"/>
  <c r="R102" i="15"/>
  <c r="P102" i="15"/>
  <c r="BK102" i="15"/>
  <c r="J102" i="15"/>
  <c r="BE102" i="15" s="1"/>
  <c r="BI100" i="15"/>
  <c r="BH100" i="15"/>
  <c r="BG100" i="15"/>
  <c r="BF100" i="15"/>
  <c r="BE100" i="15"/>
  <c r="T100" i="15"/>
  <c r="R100" i="15"/>
  <c r="P100" i="15"/>
  <c r="BK100" i="15"/>
  <c r="J100" i="15"/>
  <c r="BI98" i="15"/>
  <c r="BH98" i="15"/>
  <c r="BG98" i="15"/>
  <c r="BF98" i="15"/>
  <c r="T98" i="15"/>
  <c r="R98" i="15"/>
  <c r="P98" i="15"/>
  <c r="BK98" i="15"/>
  <c r="J98" i="15"/>
  <c r="BE98" i="15" s="1"/>
  <c r="BI94" i="15"/>
  <c r="BH94" i="15"/>
  <c r="BG94" i="15"/>
  <c r="BF94" i="15"/>
  <c r="BE94" i="15"/>
  <c r="T94" i="15"/>
  <c r="R94" i="15"/>
  <c r="P94" i="15"/>
  <c r="BK94" i="15"/>
  <c r="J94" i="15"/>
  <c r="BI92" i="15"/>
  <c r="BH92" i="15"/>
  <c r="BG92" i="15"/>
  <c r="BF92" i="15"/>
  <c r="T92" i="15"/>
  <c r="T89" i="15" s="1"/>
  <c r="R92" i="15"/>
  <c r="P92" i="15"/>
  <c r="BK92" i="15"/>
  <c r="J92" i="15"/>
  <c r="BE92" i="15" s="1"/>
  <c r="BI90" i="15"/>
  <c r="BH90" i="15"/>
  <c r="BG90" i="15"/>
  <c r="BF90" i="15"/>
  <c r="BE90" i="15"/>
  <c r="T90" i="15"/>
  <c r="R90" i="15"/>
  <c r="P90" i="15"/>
  <c r="P89" i="15" s="1"/>
  <c r="BK90" i="15"/>
  <c r="J90" i="15"/>
  <c r="F81" i="15"/>
  <c r="E79" i="15"/>
  <c r="F53" i="15"/>
  <c r="E51" i="15"/>
  <c r="J23" i="15"/>
  <c r="E23" i="15"/>
  <c r="J83" i="15" s="1"/>
  <c r="J22" i="15"/>
  <c r="J20" i="15"/>
  <c r="E20" i="15"/>
  <c r="F56" i="15" s="1"/>
  <c r="J19" i="15"/>
  <c r="J17" i="15"/>
  <c r="E17" i="15"/>
  <c r="F55" i="15" s="1"/>
  <c r="J16" i="15"/>
  <c r="J14" i="15"/>
  <c r="J81" i="15" s="1"/>
  <c r="E7" i="15"/>
  <c r="E47" i="15" s="1"/>
  <c r="AY67" i="1"/>
  <c r="AX67" i="1"/>
  <c r="BI121" i="14"/>
  <c r="BH121" i="14"/>
  <c r="BG121" i="14"/>
  <c r="BF121" i="14"/>
  <c r="T121" i="14"/>
  <c r="R121" i="14"/>
  <c r="P121" i="14"/>
  <c r="BK121" i="14"/>
  <c r="J121" i="14"/>
  <c r="BE121" i="14" s="1"/>
  <c r="BI119" i="14"/>
  <c r="BH119" i="14"/>
  <c r="BG119" i="14"/>
  <c r="BF119" i="14"/>
  <c r="BE119" i="14"/>
  <c r="T119" i="14"/>
  <c r="R119" i="14"/>
  <c r="P119" i="14"/>
  <c r="BK119" i="14"/>
  <c r="J119" i="14"/>
  <c r="BI117" i="14"/>
  <c r="BH117" i="14"/>
  <c r="BG117" i="14"/>
  <c r="BF117" i="14"/>
  <c r="T117" i="14"/>
  <c r="R117" i="14"/>
  <c r="P117" i="14"/>
  <c r="BK117" i="14"/>
  <c r="J117" i="14"/>
  <c r="BE117" i="14" s="1"/>
  <c r="BI115" i="14"/>
  <c r="BH115" i="14"/>
  <c r="BG115" i="14"/>
  <c r="BF115" i="14"/>
  <c r="BE115" i="14"/>
  <c r="T115" i="14"/>
  <c r="R115" i="14"/>
  <c r="P115" i="14"/>
  <c r="BK115" i="14"/>
  <c r="J115" i="14"/>
  <c r="BI113" i="14"/>
  <c r="BH113" i="14"/>
  <c r="BG113" i="14"/>
  <c r="BF113" i="14"/>
  <c r="T113" i="14"/>
  <c r="R113" i="14"/>
  <c r="P113" i="14"/>
  <c r="BK113" i="14"/>
  <c r="J113" i="14"/>
  <c r="BE113" i="14" s="1"/>
  <c r="BI111" i="14"/>
  <c r="BH111" i="14"/>
  <c r="BG111" i="14"/>
  <c r="BF111" i="14"/>
  <c r="BE111" i="14"/>
  <c r="T111" i="14"/>
  <c r="R111" i="14"/>
  <c r="P111" i="14"/>
  <c r="BK111" i="14"/>
  <c r="J111" i="14"/>
  <c r="BI109" i="14"/>
  <c r="BH109" i="14"/>
  <c r="BG109" i="14"/>
  <c r="BF109" i="14"/>
  <c r="BE109" i="14"/>
  <c r="T109" i="14"/>
  <c r="R109" i="14"/>
  <c r="P109" i="14"/>
  <c r="BK109" i="14"/>
  <c r="J109" i="14"/>
  <c r="BI107" i="14"/>
  <c r="BH107" i="14"/>
  <c r="BG107" i="14"/>
  <c r="BF107" i="14"/>
  <c r="BE107" i="14"/>
  <c r="T107" i="14"/>
  <c r="R107" i="14"/>
  <c r="P107" i="14"/>
  <c r="BK107" i="14"/>
  <c r="J107" i="14"/>
  <c r="BI105" i="14"/>
  <c r="BH105" i="14"/>
  <c r="BG105" i="14"/>
  <c r="BF105" i="14"/>
  <c r="BE105" i="14"/>
  <c r="T105" i="14"/>
  <c r="R105" i="14"/>
  <c r="P105" i="14"/>
  <c r="BK105" i="14"/>
  <c r="J105" i="14"/>
  <c r="BI103" i="14"/>
  <c r="BH103" i="14"/>
  <c r="BG103" i="14"/>
  <c r="BF103" i="14"/>
  <c r="BE103" i="14"/>
  <c r="T103" i="14"/>
  <c r="R103" i="14"/>
  <c r="P103" i="14"/>
  <c r="BK103" i="14"/>
  <c r="J103" i="14"/>
  <c r="BI101" i="14"/>
  <c r="BH101" i="14"/>
  <c r="BG101" i="14"/>
  <c r="BF101" i="14"/>
  <c r="BE101" i="14"/>
  <c r="T101" i="14"/>
  <c r="R101" i="14"/>
  <c r="P101" i="14"/>
  <c r="BK101" i="14"/>
  <c r="J101" i="14"/>
  <c r="BI99" i="14"/>
  <c r="BH99" i="14"/>
  <c r="BG99" i="14"/>
  <c r="BF99" i="14"/>
  <c r="BE99" i="14"/>
  <c r="T99" i="14"/>
  <c r="R99" i="14"/>
  <c r="P99" i="14"/>
  <c r="BK99" i="14"/>
  <c r="J99" i="14"/>
  <c r="BI97" i="14"/>
  <c r="BH97" i="14"/>
  <c r="BG97" i="14"/>
  <c r="BF97" i="14"/>
  <c r="BE97" i="14"/>
  <c r="T97" i="14"/>
  <c r="R97" i="14"/>
  <c r="P97" i="14"/>
  <c r="BK97" i="14"/>
  <c r="J97" i="14"/>
  <c r="BI95" i="14"/>
  <c r="BH95" i="14"/>
  <c r="BG95" i="14"/>
  <c r="BF95" i="14"/>
  <c r="BE95" i="14"/>
  <c r="T95" i="14"/>
  <c r="R95" i="14"/>
  <c r="P95" i="14"/>
  <c r="BK95" i="14"/>
  <c r="J95" i="14"/>
  <c r="BI93" i="14"/>
  <c r="BH93" i="14"/>
  <c r="F37" i="14" s="1"/>
  <c r="BC67" i="1" s="1"/>
  <c r="BG93" i="14"/>
  <c r="BF93" i="14"/>
  <c r="BE93" i="14"/>
  <c r="T93" i="14"/>
  <c r="R93" i="14"/>
  <c r="P93" i="14"/>
  <c r="BK93" i="14"/>
  <c r="J93" i="14"/>
  <c r="BI91" i="14"/>
  <c r="BH91" i="14"/>
  <c r="BG91" i="14"/>
  <c r="F36" i="14" s="1"/>
  <c r="BB67" i="1" s="1"/>
  <c r="BF91" i="14"/>
  <c r="BE91" i="14"/>
  <c r="T91" i="14"/>
  <c r="R91" i="14"/>
  <c r="R90" i="14" s="1"/>
  <c r="R89" i="14" s="1"/>
  <c r="P91" i="14"/>
  <c r="P90" i="14" s="1"/>
  <c r="P89" i="14" s="1"/>
  <c r="AU67" i="1" s="1"/>
  <c r="BK91" i="14"/>
  <c r="J91" i="14"/>
  <c r="F83" i="14"/>
  <c r="E81" i="14"/>
  <c r="F57" i="14"/>
  <c r="E55" i="14"/>
  <c r="J25" i="14"/>
  <c r="E25" i="14"/>
  <c r="J59" i="14" s="1"/>
  <c r="J24" i="14"/>
  <c r="J22" i="14"/>
  <c r="E22" i="14"/>
  <c r="F86" i="14" s="1"/>
  <c r="J21" i="14"/>
  <c r="J19" i="14"/>
  <c r="E19" i="14"/>
  <c r="F85" i="14" s="1"/>
  <c r="J18" i="14"/>
  <c r="J16" i="14"/>
  <c r="J57" i="14" s="1"/>
  <c r="E7" i="14"/>
  <c r="E75" i="14" s="1"/>
  <c r="AY66" i="1"/>
  <c r="AX66" i="1"/>
  <c r="F36" i="13"/>
  <c r="BB66" i="1" s="1"/>
  <c r="BI115" i="13"/>
  <c r="BH115" i="13"/>
  <c r="BG115" i="13"/>
  <c r="BF115" i="13"/>
  <c r="T115" i="13"/>
  <c r="R115" i="13"/>
  <c r="P115" i="13"/>
  <c r="BK115" i="13"/>
  <c r="J115" i="13"/>
  <c r="BE115" i="13" s="1"/>
  <c r="BI113" i="13"/>
  <c r="BH113" i="13"/>
  <c r="BG113" i="13"/>
  <c r="BF113" i="13"/>
  <c r="T113" i="13"/>
  <c r="R113" i="13"/>
  <c r="P113" i="13"/>
  <c r="BK113" i="13"/>
  <c r="J113" i="13"/>
  <c r="BE113" i="13" s="1"/>
  <c r="BI111" i="13"/>
  <c r="BH111" i="13"/>
  <c r="BG111" i="13"/>
  <c r="BF111" i="13"/>
  <c r="T111" i="13"/>
  <c r="R111" i="13"/>
  <c r="P111" i="13"/>
  <c r="BK111" i="13"/>
  <c r="J111" i="13"/>
  <c r="BE111" i="13" s="1"/>
  <c r="BI109" i="13"/>
  <c r="BH109" i="13"/>
  <c r="BG109" i="13"/>
  <c r="BF109" i="13"/>
  <c r="T109" i="13"/>
  <c r="R109" i="13"/>
  <c r="P109" i="13"/>
  <c r="BK109" i="13"/>
  <c r="J109" i="13"/>
  <c r="BE109" i="13" s="1"/>
  <c r="BI107" i="13"/>
  <c r="BH107" i="13"/>
  <c r="BG107" i="13"/>
  <c r="BF107" i="13"/>
  <c r="T107" i="13"/>
  <c r="R107" i="13"/>
  <c r="P107" i="13"/>
  <c r="BK107" i="13"/>
  <c r="J107" i="13"/>
  <c r="BE107" i="13" s="1"/>
  <c r="BI105" i="13"/>
  <c r="BH105" i="13"/>
  <c r="BG105" i="13"/>
  <c r="BF105" i="13"/>
  <c r="T105" i="13"/>
  <c r="R105" i="13"/>
  <c r="P105" i="13"/>
  <c r="BK105" i="13"/>
  <c r="J105" i="13"/>
  <c r="BE105" i="13" s="1"/>
  <c r="BI103" i="13"/>
  <c r="BH103" i="13"/>
  <c r="BG103" i="13"/>
  <c r="BF103" i="13"/>
  <c r="T103" i="13"/>
  <c r="R103" i="13"/>
  <c r="P103" i="13"/>
  <c r="BK103" i="13"/>
  <c r="J103" i="13"/>
  <c r="BE103" i="13" s="1"/>
  <c r="BI101" i="13"/>
  <c r="BH101" i="13"/>
  <c r="BG101" i="13"/>
  <c r="BF101" i="13"/>
  <c r="T101" i="13"/>
  <c r="R101" i="13"/>
  <c r="P101" i="13"/>
  <c r="BK101" i="13"/>
  <c r="J101" i="13"/>
  <c r="BE101" i="13" s="1"/>
  <c r="BI99" i="13"/>
  <c r="BH99" i="13"/>
  <c r="BG99" i="13"/>
  <c r="BF99" i="13"/>
  <c r="T99" i="13"/>
  <c r="R99" i="13"/>
  <c r="P99" i="13"/>
  <c r="BK99" i="13"/>
  <c r="J99" i="13"/>
  <c r="BE99" i="13" s="1"/>
  <c r="BI97" i="13"/>
  <c r="BH97" i="13"/>
  <c r="BG97" i="13"/>
  <c r="BF97" i="13"/>
  <c r="T97" i="13"/>
  <c r="R97" i="13"/>
  <c r="P97" i="13"/>
  <c r="BK97" i="13"/>
  <c r="J97" i="13"/>
  <c r="BE97" i="13" s="1"/>
  <c r="BI95" i="13"/>
  <c r="F38" i="13" s="1"/>
  <c r="BD66" i="1" s="1"/>
  <c r="BH95" i="13"/>
  <c r="BG95" i="13"/>
  <c r="BF95" i="13"/>
  <c r="T95" i="13"/>
  <c r="R95" i="13"/>
  <c r="P95" i="13"/>
  <c r="BK95" i="13"/>
  <c r="J95" i="13"/>
  <c r="BE95" i="13" s="1"/>
  <c r="BI93" i="13"/>
  <c r="BH93" i="13"/>
  <c r="BG93" i="13"/>
  <c r="BF93" i="13"/>
  <c r="T93" i="13"/>
  <c r="R93" i="13"/>
  <c r="P93" i="13"/>
  <c r="BK93" i="13"/>
  <c r="J93" i="13"/>
  <c r="BE93" i="13" s="1"/>
  <c r="BI91" i="13"/>
  <c r="BH91" i="13"/>
  <c r="BG91" i="13"/>
  <c r="BF91" i="13"/>
  <c r="F35" i="13" s="1"/>
  <c r="BA66" i="1" s="1"/>
  <c r="T91" i="13"/>
  <c r="R91" i="13"/>
  <c r="R90" i="13" s="1"/>
  <c r="R89" i="13" s="1"/>
  <c r="P91" i="13"/>
  <c r="BK91" i="13"/>
  <c r="J91" i="13"/>
  <c r="BE91" i="13" s="1"/>
  <c r="F83" i="13"/>
  <c r="E81" i="13"/>
  <c r="F57" i="13"/>
  <c r="E55" i="13"/>
  <c r="J25" i="13"/>
  <c r="E25" i="13"/>
  <c r="J85" i="13" s="1"/>
  <c r="J24" i="13"/>
  <c r="J22" i="13"/>
  <c r="E22" i="13"/>
  <c r="F60" i="13" s="1"/>
  <c r="J21" i="13"/>
  <c r="J19" i="13"/>
  <c r="E19" i="13"/>
  <c r="F59" i="13" s="1"/>
  <c r="J18" i="13"/>
  <c r="J16" i="13"/>
  <c r="E7" i="13"/>
  <c r="E49" i="13" s="1"/>
  <c r="BK1142" i="12"/>
  <c r="J1142" i="12" s="1"/>
  <c r="J88" i="12" s="1"/>
  <c r="AY65" i="1"/>
  <c r="AX65" i="1"/>
  <c r="BI1233" i="12"/>
  <c r="BH1233" i="12"/>
  <c r="BG1233" i="12"/>
  <c r="BF1233" i="12"/>
  <c r="T1233" i="12"/>
  <c r="R1233" i="12"/>
  <c r="P1233" i="12"/>
  <c r="BK1233" i="12"/>
  <c r="J1233" i="12"/>
  <c r="BE1233" i="12" s="1"/>
  <c r="BI1231" i="12"/>
  <c r="BH1231" i="12"/>
  <c r="BG1231" i="12"/>
  <c r="BF1231" i="12"/>
  <c r="T1231" i="12"/>
  <c r="R1231" i="12"/>
  <c r="P1231" i="12"/>
  <c r="BK1231" i="12"/>
  <c r="J1231" i="12"/>
  <c r="BE1231" i="12" s="1"/>
  <c r="BI1229" i="12"/>
  <c r="BH1229" i="12"/>
  <c r="BG1229" i="12"/>
  <c r="BF1229" i="12"/>
  <c r="T1229" i="12"/>
  <c r="R1229" i="12"/>
  <c r="P1229" i="12"/>
  <c r="BK1229" i="12"/>
  <c r="J1229" i="12"/>
  <c r="BE1229" i="12" s="1"/>
  <c r="BI1227" i="12"/>
  <c r="BH1227" i="12"/>
  <c r="BG1227" i="12"/>
  <c r="BF1227" i="12"/>
  <c r="T1227" i="12"/>
  <c r="R1227" i="12"/>
  <c r="P1227" i="12"/>
  <c r="BK1227" i="12"/>
  <c r="J1227" i="12"/>
  <c r="BE1227" i="12" s="1"/>
  <c r="BI1224" i="12"/>
  <c r="BH1224" i="12"/>
  <c r="BG1224" i="12"/>
  <c r="BF1224" i="12"/>
  <c r="BE1224" i="12"/>
  <c r="T1224" i="12"/>
  <c r="R1224" i="12"/>
  <c r="P1224" i="12"/>
  <c r="BK1224" i="12"/>
  <c r="J1224" i="12"/>
  <c r="BI1222" i="12"/>
  <c r="BH1222" i="12"/>
  <c r="BG1222" i="12"/>
  <c r="BF1222" i="12"/>
  <c r="T1222" i="12"/>
  <c r="R1222" i="12"/>
  <c r="P1222" i="12"/>
  <c r="BK1222" i="12"/>
  <c r="J1222" i="12"/>
  <c r="BE1222" i="12" s="1"/>
  <c r="BI1219" i="12"/>
  <c r="BH1219" i="12"/>
  <c r="BG1219" i="12"/>
  <c r="BF1219" i="12"/>
  <c r="BE1219" i="12"/>
  <c r="T1219" i="12"/>
  <c r="R1219" i="12"/>
  <c r="P1219" i="12"/>
  <c r="BK1219" i="12"/>
  <c r="J1219" i="12"/>
  <c r="BI1198" i="12"/>
  <c r="BH1198" i="12"/>
  <c r="BG1198" i="12"/>
  <c r="BF1198" i="12"/>
  <c r="T1198" i="12"/>
  <c r="R1198" i="12"/>
  <c r="P1198" i="12"/>
  <c r="BK1198" i="12"/>
  <c r="J1198" i="12"/>
  <c r="BE1198" i="12" s="1"/>
  <c r="BI1190" i="12"/>
  <c r="BH1190" i="12"/>
  <c r="BG1190" i="12"/>
  <c r="BF1190" i="12"/>
  <c r="BE1190" i="12"/>
  <c r="T1190" i="12"/>
  <c r="R1190" i="12"/>
  <c r="P1190" i="12"/>
  <c r="BK1190" i="12"/>
  <c r="J1190" i="12"/>
  <c r="BI1188" i="12"/>
  <c r="BH1188" i="12"/>
  <c r="BG1188" i="12"/>
  <c r="BF1188" i="12"/>
  <c r="T1188" i="12"/>
  <c r="R1188" i="12"/>
  <c r="P1188" i="12"/>
  <c r="BK1188" i="12"/>
  <c r="J1188" i="12"/>
  <c r="BE1188" i="12" s="1"/>
  <c r="BI1186" i="12"/>
  <c r="BH1186" i="12"/>
  <c r="BG1186" i="12"/>
  <c r="BF1186" i="12"/>
  <c r="T1186" i="12"/>
  <c r="R1186" i="12"/>
  <c r="P1186" i="12"/>
  <c r="BK1186" i="12"/>
  <c r="J1186" i="12"/>
  <c r="BE1186" i="12" s="1"/>
  <c r="BI1177" i="12"/>
  <c r="BH1177" i="12"/>
  <c r="BG1177" i="12"/>
  <c r="BF1177" i="12"/>
  <c r="T1177" i="12"/>
  <c r="R1177" i="12"/>
  <c r="P1177" i="12"/>
  <c r="BK1177" i="12"/>
  <c r="J1177" i="12"/>
  <c r="BE1177" i="12" s="1"/>
  <c r="BI1163" i="12"/>
  <c r="BH1163" i="12"/>
  <c r="BG1163" i="12"/>
  <c r="BF1163" i="12"/>
  <c r="T1163" i="12"/>
  <c r="R1163" i="12"/>
  <c r="P1163" i="12"/>
  <c r="BK1163" i="12"/>
  <c r="J1163" i="12"/>
  <c r="BE1163" i="12" s="1"/>
  <c r="BI1161" i="12"/>
  <c r="BH1161" i="12"/>
  <c r="BG1161" i="12"/>
  <c r="BF1161" i="12"/>
  <c r="T1161" i="12"/>
  <c r="R1161" i="12"/>
  <c r="P1161" i="12"/>
  <c r="BK1161" i="12"/>
  <c r="J1161" i="12"/>
  <c r="BE1161" i="12" s="1"/>
  <c r="BI1159" i="12"/>
  <c r="BH1159" i="12"/>
  <c r="BG1159" i="12"/>
  <c r="BF1159" i="12"/>
  <c r="T1159" i="12"/>
  <c r="R1159" i="12"/>
  <c r="P1159" i="12"/>
  <c r="BK1159" i="12"/>
  <c r="J1159" i="12"/>
  <c r="BE1159" i="12" s="1"/>
  <c r="BI1143" i="12"/>
  <c r="BH1143" i="12"/>
  <c r="BG1143" i="12"/>
  <c r="BF1143" i="12"/>
  <c r="T1143" i="12"/>
  <c r="R1143" i="12"/>
  <c r="P1143" i="12"/>
  <c r="BK1143" i="12"/>
  <c r="J1143" i="12"/>
  <c r="BE1143" i="12" s="1"/>
  <c r="BI1136" i="12"/>
  <c r="BH1136" i="12"/>
  <c r="BG1136" i="12"/>
  <c r="BF1136" i="12"/>
  <c r="BE1136" i="12"/>
  <c r="T1136" i="12"/>
  <c r="T1135" i="12" s="1"/>
  <c r="R1136" i="12"/>
  <c r="R1135" i="12" s="1"/>
  <c r="P1136" i="12"/>
  <c r="P1135" i="12" s="1"/>
  <c r="BK1136" i="12"/>
  <c r="BK1135" i="12" s="1"/>
  <c r="J1135" i="12" s="1"/>
  <c r="J87" i="12" s="1"/>
  <c r="J1136" i="12"/>
  <c r="BI1134" i="12"/>
  <c r="BH1134" i="12"/>
  <c r="BG1134" i="12"/>
  <c r="BF1134" i="12"/>
  <c r="T1134" i="12"/>
  <c r="R1134" i="12"/>
  <c r="P1134" i="12"/>
  <c r="BK1134" i="12"/>
  <c r="J1134" i="12"/>
  <c r="BE1134" i="12" s="1"/>
  <c r="BI1131" i="12"/>
  <c r="BH1131" i="12"/>
  <c r="BG1131" i="12"/>
  <c r="BF1131" i="12"/>
  <c r="T1131" i="12"/>
  <c r="R1131" i="12"/>
  <c r="P1131" i="12"/>
  <c r="BK1131" i="12"/>
  <c r="J1131" i="12"/>
  <c r="BE1131" i="12" s="1"/>
  <c r="BI1129" i="12"/>
  <c r="BH1129" i="12"/>
  <c r="BG1129" i="12"/>
  <c r="BF1129" i="12"/>
  <c r="T1129" i="12"/>
  <c r="R1129" i="12"/>
  <c r="P1129" i="12"/>
  <c r="BK1129" i="12"/>
  <c r="J1129" i="12"/>
  <c r="BE1129" i="12" s="1"/>
  <c r="BI1126" i="12"/>
  <c r="BH1126" i="12"/>
  <c r="BG1126" i="12"/>
  <c r="BF1126" i="12"/>
  <c r="T1126" i="12"/>
  <c r="R1126" i="12"/>
  <c r="P1126" i="12"/>
  <c r="BK1126" i="12"/>
  <c r="J1126" i="12"/>
  <c r="BE1126" i="12" s="1"/>
  <c r="BI1123" i="12"/>
  <c r="BH1123" i="12"/>
  <c r="BG1123" i="12"/>
  <c r="BF1123" i="12"/>
  <c r="T1123" i="12"/>
  <c r="R1123" i="12"/>
  <c r="P1123" i="12"/>
  <c r="BK1123" i="12"/>
  <c r="J1123" i="12"/>
  <c r="BE1123" i="12" s="1"/>
  <c r="BI1108" i="12"/>
  <c r="BH1108" i="12"/>
  <c r="BG1108" i="12"/>
  <c r="BF1108" i="12"/>
  <c r="T1108" i="12"/>
  <c r="R1108" i="12"/>
  <c r="P1108" i="12"/>
  <c r="BK1108" i="12"/>
  <c r="J1108" i="12"/>
  <c r="BE1108" i="12" s="1"/>
  <c r="BI1105" i="12"/>
  <c r="BH1105" i="12"/>
  <c r="BG1105" i="12"/>
  <c r="BF1105" i="12"/>
  <c r="T1105" i="12"/>
  <c r="R1105" i="12"/>
  <c r="P1105" i="12"/>
  <c r="BK1105" i="12"/>
  <c r="BK1095" i="12" s="1"/>
  <c r="J1095" i="12" s="1"/>
  <c r="J86" i="12" s="1"/>
  <c r="J1105" i="12"/>
  <c r="BE1105" i="12" s="1"/>
  <c r="BI1096" i="12"/>
  <c r="BH1096" i="12"/>
  <c r="BG1096" i="12"/>
  <c r="BF1096" i="12"/>
  <c r="T1096" i="12"/>
  <c r="R1096" i="12"/>
  <c r="R1095" i="12" s="1"/>
  <c r="P1096" i="12"/>
  <c r="P1095" i="12" s="1"/>
  <c r="BK1096" i="12"/>
  <c r="J1096" i="12"/>
  <c r="BE1096" i="12" s="1"/>
  <c r="BI1094" i="12"/>
  <c r="BH1094" i="12"/>
  <c r="BG1094" i="12"/>
  <c r="BF1094" i="12"/>
  <c r="BE1094" i="12"/>
  <c r="T1094" i="12"/>
  <c r="R1094" i="12"/>
  <c r="P1094" i="12"/>
  <c r="BK1094" i="12"/>
  <c r="J1094" i="12"/>
  <c r="BI1088" i="12"/>
  <c r="BH1088" i="12"/>
  <c r="BG1088" i="12"/>
  <c r="BF1088" i="12"/>
  <c r="BE1088" i="12"/>
  <c r="T1088" i="12"/>
  <c r="R1088" i="12"/>
  <c r="P1088" i="12"/>
  <c r="BK1088" i="12"/>
  <c r="J1088" i="12"/>
  <c r="BI1078" i="12"/>
  <c r="BH1078" i="12"/>
  <c r="BG1078" i="12"/>
  <c r="BF1078" i="12"/>
  <c r="BE1078" i="12"/>
  <c r="T1078" i="12"/>
  <c r="R1078" i="12"/>
  <c r="P1078" i="12"/>
  <c r="BK1078" i="12"/>
  <c r="J1078" i="12"/>
  <c r="BI1069" i="12"/>
  <c r="BH1069" i="12"/>
  <c r="BG1069" i="12"/>
  <c r="BF1069" i="12"/>
  <c r="BE1069" i="12"/>
  <c r="T1069" i="12"/>
  <c r="R1069" i="12"/>
  <c r="P1069" i="12"/>
  <c r="BK1069" i="12"/>
  <c r="J1069" i="12"/>
  <c r="BI1049" i="12"/>
  <c r="BH1049" i="12"/>
  <c r="BG1049" i="12"/>
  <c r="BF1049" i="12"/>
  <c r="BE1049" i="12"/>
  <c r="T1049" i="12"/>
  <c r="R1049" i="12"/>
  <c r="P1049" i="12"/>
  <c r="BK1049" i="12"/>
  <c r="J1049" i="12"/>
  <c r="BI1045" i="12"/>
  <c r="BH1045" i="12"/>
  <c r="BG1045" i="12"/>
  <c r="BF1045" i="12"/>
  <c r="BE1045" i="12"/>
  <c r="T1045" i="12"/>
  <c r="R1045" i="12"/>
  <c r="P1045" i="12"/>
  <c r="BK1045" i="12"/>
  <c r="J1045" i="12"/>
  <c r="BI1042" i="12"/>
  <c r="BH1042" i="12"/>
  <c r="BG1042" i="12"/>
  <c r="BF1042" i="12"/>
  <c r="BE1042" i="12"/>
  <c r="T1042" i="12"/>
  <c r="R1042" i="12"/>
  <c r="P1042" i="12"/>
  <c r="BK1042" i="12"/>
  <c r="J1042" i="12"/>
  <c r="BI1038" i="12"/>
  <c r="BH1038" i="12"/>
  <c r="BG1038" i="12"/>
  <c r="BF1038" i="12"/>
  <c r="BE1038" i="12"/>
  <c r="T1038" i="12"/>
  <c r="R1038" i="12"/>
  <c r="P1038" i="12"/>
  <c r="BK1038" i="12"/>
  <c r="J1038" i="12"/>
  <c r="BI1026" i="12"/>
  <c r="BH1026" i="12"/>
  <c r="BG1026" i="12"/>
  <c r="BF1026" i="12"/>
  <c r="BE1026" i="12"/>
  <c r="T1026" i="12"/>
  <c r="R1026" i="12"/>
  <c r="P1026" i="12"/>
  <c r="BK1026" i="12"/>
  <c r="J1026" i="12"/>
  <c r="BI1021" i="12"/>
  <c r="BH1021" i="12"/>
  <c r="BG1021" i="12"/>
  <c r="BF1021" i="12"/>
  <c r="BE1021" i="12"/>
  <c r="T1021" i="12"/>
  <c r="R1021" i="12"/>
  <c r="P1021" i="12"/>
  <c r="BK1021" i="12"/>
  <c r="J1021" i="12"/>
  <c r="BI1019" i="12"/>
  <c r="BH1019" i="12"/>
  <c r="BG1019" i="12"/>
  <c r="BF1019" i="12"/>
  <c r="BE1019" i="12"/>
  <c r="T1019" i="12"/>
  <c r="R1019" i="12"/>
  <c r="P1019" i="12"/>
  <c r="BK1019" i="12"/>
  <c r="J1019" i="12"/>
  <c r="BI1017" i="12"/>
  <c r="BH1017" i="12"/>
  <c r="BG1017" i="12"/>
  <c r="BF1017" i="12"/>
  <c r="BE1017" i="12"/>
  <c r="T1017" i="12"/>
  <c r="R1017" i="12"/>
  <c r="P1017" i="12"/>
  <c r="BK1017" i="12"/>
  <c r="J1017" i="12"/>
  <c r="BI1005" i="12"/>
  <c r="BH1005" i="12"/>
  <c r="BG1005" i="12"/>
  <c r="BF1005" i="12"/>
  <c r="BE1005" i="12"/>
  <c r="T1005" i="12"/>
  <c r="T1004" i="12" s="1"/>
  <c r="R1005" i="12"/>
  <c r="P1005" i="12"/>
  <c r="BK1005" i="12"/>
  <c r="BK1004" i="12" s="1"/>
  <c r="J1004" i="12" s="1"/>
  <c r="J85" i="12" s="1"/>
  <c r="J1005" i="12"/>
  <c r="BI1003" i="12"/>
  <c r="BH1003" i="12"/>
  <c r="BG1003" i="12"/>
  <c r="BF1003" i="12"/>
  <c r="T1003" i="12"/>
  <c r="R1003" i="12"/>
  <c r="P1003" i="12"/>
  <c r="BK1003" i="12"/>
  <c r="J1003" i="12"/>
  <c r="BE1003" i="12" s="1"/>
  <c r="BI1000" i="12"/>
  <c r="BH1000" i="12"/>
  <c r="BG1000" i="12"/>
  <c r="BF1000" i="12"/>
  <c r="T1000" i="12"/>
  <c r="R1000" i="12"/>
  <c r="P1000" i="12"/>
  <c r="BK1000" i="12"/>
  <c r="J1000" i="12"/>
  <c r="BE1000" i="12" s="1"/>
  <c r="BI997" i="12"/>
  <c r="BH997" i="12"/>
  <c r="BG997" i="12"/>
  <c r="BF997" i="12"/>
  <c r="T997" i="12"/>
  <c r="R997" i="12"/>
  <c r="P997" i="12"/>
  <c r="BK997" i="12"/>
  <c r="J997" i="12"/>
  <c r="BE997" i="12" s="1"/>
  <c r="BI995" i="12"/>
  <c r="BH995" i="12"/>
  <c r="BG995" i="12"/>
  <c r="BF995" i="12"/>
  <c r="T995" i="12"/>
  <c r="R995" i="12"/>
  <c r="P995" i="12"/>
  <c r="BK995" i="12"/>
  <c r="J995" i="12"/>
  <c r="BE995" i="12" s="1"/>
  <c r="BI992" i="12"/>
  <c r="BH992" i="12"/>
  <c r="BG992" i="12"/>
  <c r="BF992" i="12"/>
  <c r="T992" i="12"/>
  <c r="R992" i="12"/>
  <c r="P992" i="12"/>
  <c r="BK992" i="12"/>
  <c r="J992" i="12"/>
  <c r="BE992" i="12" s="1"/>
  <c r="BI990" i="12"/>
  <c r="BH990" i="12"/>
  <c r="BG990" i="12"/>
  <c r="BF990" i="12"/>
  <c r="T990" i="12"/>
  <c r="R990" i="12"/>
  <c r="P990" i="12"/>
  <c r="BK990" i="12"/>
  <c r="J990" i="12"/>
  <c r="BE990" i="12" s="1"/>
  <c r="BI988" i="12"/>
  <c r="BH988" i="12"/>
  <c r="BG988" i="12"/>
  <c r="BF988" i="12"/>
  <c r="T988" i="12"/>
  <c r="R988" i="12"/>
  <c r="P988" i="12"/>
  <c r="BK988" i="12"/>
  <c r="J988" i="12"/>
  <c r="BE988" i="12" s="1"/>
  <c r="BI984" i="12"/>
  <c r="BH984" i="12"/>
  <c r="BG984" i="12"/>
  <c r="BF984" i="12"/>
  <c r="T984" i="12"/>
  <c r="R984" i="12"/>
  <c r="P984" i="12"/>
  <c r="BK984" i="12"/>
  <c r="J984" i="12"/>
  <c r="BE984" i="12" s="1"/>
  <c r="BI982" i="12"/>
  <c r="BH982" i="12"/>
  <c r="BG982" i="12"/>
  <c r="BF982" i="12"/>
  <c r="T982" i="12"/>
  <c r="R982" i="12"/>
  <c r="P982" i="12"/>
  <c r="BK982" i="12"/>
  <c r="J982" i="12"/>
  <c r="BE982" i="12" s="1"/>
  <c r="BI979" i="12"/>
  <c r="BH979" i="12"/>
  <c r="BG979" i="12"/>
  <c r="BF979" i="12"/>
  <c r="T979" i="12"/>
  <c r="R979" i="12"/>
  <c r="P979" i="12"/>
  <c r="BK979" i="12"/>
  <c r="J979" i="12"/>
  <c r="BE979" i="12" s="1"/>
  <c r="BI977" i="12"/>
  <c r="BH977" i="12"/>
  <c r="BG977" i="12"/>
  <c r="BF977" i="12"/>
  <c r="T977" i="12"/>
  <c r="R977" i="12"/>
  <c r="P977" i="12"/>
  <c r="BK977" i="12"/>
  <c r="J977" i="12"/>
  <c r="BE977" i="12" s="1"/>
  <c r="BI974" i="12"/>
  <c r="BH974" i="12"/>
  <c r="BG974" i="12"/>
  <c r="BF974" i="12"/>
  <c r="T974" i="12"/>
  <c r="R974" i="12"/>
  <c r="P974" i="12"/>
  <c r="BK974" i="12"/>
  <c r="J974" i="12"/>
  <c r="BE974" i="12" s="1"/>
  <c r="BI972" i="12"/>
  <c r="BH972" i="12"/>
  <c r="BG972" i="12"/>
  <c r="BF972" i="12"/>
  <c r="T972" i="12"/>
  <c r="R972" i="12"/>
  <c r="P972" i="12"/>
  <c r="BK972" i="12"/>
  <c r="J972" i="12"/>
  <c r="BE972" i="12" s="1"/>
  <c r="BI970" i="12"/>
  <c r="BH970" i="12"/>
  <c r="BG970" i="12"/>
  <c r="BF970" i="12"/>
  <c r="T970" i="12"/>
  <c r="R970" i="12"/>
  <c r="P970" i="12"/>
  <c r="BK970" i="12"/>
  <c r="J970" i="12"/>
  <c r="BE970" i="12" s="1"/>
  <c r="BI968" i="12"/>
  <c r="BH968" i="12"/>
  <c r="BG968" i="12"/>
  <c r="BF968" i="12"/>
  <c r="T968" i="12"/>
  <c r="R968" i="12"/>
  <c r="P968" i="12"/>
  <c r="BK968" i="12"/>
  <c r="J968" i="12"/>
  <c r="BE968" i="12" s="1"/>
  <c r="BI966" i="12"/>
  <c r="BH966" i="12"/>
  <c r="BG966" i="12"/>
  <c r="BF966" i="12"/>
  <c r="T966" i="12"/>
  <c r="R966" i="12"/>
  <c r="P966" i="12"/>
  <c r="BK966" i="12"/>
  <c r="J966" i="12"/>
  <c r="BE966" i="12" s="1"/>
  <c r="BI964" i="12"/>
  <c r="BH964" i="12"/>
  <c r="BG964" i="12"/>
  <c r="BF964" i="12"/>
  <c r="T964" i="12"/>
  <c r="R964" i="12"/>
  <c r="P964" i="12"/>
  <c r="P963" i="12" s="1"/>
  <c r="BK964" i="12"/>
  <c r="J964" i="12"/>
  <c r="BE964" i="12" s="1"/>
  <c r="BI962" i="12"/>
  <c r="BH962" i="12"/>
  <c r="BG962" i="12"/>
  <c r="BF962" i="12"/>
  <c r="T962" i="12"/>
  <c r="R962" i="12"/>
  <c r="P962" i="12"/>
  <c r="BK962" i="12"/>
  <c r="J962" i="12"/>
  <c r="BE962" i="12" s="1"/>
  <c r="BI960" i="12"/>
  <c r="BH960" i="12"/>
  <c r="BG960" i="12"/>
  <c r="BF960" i="12"/>
  <c r="BE960" i="12"/>
  <c r="T960" i="12"/>
  <c r="R960" i="12"/>
  <c r="P960" i="12"/>
  <c r="BK960" i="12"/>
  <c r="J960" i="12"/>
  <c r="BI958" i="12"/>
  <c r="BH958" i="12"/>
  <c r="BG958" i="12"/>
  <c r="BF958" i="12"/>
  <c r="T958" i="12"/>
  <c r="R958" i="12"/>
  <c r="P958" i="12"/>
  <c r="BK958" i="12"/>
  <c r="J958" i="12"/>
  <c r="BE958" i="12" s="1"/>
  <c r="BI956" i="12"/>
  <c r="BH956" i="12"/>
  <c r="BG956" i="12"/>
  <c r="BF956" i="12"/>
  <c r="BE956" i="12"/>
  <c r="T956" i="12"/>
  <c r="R956" i="12"/>
  <c r="P956" i="12"/>
  <c r="BK956" i="12"/>
  <c r="J956" i="12"/>
  <c r="BI954" i="12"/>
  <c r="BH954" i="12"/>
  <c r="BG954" i="12"/>
  <c r="BF954" i="12"/>
  <c r="T954" i="12"/>
  <c r="R954" i="12"/>
  <c r="P954" i="12"/>
  <c r="BK954" i="12"/>
  <c r="J954" i="12"/>
  <c r="BE954" i="12" s="1"/>
  <c r="BI952" i="12"/>
  <c r="BH952" i="12"/>
  <c r="BG952" i="12"/>
  <c r="BF952" i="12"/>
  <c r="BE952" i="12"/>
  <c r="T952" i="12"/>
  <c r="R952" i="12"/>
  <c r="P952" i="12"/>
  <c r="BK952" i="12"/>
  <c r="J952" i="12"/>
  <c r="BI950" i="12"/>
  <c r="BH950" i="12"/>
  <c r="BG950" i="12"/>
  <c r="BF950" i="12"/>
  <c r="T950" i="12"/>
  <c r="R950" i="12"/>
  <c r="P950" i="12"/>
  <c r="BK950" i="12"/>
  <c r="J950" i="12"/>
  <c r="BE950" i="12" s="1"/>
  <c r="BI947" i="12"/>
  <c r="BH947" i="12"/>
  <c r="BG947" i="12"/>
  <c r="BF947" i="12"/>
  <c r="BE947" i="12"/>
  <c r="T947" i="12"/>
  <c r="R947" i="12"/>
  <c r="P947" i="12"/>
  <c r="BK947" i="12"/>
  <c r="J947" i="12"/>
  <c r="BI944" i="12"/>
  <c r="BH944" i="12"/>
  <c r="BG944" i="12"/>
  <c r="BF944" i="12"/>
  <c r="T944" i="12"/>
  <c r="R944" i="12"/>
  <c r="P944" i="12"/>
  <c r="BK944" i="12"/>
  <c r="J944" i="12"/>
  <c r="BE944" i="12" s="1"/>
  <c r="BI939" i="12"/>
  <c r="BH939" i="12"/>
  <c r="BG939" i="12"/>
  <c r="BF939" i="12"/>
  <c r="BE939" i="12"/>
  <c r="T939" i="12"/>
  <c r="R939" i="12"/>
  <c r="P939" i="12"/>
  <c r="BK939" i="12"/>
  <c r="J939" i="12"/>
  <c r="BI934" i="12"/>
  <c r="BH934" i="12"/>
  <c r="BG934" i="12"/>
  <c r="BF934" i="12"/>
  <c r="T934" i="12"/>
  <c r="R934" i="12"/>
  <c r="P934" i="12"/>
  <c r="BK934" i="12"/>
  <c r="J934" i="12"/>
  <c r="BE934" i="12" s="1"/>
  <c r="BI930" i="12"/>
  <c r="BH930" i="12"/>
  <c r="BG930" i="12"/>
  <c r="BF930" i="12"/>
  <c r="BE930" i="12"/>
  <c r="T930" i="12"/>
  <c r="R930" i="12"/>
  <c r="P930" i="12"/>
  <c r="BK930" i="12"/>
  <c r="J930" i="12"/>
  <c r="BI927" i="12"/>
  <c r="BH927" i="12"/>
  <c r="BG927" i="12"/>
  <c r="BF927" i="12"/>
  <c r="T927" i="12"/>
  <c r="R927" i="12"/>
  <c r="P927" i="12"/>
  <c r="BK927" i="12"/>
  <c r="J927" i="12"/>
  <c r="BE927" i="12" s="1"/>
  <c r="BI925" i="12"/>
  <c r="BH925" i="12"/>
  <c r="BG925" i="12"/>
  <c r="BF925" i="12"/>
  <c r="BE925" i="12"/>
  <c r="T925" i="12"/>
  <c r="R925" i="12"/>
  <c r="P925" i="12"/>
  <c r="BK925" i="12"/>
  <c r="J925" i="12"/>
  <c r="BI923" i="12"/>
  <c r="BH923" i="12"/>
  <c r="BG923" i="12"/>
  <c r="BF923" i="12"/>
  <c r="T923" i="12"/>
  <c r="R923" i="12"/>
  <c r="P923" i="12"/>
  <c r="BK923" i="12"/>
  <c r="J923" i="12"/>
  <c r="BE923" i="12" s="1"/>
  <c r="BI921" i="12"/>
  <c r="BH921" i="12"/>
  <c r="BG921" i="12"/>
  <c r="BF921" i="12"/>
  <c r="BE921" i="12"/>
  <c r="T921" i="12"/>
  <c r="R921" i="12"/>
  <c r="P921" i="12"/>
  <c r="BK921" i="12"/>
  <c r="J921" i="12"/>
  <c r="BI919" i="12"/>
  <c r="BH919" i="12"/>
  <c r="BG919" i="12"/>
  <c r="BF919" i="12"/>
  <c r="T919" i="12"/>
  <c r="R919" i="12"/>
  <c r="P919" i="12"/>
  <c r="BK919" i="12"/>
  <c r="J919" i="12"/>
  <c r="BE919" i="12" s="1"/>
  <c r="BI915" i="12"/>
  <c r="BH915" i="12"/>
  <c r="BG915" i="12"/>
  <c r="BF915" i="12"/>
  <c r="BE915" i="12"/>
  <c r="T915" i="12"/>
  <c r="R915" i="12"/>
  <c r="P915" i="12"/>
  <c r="BK915" i="12"/>
  <c r="J915" i="12"/>
  <c r="BI913" i="12"/>
  <c r="BH913" i="12"/>
  <c r="BG913" i="12"/>
  <c r="BF913" i="12"/>
  <c r="T913" i="12"/>
  <c r="R913" i="12"/>
  <c r="P913" i="12"/>
  <c r="BK913" i="12"/>
  <c r="J913" i="12"/>
  <c r="BE913" i="12" s="1"/>
  <c r="BI911" i="12"/>
  <c r="BH911" i="12"/>
  <c r="BG911" i="12"/>
  <c r="BF911" i="12"/>
  <c r="BE911" i="12"/>
  <c r="T911" i="12"/>
  <c r="R911" i="12"/>
  <c r="P911" i="12"/>
  <c r="BK911" i="12"/>
  <c r="J911" i="12"/>
  <c r="BI909" i="12"/>
  <c r="BH909" i="12"/>
  <c r="BG909" i="12"/>
  <c r="BF909" i="12"/>
  <c r="T909" i="12"/>
  <c r="R909" i="12"/>
  <c r="P909" i="12"/>
  <c r="BK909" i="12"/>
  <c r="J909" i="12"/>
  <c r="BE909" i="12" s="1"/>
  <c r="BI907" i="12"/>
  <c r="BH907" i="12"/>
  <c r="BG907" i="12"/>
  <c r="BF907" i="12"/>
  <c r="T907" i="12"/>
  <c r="R907" i="12"/>
  <c r="P907" i="12"/>
  <c r="BK907" i="12"/>
  <c r="J907" i="12"/>
  <c r="BE907" i="12" s="1"/>
  <c r="BI904" i="12"/>
  <c r="BH904" i="12"/>
  <c r="BG904" i="12"/>
  <c r="BF904" i="12"/>
  <c r="T904" i="12"/>
  <c r="R904" i="12"/>
  <c r="P904" i="12"/>
  <c r="BK904" i="12"/>
  <c r="J904" i="12"/>
  <c r="BE904" i="12" s="1"/>
  <c r="BI902" i="12"/>
  <c r="BH902" i="12"/>
  <c r="BG902" i="12"/>
  <c r="BF902" i="12"/>
  <c r="T902" i="12"/>
  <c r="R902" i="12"/>
  <c r="P902" i="12"/>
  <c r="BK902" i="12"/>
  <c r="J902" i="12"/>
  <c r="BE902" i="12" s="1"/>
  <c r="BI900" i="12"/>
  <c r="BH900" i="12"/>
  <c r="BG900" i="12"/>
  <c r="BF900" i="12"/>
  <c r="T900" i="12"/>
  <c r="R900" i="12"/>
  <c r="P900" i="12"/>
  <c r="BK900" i="12"/>
  <c r="J900" i="12"/>
  <c r="BE900" i="12" s="1"/>
  <c r="BI898" i="12"/>
  <c r="BH898" i="12"/>
  <c r="BG898" i="12"/>
  <c r="BF898" i="12"/>
  <c r="T898" i="12"/>
  <c r="R898" i="12"/>
  <c r="P898" i="12"/>
  <c r="BK898" i="12"/>
  <c r="J898" i="12"/>
  <c r="BE898" i="12" s="1"/>
  <c r="BI896" i="12"/>
  <c r="BH896" i="12"/>
  <c r="BG896" i="12"/>
  <c r="BF896" i="12"/>
  <c r="T896" i="12"/>
  <c r="R896" i="12"/>
  <c r="P896" i="12"/>
  <c r="BK896" i="12"/>
  <c r="J896" i="12"/>
  <c r="BE896" i="12" s="1"/>
  <c r="BI894" i="12"/>
  <c r="BH894" i="12"/>
  <c r="BG894" i="12"/>
  <c r="BF894" i="12"/>
  <c r="T894" i="12"/>
  <c r="R894" i="12"/>
  <c r="P894" i="12"/>
  <c r="BK894" i="12"/>
  <c r="BK893" i="12" s="1"/>
  <c r="J893" i="12" s="1"/>
  <c r="J82" i="12" s="1"/>
  <c r="J894" i="12"/>
  <c r="BE894" i="12" s="1"/>
  <c r="BI892" i="12"/>
  <c r="BH892" i="12"/>
  <c r="BG892" i="12"/>
  <c r="BF892" i="12"/>
  <c r="T892" i="12"/>
  <c r="R892" i="12"/>
  <c r="P892" i="12"/>
  <c r="BK892" i="12"/>
  <c r="J892" i="12"/>
  <c r="BE892" i="12" s="1"/>
  <c r="BI890" i="12"/>
  <c r="BH890" i="12"/>
  <c r="BG890" i="12"/>
  <c r="BF890" i="12"/>
  <c r="BE890" i="12"/>
  <c r="T890" i="12"/>
  <c r="R890" i="12"/>
  <c r="P890" i="12"/>
  <c r="BK890" i="12"/>
  <c r="J890" i="12"/>
  <c r="BI871" i="12"/>
  <c r="BH871" i="12"/>
  <c r="BG871" i="12"/>
  <c r="BF871" i="12"/>
  <c r="T871" i="12"/>
  <c r="R871" i="12"/>
  <c r="P871" i="12"/>
  <c r="BK871" i="12"/>
  <c r="J871" i="12"/>
  <c r="BE871" i="12" s="1"/>
  <c r="BI869" i="12"/>
  <c r="BH869" i="12"/>
  <c r="BG869" i="12"/>
  <c r="BF869" i="12"/>
  <c r="BE869" i="12"/>
  <c r="T869" i="12"/>
  <c r="R869" i="12"/>
  <c r="P869" i="12"/>
  <c r="BK869" i="12"/>
  <c r="J869" i="12"/>
  <c r="BI866" i="12"/>
  <c r="BH866" i="12"/>
  <c r="BG866" i="12"/>
  <c r="BF866" i="12"/>
  <c r="T866" i="12"/>
  <c r="R866" i="12"/>
  <c r="P866" i="12"/>
  <c r="BK866" i="12"/>
  <c r="J866" i="12"/>
  <c r="BE866" i="12" s="1"/>
  <c r="BI864" i="12"/>
  <c r="BH864" i="12"/>
  <c r="BG864" i="12"/>
  <c r="BF864" i="12"/>
  <c r="BE864" i="12"/>
  <c r="T864" i="12"/>
  <c r="R864" i="12"/>
  <c r="P864" i="12"/>
  <c r="BK864" i="12"/>
  <c r="J864" i="12"/>
  <c r="BI840" i="12"/>
  <c r="BH840" i="12"/>
  <c r="BG840" i="12"/>
  <c r="BF840" i="12"/>
  <c r="T840" i="12"/>
  <c r="R840" i="12"/>
  <c r="P840" i="12"/>
  <c r="BK840" i="12"/>
  <c r="J840" i="12"/>
  <c r="BE840" i="12" s="1"/>
  <c r="BI838" i="12"/>
  <c r="BH838" i="12"/>
  <c r="BG838" i="12"/>
  <c r="BF838" i="12"/>
  <c r="BE838" i="12"/>
  <c r="T838" i="12"/>
  <c r="R838" i="12"/>
  <c r="P838" i="12"/>
  <c r="BK838" i="12"/>
  <c r="J838" i="12"/>
  <c r="BI836" i="12"/>
  <c r="BH836" i="12"/>
  <c r="BG836" i="12"/>
  <c r="BF836" i="12"/>
  <c r="T836" i="12"/>
  <c r="R836" i="12"/>
  <c r="P836" i="12"/>
  <c r="BK836" i="12"/>
  <c r="J836" i="12"/>
  <c r="BE836" i="12" s="1"/>
  <c r="BI812" i="12"/>
  <c r="BH812" i="12"/>
  <c r="BG812" i="12"/>
  <c r="BF812" i="12"/>
  <c r="BE812" i="12"/>
  <c r="T812" i="12"/>
  <c r="R812" i="12"/>
  <c r="P812" i="12"/>
  <c r="BK812" i="12"/>
  <c r="J812" i="12"/>
  <c r="BI810" i="12"/>
  <c r="BH810" i="12"/>
  <c r="BG810" i="12"/>
  <c r="BF810" i="12"/>
  <c r="T810" i="12"/>
  <c r="R810" i="12"/>
  <c r="P810" i="12"/>
  <c r="BK810" i="12"/>
  <c r="J810" i="12"/>
  <c r="BE810" i="12" s="1"/>
  <c r="BI808" i="12"/>
  <c r="BH808" i="12"/>
  <c r="BG808" i="12"/>
  <c r="BF808" i="12"/>
  <c r="T808" i="12"/>
  <c r="R808" i="12"/>
  <c r="P808" i="12"/>
  <c r="BK808" i="12"/>
  <c r="J808" i="12"/>
  <c r="BE808" i="12" s="1"/>
  <c r="BI805" i="12"/>
  <c r="BH805" i="12"/>
  <c r="BG805" i="12"/>
  <c r="BF805" i="12"/>
  <c r="T805" i="12"/>
  <c r="R805" i="12"/>
  <c r="P805" i="12"/>
  <c r="BK805" i="12"/>
  <c r="J805" i="12"/>
  <c r="BE805" i="12" s="1"/>
  <c r="BI803" i="12"/>
  <c r="BH803" i="12"/>
  <c r="BG803" i="12"/>
  <c r="BF803" i="12"/>
  <c r="T803" i="12"/>
  <c r="R803" i="12"/>
  <c r="P803" i="12"/>
  <c r="P802" i="12" s="1"/>
  <c r="BK803" i="12"/>
  <c r="J803" i="12"/>
  <c r="BE803" i="12" s="1"/>
  <c r="BI801" i="12"/>
  <c r="BH801" i="12"/>
  <c r="BG801" i="12"/>
  <c r="BF801" i="12"/>
  <c r="T801" i="12"/>
  <c r="R801" i="12"/>
  <c r="P801" i="12"/>
  <c r="BK801" i="12"/>
  <c r="J801" i="12"/>
  <c r="BE801" i="12" s="1"/>
  <c r="BI797" i="12"/>
  <c r="BH797" i="12"/>
  <c r="BG797" i="12"/>
  <c r="BF797" i="12"/>
  <c r="BE797" i="12"/>
  <c r="T797" i="12"/>
  <c r="R797" i="12"/>
  <c r="P797" i="12"/>
  <c r="P796" i="12" s="1"/>
  <c r="BK797" i="12"/>
  <c r="BK796" i="12" s="1"/>
  <c r="J796" i="12" s="1"/>
  <c r="J79" i="12" s="1"/>
  <c r="J797" i="12"/>
  <c r="BI795" i="12"/>
  <c r="BH795" i="12"/>
  <c r="BG795" i="12"/>
  <c r="BF795" i="12"/>
  <c r="T795" i="12"/>
  <c r="R795" i="12"/>
  <c r="P795" i="12"/>
  <c r="BK795" i="12"/>
  <c r="J795" i="12"/>
  <c r="BE795" i="12" s="1"/>
  <c r="BI793" i="12"/>
  <c r="BH793" i="12"/>
  <c r="BG793" i="12"/>
  <c r="BF793" i="12"/>
  <c r="T793" i="12"/>
  <c r="R793" i="12"/>
  <c r="P793" i="12"/>
  <c r="BK793" i="12"/>
  <c r="J793" i="12"/>
  <c r="BE793" i="12" s="1"/>
  <c r="BI790" i="12"/>
  <c r="BH790" i="12"/>
  <c r="BG790" i="12"/>
  <c r="BF790" i="12"/>
  <c r="T790" i="12"/>
  <c r="R790" i="12"/>
  <c r="P790" i="12"/>
  <c r="BK790" i="12"/>
  <c r="J790" i="12"/>
  <c r="BE790" i="12" s="1"/>
  <c r="BI785" i="12"/>
  <c r="BH785" i="12"/>
  <c r="BG785" i="12"/>
  <c r="BF785" i="12"/>
  <c r="T785" i="12"/>
  <c r="R785" i="12"/>
  <c r="P785" i="12"/>
  <c r="BK785" i="12"/>
  <c r="J785" i="12"/>
  <c r="BE785" i="12" s="1"/>
  <c r="BI780" i="12"/>
  <c r="BH780" i="12"/>
  <c r="BG780" i="12"/>
  <c r="BF780" i="12"/>
  <c r="T780" i="12"/>
  <c r="R780" i="12"/>
  <c r="P780" i="12"/>
  <c r="BK780" i="12"/>
  <c r="J780" i="12"/>
  <c r="BE780" i="12" s="1"/>
  <c r="BI767" i="12"/>
  <c r="BH767" i="12"/>
  <c r="BG767" i="12"/>
  <c r="BF767" i="12"/>
  <c r="T767" i="12"/>
  <c r="R767" i="12"/>
  <c r="P767" i="12"/>
  <c r="BK767" i="12"/>
  <c r="J767" i="12"/>
  <c r="BE767" i="12" s="1"/>
  <c r="BI750" i="12"/>
  <c r="BH750" i="12"/>
  <c r="BG750" i="12"/>
  <c r="BF750" i="12"/>
  <c r="T750" i="12"/>
  <c r="R750" i="12"/>
  <c r="P750" i="12"/>
  <c r="BK750" i="12"/>
  <c r="J750" i="12"/>
  <c r="BE750" i="12" s="1"/>
  <c r="BI739" i="12"/>
  <c r="BH739" i="12"/>
  <c r="BG739" i="12"/>
  <c r="BF739" i="12"/>
  <c r="T739" i="12"/>
  <c r="R739" i="12"/>
  <c r="P739" i="12"/>
  <c r="BK739" i="12"/>
  <c r="J739" i="12"/>
  <c r="BE739" i="12" s="1"/>
  <c r="BI732" i="12"/>
  <c r="BH732" i="12"/>
  <c r="BG732" i="12"/>
  <c r="BF732" i="12"/>
  <c r="T732" i="12"/>
  <c r="R732" i="12"/>
  <c r="P732" i="12"/>
  <c r="BK732" i="12"/>
  <c r="J732" i="12"/>
  <c r="BE732" i="12" s="1"/>
  <c r="BI726" i="12"/>
  <c r="BH726" i="12"/>
  <c r="BG726" i="12"/>
  <c r="BF726" i="12"/>
  <c r="T726" i="12"/>
  <c r="R726" i="12"/>
  <c r="P726" i="12"/>
  <c r="BK726" i="12"/>
  <c r="J726" i="12"/>
  <c r="BE726" i="12" s="1"/>
  <c r="BI693" i="12"/>
  <c r="BH693" i="12"/>
  <c r="BG693" i="12"/>
  <c r="BF693" i="12"/>
  <c r="T693" i="12"/>
  <c r="R693" i="12"/>
  <c r="P693" i="12"/>
  <c r="BK693" i="12"/>
  <c r="J693" i="12"/>
  <c r="BE693" i="12" s="1"/>
  <c r="BI658" i="12"/>
  <c r="BH658" i="12"/>
  <c r="BG658" i="12"/>
  <c r="BF658" i="12"/>
  <c r="T658" i="12"/>
  <c r="R658" i="12"/>
  <c r="P658" i="12"/>
  <c r="BK658" i="12"/>
  <c r="BK657" i="12" s="1"/>
  <c r="J657" i="12" s="1"/>
  <c r="J78" i="12" s="1"/>
  <c r="J658" i="12"/>
  <c r="BE658" i="12" s="1"/>
  <c r="BI656" i="12"/>
  <c r="BH656" i="12"/>
  <c r="BG656" i="12"/>
  <c r="BF656" i="12"/>
  <c r="T656" i="12"/>
  <c r="R656" i="12"/>
  <c r="P656" i="12"/>
  <c r="BK656" i="12"/>
  <c r="J656" i="12"/>
  <c r="BE656" i="12" s="1"/>
  <c r="BI648" i="12"/>
  <c r="BH648" i="12"/>
  <c r="BG648" i="12"/>
  <c r="BF648" i="12"/>
  <c r="BE648" i="12"/>
  <c r="T648" i="12"/>
  <c r="R648" i="12"/>
  <c r="P648" i="12"/>
  <c r="BK648" i="12"/>
  <c r="J648" i="12"/>
  <c r="BI637" i="12"/>
  <c r="BH637" i="12"/>
  <c r="BG637" i="12"/>
  <c r="BF637" i="12"/>
  <c r="T637" i="12"/>
  <c r="R637" i="12"/>
  <c r="P637" i="12"/>
  <c r="BK637" i="12"/>
  <c r="J637" i="12"/>
  <c r="BE637" i="12" s="1"/>
  <c r="BI620" i="12"/>
  <c r="BH620" i="12"/>
  <c r="BG620" i="12"/>
  <c r="BF620" i="12"/>
  <c r="BE620" i="12"/>
  <c r="T620" i="12"/>
  <c r="R620" i="12"/>
  <c r="P620" i="12"/>
  <c r="BK620" i="12"/>
  <c r="J620" i="12"/>
  <c r="BI609" i="12"/>
  <c r="BH609" i="12"/>
  <c r="BG609" i="12"/>
  <c r="BF609" i="12"/>
  <c r="T609" i="12"/>
  <c r="R609" i="12"/>
  <c r="P609" i="12"/>
  <c r="BK609" i="12"/>
  <c r="J609" i="12"/>
  <c r="BE609" i="12" s="1"/>
  <c r="BI599" i="12"/>
  <c r="BH599" i="12"/>
  <c r="BG599" i="12"/>
  <c r="BF599" i="12"/>
  <c r="BE599" i="12"/>
  <c r="T599" i="12"/>
  <c r="R599" i="12"/>
  <c r="P599" i="12"/>
  <c r="BK599" i="12"/>
  <c r="J599" i="12"/>
  <c r="BI597" i="12"/>
  <c r="BH597" i="12"/>
  <c r="BG597" i="12"/>
  <c r="BF597" i="12"/>
  <c r="T597" i="12"/>
  <c r="R597" i="12"/>
  <c r="P597" i="12"/>
  <c r="BK597" i="12"/>
  <c r="J597" i="12"/>
  <c r="BE597" i="12" s="1"/>
  <c r="BI588" i="12"/>
  <c r="BH588" i="12"/>
  <c r="BG588" i="12"/>
  <c r="BF588" i="12"/>
  <c r="BE588" i="12"/>
  <c r="T588" i="12"/>
  <c r="R588" i="12"/>
  <c r="P588" i="12"/>
  <c r="P587" i="12" s="1"/>
  <c r="BK588" i="12"/>
  <c r="BK587" i="12" s="1"/>
  <c r="J587" i="12" s="1"/>
  <c r="J77" i="12" s="1"/>
  <c r="J588" i="12"/>
  <c r="BI586" i="12"/>
  <c r="BH586" i="12"/>
  <c r="BG586" i="12"/>
  <c r="BF586" i="12"/>
  <c r="T586" i="12"/>
  <c r="R586" i="12"/>
  <c r="P586" i="12"/>
  <c r="BK586" i="12"/>
  <c r="J586" i="12"/>
  <c r="BE586" i="12" s="1"/>
  <c r="BI583" i="12"/>
  <c r="BH583" i="12"/>
  <c r="BG583" i="12"/>
  <c r="BF583" i="12"/>
  <c r="T583" i="12"/>
  <c r="R583" i="12"/>
  <c r="P583" i="12"/>
  <c r="BK583" i="12"/>
  <c r="J583" i="12"/>
  <c r="BE583" i="12" s="1"/>
  <c r="BI579" i="12"/>
  <c r="BH579" i="12"/>
  <c r="BG579" i="12"/>
  <c r="BF579" i="12"/>
  <c r="T579" i="12"/>
  <c r="R579" i="12"/>
  <c r="P579" i="12"/>
  <c r="BK579" i="12"/>
  <c r="J579" i="12"/>
  <c r="BE579" i="12" s="1"/>
  <c r="BI577" i="12"/>
  <c r="BH577" i="12"/>
  <c r="BG577" i="12"/>
  <c r="BF577" i="12"/>
  <c r="T577" i="12"/>
  <c r="R577" i="12"/>
  <c r="P577" i="12"/>
  <c r="BK577" i="12"/>
  <c r="J577" i="12"/>
  <c r="BE577" i="12" s="1"/>
  <c r="BI575" i="12"/>
  <c r="BH575" i="12"/>
  <c r="BG575" i="12"/>
  <c r="BF575" i="12"/>
  <c r="T575" i="12"/>
  <c r="R575" i="12"/>
  <c r="P575" i="12"/>
  <c r="BK575" i="12"/>
  <c r="J575" i="12"/>
  <c r="BE575" i="12" s="1"/>
  <c r="BI573" i="12"/>
  <c r="BH573" i="12"/>
  <c r="BG573" i="12"/>
  <c r="BF573" i="12"/>
  <c r="T573" i="12"/>
  <c r="R573" i="12"/>
  <c r="P573" i="12"/>
  <c r="BK573" i="12"/>
  <c r="J573" i="12"/>
  <c r="BE573" i="12" s="1"/>
  <c r="BI571" i="12"/>
  <c r="BH571" i="12"/>
  <c r="BG571" i="12"/>
  <c r="BF571" i="12"/>
  <c r="T571" i="12"/>
  <c r="R571" i="12"/>
  <c r="P571" i="12"/>
  <c r="BK571" i="12"/>
  <c r="J571" i="12"/>
  <c r="BE571" i="12" s="1"/>
  <c r="BI569" i="12"/>
  <c r="BH569" i="12"/>
  <c r="BG569" i="12"/>
  <c r="BF569" i="12"/>
  <c r="T569" i="12"/>
  <c r="R569" i="12"/>
  <c r="P569" i="12"/>
  <c r="BK569" i="12"/>
  <c r="J569" i="12"/>
  <c r="BE569" i="12" s="1"/>
  <c r="BI567" i="12"/>
  <c r="BH567" i="12"/>
  <c r="BG567" i="12"/>
  <c r="BF567" i="12"/>
  <c r="T567" i="12"/>
  <c r="R567" i="12"/>
  <c r="P567" i="12"/>
  <c r="BK567" i="12"/>
  <c r="J567" i="12"/>
  <c r="BE567" i="12" s="1"/>
  <c r="BI565" i="12"/>
  <c r="BH565" i="12"/>
  <c r="BG565" i="12"/>
  <c r="BF565" i="12"/>
  <c r="T565" i="12"/>
  <c r="R565" i="12"/>
  <c r="P565" i="12"/>
  <c r="BK565" i="12"/>
  <c r="J565" i="12"/>
  <c r="BE565" i="12" s="1"/>
  <c r="BI559" i="12"/>
  <c r="BH559" i="12"/>
  <c r="BG559" i="12"/>
  <c r="BF559" i="12"/>
  <c r="T559" i="12"/>
  <c r="R559" i="12"/>
  <c r="P559" i="12"/>
  <c r="BK559" i="12"/>
  <c r="J559" i="12"/>
  <c r="BE559" i="12" s="1"/>
  <c r="BI553" i="12"/>
  <c r="BH553" i="12"/>
  <c r="BG553" i="12"/>
  <c r="BF553" i="12"/>
  <c r="T553" i="12"/>
  <c r="R553" i="12"/>
  <c r="P553" i="12"/>
  <c r="BK553" i="12"/>
  <c r="J553" i="12"/>
  <c r="BE553" i="12" s="1"/>
  <c r="BI551" i="12"/>
  <c r="BH551" i="12"/>
  <c r="BG551" i="12"/>
  <c r="BF551" i="12"/>
  <c r="T551" i="12"/>
  <c r="R551" i="12"/>
  <c r="P551" i="12"/>
  <c r="BK551" i="12"/>
  <c r="J551" i="12"/>
  <c r="BE551" i="12" s="1"/>
  <c r="BI549" i="12"/>
  <c r="BH549" i="12"/>
  <c r="BG549" i="12"/>
  <c r="BF549" i="12"/>
  <c r="T549" i="12"/>
  <c r="R549" i="12"/>
  <c r="P549" i="12"/>
  <c r="BK549" i="12"/>
  <c r="J549" i="12"/>
  <c r="BE549" i="12" s="1"/>
  <c r="BI547" i="12"/>
  <c r="BH547" i="12"/>
  <c r="BG547" i="12"/>
  <c r="BF547" i="12"/>
  <c r="T547" i="12"/>
  <c r="R547" i="12"/>
  <c r="P547" i="12"/>
  <c r="BK547" i="12"/>
  <c r="J547" i="12"/>
  <c r="BE547" i="12" s="1"/>
  <c r="BI545" i="12"/>
  <c r="BH545" i="12"/>
  <c r="BG545" i="12"/>
  <c r="BF545" i="12"/>
  <c r="T545" i="12"/>
  <c r="R545" i="12"/>
  <c r="P545" i="12"/>
  <c r="P544" i="12" s="1"/>
  <c r="BK545" i="12"/>
  <c r="BK544" i="12" s="1"/>
  <c r="J545" i="12"/>
  <c r="BE545" i="12" s="1"/>
  <c r="BI542" i="12"/>
  <c r="BH542" i="12"/>
  <c r="BG542" i="12"/>
  <c r="BF542" i="12"/>
  <c r="T542" i="12"/>
  <c r="T541" i="12" s="1"/>
  <c r="R542" i="12"/>
  <c r="R541" i="12" s="1"/>
  <c r="P542" i="12"/>
  <c r="P541" i="12" s="1"/>
  <c r="BK542" i="12"/>
  <c r="BK541" i="12" s="1"/>
  <c r="J541" i="12" s="1"/>
  <c r="J74" i="12" s="1"/>
  <c r="J542" i="12"/>
  <c r="BE542" i="12" s="1"/>
  <c r="BI504" i="12"/>
  <c r="BH504" i="12"/>
  <c r="BG504" i="12"/>
  <c r="BF504" i="12"/>
  <c r="BE504" i="12"/>
  <c r="T504" i="12"/>
  <c r="T503" i="12" s="1"/>
  <c r="R504" i="12"/>
  <c r="R503" i="12" s="1"/>
  <c r="P504" i="12"/>
  <c r="P503" i="12" s="1"/>
  <c r="BK504" i="12"/>
  <c r="BK503" i="12" s="1"/>
  <c r="J503" i="12" s="1"/>
  <c r="J73" i="12" s="1"/>
  <c r="J504" i="12"/>
  <c r="BI501" i="12"/>
  <c r="BH501" i="12"/>
  <c r="BG501" i="12"/>
  <c r="BF501" i="12"/>
  <c r="T501" i="12"/>
  <c r="R501" i="12"/>
  <c r="P501" i="12"/>
  <c r="BK501" i="12"/>
  <c r="J501" i="12"/>
  <c r="BE501" i="12" s="1"/>
  <c r="BI499" i="12"/>
  <c r="BH499" i="12"/>
  <c r="BG499" i="12"/>
  <c r="BF499" i="12"/>
  <c r="T499" i="12"/>
  <c r="R499" i="12"/>
  <c r="P499" i="12"/>
  <c r="BK499" i="12"/>
  <c r="J499" i="12"/>
  <c r="BE499" i="12" s="1"/>
  <c r="BI497" i="12"/>
  <c r="BH497" i="12"/>
  <c r="BG497" i="12"/>
  <c r="BF497" i="12"/>
  <c r="T497" i="12"/>
  <c r="R497" i="12"/>
  <c r="P497" i="12"/>
  <c r="BK497" i="12"/>
  <c r="J497" i="12"/>
  <c r="BE497" i="12" s="1"/>
  <c r="BI495" i="12"/>
  <c r="BH495" i="12"/>
  <c r="BG495" i="12"/>
  <c r="BF495" i="12"/>
  <c r="T495" i="12"/>
  <c r="R495" i="12"/>
  <c r="P495" i="12"/>
  <c r="BK495" i="12"/>
  <c r="J495" i="12"/>
  <c r="BE495" i="12" s="1"/>
  <c r="BI493" i="12"/>
  <c r="BH493" i="12"/>
  <c r="BG493" i="12"/>
  <c r="BF493" i="12"/>
  <c r="T493" i="12"/>
  <c r="R493" i="12"/>
  <c r="P493" i="12"/>
  <c r="BK493" i="12"/>
  <c r="J493" i="12"/>
  <c r="BE493" i="12" s="1"/>
  <c r="BI491" i="12"/>
  <c r="BH491" i="12"/>
  <c r="BG491" i="12"/>
  <c r="BF491" i="12"/>
  <c r="T491" i="12"/>
  <c r="R491" i="12"/>
  <c r="P491" i="12"/>
  <c r="BK491" i="12"/>
  <c r="J491" i="12"/>
  <c r="BE491" i="12" s="1"/>
  <c r="BI489" i="12"/>
  <c r="BH489" i="12"/>
  <c r="BG489" i="12"/>
  <c r="BF489" i="12"/>
  <c r="T489" i="12"/>
  <c r="T486" i="12" s="1"/>
  <c r="R489" i="12"/>
  <c r="P489" i="12"/>
  <c r="BK489" i="12"/>
  <c r="J489" i="12"/>
  <c r="BE489" i="12" s="1"/>
  <c r="BI487" i="12"/>
  <c r="BH487" i="12"/>
  <c r="BG487" i="12"/>
  <c r="BF487" i="12"/>
  <c r="T487" i="12"/>
  <c r="R487" i="12"/>
  <c r="P487" i="12"/>
  <c r="BK487" i="12"/>
  <c r="BK486" i="12" s="1"/>
  <c r="J486" i="12" s="1"/>
  <c r="J72" i="12" s="1"/>
  <c r="J487" i="12"/>
  <c r="BE487" i="12" s="1"/>
  <c r="BI482" i="12"/>
  <c r="BH482" i="12"/>
  <c r="BG482" i="12"/>
  <c r="BF482" i="12"/>
  <c r="T482" i="12"/>
  <c r="T481" i="12" s="1"/>
  <c r="R482" i="12"/>
  <c r="R481" i="12" s="1"/>
  <c r="P482" i="12"/>
  <c r="P481" i="12" s="1"/>
  <c r="BK482" i="12"/>
  <c r="BK481" i="12" s="1"/>
  <c r="J482" i="12"/>
  <c r="BE482" i="12" s="1"/>
  <c r="BI478" i="12"/>
  <c r="BH478" i="12"/>
  <c r="BG478" i="12"/>
  <c r="BF478" i="12"/>
  <c r="T478" i="12"/>
  <c r="R478" i="12"/>
  <c r="P478" i="12"/>
  <c r="BK478" i="12"/>
  <c r="J478" i="12"/>
  <c r="BE478" i="12" s="1"/>
  <c r="BI476" i="12"/>
  <c r="BH476" i="12"/>
  <c r="BG476" i="12"/>
  <c r="BF476" i="12"/>
  <c r="T476" i="12"/>
  <c r="R476" i="12"/>
  <c r="P476" i="12"/>
  <c r="BK476" i="12"/>
  <c r="J476" i="12"/>
  <c r="BE476" i="12" s="1"/>
  <c r="BI474" i="12"/>
  <c r="BH474" i="12"/>
  <c r="BG474" i="12"/>
  <c r="BF474" i="12"/>
  <c r="BE474" i="12"/>
  <c r="T474" i="12"/>
  <c r="R474" i="12"/>
  <c r="P474" i="12"/>
  <c r="BK474" i="12"/>
  <c r="J474" i="12"/>
  <c r="BI472" i="12"/>
  <c r="BH472" i="12"/>
  <c r="BG472" i="12"/>
  <c r="BF472" i="12"/>
  <c r="T472" i="12"/>
  <c r="R472" i="12"/>
  <c r="R471" i="12" s="1"/>
  <c r="P472" i="12"/>
  <c r="P471" i="12" s="1"/>
  <c r="BK472" i="12"/>
  <c r="J472" i="12"/>
  <c r="BE472" i="12" s="1"/>
  <c r="BI432" i="12"/>
  <c r="BH432" i="12"/>
  <c r="BG432" i="12"/>
  <c r="BF432" i="12"/>
  <c r="T432" i="12"/>
  <c r="R432" i="12"/>
  <c r="P432" i="12"/>
  <c r="BK432" i="12"/>
  <c r="J432" i="12"/>
  <c r="BE432" i="12" s="1"/>
  <c r="BI410" i="12"/>
  <c r="BH410" i="12"/>
  <c r="BG410" i="12"/>
  <c r="BF410" i="12"/>
  <c r="T410" i="12"/>
  <c r="R410" i="12"/>
  <c r="P410" i="12"/>
  <c r="BK410" i="12"/>
  <c r="J410" i="12"/>
  <c r="BE410" i="12" s="1"/>
  <c r="BI393" i="12"/>
  <c r="BH393" i="12"/>
  <c r="BG393" i="12"/>
  <c r="BF393" i="12"/>
  <c r="T393" i="12"/>
  <c r="R393" i="12"/>
  <c r="P393" i="12"/>
  <c r="BK393" i="12"/>
  <c r="J393" i="12"/>
  <c r="BE393" i="12" s="1"/>
  <c r="BI391" i="12"/>
  <c r="BH391" i="12"/>
  <c r="BG391" i="12"/>
  <c r="BF391" i="12"/>
  <c r="T391" i="12"/>
  <c r="R391" i="12"/>
  <c r="P391" i="12"/>
  <c r="BK391" i="12"/>
  <c r="J391" i="12"/>
  <c r="BE391" i="12" s="1"/>
  <c r="BI386" i="12"/>
  <c r="BH386" i="12"/>
  <c r="BG386" i="12"/>
  <c r="BF386" i="12"/>
  <c r="T386" i="12"/>
  <c r="R386" i="12"/>
  <c r="P386" i="12"/>
  <c r="BK386" i="12"/>
  <c r="J386" i="12"/>
  <c r="BE386" i="12" s="1"/>
  <c r="BI384" i="12"/>
  <c r="BH384" i="12"/>
  <c r="BG384" i="12"/>
  <c r="BF384" i="12"/>
  <c r="T384" i="12"/>
  <c r="R384" i="12"/>
  <c r="P384" i="12"/>
  <c r="BK384" i="12"/>
  <c r="J384" i="12"/>
  <c r="BE384" i="12" s="1"/>
  <c r="BI380" i="12"/>
  <c r="BH380" i="12"/>
  <c r="BG380" i="12"/>
  <c r="BF380" i="12"/>
  <c r="T380" i="12"/>
  <c r="R380" i="12"/>
  <c r="P380" i="12"/>
  <c r="P379" i="12" s="1"/>
  <c r="BK380" i="12"/>
  <c r="J380" i="12"/>
  <c r="BE380" i="12" s="1"/>
  <c r="BI372" i="12"/>
  <c r="BH372" i="12"/>
  <c r="BG372" i="12"/>
  <c r="BF372" i="12"/>
  <c r="T372" i="12"/>
  <c r="R372" i="12"/>
  <c r="P372" i="12"/>
  <c r="BK372" i="12"/>
  <c r="J372" i="12"/>
  <c r="BE372" i="12" s="1"/>
  <c r="BI370" i="12"/>
  <c r="BH370" i="12"/>
  <c r="BG370" i="12"/>
  <c r="BF370" i="12"/>
  <c r="BE370" i="12"/>
  <c r="T370" i="12"/>
  <c r="R370" i="12"/>
  <c r="P370" i="12"/>
  <c r="BK370" i="12"/>
  <c r="J370" i="12"/>
  <c r="BI368" i="12"/>
  <c r="BH368" i="12"/>
  <c r="BG368" i="12"/>
  <c r="BF368" i="12"/>
  <c r="T368" i="12"/>
  <c r="R368" i="12"/>
  <c r="P368" i="12"/>
  <c r="BK368" i="12"/>
  <c r="J368" i="12"/>
  <c r="BE368" i="12" s="1"/>
  <c r="BI366" i="12"/>
  <c r="BH366" i="12"/>
  <c r="BG366" i="12"/>
  <c r="BF366" i="12"/>
  <c r="BE366" i="12"/>
  <c r="T366" i="12"/>
  <c r="R366" i="12"/>
  <c r="P366" i="12"/>
  <c r="BK366" i="12"/>
  <c r="J366" i="12"/>
  <c r="BI362" i="12"/>
  <c r="BH362" i="12"/>
  <c r="BG362" i="12"/>
  <c r="BF362" i="12"/>
  <c r="T362" i="12"/>
  <c r="R362" i="12"/>
  <c r="P362" i="12"/>
  <c r="BK362" i="12"/>
  <c r="J362" i="12"/>
  <c r="BE362" i="12" s="1"/>
  <c r="BI360" i="12"/>
  <c r="BH360" i="12"/>
  <c r="BG360" i="12"/>
  <c r="BF360" i="12"/>
  <c r="BE360" i="12"/>
  <c r="T360" i="12"/>
  <c r="R360" i="12"/>
  <c r="P360" i="12"/>
  <c r="BK360" i="12"/>
  <c r="J360" i="12"/>
  <c r="BI358" i="12"/>
  <c r="BH358" i="12"/>
  <c r="BG358" i="12"/>
  <c r="BF358" i="12"/>
  <c r="T358" i="12"/>
  <c r="R358" i="12"/>
  <c r="P358" i="12"/>
  <c r="BK358" i="12"/>
  <c r="J358" i="12"/>
  <c r="BE358" i="12" s="1"/>
  <c r="BI353" i="12"/>
  <c r="BH353" i="12"/>
  <c r="BG353" i="12"/>
  <c r="BF353" i="12"/>
  <c r="BE353" i="12"/>
  <c r="T353" i="12"/>
  <c r="R353" i="12"/>
  <c r="P353" i="12"/>
  <c r="BK353" i="12"/>
  <c r="J353" i="12"/>
  <c r="BI348" i="12"/>
  <c r="BH348" i="12"/>
  <c r="BG348" i="12"/>
  <c r="BF348" i="12"/>
  <c r="T348" i="12"/>
  <c r="R348" i="12"/>
  <c r="P348" i="12"/>
  <c r="BK348" i="12"/>
  <c r="J348" i="12"/>
  <c r="BE348" i="12" s="1"/>
  <c r="BI343" i="12"/>
  <c r="BH343" i="12"/>
  <c r="BG343" i="12"/>
  <c r="BF343" i="12"/>
  <c r="BE343" i="12"/>
  <c r="T343" i="12"/>
  <c r="R343" i="12"/>
  <c r="P343" i="12"/>
  <c r="BK343" i="12"/>
  <c r="J343" i="12"/>
  <c r="BI334" i="12"/>
  <c r="BH334" i="12"/>
  <c r="BG334" i="12"/>
  <c r="BF334" i="12"/>
  <c r="T334" i="12"/>
  <c r="R334" i="12"/>
  <c r="P334" i="12"/>
  <c r="BK334" i="12"/>
  <c r="J334" i="12"/>
  <c r="BE334" i="12" s="1"/>
  <c r="BI332" i="12"/>
  <c r="BH332" i="12"/>
  <c r="BG332" i="12"/>
  <c r="BF332" i="12"/>
  <c r="BE332" i="12"/>
  <c r="T332" i="12"/>
  <c r="R332" i="12"/>
  <c r="P332" i="12"/>
  <c r="BK332" i="12"/>
  <c r="J332" i="12"/>
  <c r="BI324" i="12"/>
  <c r="BH324" i="12"/>
  <c r="BG324" i="12"/>
  <c r="BF324" i="12"/>
  <c r="T324" i="12"/>
  <c r="R324" i="12"/>
  <c r="P324" i="12"/>
  <c r="BK324" i="12"/>
  <c r="J324" i="12"/>
  <c r="BE324" i="12" s="1"/>
  <c r="BI322" i="12"/>
  <c r="BH322" i="12"/>
  <c r="BG322" i="12"/>
  <c r="BF322" i="12"/>
  <c r="BE322" i="12"/>
  <c r="T322" i="12"/>
  <c r="R322" i="12"/>
  <c r="P322" i="12"/>
  <c r="BK322" i="12"/>
  <c r="J322" i="12"/>
  <c r="BI320" i="12"/>
  <c r="BH320" i="12"/>
  <c r="BG320" i="12"/>
  <c r="BF320" i="12"/>
  <c r="T320" i="12"/>
  <c r="R320" i="12"/>
  <c r="P320" i="12"/>
  <c r="BK320" i="12"/>
  <c r="J320" i="12"/>
  <c r="BE320" i="12" s="1"/>
  <c r="BI315" i="12"/>
  <c r="BH315" i="12"/>
  <c r="BG315" i="12"/>
  <c r="BF315" i="12"/>
  <c r="BE315" i="12"/>
  <c r="T315" i="12"/>
  <c r="R315" i="12"/>
  <c r="P315" i="12"/>
  <c r="BK315" i="12"/>
  <c r="J315" i="12"/>
  <c r="BI309" i="12"/>
  <c r="BH309" i="12"/>
  <c r="BG309" i="12"/>
  <c r="BF309" i="12"/>
  <c r="T309" i="12"/>
  <c r="R309" i="12"/>
  <c r="P309" i="12"/>
  <c r="BK309" i="12"/>
  <c r="J309" i="12"/>
  <c r="BE309" i="12" s="1"/>
  <c r="BI307" i="12"/>
  <c r="BH307" i="12"/>
  <c r="BG307" i="12"/>
  <c r="BF307" i="12"/>
  <c r="BE307" i="12"/>
  <c r="T307" i="12"/>
  <c r="R307" i="12"/>
  <c r="P307" i="12"/>
  <c r="BK307" i="12"/>
  <c r="J307" i="12"/>
  <c r="BI305" i="12"/>
  <c r="BH305" i="12"/>
  <c r="BG305" i="12"/>
  <c r="BF305" i="12"/>
  <c r="T305" i="12"/>
  <c r="R305" i="12"/>
  <c r="P305" i="12"/>
  <c r="BK305" i="12"/>
  <c r="J305" i="12"/>
  <c r="BE305" i="12" s="1"/>
  <c r="BI303" i="12"/>
  <c r="BH303" i="12"/>
  <c r="BG303" i="12"/>
  <c r="BF303" i="12"/>
  <c r="BE303" i="12"/>
  <c r="T303" i="12"/>
  <c r="R303" i="12"/>
  <c r="P303" i="12"/>
  <c r="BK303" i="12"/>
  <c r="J303" i="12"/>
  <c r="BI298" i="12"/>
  <c r="BH298" i="12"/>
  <c r="BG298" i="12"/>
  <c r="BF298" i="12"/>
  <c r="T298" i="12"/>
  <c r="R298" i="12"/>
  <c r="P298" i="12"/>
  <c r="BK298" i="12"/>
  <c r="J298" i="12"/>
  <c r="BE298" i="12" s="1"/>
  <c r="BI296" i="12"/>
  <c r="BH296" i="12"/>
  <c r="BG296" i="12"/>
  <c r="BF296" i="12"/>
  <c r="T296" i="12"/>
  <c r="R296" i="12"/>
  <c r="P296" i="12"/>
  <c r="BK296" i="12"/>
  <c r="J296" i="12"/>
  <c r="BE296" i="12" s="1"/>
  <c r="BI294" i="12"/>
  <c r="BH294" i="12"/>
  <c r="BG294" i="12"/>
  <c r="BF294" i="12"/>
  <c r="T294" i="12"/>
  <c r="R294" i="12"/>
  <c r="P294" i="12"/>
  <c r="BK294" i="12"/>
  <c r="J294" i="12"/>
  <c r="BE294" i="12" s="1"/>
  <c r="BI288" i="12"/>
  <c r="BH288" i="12"/>
  <c r="BG288" i="12"/>
  <c r="BF288" i="12"/>
  <c r="T288" i="12"/>
  <c r="R288" i="12"/>
  <c r="P288" i="12"/>
  <c r="BK288" i="12"/>
  <c r="J288" i="12"/>
  <c r="BE288" i="12" s="1"/>
  <c r="BI286" i="12"/>
  <c r="BH286" i="12"/>
  <c r="BG286" i="12"/>
  <c r="BF286" i="12"/>
  <c r="T286" i="12"/>
  <c r="R286" i="12"/>
  <c r="P286" i="12"/>
  <c r="BK286" i="12"/>
  <c r="J286" i="12"/>
  <c r="BE286" i="12" s="1"/>
  <c r="BI284" i="12"/>
  <c r="BH284" i="12"/>
  <c r="BG284" i="12"/>
  <c r="BF284" i="12"/>
  <c r="T284" i="12"/>
  <c r="R284" i="12"/>
  <c r="P284" i="12"/>
  <c r="BK284" i="12"/>
  <c r="J284" i="12"/>
  <c r="BE284" i="12" s="1"/>
  <c r="BI268" i="12"/>
  <c r="BH268" i="12"/>
  <c r="BG268" i="12"/>
  <c r="BF268" i="12"/>
  <c r="T268" i="12"/>
  <c r="T267" i="12" s="1"/>
  <c r="R268" i="12"/>
  <c r="P268" i="12"/>
  <c r="BK268" i="12"/>
  <c r="BK267" i="12" s="1"/>
  <c r="J268" i="12"/>
  <c r="BE268" i="12" s="1"/>
  <c r="BI239" i="12"/>
  <c r="BH239" i="12"/>
  <c r="BG239" i="12"/>
  <c r="BF239" i="12"/>
  <c r="T239" i="12"/>
  <c r="R239" i="12"/>
  <c r="P239" i="12"/>
  <c r="BK239" i="12"/>
  <c r="J239" i="12"/>
  <c r="BE239" i="12" s="1"/>
  <c r="BI236" i="12"/>
  <c r="BH236" i="12"/>
  <c r="BG236" i="12"/>
  <c r="BF236" i="12"/>
  <c r="T236" i="12"/>
  <c r="R236" i="12"/>
  <c r="P236" i="12"/>
  <c r="BK236" i="12"/>
  <c r="J236" i="12"/>
  <c r="BE236" i="12" s="1"/>
  <c r="BI232" i="12"/>
  <c r="BH232" i="12"/>
  <c r="BG232" i="12"/>
  <c r="BF232" i="12"/>
  <c r="T232" i="12"/>
  <c r="R232" i="12"/>
  <c r="P232" i="12"/>
  <c r="BK232" i="12"/>
  <c r="J232" i="12"/>
  <c r="BE232" i="12" s="1"/>
  <c r="BI229" i="12"/>
  <c r="BH229" i="12"/>
  <c r="BG229" i="12"/>
  <c r="BF229" i="12"/>
  <c r="T229" i="12"/>
  <c r="R229" i="12"/>
  <c r="P229" i="12"/>
  <c r="BK229" i="12"/>
  <c r="J229" i="12"/>
  <c r="BE229" i="12" s="1"/>
  <c r="BI223" i="12"/>
  <c r="BH223" i="12"/>
  <c r="BG223" i="12"/>
  <c r="BF223" i="12"/>
  <c r="T223" i="12"/>
  <c r="R223" i="12"/>
  <c r="P223" i="12"/>
  <c r="BK223" i="12"/>
  <c r="J223" i="12"/>
  <c r="BE223" i="12" s="1"/>
  <c r="BI220" i="12"/>
  <c r="BH220" i="12"/>
  <c r="BG220" i="12"/>
  <c r="BF220" i="12"/>
  <c r="T220" i="12"/>
  <c r="R220" i="12"/>
  <c r="P220" i="12"/>
  <c r="BK220" i="12"/>
  <c r="J220" i="12"/>
  <c r="BE220" i="12" s="1"/>
  <c r="BI217" i="12"/>
  <c r="BH217" i="12"/>
  <c r="BG217" i="12"/>
  <c r="BF217" i="12"/>
  <c r="T217" i="12"/>
  <c r="R217" i="12"/>
  <c r="P217" i="12"/>
  <c r="BK217" i="12"/>
  <c r="J217" i="12"/>
  <c r="BE217" i="12" s="1"/>
  <c r="BI213" i="12"/>
  <c r="BH213" i="12"/>
  <c r="BG213" i="12"/>
  <c r="BF213" i="12"/>
  <c r="T213" i="12"/>
  <c r="R213" i="12"/>
  <c r="P213" i="12"/>
  <c r="BK213" i="12"/>
  <c r="J213" i="12"/>
  <c r="BE213" i="12" s="1"/>
  <c r="BI209" i="12"/>
  <c r="BH209" i="12"/>
  <c r="BG209" i="12"/>
  <c r="BF209" i="12"/>
  <c r="T209" i="12"/>
  <c r="R209" i="12"/>
  <c r="P209" i="12"/>
  <c r="BK209" i="12"/>
  <c r="J209" i="12"/>
  <c r="BE209" i="12" s="1"/>
  <c r="BI206" i="12"/>
  <c r="BH206" i="12"/>
  <c r="BG206" i="12"/>
  <c r="BF206" i="12"/>
  <c r="T206" i="12"/>
  <c r="R206" i="12"/>
  <c r="P206" i="12"/>
  <c r="BK206" i="12"/>
  <c r="J206" i="12"/>
  <c r="BE206" i="12" s="1"/>
  <c r="BI180" i="12"/>
  <c r="BH180" i="12"/>
  <c r="BG180" i="12"/>
  <c r="BF180" i="12"/>
  <c r="T180" i="12"/>
  <c r="R180" i="12"/>
  <c r="P180" i="12"/>
  <c r="BK180" i="12"/>
  <c r="J180" i="12"/>
  <c r="BE180" i="12" s="1"/>
  <c r="BI177" i="12"/>
  <c r="BH177" i="12"/>
  <c r="BG177" i="12"/>
  <c r="BF177" i="12"/>
  <c r="T177" i="12"/>
  <c r="R177" i="12"/>
  <c r="P177" i="12"/>
  <c r="BK177" i="12"/>
  <c r="BK176" i="12" s="1"/>
  <c r="J176" i="12" s="1"/>
  <c r="J64" i="12" s="1"/>
  <c r="J177" i="12"/>
  <c r="BE177" i="12" s="1"/>
  <c r="BI165" i="12"/>
  <c r="BH165" i="12"/>
  <c r="BG165" i="12"/>
  <c r="BF165" i="12"/>
  <c r="T165" i="12"/>
  <c r="R165" i="12"/>
  <c r="P165" i="12"/>
  <c r="BK165" i="12"/>
  <c r="J165" i="12"/>
  <c r="BE165" i="12" s="1"/>
  <c r="BI156" i="12"/>
  <c r="BH156" i="12"/>
  <c r="BG156" i="12"/>
  <c r="BF156" i="12"/>
  <c r="BE156" i="12"/>
  <c r="T156" i="12"/>
  <c r="R156" i="12"/>
  <c r="P156" i="12"/>
  <c r="P155" i="12" s="1"/>
  <c r="BK156" i="12"/>
  <c r="BK155" i="12" s="1"/>
  <c r="J155" i="12" s="1"/>
  <c r="J63" i="12" s="1"/>
  <c r="J156" i="12"/>
  <c r="BI153" i="12"/>
  <c r="BH153" i="12"/>
  <c r="BG153" i="12"/>
  <c r="BF153" i="12"/>
  <c r="T153" i="12"/>
  <c r="R153" i="12"/>
  <c r="P153" i="12"/>
  <c r="BK153" i="12"/>
  <c r="J153" i="12"/>
  <c r="BE153" i="12" s="1"/>
  <c r="BI151" i="12"/>
  <c r="BH151" i="12"/>
  <c r="BG151" i="12"/>
  <c r="BF151" i="12"/>
  <c r="T151" i="12"/>
  <c r="R151" i="12"/>
  <c r="P151" i="12"/>
  <c r="BK151" i="12"/>
  <c r="J151" i="12"/>
  <c r="BE151" i="12" s="1"/>
  <c r="BI149" i="12"/>
  <c r="BH149" i="12"/>
  <c r="BG149" i="12"/>
  <c r="BF149" i="12"/>
  <c r="T149" i="12"/>
  <c r="R149" i="12"/>
  <c r="P149" i="12"/>
  <c r="BK149" i="12"/>
  <c r="J149" i="12"/>
  <c r="BE149" i="12" s="1"/>
  <c r="BI145" i="12"/>
  <c r="BH145" i="12"/>
  <c r="BG145" i="12"/>
  <c r="BF145" i="12"/>
  <c r="T145" i="12"/>
  <c r="R145" i="12"/>
  <c r="P145" i="12"/>
  <c r="BK145" i="12"/>
  <c r="J145" i="12"/>
  <c r="BE145" i="12" s="1"/>
  <c r="BI143" i="12"/>
  <c r="BH143" i="12"/>
  <c r="BG143" i="12"/>
  <c r="BF143" i="12"/>
  <c r="T143" i="12"/>
  <c r="R143" i="12"/>
  <c r="P143" i="12"/>
  <c r="BK143" i="12"/>
  <c r="J143" i="12"/>
  <c r="BE143" i="12" s="1"/>
  <c r="BI141" i="12"/>
  <c r="BH141" i="12"/>
  <c r="BG141" i="12"/>
  <c r="BF141" i="12"/>
  <c r="T141" i="12"/>
  <c r="R141" i="12"/>
  <c r="P141" i="12"/>
  <c r="BK141" i="12"/>
  <c r="J141" i="12"/>
  <c r="BE141" i="12" s="1"/>
  <c r="BI139" i="12"/>
  <c r="BH139" i="12"/>
  <c r="BG139" i="12"/>
  <c r="BF139" i="12"/>
  <c r="T139" i="12"/>
  <c r="R139" i="12"/>
  <c r="P139" i="12"/>
  <c r="BK139" i="12"/>
  <c r="J139" i="12"/>
  <c r="BE139" i="12" s="1"/>
  <c r="BI133" i="12"/>
  <c r="BH133" i="12"/>
  <c r="BG133" i="12"/>
  <c r="BF133" i="12"/>
  <c r="T133" i="12"/>
  <c r="R133" i="12"/>
  <c r="P133" i="12"/>
  <c r="BK133" i="12"/>
  <c r="J133" i="12"/>
  <c r="BE133" i="12" s="1"/>
  <c r="BI123" i="12"/>
  <c r="BH123" i="12"/>
  <c r="BG123" i="12"/>
  <c r="BF123" i="12"/>
  <c r="T123" i="12"/>
  <c r="R123" i="12"/>
  <c r="P123" i="12"/>
  <c r="BK123" i="12"/>
  <c r="J123" i="12"/>
  <c r="BE123" i="12" s="1"/>
  <c r="BI121" i="12"/>
  <c r="BH121" i="12"/>
  <c r="BG121" i="12"/>
  <c r="BF121" i="12"/>
  <c r="T121" i="12"/>
  <c r="R121" i="12"/>
  <c r="P121" i="12"/>
  <c r="BK121" i="12"/>
  <c r="J121" i="12"/>
  <c r="BE121" i="12" s="1"/>
  <c r="BI119" i="12"/>
  <c r="BH119" i="12"/>
  <c r="BG119" i="12"/>
  <c r="BF119" i="12"/>
  <c r="T119" i="12"/>
  <c r="R119" i="12"/>
  <c r="P119" i="12"/>
  <c r="BK119" i="12"/>
  <c r="J119" i="12"/>
  <c r="BE119" i="12" s="1"/>
  <c r="BI117" i="12"/>
  <c r="BH117" i="12"/>
  <c r="BG117" i="12"/>
  <c r="BF117" i="12"/>
  <c r="T117" i="12"/>
  <c r="R117" i="12"/>
  <c r="P117" i="12"/>
  <c r="BK117" i="12"/>
  <c r="J117" i="12"/>
  <c r="BE117" i="12" s="1"/>
  <c r="BI115" i="12"/>
  <c r="BH115" i="12"/>
  <c r="BG115" i="12"/>
  <c r="BF115" i="12"/>
  <c r="T115" i="12"/>
  <c r="T114" i="12" s="1"/>
  <c r="R115" i="12"/>
  <c r="P115" i="12"/>
  <c r="BK115" i="12"/>
  <c r="J115" i="12"/>
  <c r="BE115" i="12" s="1"/>
  <c r="F106" i="12"/>
  <c r="E104" i="12"/>
  <c r="F53" i="12"/>
  <c r="E51" i="12"/>
  <c r="J23" i="12"/>
  <c r="E23" i="12"/>
  <c r="J55" i="12" s="1"/>
  <c r="J22" i="12"/>
  <c r="J20" i="12"/>
  <c r="E20" i="12"/>
  <c r="F109" i="12" s="1"/>
  <c r="J19" i="12"/>
  <c r="J17" i="12"/>
  <c r="E17" i="12"/>
  <c r="F108" i="12" s="1"/>
  <c r="J16" i="12"/>
  <c r="J14" i="12"/>
  <c r="J53" i="12" s="1"/>
  <c r="E7" i="12"/>
  <c r="E100" i="12" s="1"/>
  <c r="R104" i="11"/>
  <c r="R103" i="11" s="1"/>
  <c r="P83" i="11"/>
  <c r="AY62" i="1"/>
  <c r="AX62" i="1"/>
  <c r="BI107" i="11"/>
  <c r="BH107" i="11"/>
  <c r="BG107" i="11"/>
  <c r="BF107" i="11"/>
  <c r="T107" i="11"/>
  <c r="R107" i="11"/>
  <c r="P107" i="11"/>
  <c r="BK107" i="11"/>
  <c r="J107" i="11"/>
  <c r="BE107" i="11" s="1"/>
  <c r="BI105" i="11"/>
  <c r="BH105" i="11"/>
  <c r="BG105" i="11"/>
  <c r="BF105" i="11"/>
  <c r="T105" i="11"/>
  <c r="R105" i="11"/>
  <c r="P105" i="11"/>
  <c r="P104" i="11" s="1"/>
  <c r="P103" i="11" s="1"/>
  <c r="BK105" i="11"/>
  <c r="J105" i="11"/>
  <c r="BE105" i="11" s="1"/>
  <c r="BI101" i="11"/>
  <c r="BH101" i="11"/>
  <c r="BG101" i="11"/>
  <c r="BF101" i="11"/>
  <c r="T101" i="11"/>
  <c r="R101" i="11"/>
  <c r="P101" i="11"/>
  <c r="BK101" i="11"/>
  <c r="J101" i="11"/>
  <c r="BE101" i="11" s="1"/>
  <c r="BI99" i="11"/>
  <c r="BH99" i="11"/>
  <c r="BG99" i="11"/>
  <c r="BF99" i="11"/>
  <c r="T99" i="11"/>
  <c r="R99" i="11"/>
  <c r="P99" i="11"/>
  <c r="BK99" i="11"/>
  <c r="J99" i="11"/>
  <c r="BE99" i="11" s="1"/>
  <c r="BI97" i="11"/>
  <c r="BH97" i="11"/>
  <c r="BG97" i="11"/>
  <c r="BF97" i="11"/>
  <c r="T97" i="11"/>
  <c r="R97" i="11"/>
  <c r="P97" i="11"/>
  <c r="BK97" i="11"/>
  <c r="J97" i="11"/>
  <c r="BE97" i="11" s="1"/>
  <c r="BI95" i="11"/>
  <c r="BH95" i="11"/>
  <c r="BG95" i="11"/>
  <c r="BF95" i="11"/>
  <c r="T95" i="11"/>
  <c r="R95" i="11"/>
  <c r="P95" i="11"/>
  <c r="BK95" i="11"/>
  <c r="J95" i="11"/>
  <c r="BE95" i="11" s="1"/>
  <c r="BI94" i="11"/>
  <c r="BH94" i="11"/>
  <c r="BG94" i="11"/>
  <c r="BF94" i="11"/>
  <c r="T94" i="11"/>
  <c r="R94" i="11"/>
  <c r="R93" i="11" s="1"/>
  <c r="P94" i="11"/>
  <c r="BK94" i="11"/>
  <c r="J94" i="11"/>
  <c r="BE94" i="11" s="1"/>
  <c r="BI91" i="11"/>
  <c r="BH91" i="11"/>
  <c r="BG91" i="11"/>
  <c r="BF91" i="11"/>
  <c r="BE91" i="11"/>
  <c r="T91" i="11"/>
  <c r="R91" i="11"/>
  <c r="P91" i="11"/>
  <c r="BK91" i="11"/>
  <c r="J91" i="11"/>
  <c r="BI89" i="11"/>
  <c r="BH89" i="11"/>
  <c r="BG89" i="11"/>
  <c r="BF89" i="11"/>
  <c r="BE89" i="11"/>
  <c r="T89" i="11"/>
  <c r="R89" i="11"/>
  <c r="P89" i="11"/>
  <c r="BK89" i="11"/>
  <c r="J89" i="11"/>
  <c r="BI87" i="11"/>
  <c r="BH87" i="11"/>
  <c r="BG87" i="11"/>
  <c r="BF87" i="11"/>
  <c r="BE87" i="11"/>
  <c r="T87" i="11"/>
  <c r="R87" i="11"/>
  <c r="P87" i="11"/>
  <c r="BK87" i="11"/>
  <c r="BK83" i="11" s="1"/>
  <c r="J87" i="11"/>
  <c r="BI84" i="11"/>
  <c r="BH84" i="11"/>
  <c r="BG84" i="11"/>
  <c r="F32" i="11" s="1"/>
  <c r="BB62" i="1" s="1"/>
  <c r="BF84" i="11"/>
  <c r="BE84" i="11"/>
  <c r="T84" i="11"/>
  <c r="T83" i="11" s="1"/>
  <c r="R84" i="11"/>
  <c r="R83" i="11" s="1"/>
  <c r="P84" i="11"/>
  <c r="BK84" i="11"/>
  <c r="J84" i="11"/>
  <c r="J77" i="11"/>
  <c r="F77" i="11"/>
  <c r="F75" i="11"/>
  <c r="E73" i="11"/>
  <c r="J51" i="11"/>
  <c r="F51" i="11"/>
  <c r="F49" i="11"/>
  <c r="E47" i="11"/>
  <c r="J18" i="11"/>
  <c r="E18" i="11"/>
  <c r="F52" i="11" s="1"/>
  <c r="J17" i="11"/>
  <c r="J12" i="11"/>
  <c r="J75" i="11" s="1"/>
  <c r="E7" i="11"/>
  <c r="E45" i="11" s="1"/>
  <c r="P76" i="10"/>
  <c r="AU61" i="1" s="1"/>
  <c r="AY61" i="1"/>
  <c r="AX61" i="1"/>
  <c r="F30" i="10"/>
  <c r="AZ61" i="1" s="1"/>
  <c r="BI77" i="10"/>
  <c r="F34" i="10" s="1"/>
  <c r="BD61" i="1" s="1"/>
  <c r="BH77" i="10"/>
  <c r="F33" i="10" s="1"/>
  <c r="BC61" i="1" s="1"/>
  <c r="BG77" i="10"/>
  <c r="F32" i="10" s="1"/>
  <c r="BB61" i="1" s="1"/>
  <c r="BF77" i="10"/>
  <c r="J31" i="10" s="1"/>
  <c r="AW61" i="1" s="1"/>
  <c r="AT61" i="1" s="1"/>
  <c r="T77" i="10"/>
  <c r="T76" i="10" s="1"/>
  <c r="R77" i="10"/>
  <c r="R76" i="10" s="1"/>
  <c r="P77" i="10"/>
  <c r="BK77" i="10"/>
  <c r="BK76" i="10" s="1"/>
  <c r="J76" i="10" s="1"/>
  <c r="J77" i="10"/>
  <c r="BE77" i="10" s="1"/>
  <c r="J30" i="10" s="1"/>
  <c r="AV61" i="1" s="1"/>
  <c r="J72" i="10"/>
  <c r="F72" i="10"/>
  <c r="F70" i="10"/>
  <c r="E68" i="10"/>
  <c r="J51" i="10"/>
  <c r="F51" i="10"/>
  <c r="F49" i="10"/>
  <c r="E47" i="10"/>
  <c r="J18" i="10"/>
  <c r="E18" i="10"/>
  <c r="F73" i="10" s="1"/>
  <c r="J17" i="10"/>
  <c r="J12" i="10"/>
  <c r="J49" i="10" s="1"/>
  <c r="E7" i="10"/>
  <c r="E66" i="10" s="1"/>
  <c r="BD60" i="1"/>
  <c r="AY60" i="1"/>
  <c r="AX60" i="1"/>
  <c r="J31" i="9"/>
  <c r="AW60" i="1" s="1"/>
  <c r="BI77" i="9"/>
  <c r="F34" i="9" s="1"/>
  <c r="BH77" i="9"/>
  <c r="F33" i="9" s="1"/>
  <c r="BC60" i="1" s="1"/>
  <c r="BG77" i="9"/>
  <c r="F32" i="9" s="1"/>
  <c r="BB60" i="1" s="1"/>
  <c r="BF77" i="9"/>
  <c r="F31" i="9" s="1"/>
  <c r="BA60" i="1" s="1"/>
  <c r="T77" i="9"/>
  <c r="T76" i="9" s="1"/>
  <c r="R77" i="9"/>
  <c r="R76" i="9" s="1"/>
  <c r="P77" i="9"/>
  <c r="P76" i="9" s="1"/>
  <c r="AU60" i="1" s="1"/>
  <c r="BK77" i="9"/>
  <c r="BK76" i="9" s="1"/>
  <c r="J76" i="9" s="1"/>
  <c r="J77" i="9"/>
  <c r="BE77" i="9" s="1"/>
  <c r="J72" i="9"/>
  <c r="F72" i="9"/>
  <c r="F70" i="9"/>
  <c r="E68" i="9"/>
  <c r="J51" i="9"/>
  <c r="F51" i="9"/>
  <c r="F49" i="9"/>
  <c r="E47" i="9"/>
  <c r="J18" i="9"/>
  <c r="E18" i="9"/>
  <c r="F52" i="9" s="1"/>
  <c r="J17" i="9"/>
  <c r="J12" i="9"/>
  <c r="J70" i="9" s="1"/>
  <c r="E7" i="9"/>
  <c r="E45" i="9" s="1"/>
  <c r="AY59" i="1"/>
  <c r="AX59" i="1"/>
  <c r="BI77" i="8"/>
  <c r="F34" i="8" s="1"/>
  <c r="BD59" i="1" s="1"/>
  <c r="BH77" i="8"/>
  <c r="F33" i="8" s="1"/>
  <c r="BC59" i="1" s="1"/>
  <c r="BG77" i="8"/>
  <c r="F32" i="8" s="1"/>
  <c r="BB59" i="1" s="1"/>
  <c r="BF77" i="8"/>
  <c r="J31" i="8" s="1"/>
  <c r="AW59" i="1" s="1"/>
  <c r="T77" i="8"/>
  <c r="T76" i="8" s="1"/>
  <c r="R77" i="8"/>
  <c r="R76" i="8" s="1"/>
  <c r="P77" i="8"/>
  <c r="P76" i="8" s="1"/>
  <c r="AU59" i="1" s="1"/>
  <c r="BK77" i="8"/>
  <c r="BK76" i="8" s="1"/>
  <c r="J76" i="8" s="1"/>
  <c r="J27" i="8" s="1"/>
  <c r="J77" i="8"/>
  <c r="BE77" i="8" s="1"/>
  <c r="J30" i="8" s="1"/>
  <c r="AV59" i="1" s="1"/>
  <c r="J72" i="8"/>
  <c r="F72" i="8"/>
  <c r="F70" i="8"/>
  <c r="E68" i="8"/>
  <c r="J51" i="8"/>
  <c r="F51" i="8"/>
  <c r="F49" i="8"/>
  <c r="E47" i="8"/>
  <c r="J18" i="8"/>
  <c r="E18" i="8"/>
  <c r="F73" i="8" s="1"/>
  <c r="J17" i="8"/>
  <c r="J12" i="8"/>
  <c r="J49" i="8" s="1"/>
  <c r="E7" i="8"/>
  <c r="E66" i="8" s="1"/>
  <c r="AY58" i="1"/>
  <c r="AX58" i="1"/>
  <c r="F33" i="7"/>
  <c r="BC58" i="1" s="1"/>
  <c r="BI79" i="7"/>
  <c r="BH79" i="7"/>
  <c r="BG79" i="7"/>
  <c r="BF79" i="7"/>
  <c r="J31" i="7" s="1"/>
  <c r="AW58" i="1" s="1"/>
  <c r="BE79" i="7"/>
  <c r="T79" i="7"/>
  <c r="R79" i="7"/>
  <c r="P79" i="7"/>
  <c r="BK79" i="7"/>
  <c r="J79" i="7"/>
  <c r="BI77" i="7"/>
  <c r="F34" i="7" s="1"/>
  <c r="BD58" i="1" s="1"/>
  <c r="BH77" i="7"/>
  <c r="BG77" i="7"/>
  <c r="BF77" i="7"/>
  <c r="BE77" i="7"/>
  <c r="F30" i="7" s="1"/>
  <c r="AZ58" i="1" s="1"/>
  <c r="T77" i="7"/>
  <c r="T76" i="7" s="1"/>
  <c r="R77" i="7"/>
  <c r="P77" i="7"/>
  <c r="BK77" i="7"/>
  <c r="BK76" i="7" s="1"/>
  <c r="J76" i="7" s="1"/>
  <c r="J77" i="7"/>
  <c r="J72" i="7"/>
  <c r="F72" i="7"/>
  <c r="F70" i="7"/>
  <c r="E68" i="7"/>
  <c r="J51" i="7"/>
  <c r="F51" i="7"/>
  <c r="F49" i="7"/>
  <c r="E47" i="7"/>
  <c r="J18" i="7"/>
  <c r="E18" i="7"/>
  <c r="F52" i="7" s="1"/>
  <c r="J17" i="7"/>
  <c r="J12" i="7"/>
  <c r="J70" i="7" s="1"/>
  <c r="E7" i="7"/>
  <c r="E45" i="7" s="1"/>
  <c r="BK76" i="6"/>
  <c r="J76" i="6" s="1"/>
  <c r="J27" i="6" s="1"/>
  <c r="AY57" i="1"/>
  <c r="AX57" i="1"/>
  <c r="F34" i="6"/>
  <c r="BD57" i="1" s="1"/>
  <c r="BI77" i="6"/>
  <c r="BH77" i="6"/>
  <c r="F33" i="6" s="1"/>
  <c r="BC57" i="1" s="1"/>
  <c r="BG77" i="6"/>
  <c r="F32" i="6" s="1"/>
  <c r="BB57" i="1" s="1"/>
  <c r="BF77" i="6"/>
  <c r="J31" i="6" s="1"/>
  <c r="AW57" i="1" s="1"/>
  <c r="T77" i="6"/>
  <c r="T76" i="6" s="1"/>
  <c r="R77" i="6"/>
  <c r="R76" i="6" s="1"/>
  <c r="P77" i="6"/>
  <c r="P76" i="6" s="1"/>
  <c r="AU57" i="1" s="1"/>
  <c r="BK77" i="6"/>
  <c r="J77" i="6"/>
  <c r="BE77" i="6" s="1"/>
  <c r="J30" i="6" s="1"/>
  <c r="AV57" i="1" s="1"/>
  <c r="J72" i="6"/>
  <c r="F72" i="6"/>
  <c r="F70" i="6"/>
  <c r="E68" i="6"/>
  <c r="J51" i="6"/>
  <c r="F51" i="6"/>
  <c r="F49" i="6"/>
  <c r="E47" i="6"/>
  <c r="J18" i="6"/>
  <c r="E18" i="6"/>
  <c r="F73" i="6" s="1"/>
  <c r="J17" i="6"/>
  <c r="J12" i="6"/>
  <c r="J49" i="6" s="1"/>
  <c r="E7" i="6"/>
  <c r="E66" i="6" s="1"/>
  <c r="R76" i="5"/>
  <c r="AY56" i="1"/>
  <c r="AX56" i="1"/>
  <c r="J30" i="5"/>
  <c r="AV56" i="1" s="1"/>
  <c r="BI77" i="5"/>
  <c r="F34" i="5" s="1"/>
  <c r="BD56" i="1" s="1"/>
  <c r="BH77" i="5"/>
  <c r="F33" i="5" s="1"/>
  <c r="BC56" i="1" s="1"/>
  <c r="BG77" i="5"/>
  <c r="F32" i="5" s="1"/>
  <c r="BB56" i="1" s="1"/>
  <c r="BF77" i="5"/>
  <c r="F31" i="5" s="1"/>
  <c r="BA56" i="1" s="1"/>
  <c r="BE77" i="5"/>
  <c r="F30" i="5" s="1"/>
  <c r="AZ56" i="1" s="1"/>
  <c r="T77" i="5"/>
  <c r="T76" i="5" s="1"/>
  <c r="R77" i="5"/>
  <c r="P77" i="5"/>
  <c r="P76" i="5" s="1"/>
  <c r="AU56" i="1" s="1"/>
  <c r="BK77" i="5"/>
  <c r="BK76" i="5" s="1"/>
  <c r="J76" i="5" s="1"/>
  <c r="J77" i="5"/>
  <c r="J72" i="5"/>
  <c r="F72" i="5"/>
  <c r="F70" i="5"/>
  <c r="E68" i="5"/>
  <c r="J51" i="5"/>
  <c r="F51" i="5"/>
  <c r="F49" i="5"/>
  <c r="E47" i="5"/>
  <c r="J18" i="5"/>
  <c r="E18" i="5"/>
  <c r="F52" i="5" s="1"/>
  <c r="J17" i="5"/>
  <c r="J12" i="5"/>
  <c r="J70" i="5" s="1"/>
  <c r="E7" i="5"/>
  <c r="E45" i="5" s="1"/>
  <c r="BK76" i="4"/>
  <c r="J76" i="4" s="1"/>
  <c r="J27" i="4" s="1"/>
  <c r="AY55" i="1"/>
  <c r="AX55" i="1"/>
  <c r="BI77" i="4"/>
  <c r="F34" i="4" s="1"/>
  <c r="BD55" i="1" s="1"/>
  <c r="BH77" i="4"/>
  <c r="F33" i="4" s="1"/>
  <c r="BC55" i="1" s="1"/>
  <c r="BG77" i="4"/>
  <c r="F32" i="4" s="1"/>
  <c r="BB55" i="1" s="1"/>
  <c r="BF77" i="4"/>
  <c r="J31" i="4" s="1"/>
  <c r="AW55" i="1" s="1"/>
  <c r="AT55" i="1" s="1"/>
  <c r="T77" i="4"/>
  <c r="T76" i="4" s="1"/>
  <c r="R77" i="4"/>
  <c r="R76" i="4" s="1"/>
  <c r="P77" i="4"/>
  <c r="P76" i="4" s="1"/>
  <c r="AU55" i="1" s="1"/>
  <c r="BK77" i="4"/>
  <c r="J77" i="4"/>
  <c r="BE77" i="4" s="1"/>
  <c r="J30" i="4" s="1"/>
  <c r="AV55" i="1" s="1"/>
  <c r="J72" i="4"/>
  <c r="F72" i="4"/>
  <c r="F70" i="4"/>
  <c r="E68" i="4"/>
  <c r="J51" i="4"/>
  <c r="F51" i="4"/>
  <c r="F49" i="4"/>
  <c r="E47" i="4"/>
  <c r="J18" i="4"/>
  <c r="E18" i="4"/>
  <c r="F73" i="4" s="1"/>
  <c r="J17" i="4"/>
  <c r="J12" i="4"/>
  <c r="J49" i="4" s="1"/>
  <c r="E7" i="4"/>
  <c r="E66" i="4" s="1"/>
  <c r="BK103" i="3"/>
  <c r="J103" i="3" s="1"/>
  <c r="J63" i="3" s="1"/>
  <c r="AY54" i="1"/>
  <c r="AX54" i="1"/>
  <c r="BI109" i="3"/>
  <c r="BH109" i="3"/>
  <c r="BG109" i="3"/>
  <c r="BF109" i="3"/>
  <c r="BE109" i="3"/>
  <c r="T109" i="3"/>
  <c r="T108" i="3" s="1"/>
  <c r="R109" i="3"/>
  <c r="R108" i="3" s="1"/>
  <c r="P109" i="3"/>
  <c r="P108" i="3" s="1"/>
  <c r="BK109" i="3"/>
  <c r="BK108" i="3" s="1"/>
  <c r="J108" i="3" s="1"/>
  <c r="J64" i="3" s="1"/>
  <c r="J109" i="3"/>
  <c r="BI106" i="3"/>
  <c r="BH106" i="3"/>
  <c r="BG106" i="3"/>
  <c r="BF106" i="3"/>
  <c r="T106" i="3"/>
  <c r="R106" i="3"/>
  <c r="P106" i="3"/>
  <c r="BK106" i="3"/>
  <c r="J106" i="3"/>
  <c r="BE106" i="3" s="1"/>
  <c r="BI104" i="3"/>
  <c r="BH104" i="3"/>
  <c r="F35" i="3" s="1"/>
  <c r="BC54" i="1" s="1"/>
  <c r="BG104" i="3"/>
  <c r="BF104" i="3"/>
  <c r="T104" i="3"/>
  <c r="T103" i="3" s="1"/>
  <c r="R104" i="3"/>
  <c r="R103" i="3" s="1"/>
  <c r="P104" i="3"/>
  <c r="BK104" i="3"/>
  <c r="J104" i="3"/>
  <c r="BE104" i="3" s="1"/>
  <c r="BI101" i="3"/>
  <c r="BH101" i="3"/>
  <c r="BG101" i="3"/>
  <c r="BF101" i="3"/>
  <c r="BE101" i="3"/>
  <c r="T101" i="3"/>
  <c r="R101" i="3"/>
  <c r="P101" i="3"/>
  <c r="BK101" i="3"/>
  <c r="J101" i="3"/>
  <c r="BI99" i="3"/>
  <c r="BH99" i="3"/>
  <c r="BG99" i="3"/>
  <c r="BF99" i="3"/>
  <c r="BE99" i="3"/>
  <c r="T99" i="3"/>
  <c r="R99" i="3"/>
  <c r="P99" i="3"/>
  <c r="BK99" i="3"/>
  <c r="J99" i="3"/>
  <c r="BI97" i="3"/>
  <c r="BH97" i="3"/>
  <c r="BG97" i="3"/>
  <c r="BF97" i="3"/>
  <c r="BE97" i="3"/>
  <c r="T97" i="3"/>
  <c r="R97" i="3"/>
  <c r="P97" i="3"/>
  <c r="BK97" i="3"/>
  <c r="J97" i="3"/>
  <c r="BI95" i="3"/>
  <c r="BH95" i="3"/>
  <c r="BG95" i="3"/>
  <c r="BF95" i="3"/>
  <c r="BE95" i="3"/>
  <c r="T95" i="3"/>
  <c r="R95" i="3"/>
  <c r="P95" i="3"/>
  <c r="BK95" i="3"/>
  <c r="J95" i="3"/>
  <c r="BI93" i="3"/>
  <c r="BH93" i="3"/>
  <c r="BG93" i="3"/>
  <c r="BF93" i="3"/>
  <c r="BE93" i="3"/>
  <c r="T93" i="3"/>
  <c r="R93" i="3"/>
  <c r="P93" i="3"/>
  <c r="BK93" i="3"/>
  <c r="J93" i="3"/>
  <c r="BI89" i="3"/>
  <c r="BH89" i="3"/>
  <c r="BG89" i="3"/>
  <c r="BF89" i="3"/>
  <c r="F33" i="3" s="1"/>
  <c r="BA54" i="1" s="1"/>
  <c r="BE89" i="3"/>
  <c r="T89" i="3"/>
  <c r="R89" i="3"/>
  <c r="R88" i="3" s="1"/>
  <c r="P89" i="3"/>
  <c r="P88" i="3" s="1"/>
  <c r="BK89" i="3"/>
  <c r="J89" i="3"/>
  <c r="J82" i="3"/>
  <c r="F82" i="3"/>
  <c r="F80" i="3"/>
  <c r="E78" i="3"/>
  <c r="J55" i="3"/>
  <c r="F55" i="3"/>
  <c r="F53" i="3"/>
  <c r="E51" i="3"/>
  <c r="J20" i="3"/>
  <c r="E20" i="3"/>
  <c r="F56" i="3" s="1"/>
  <c r="J19" i="3"/>
  <c r="J14" i="3"/>
  <c r="J80" i="3" s="1"/>
  <c r="E7" i="3"/>
  <c r="E47" i="3" s="1"/>
  <c r="AY53" i="1"/>
  <c r="AX53" i="1"/>
  <c r="BI295" i="2"/>
  <c r="BH295" i="2"/>
  <c r="BG295" i="2"/>
  <c r="BF295" i="2"/>
  <c r="T295" i="2"/>
  <c r="T294" i="2" s="1"/>
  <c r="R295" i="2"/>
  <c r="R294" i="2" s="1"/>
  <c r="P295" i="2"/>
  <c r="P294" i="2" s="1"/>
  <c r="BK295" i="2"/>
  <c r="BK294" i="2" s="1"/>
  <c r="J294" i="2" s="1"/>
  <c r="J67" i="2" s="1"/>
  <c r="J295" i="2"/>
  <c r="BE295" i="2" s="1"/>
  <c r="BI293" i="2"/>
  <c r="BH293" i="2"/>
  <c r="BG293" i="2"/>
  <c r="BF293" i="2"/>
  <c r="BE293" i="2"/>
  <c r="T293" i="2"/>
  <c r="T292" i="2" s="1"/>
  <c r="R293" i="2"/>
  <c r="R292" i="2" s="1"/>
  <c r="P293" i="2"/>
  <c r="P292" i="2" s="1"/>
  <c r="BK293" i="2"/>
  <c r="BK292" i="2" s="1"/>
  <c r="J292" i="2" s="1"/>
  <c r="J66" i="2" s="1"/>
  <c r="J293" i="2"/>
  <c r="BI290" i="2"/>
  <c r="BH290" i="2"/>
  <c r="BG290" i="2"/>
  <c r="BF290" i="2"/>
  <c r="T290" i="2"/>
  <c r="R290" i="2"/>
  <c r="P290" i="2"/>
  <c r="BK290" i="2"/>
  <c r="J290" i="2"/>
  <c r="BE290" i="2" s="1"/>
  <c r="BI288" i="2"/>
  <c r="BH288" i="2"/>
  <c r="BG288" i="2"/>
  <c r="BF288" i="2"/>
  <c r="T288" i="2"/>
  <c r="R288" i="2"/>
  <c r="P288" i="2"/>
  <c r="BK288" i="2"/>
  <c r="J288" i="2"/>
  <c r="BE288" i="2" s="1"/>
  <c r="BI286" i="2"/>
  <c r="BH286" i="2"/>
  <c r="BG286" i="2"/>
  <c r="BF286" i="2"/>
  <c r="T286" i="2"/>
  <c r="R286" i="2"/>
  <c r="P286" i="2"/>
  <c r="BK286" i="2"/>
  <c r="J286" i="2"/>
  <c r="BE286" i="2" s="1"/>
  <c r="BI284" i="2"/>
  <c r="BH284" i="2"/>
  <c r="BG284" i="2"/>
  <c r="BF284" i="2"/>
  <c r="T284" i="2"/>
  <c r="R284" i="2"/>
  <c r="P284" i="2"/>
  <c r="BK284" i="2"/>
  <c r="BK280" i="2" s="1"/>
  <c r="J280" i="2" s="1"/>
  <c r="J65" i="2" s="1"/>
  <c r="J284" i="2"/>
  <c r="BE284" i="2" s="1"/>
  <c r="BI282" i="2"/>
  <c r="BH282" i="2"/>
  <c r="BG282" i="2"/>
  <c r="BF282" i="2"/>
  <c r="T282" i="2"/>
  <c r="R282" i="2"/>
  <c r="P282" i="2"/>
  <c r="BK282" i="2"/>
  <c r="J282" i="2"/>
  <c r="BE282" i="2" s="1"/>
  <c r="BI281" i="2"/>
  <c r="BH281" i="2"/>
  <c r="BG281" i="2"/>
  <c r="BF281" i="2"/>
  <c r="T281" i="2"/>
  <c r="T280" i="2" s="1"/>
  <c r="R281" i="2"/>
  <c r="P281" i="2"/>
  <c r="BK281" i="2"/>
  <c r="J281" i="2"/>
  <c r="BE281" i="2" s="1"/>
  <c r="BI278" i="2"/>
  <c r="BH278" i="2"/>
  <c r="BG278" i="2"/>
  <c r="BF278" i="2"/>
  <c r="BE278" i="2"/>
  <c r="T278" i="2"/>
  <c r="T277" i="2" s="1"/>
  <c r="R278" i="2"/>
  <c r="R277" i="2" s="1"/>
  <c r="P278" i="2"/>
  <c r="P277" i="2" s="1"/>
  <c r="BK278" i="2"/>
  <c r="BK277" i="2" s="1"/>
  <c r="J277" i="2" s="1"/>
  <c r="J64" i="2" s="1"/>
  <c r="J278" i="2"/>
  <c r="BI275" i="2"/>
  <c r="BH275" i="2"/>
  <c r="BG275" i="2"/>
  <c r="BF275" i="2"/>
  <c r="T275" i="2"/>
  <c r="R275" i="2"/>
  <c r="P275" i="2"/>
  <c r="BK275" i="2"/>
  <c r="J275" i="2"/>
  <c r="BE275" i="2" s="1"/>
  <c r="BI273" i="2"/>
  <c r="BH273" i="2"/>
  <c r="BG273" i="2"/>
  <c r="BF273" i="2"/>
  <c r="T273" i="2"/>
  <c r="R273" i="2"/>
  <c r="P273" i="2"/>
  <c r="BK273" i="2"/>
  <c r="J273" i="2"/>
  <c r="BE273" i="2" s="1"/>
  <c r="BI271" i="2"/>
  <c r="BH271" i="2"/>
  <c r="BG271" i="2"/>
  <c r="BF271" i="2"/>
  <c r="T271" i="2"/>
  <c r="R271" i="2"/>
  <c r="P271" i="2"/>
  <c r="BK271" i="2"/>
  <c r="J271" i="2"/>
  <c r="BE271" i="2" s="1"/>
  <c r="BI269" i="2"/>
  <c r="BH269" i="2"/>
  <c r="BG269" i="2"/>
  <c r="BF269" i="2"/>
  <c r="T269" i="2"/>
  <c r="R269" i="2"/>
  <c r="P269" i="2"/>
  <c r="BK269" i="2"/>
  <c r="J269" i="2"/>
  <c r="BE269" i="2" s="1"/>
  <c r="BI266" i="2"/>
  <c r="BH266" i="2"/>
  <c r="BG266" i="2"/>
  <c r="BF266" i="2"/>
  <c r="T266" i="2"/>
  <c r="R266" i="2"/>
  <c r="R265" i="2" s="1"/>
  <c r="P266" i="2"/>
  <c r="BK266" i="2"/>
  <c r="J266" i="2"/>
  <c r="BE266" i="2" s="1"/>
  <c r="BI263" i="2"/>
  <c r="BH263" i="2"/>
  <c r="BG263" i="2"/>
  <c r="BF263" i="2"/>
  <c r="BE263" i="2"/>
  <c r="T263" i="2"/>
  <c r="R263" i="2"/>
  <c r="P263" i="2"/>
  <c r="BK263" i="2"/>
  <c r="J263" i="2"/>
  <c r="BI261" i="2"/>
  <c r="BH261" i="2"/>
  <c r="BG261" i="2"/>
  <c r="BF261" i="2"/>
  <c r="BE261" i="2"/>
  <c r="T261" i="2"/>
  <c r="R261" i="2"/>
  <c r="P261" i="2"/>
  <c r="BK261" i="2"/>
  <c r="J261" i="2"/>
  <c r="BI257" i="2"/>
  <c r="BH257" i="2"/>
  <c r="BG257" i="2"/>
  <c r="BF257" i="2"/>
  <c r="BE257" i="2"/>
  <c r="T257" i="2"/>
  <c r="R257" i="2"/>
  <c r="P257" i="2"/>
  <c r="BK257" i="2"/>
  <c r="J257" i="2"/>
  <c r="BI255" i="2"/>
  <c r="BH255" i="2"/>
  <c r="BG255" i="2"/>
  <c r="BF255" i="2"/>
  <c r="BE255" i="2"/>
  <c r="T255" i="2"/>
  <c r="R255" i="2"/>
  <c r="P255" i="2"/>
  <c r="BK255" i="2"/>
  <c r="J255" i="2"/>
  <c r="BI253" i="2"/>
  <c r="BH253" i="2"/>
  <c r="BG253" i="2"/>
  <c r="BF253" i="2"/>
  <c r="BE253" i="2"/>
  <c r="T253" i="2"/>
  <c r="R253" i="2"/>
  <c r="P253" i="2"/>
  <c r="BK253" i="2"/>
  <c r="J253" i="2"/>
  <c r="BI249" i="2"/>
  <c r="BH249" i="2"/>
  <c r="BG249" i="2"/>
  <c r="BF249" i="2"/>
  <c r="BE249" i="2"/>
  <c r="T249" i="2"/>
  <c r="R249" i="2"/>
  <c r="P249" i="2"/>
  <c r="BK249" i="2"/>
  <c r="J249" i="2"/>
  <c r="BI245" i="2"/>
  <c r="BH245" i="2"/>
  <c r="BG245" i="2"/>
  <c r="BF245" i="2"/>
  <c r="BE245" i="2"/>
  <c r="T245" i="2"/>
  <c r="R245" i="2"/>
  <c r="P245" i="2"/>
  <c r="BK245" i="2"/>
  <c r="J245" i="2"/>
  <c r="BI241" i="2"/>
  <c r="BH241" i="2"/>
  <c r="BG241" i="2"/>
  <c r="BF241" i="2"/>
  <c r="BE241" i="2"/>
  <c r="T241" i="2"/>
  <c r="R241" i="2"/>
  <c r="P241" i="2"/>
  <c r="BK241" i="2"/>
  <c r="J241" i="2"/>
  <c r="BI239" i="2"/>
  <c r="BH239" i="2"/>
  <c r="BG239" i="2"/>
  <c r="BF239" i="2"/>
  <c r="BE239" i="2"/>
  <c r="T239" i="2"/>
  <c r="R239" i="2"/>
  <c r="P239" i="2"/>
  <c r="BK239" i="2"/>
  <c r="J239" i="2"/>
  <c r="BI236" i="2"/>
  <c r="BH236" i="2"/>
  <c r="BG236" i="2"/>
  <c r="BF236" i="2"/>
  <c r="BE236" i="2"/>
  <c r="T236" i="2"/>
  <c r="R236" i="2"/>
  <c r="P236" i="2"/>
  <c r="BK236" i="2"/>
  <c r="J236" i="2"/>
  <c r="BI235" i="2"/>
  <c r="BH235" i="2"/>
  <c r="BG235" i="2"/>
  <c r="BF235" i="2"/>
  <c r="BE235" i="2"/>
  <c r="T235" i="2"/>
  <c r="R235" i="2"/>
  <c r="P235" i="2"/>
  <c r="BK235" i="2"/>
  <c r="J235" i="2"/>
  <c r="BI233" i="2"/>
  <c r="BH233" i="2"/>
  <c r="BG233" i="2"/>
  <c r="BF233" i="2"/>
  <c r="BE233" i="2"/>
  <c r="T233" i="2"/>
  <c r="R233" i="2"/>
  <c r="P233" i="2"/>
  <c r="BK233" i="2"/>
  <c r="J233" i="2"/>
  <c r="BI231" i="2"/>
  <c r="BH231" i="2"/>
  <c r="BG231" i="2"/>
  <c r="BF231" i="2"/>
  <c r="BE231" i="2"/>
  <c r="T231" i="2"/>
  <c r="R231" i="2"/>
  <c r="P231" i="2"/>
  <c r="BK231" i="2"/>
  <c r="J231" i="2"/>
  <c r="BI229" i="2"/>
  <c r="BH229" i="2"/>
  <c r="BG229" i="2"/>
  <c r="BF229" i="2"/>
  <c r="BE229" i="2"/>
  <c r="T229" i="2"/>
  <c r="R229" i="2"/>
  <c r="P229" i="2"/>
  <c r="BK229" i="2"/>
  <c r="J229" i="2"/>
  <c r="BI227" i="2"/>
  <c r="BH227" i="2"/>
  <c r="BG227" i="2"/>
  <c r="BF227" i="2"/>
  <c r="BE227" i="2"/>
  <c r="T227" i="2"/>
  <c r="R227" i="2"/>
  <c r="P227" i="2"/>
  <c r="BK227" i="2"/>
  <c r="J227" i="2"/>
  <c r="BI225" i="2"/>
  <c r="BH225" i="2"/>
  <c r="BG225" i="2"/>
  <c r="BF225" i="2"/>
  <c r="BE225" i="2"/>
  <c r="T225" i="2"/>
  <c r="R225" i="2"/>
  <c r="P225" i="2"/>
  <c r="BK225" i="2"/>
  <c r="J225" i="2"/>
  <c r="BI214" i="2"/>
  <c r="BH214" i="2"/>
  <c r="BG214" i="2"/>
  <c r="BF214" i="2"/>
  <c r="BE214" i="2"/>
  <c r="T214" i="2"/>
  <c r="T213" i="2" s="1"/>
  <c r="R214" i="2"/>
  <c r="P214" i="2"/>
  <c r="BK214" i="2"/>
  <c r="BK213" i="2" s="1"/>
  <c r="J213" i="2" s="1"/>
  <c r="J62" i="2" s="1"/>
  <c r="J214" i="2"/>
  <c r="BI210" i="2"/>
  <c r="BH210" i="2"/>
  <c r="BG210" i="2"/>
  <c r="BF210" i="2"/>
  <c r="BE210" i="2"/>
  <c r="T210" i="2"/>
  <c r="R210" i="2"/>
  <c r="P210" i="2"/>
  <c r="BK210" i="2"/>
  <c r="J210" i="2"/>
  <c r="BI207" i="2"/>
  <c r="BH207" i="2"/>
  <c r="BG207" i="2"/>
  <c r="BF207" i="2"/>
  <c r="BE207" i="2"/>
  <c r="T207" i="2"/>
  <c r="R207" i="2"/>
  <c r="P207" i="2"/>
  <c r="BK207" i="2"/>
  <c r="J207" i="2"/>
  <c r="BI205" i="2"/>
  <c r="BH205" i="2"/>
  <c r="BG205" i="2"/>
  <c r="BF205" i="2"/>
  <c r="BE205" i="2"/>
  <c r="T205" i="2"/>
  <c r="R205" i="2"/>
  <c r="P205" i="2"/>
  <c r="BK205" i="2"/>
  <c r="J205" i="2"/>
  <c r="BI203" i="2"/>
  <c r="BH203" i="2"/>
  <c r="BG203" i="2"/>
  <c r="BF203" i="2"/>
  <c r="BE203" i="2"/>
  <c r="T203" i="2"/>
  <c r="R203" i="2"/>
  <c r="P203" i="2"/>
  <c r="BK203" i="2"/>
  <c r="J203" i="2"/>
  <c r="BI200" i="2"/>
  <c r="BH200" i="2"/>
  <c r="BG200" i="2"/>
  <c r="BF200" i="2"/>
  <c r="BE200" i="2"/>
  <c r="T200" i="2"/>
  <c r="R200" i="2"/>
  <c r="P200" i="2"/>
  <c r="BK200" i="2"/>
  <c r="J200" i="2"/>
  <c r="BI198" i="2"/>
  <c r="BH198" i="2"/>
  <c r="BG198" i="2"/>
  <c r="BF198" i="2"/>
  <c r="BE198" i="2"/>
  <c r="T198" i="2"/>
  <c r="R198" i="2"/>
  <c r="P198" i="2"/>
  <c r="BK198" i="2"/>
  <c r="J198" i="2"/>
  <c r="BI192" i="2"/>
  <c r="BH192" i="2"/>
  <c r="BG192" i="2"/>
  <c r="BF192" i="2"/>
  <c r="BE192" i="2"/>
  <c r="T192" i="2"/>
  <c r="R192" i="2"/>
  <c r="P192" i="2"/>
  <c r="BK192" i="2"/>
  <c r="J192" i="2"/>
  <c r="BI190" i="2"/>
  <c r="BH190" i="2"/>
  <c r="BG190" i="2"/>
  <c r="BF190" i="2"/>
  <c r="BE190" i="2"/>
  <c r="T190" i="2"/>
  <c r="R190" i="2"/>
  <c r="P190" i="2"/>
  <c r="BK190" i="2"/>
  <c r="J190" i="2"/>
  <c r="BI188" i="2"/>
  <c r="BH188" i="2"/>
  <c r="BG188" i="2"/>
  <c r="BF188" i="2"/>
  <c r="BE188" i="2"/>
  <c r="T188" i="2"/>
  <c r="R188" i="2"/>
  <c r="P188" i="2"/>
  <c r="BK188" i="2"/>
  <c r="J188" i="2"/>
  <c r="BI186" i="2"/>
  <c r="BH186" i="2"/>
  <c r="BG186" i="2"/>
  <c r="BF186" i="2"/>
  <c r="BE186" i="2"/>
  <c r="T186" i="2"/>
  <c r="R186" i="2"/>
  <c r="P186" i="2"/>
  <c r="BK186" i="2"/>
  <c r="J186" i="2"/>
  <c r="BI184" i="2"/>
  <c r="BH184" i="2"/>
  <c r="BG184" i="2"/>
  <c r="BF184" i="2"/>
  <c r="BE184" i="2"/>
  <c r="T184" i="2"/>
  <c r="R184" i="2"/>
  <c r="P184" i="2"/>
  <c r="BK184" i="2"/>
  <c r="J184" i="2"/>
  <c r="BI182" i="2"/>
  <c r="BH182" i="2"/>
  <c r="BG182" i="2"/>
  <c r="BF182" i="2"/>
  <c r="BE182" i="2"/>
  <c r="T182" i="2"/>
  <c r="R182" i="2"/>
  <c r="P182" i="2"/>
  <c r="BK182" i="2"/>
  <c r="J182" i="2"/>
  <c r="BI180" i="2"/>
  <c r="BH180" i="2"/>
  <c r="BG180" i="2"/>
  <c r="BF180" i="2"/>
  <c r="BE180" i="2"/>
  <c r="T180" i="2"/>
  <c r="R180" i="2"/>
  <c r="P180" i="2"/>
  <c r="BK180" i="2"/>
  <c r="J180" i="2"/>
  <c r="BI176" i="2"/>
  <c r="BH176" i="2"/>
  <c r="BG176" i="2"/>
  <c r="BF176" i="2"/>
  <c r="BE176" i="2"/>
  <c r="T176" i="2"/>
  <c r="R176" i="2"/>
  <c r="P176" i="2"/>
  <c r="BK176" i="2"/>
  <c r="J176" i="2"/>
  <c r="BI172" i="2"/>
  <c r="BH172" i="2"/>
  <c r="BG172" i="2"/>
  <c r="BF172" i="2"/>
  <c r="BE172" i="2"/>
  <c r="T172" i="2"/>
  <c r="R172" i="2"/>
  <c r="R171" i="2" s="1"/>
  <c r="P172" i="2"/>
  <c r="P171" i="2" s="1"/>
  <c r="BK172" i="2"/>
  <c r="J172" i="2"/>
  <c r="BI169" i="2"/>
  <c r="BH169" i="2"/>
  <c r="BG169" i="2"/>
  <c r="BF169" i="2"/>
  <c r="T169" i="2"/>
  <c r="T168" i="2" s="1"/>
  <c r="R169" i="2"/>
  <c r="R168" i="2" s="1"/>
  <c r="P169" i="2"/>
  <c r="P168" i="2" s="1"/>
  <c r="BK169" i="2"/>
  <c r="BK168" i="2" s="1"/>
  <c r="J168" i="2" s="1"/>
  <c r="J59" i="2" s="1"/>
  <c r="J169" i="2"/>
  <c r="BE169" i="2" s="1"/>
  <c r="BI166" i="2"/>
  <c r="BH166" i="2"/>
  <c r="BG166" i="2"/>
  <c r="BF166" i="2"/>
  <c r="BE166" i="2"/>
  <c r="T166" i="2"/>
  <c r="R166" i="2"/>
  <c r="P166" i="2"/>
  <c r="BK166" i="2"/>
  <c r="J166" i="2"/>
  <c r="BI164" i="2"/>
  <c r="BH164" i="2"/>
  <c r="BG164" i="2"/>
  <c r="BF164" i="2"/>
  <c r="T164" i="2"/>
  <c r="R164" i="2"/>
  <c r="P164" i="2"/>
  <c r="BK164" i="2"/>
  <c r="J164" i="2"/>
  <c r="BE164" i="2" s="1"/>
  <c r="BI162" i="2"/>
  <c r="BH162" i="2"/>
  <c r="BG162" i="2"/>
  <c r="BF162" i="2"/>
  <c r="BE162" i="2"/>
  <c r="T162" i="2"/>
  <c r="R162" i="2"/>
  <c r="P162" i="2"/>
  <c r="BK162" i="2"/>
  <c r="J162" i="2"/>
  <c r="BI160" i="2"/>
  <c r="BH160" i="2"/>
  <c r="BG160" i="2"/>
  <c r="BF160" i="2"/>
  <c r="T160" i="2"/>
  <c r="R160" i="2"/>
  <c r="P160" i="2"/>
  <c r="BK160" i="2"/>
  <c r="J160" i="2"/>
  <c r="BE160" i="2" s="1"/>
  <c r="BI158" i="2"/>
  <c r="BH158" i="2"/>
  <c r="BG158" i="2"/>
  <c r="BF158" i="2"/>
  <c r="BE158" i="2"/>
  <c r="T158" i="2"/>
  <c r="R158" i="2"/>
  <c r="P158" i="2"/>
  <c r="BK158" i="2"/>
  <c r="J158" i="2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BE153" i="2"/>
  <c r="T153" i="2"/>
  <c r="R153" i="2"/>
  <c r="P153" i="2"/>
  <c r="BK153" i="2"/>
  <c r="J153" i="2"/>
  <c r="BI148" i="2"/>
  <c r="BH148" i="2"/>
  <c r="BG148" i="2"/>
  <c r="BF148" i="2"/>
  <c r="T148" i="2"/>
  <c r="R148" i="2"/>
  <c r="P148" i="2"/>
  <c r="BK148" i="2"/>
  <c r="J148" i="2"/>
  <c r="BE148" i="2" s="1"/>
  <c r="BI146" i="2"/>
  <c r="BH146" i="2"/>
  <c r="BG146" i="2"/>
  <c r="BF146" i="2"/>
  <c r="BE146" i="2"/>
  <c r="T146" i="2"/>
  <c r="R146" i="2"/>
  <c r="P146" i="2"/>
  <c r="BK146" i="2"/>
  <c r="J146" i="2"/>
  <c r="BI144" i="2"/>
  <c r="BH144" i="2"/>
  <c r="BG144" i="2"/>
  <c r="BF144" i="2"/>
  <c r="T144" i="2"/>
  <c r="R144" i="2"/>
  <c r="P144" i="2"/>
  <c r="BK144" i="2"/>
  <c r="J144" i="2"/>
  <c r="BE144" i="2" s="1"/>
  <c r="BI141" i="2"/>
  <c r="BH141" i="2"/>
  <c r="BG141" i="2"/>
  <c r="BF141" i="2"/>
  <c r="BE141" i="2"/>
  <c r="T141" i="2"/>
  <c r="R141" i="2"/>
  <c r="P141" i="2"/>
  <c r="BK141" i="2"/>
  <c r="J141" i="2"/>
  <c r="BI137" i="2"/>
  <c r="BH137" i="2"/>
  <c r="BG137" i="2"/>
  <c r="BF137" i="2"/>
  <c r="T137" i="2"/>
  <c r="R137" i="2"/>
  <c r="P137" i="2"/>
  <c r="BK137" i="2"/>
  <c r="J137" i="2"/>
  <c r="BE137" i="2" s="1"/>
  <c r="BI135" i="2"/>
  <c r="BH135" i="2"/>
  <c r="BG135" i="2"/>
  <c r="BF135" i="2"/>
  <c r="BE135" i="2"/>
  <c r="T135" i="2"/>
  <c r="R135" i="2"/>
  <c r="P135" i="2"/>
  <c r="BK135" i="2"/>
  <c r="J135" i="2"/>
  <c r="BI133" i="2"/>
  <c r="BH133" i="2"/>
  <c r="BG133" i="2"/>
  <c r="BF133" i="2"/>
  <c r="T133" i="2"/>
  <c r="R133" i="2"/>
  <c r="P133" i="2"/>
  <c r="BK133" i="2"/>
  <c r="J133" i="2"/>
  <c r="BE133" i="2" s="1"/>
  <c r="BI131" i="2"/>
  <c r="BH131" i="2"/>
  <c r="BG131" i="2"/>
  <c r="BF131" i="2"/>
  <c r="BE131" i="2"/>
  <c r="T131" i="2"/>
  <c r="R131" i="2"/>
  <c r="P131" i="2"/>
  <c r="BK131" i="2"/>
  <c r="J131" i="2"/>
  <c r="BI129" i="2"/>
  <c r="BH129" i="2"/>
  <c r="BG129" i="2"/>
  <c r="BF129" i="2"/>
  <c r="T129" i="2"/>
  <c r="R129" i="2"/>
  <c r="P129" i="2"/>
  <c r="BK129" i="2"/>
  <c r="J129" i="2"/>
  <c r="BE129" i="2" s="1"/>
  <c r="BI125" i="2"/>
  <c r="BH125" i="2"/>
  <c r="BG125" i="2"/>
  <c r="BF125" i="2"/>
  <c r="BE125" i="2"/>
  <c r="T125" i="2"/>
  <c r="R125" i="2"/>
  <c r="P125" i="2"/>
  <c r="BK125" i="2"/>
  <c r="J125" i="2"/>
  <c r="BI123" i="2"/>
  <c r="BH123" i="2"/>
  <c r="BG123" i="2"/>
  <c r="BF123" i="2"/>
  <c r="T123" i="2"/>
  <c r="R123" i="2"/>
  <c r="P123" i="2"/>
  <c r="BK123" i="2"/>
  <c r="J123" i="2"/>
  <c r="BE123" i="2" s="1"/>
  <c r="BI119" i="2"/>
  <c r="BH119" i="2"/>
  <c r="BG119" i="2"/>
  <c r="BF119" i="2"/>
  <c r="BE119" i="2"/>
  <c r="T119" i="2"/>
  <c r="R119" i="2"/>
  <c r="P119" i="2"/>
  <c r="BK119" i="2"/>
  <c r="J119" i="2"/>
  <c r="BI117" i="2"/>
  <c r="BH117" i="2"/>
  <c r="BG117" i="2"/>
  <c r="BF117" i="2"/>
  <c r="T117" i="2"/>
  <c r="R117" i="2"/>
  <c r="P117" i="2"/>
  <c r="BK117" i="2"/>
  <c r="J117" i="2"/>
  <c r="BE117" i="2" s="1"/>
  <c r="BI115" i="2"/>
  <c r="BH115" i="2"/>
  <c r="BG115" i="2"/>
  <c r="BF115" i="2"/>
  <c r="BE115" i="2"/>
  <c r="T115" i="2"/>
  <c r="R115" i="2"/>
  <c r="P115" i="2"/>
  <c r="BK115" i="2"/>
  <c r="J115" i="2"/>
  <c r="BI109" i="2"/>
  <c r="BH109" i="2"/>
  <c r="BG109" i="2"/>
  <c r="BF109" i="2"/>
  <c r="T109" i="2"/>
  <c r="R109" i="2"/>
  <c r="P109" i="2"/>
  <c r="BK109" i="2"/>
  <c r="J109" i="2"/>
  <c r="BE109" i="2" s="1"/>
  <c r="BI107" i="2"/>
  <c r="BH107" i="2"/>
  <c r="BG107" i="2"/>
  <c r="BF107" i="2"/>
  <c r="BE107" i="2"/>
  <c r="T107" i="2"/>
  <c r="R107" i="2"/>
  <c r="P107" i="2"/>
  <c r="BK107" i="2"/>
  <c r="J107" i="2"/>
  <c r="BI105" i="2"/>
  <c r="BH105" i="2"/>
  <c r="BG105" i="2"/>
  <c r="BF105" i="2"/>
  <c r="T105" i="2"/>
  <c r="R105" i="2"/>
  <c r="P105" i="2"/>
  <c r="BK105" i="2"/>
  <c r="J105" i="2"/>
  <c r="BE105" i="2" s="1"/>
  <c r="BI103" i="2"/>
  <c r="BH103" i="2"/>
  <c r="BG103" i="2"/>
  <c r="BF103" i="2"/>
  <c r="BE103" i="2"/>
  <c r="T103" i="2"/>
  <c r="R103" i="2"/>
  <c r="P103" i="2"/>
  <c r="BK103" i="2"/>
  <c r="J103" i="2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BE99" i="2"/>
  <c r="T99" i="2"/>
  <c r="R99" i="2"/>
  <c r="P99" i="2"/>
  <c r="BK99" i="2"/>
  <c r="J99" i="2"/>
  <c r="BI96" i="2"/>
  <c r="BH96" i="2"/>
  <c r="BG96" i="2"/>
  <c r="BF96" i="2"/>
  <c r="T96" i="2"/>
  <c r="R96" i="2"/>
  <c r="P96" i="2"/>
  <c r="BK96" i="2"/>
  <c r="J96" i="2"/>
  <c r="BE96" i="2" s="1"/>
  <c r="BI93" i="2"/>
  <c r="BH93" i="2"/>
  <c r="BG93" i="2"/>
  <c r="BF93" i="2"/>
  <c r="BE93" i="2"/>
  <c r="T93" i="2"/>
  <c r="R93" i="2"/>
  <c r="P93" i="2"/>
  <c r="BK93" i="2"/>
  <c r="J93" i="2"/>
  <c r="BI90" i="2"/>
  <c r="BH90" i="2"/>
  <c r="F33" i="2" s="1"/>
  <c r="BC53" i="1" s="1"/>
  <c r="BG90" i="2"/>
  <c r="F32" i="2" s="1"/>
  <c r="BB53" i="1" s="1"/>
  <c r="BF90" i="2"/>
  <c r="T90" i="2"/>
  <c r="T89" i="2" s="1"/>
  <c r="R90" i="2"/>
  <c r="R89" i="2" s="1"/>
  <c r="P90" i="2"/>
  <c r="BK90" i="2"/>
  <c r="J90" i="2"/>
  <c r="BE90" i="2" s="1"/>
  <c r="J83" i="2"/>
  <c r="F83" i="2"/>
  <c r="F81" i="2"/>
  <c r="E79" i="2"/>
  <c r="J51" i="2"/>
  <c r="F51" i="2"/>
  <c r="F49" i="2"/>
  <c r="E47" i="2"/>
  <c r="J18" i="2"/>
  <c r="E18" i="2"/>
  <c r="F52" i="2" s="1"/>
  <c r="J17" i="2"/>
  <c r="J12" i="2"/>
  <c r="J81" i="2" s="1"/>
  <c r="E7" i="2"/>
  <c r="E45" i="2" s="1"/>
  <c r="AS69" i="1"/>
  <c r="AS64" i="1"/>
  <c r="AS63" i="1" s="1"/>
  <c r="AS52" i="1"/>
  <c r="L47" i="1"/>
  <c r="AM46" i="1"/>
  <c r="L46" i="1"/>
  <c r="AM44" i="1"/>
  <c r="L44" i="1"/>
  <c r="L42" i="1"/>
  <c r="L41" i="1"/>
  <c r="J27" i="10" l="1"/>
  <c r="J56" i="10"/>
  <c r="F30" i="9"/>
  <c r="AZ60" i="1" s="1"/>
  <c r="J30" i="9"/>
  <c r="AV60" i="1" s="1"/>
  <c r="AT60" i="1" s="1"/>
  <c r="J31" i="20"/>
  <c r="J64" i="20"/>
  <c r="J30" i="2"/>
  <c r="AV53" i="1" s="1"/>
  <c r="J31" i="16"/>
  <c r="J64" i="16"/>
  <c r="R82" i="11"/>
  <c r="R81" i="11" s="1"/>
  <c r="BK302" i="12"/>
  <c r="J302" i="12" s="1"/>
  <c r="J67" i="12" s="1"/>
  <c r="T1142" i="12"/>
  <c r="P1189" i="12"/>
  <c r="J34" i="14"/>
  <c r="AV67" i="1" s="1"/>
  <c r="BK89" i="15"/>
  <c r="F36" i="15"/>
  <c r="BD68" i="1" s="1"/>
  <c r="BK124" i="15"/>
  <c r="J124" i="15" s="1"/>
  <c r="J64" i="15" s="1"/>
  <c r="BK89" i="2"/>
  <c r="F34" i="2"/>
  <c r="BD53" i="1" s="1"/>
  <c r="F31" i="2"/>
  <c r="BA53" i="1" s="1"/>
  <c r="BA52" i="1" s="1"/>
  <c r="T171" i="2"/>
  <c r="P213" i="2"/>
  <c r="T265" i="2"/>
  <c r="T212" i="2" s="1"/>
  <c r="T88" i="3"/>
  <c r="T87" i="3" s="1"/>
  <c r="T86" i="3" s="1"/>
  <c r="J31" i="5"/>
  <c r="AW56" i="1" s="1"/>
  <c r="AT56" i="1" s="1"/>
  <c r="J56" i="6"/>
  <c r="P76" i="7"/>
  <c r="AU58" i="1" s="1"/>
  <c r="F31" i="7"/>
  <c r="BA58" i="1" s="1"/>
  <c r="AT59" i="1"/>
  <c r="F31" i="8"/>
  <c r="BA59" i="1" s="1"/>
  <c r="F33" i="11"/>
  <c r="BC62" i="1" s="1"/>
  <c r="F30" i="11"/>
  <c r="AZ62" i="1" s="1"/>
  <c r="T93" i="11"/>
  <c r="BK114" i="12"/>
  <c r="J33" i="12"/>
  <c r="AW65" i="1" s="1"/>
  <c r="T155" i="12"/>
  <c r="T176" i="12"/>
  <c r="P302" i="12"/>
  <c r="BK910" i="12"/>
  <c r="J910" i="12" s="1"/>
  <c r="J83" i="12" s="1"/>
  <c r="R1226" i="12"/>
  <c r="F35" i="14"/>
  <c r="BA67" i="1" s="1"/>
  <c r="J35" i="14"/>
  <c r="AW67" i="1" s="1"/>
  <c r="J33" i="15"/>
  <c r="AW68" i="1" s="1"/>
  <c r="R113" i="15"/>
  <c r="BC69" i="1"/>
  <c r="AY69" i="1" s="1"/>
  <c r="F34" i="19"/>
  <c r="AZ73" i="1" s="1"/>
  <c r="J34" i="19"/>
  <c r="AV73" i="1" s="1"/>
  <c r="AT73" i="1" s="1"/>
  <c r="T88" i="19"/>
  <c r="P89" i="2"/>
  <c r="J31" i="2"/>
  <c r="AW53" i="1" s="1"/>
  <c r="BK171" i="2"/>
  <c r="J171" i="2" s="1"/>
  <c r="J60" i="2" s="1"/>
  <c r="R213" i="2"/>
  <c r="BK265" i="2"/>
  <c r="J265" i="2" s="1"/>
  <c r="J63" i="2" s="1"/>
  <c r="P280" i="2"/>
  <c r="BK88" i="3"/>
  <c r="J88" i="3" s="1"/>
  <c r="J62" i="3" s="1"/>
  <c r="F30" i="6"/>
  <c r="AZ57" i="1" s="1"/>
  <c r="R76" i="7"/>
  <c r="F32" i="7"/>
  <c r="BB58" i="1" s="1"/>
  <c r="F34" i="11"/>
  <c r="BD62" i="1" s="1"/>
  <c r="BK93" i="11"/>
  <c r="J93" i="11" s="1"/>
  <c r="J59" i="11" s="1"/>
  <c r="F31" i="11"/>
  <c r="BA62" i="1" s="1"/>
  <c r="T104" i="11"/>
  <c r="T103" i="11" s="1"/>
  <c r="F36" i="12"/>
  <c r="BD65" i="1" s="1"/>
  <c r="P176" i="12"/>
  <c r="BK379" i="12"/>
  <c r="J379" i="12" s="1"/>
  <c r="J68" i="12" s="1"/>
  <c r="BK802" i="12"/>
  <c r="J802" i="12" s="1"/>
  <c r="J80" i="12" s="1"/>
  <c r="BK811" i="12"/>
  <c r="J811" i="12" s="1"/>
  <c r="J81" i="12" s="1"/>
  <c r="P910" i="12"/>
  <c r="R1004" i="12"/>
  <c r="P265" i="2"/>
  <c r="R280" i="2"/>
  <c r="P103" i="3"/>
  <c r="P87" i="3" s="1"/>
  <c r="P86" i="3" s="1"/>
  <c r="AU54" i="1" s="1"/>
  <c r="J33" i="3"/>
  <c r="AW54" i="1" s="1"/>
  <c r="F31" i="4"/>
  <c r="BA55" i="1" s="1"/>
  <c r="J31" i="11"/>
  <c r="AW62" i="1" s="1"/>
  <c r="P93" i="11"/>
  <c r="BK104" i="11"/>
  <c r="R114" i="12"/>
  <c r="F35" i="12"/>
  <c r="BC65" i="1" s="1"/>
  <c r="P114" i="12"/>
  <c r="P811" i="12"/>
  <c r="BK963" i="12"/>
  <c r="J963" i="12" s="1"/>
  <c r="J84" i="12" s="1"/>
  <c r="BK1189" i="12"/>
  <c r="J1189" i="12" s="1"/>
  <c r="J89" i="12" s="1"/>
  <c r="BK1226" i="12"/>
  <c r="J1226" i="12" s="1"/>
  <c r="J90" i="12" s="1"/>
  <c r="P90" i="13"/>
  <c r="P89" i="13" s="1"/>
  <c r="AU66" i="1" s="1"/>
  <c r="T90" i="14"/>
  <c r="T89" i="14" s="1"/>
  <c r="J59" i="16"/>
  <c r="J84" i="16"/>
  <c r="F34" i="16"/>
  <c r="AZ70" i="1" s="1"/>
  <c r="F36" i="19"/>
  <c r="BB73" i="1" s="1"/>
  <c r="BK83" i="22"/>
  <c r="J83" i="22" s="1"/>
  <c r="J58" i="22" s="1"/>
  <c r="F31" i="22"/>
  <c r="BA76" i="1" s="1"/>
  <c r="BK110" i="22"/>
  <c r="J110" i="22" s="1"/>
  <c r="J59" i="22" s="1"/>
  <c r="T159" i="22"/>
  <c r="P267" i="12"/>
  <c r="P266" i="12" s="1"/>
  <c r="R302" i="12"/>
  <c r="R379" i="12"/>
  <c r="T471" i="12"/>
  <c r="T480" i="12"/>
  <c r="P486" i="12"/>
  <c r="P480" i="12" s="1"/>
  <c r="R544" i="12"/>
  <c r="R587" i="12"/>
  <c r="R657" i="12"/>
  <c r="P657" i="12"/>
  <c r="R796" i="12"/>
  <c r="R802" i="12"/>
  <c r="R811" i="12"/>
  <c r="R893" i="12"/>
  <c r="P893" i="12"/>
  <c r="R910" i="12"/>
  <c r="R963" i="12"/>
  <c r="P1004" i="12"/>
  <c r="T1095" i="12"/>
  <c r="P1142" i="12"/>
  <c r="R1189" i="12"/>
  <c r="T1226" i="12"/>
  <c r="T90" i="13"/>
  <c r="T89" i="13" s="1"/>
  <c r="R89" i="15"/>
  <c r="R88" i="15" s="1"/>
  <c r="R87" i="15" s="1"/>
  <c r="F34" i="15"/>
  <c r="BB68" i="1" s="1"/>
  <c r="BK113" i="15"/>
  <c r="J113" i="15" s="1"/>
  <c r="J63" i="15" s="1"/>
  <c r="BK88" i="19"/>
  <c r="J88" i="19" s="1"/>
  <c r="F38" i="19"/>
  <c r="BD73" i="1" s="1"/>
  <c r="BD69" i="1" s="1"/>
  <c r="E49" i="20"/>
  <c r="T117" i="22"/>
  <c r="R155" i="12"/>
  <c r="F34" i="12"/>
  <c r="BB65" i="1" s="1"/>
  <c r="BB64" i="1" s="1"/>
  <c r="BB63" i="1" s="1"/>
  <c r="AX63" i="1" s="1"/>
  <c r="R176" i="12"/>
  <c r="R267" i="12"/>
  <c r="T302" i="12"/>
  <c r="T266" i="12" s="1"/>
  <c r="T113" i="12" s="1"/>
  <c r="T379" i="12"/>
  <c r="BK471" i="12"/>
  <c r="J471" i="12" s="1"/>
  <c r="J69" i="12" s="1"/>
  <c r="BK480" i="12"/>
  <c r="J480" i="12" s="1"/>
  <c r="J70" i="12" s="1"/>
  <c r="R486" i="12"/>
  <c r="R480" i="12" s="1"/>
  <c r="T544" i="12"/>
  <c r="T587" i="12"/>
  <c r="T657" i="12"/>
  <c r="T796" i="12"/>
  <c r="T802" i="12"/>
  <c r="T811" i="12"/>
  <c r="T893" i="12"/>
  <c r="T910" i="12"/>
  <c r="T963" i="12"/>
  <c r="R1142" i="12"/>
  <c r="T1189" i="12"/>
  <c r="BK90" i="13"/>
  <c r="BK90" i="14"/>
  <c r="F34" i="14"/>
  <c r="AZ67" i="1" s="1"/>
  <c r="F38" i="14"/>
  <c r="BD67" i="1" s="1"/>
  <c r="F35" i="15"/>
  <c r="BC68" i="1" s="1"/>
  <c r="P113" i="15"/>
  <c r="F33" i="15"/>
  <c r="BA68" i="1" s="1"/>
  <c r="J35" i="17"/>
  <c r="AW71" i="1" s="1"/>
  <c r="F35" i="18"/>
  <c r="BA72" i="1" s="1"/>
  <c r="P88" i="19"/>
  <c r="AU73" i="1" s="1"/>
  <c r="AU69" i="1" s="1"/>
  <c r="F35" i="19"/>
  <c r="BA73" i="1" s="1"/>
  <c r="J35" i="21"/>
  <c r="AW75" i="1" s="1"/>
  <c r="F33" i="22"/>
  <c r="BC76" i="1" s="1"/>
  <c r="R110" i="22"/>
  <c r="BK117" i="22"/>
  <c r="J117" i="22" s="1"/>
  <c r="J60" i="22" s="1"/>
  <c r="E77" i="2"/>
  <c r="J53" i="3"/>
  <c r="E66" i="5"/>
  <c r="E45" i="6"/>
  <c r="J70" i="6"/>
  <c r="AT57" i="1"/>
  <c r="E66" i="7"/>
  <c r="J70" i="8"/>
  <c r="F52" i="10"/>
  <c r="J49" i="11"/>
  <c r="J106" i="12"/>
  <c r="E49" i="14"/>
  <c r="J83" i="14"/>
  <c r="E75" i="15"/>
  <c r="E49" i="16"/>
  <c r="J82" i="16"/>
  <c r="E74" i="17"/>
  <c r="BB69" i="1"/>
  <c r="AX69" i="1" s="1"/>
  <c r="F59" i="18"/>
  <c r="J84" i="18"/>
  <c r="E74" i="19"/>
  <c r="J84" i="20"/>
  <c r="J57" i="21"/>
  <c r="F85" i="21"/>
  <c r="J75" i="22"/>
  <c r="E74" i="3"/>
  <c r="J70" i="4"/>
  <c r="F52" i="6"/>
  <c r="J49" i="7"/>
  <c r="E66" i="9"/>
  <c r="E45" i="10"/>
  <c r="J70" i="10"/>
  <c r="E71" i="11"/>
  <c r="F55" i="12"/>
  <c r="J108" i="12"/>
  <c r="E75" i="13"/>
  <c r="F59" i="14"/>
  <c r="J85" i="14"/>
  <c r="J53" i="15"/>
  <c r="J57" i="17"/>
  <c r="J82" i="18"/>
  <c r="F59" i="20"/>
  <c r="J82" i="20"/>
  <c r="E74" i="21"/>
  <c r="F83" i="3"/>
  <c r="F52" i="4"/>
  <c r="F78" i="11"/>
  <c r="F60" i="14"/>
  <c r="F84" i="15"/>
  <c r="F60" i="16"/>
  <c r="F85" i="17"/>
  <c r="F73" i="7"/>
  <c r="F52" i="8"/>
  <c r="F86" i="13"/>
  <c r="F85" i="19"/>
  <c r="F52" i="22"/>
  <c r="J89" i="2"/>
  <c r="J58" i="2" s="1"/>
  <c r="AW52" i="1"/>
  <c r="J56" i="5"/>
  <c r="J27" i="5"/>
  <c r="J64" i="17"/>
  <c r="J31" i="17"/>
  <c r="J56" i="7"/>
  <c r="J27" i="7"/>
  <c r="J56" i="9"/>
  <c r="J27" i="9"/>
  <c r="AX64" i="1"/>
  <c r="J64" i="21"/>
  <c r="J31" i="21"/>
  <c r="R88" i="2"/>
  <c r="R87" i="2" s="1"/>
  <c r="AS51" i="1"/>
  <c r="T88" i="2"/>
  <c r="T87" i="2" s="1"/>
  <c r="BC52" i="1"/>
  <c r="R212" i="2"/>
  <c r="P543" i="12"/>
  <c r="T543" i="12"/>
  <c r="AG55" i="1"/>
  <c r="AN55" i="1" s="1"/>
  <c r="J36" i="4"/>
  <c r="AG59" i="1"/>
  <c r="AN59" i="1" s="1"/>
  <c r="J36" i="8"/>
  <c r="J83" i="11"/>
  <c r="J58" i="11" s="1"/>
  <c r="BK82" i="11"/>
  <c r="J544" i="12"/>
  <c r="J76" i="12" s="1"/>
  <c r="BK543" i="12"/>
  <c r="J543" i="12" s="1"/>
  <c r="J75" i="12" s="1"/>
  <c r="J83" i="13"/>
  <c r="J57" i="13"/>
  <c r="J89" i="15"/>
  <c r="J62" i="15" s="1"/>
  <c r="BK88" i="15"/>
  <c r="F34" i="17"/>
  <c r="AZ71" i="1" s="1"/>
  <c r="J34" i="17"/>
  <c r="AV71" i="1" s="1"/>
  <c r="AT71" i="1" s="1"/>
  <c r="J82" i="19"/>
  <c r="J57" i="19"/>
  <c r="J64" i="19"/>
  <c r="J31" i="19"/>
  <c r="F34" i="21"/>
  <c r="AZ75" i="1" s="1"/>
  <c r="J34" i="21"/>
  <c r="AV75" i="1" s="1"/>
  <c r="AT75" i="1" s="1"/>
  <c r="AG57" i="1"/>
  <c r="AN57" i="1" s="1"/>
  <c r="J36" i="6"/>
  <c r="AG61" i="1"/>
  <c r="AN61" i="1" s="1"/>
  <c r="J36" i="10"/>
  <c r="J114" i="12"/>
  <c r="J62" i="12" s="1"/>
  <c r="J267" i="12"/>
  <c r="J66" i="12" s="1"/>
  <c r="BK266" i="12"/>
  <c r="J266" i="12" s="1"/>
  <c r="J65" i="12" s="1"/>
  <c r="J34" i="13"/>
  <c r="AV66" i="1" s="1"/>
  <c r="F34" i="13"/>
  <c r="AZ66" i="1" s="1"/>
  <c r="J90" i="14"/>
  <c r="J65" i="14" s="1"/>
  <c r="BK89" i="14"/>
  <c r="J89" i="14" s="1"/>
  <c r="J35" i="16"/>
  <c r="AW70" i="1" s="1"/>
  <c r="AT70" i="1" s="1"/>
  <c r="F35" i="16"/>
  <c r="BA70" i="1" s="1"/>
  <c r="E74" i="18"/>
  <c r="E49" i="18"/>
  <c r="F85" i="18"/>
  <c r="F60" i="18"/>
  <c r="J34" i="18"/>
  <c r="AV72" i="1" s="1"/>
  <c r="AT72" i="1" s="1"/>
  <c r="F34" i="18"/>
  <c r="AZ72" i="1" s="1"/>
  <c r="J31" i="18"/>
  <c r="J64" i="18"/>
  <c r="J35" i="20"/>
  <c r="AW74" i="1" s="1"/>
  <c r="AT74" i="1" s="1"/>
  <c r="F35" i="20"/>
  <c r="BA74" i="1" s="1"/>
  <c r="E71" i="22"/>
  <c r="E45" i="22"/>
  <c r="J49" i="2"/>
  <c r="F84" i="2"/>
  <c r="F30" i="2"/>
  <c r="AZ53" i="1" s="1"/>
  <c r="BK212" i="2"/>
  <c r="J212" i="2" s="1"/>
  <c r="J61" i="2" s="1"/>
  <c r="BK87" i="3"/>
  <c r="R87" i="3"/>
  <c r="R86" i="3" s="1"/>
  <c r="T82" i="11"/>
  <c r="T81" i="11" s="1"/>
  <c r="F33" i="12"/>
  <c r="BA65" i="1" s="1"/>
  <c r="BA64" i="1" s="1"/>
  <c r="J481" i="12"/>
  <c r="J71" i="12" s="1"/>
  <c r="P88" i="15"/>
  <c r="P87" i="15" s="1"/>
  <c r="AU68" i="1" s="1"/>
  <c r="J31" i="22"/>
  <c r="AW76" i="1" s="1"/>
  <c r="F32" i="3"/>
  <c r="AZ54" i="1" s="1"/>
  <c r="F34" i="3"/>
  <c r="BB54" i="1" s="1"/>
  <c r="BB52" i="1" s="1"/>
  <c r="F36" i="3"/>
  <c r="BD54" i="1" s="1"/>
  <c r="BD52" i="1" s="1"/>
  <c r="J32" i="3"/>
  <c r="AV54" i="1" s="1"/>
  <c r="AT54" i="1" s="1"/>
  <c r="E45" i="4"/>
  <c r="F30" i="4"/>
  <c r="AZ55" i="1" s="1"/>
  <c r="J56" i="4"/>
  <c r="J49" i="5"/>
  <c r="F73" i="5"/>
  <c r="F31" i="6"/>
  <c r="BA57" i="1" s="1"/>
  <c r="J30" i="7"/>
  <c r="AV58" i="1" s="1"/>
  <c r="AT58" i="1" s="1"/>
  <c r="E45" i="8"/>
  <c r="F30" i="8"/>
  <c r="AZ59" i="1" s="1"/>
  <c r="J56" i="8"/>
  <c r="J49" i="9"/>
  <c r="F73" i="9"/>
  <c r="F31" i="10"/>
  <c r="BA61" i="1" s="1"/>
  <c r="J30" i="11"/>
  <c r="AV62" i="1" s="1"/>
  <c r="AT62" i="1" s="1"/>
  <c r="P82" i="11"/>
  <c r="P81" i="11" s="1"/>
  <c r="AU62" i="1" s="1"/>
  <c r="E47" i="12"/>
  <c r="F56" i="12"/>
  <c r="J32" i="12"/>
  <c r="AV65" i="1" s="1"/>
  <c r="AT65" i="1" s="1"/>
  <c r="P1226" i="12"/>
  <c r="F32" i="12"/>
  <c r="AZ65" i="1" s="1"/>
  <c r="J59" i="13"/>
  <c r="F85" i="13"/>
  <c r="J59" i="19"/>
  <c r="F84" i="19"/>
  <c r="BK82" i="22"/>
  <c r="R82" i="22"/>
  <c r="R81" i="22" s="1"/>
  <c r="AG70" i="1"/>
  <c r="J40" i="16"/>
  <c r="AG74" i="1"/>
  <c r="AN74" i="1" s="1"/>
  <c r="J40" i="20"/>
  <c r="J35" i="13"/>
  <c r="AW66" i="1" s="1"/>
  <c r="F37" i="13"/>
  <c r="BC66" i="1" s="1"/>
  <c r="BC64" i="1" s="1"/>
  <c r="J55" i="15"/>
  <c r="F83" i="15"/>
  <c r="J32" i="15"/>
  <c r="AV68" i="1" s="1"/>
  <c r="AT68" i="1" s="1"/>
  <c r="F32" i="15"/>
  <c r="AZ68" i="1" s="1"/>
  <c r="T88" i="15"/>
  <c r="T87" i="15" s="1"/>
  <c r="J59" i="17"/>
  <c r="F84" i="17"/>
  <c r="J59" i="21"/>
  <c r="F84" i="21"/>
  <c r="F30" i="22"/>
  <c r="AZ76" i="1" s="1"/>
  <c r="P83" i="22"/>
  <c r="P82" i="22" s="1"/>
  <c r="P81" i="22" s="1"/>
  <c r="AU76" i="1" s="1"/>
  <c r="T83" i="22"/>
  <c r="T82" i="22" s="1"/>
  <c r="T81" i="22" s="1"/>
  <c r="F32" i="22"/>
  <c r="BB76" i="1" s="1"/>
  <c r="F34" i="22"/>
  <c r="BD76" i="1" s="1"/>
  <c r="J30" i="22"/>
  <c r="AV76" i="1" s="1"/>
  <c r="AT67" i="1" l="1"/>
  <c r="R113" i="12"/>
  <c r="R112" i="12" s="1"/>
  <c r="BD64" i="1"/>
  <c r="BD63" i="1" s="1"/>
  <c r="AT53" i="1"/>
  <c r="J90" i="13"/>
  <c r="J65" i="13" s="1"/>
  <c r="BK89" i="13"/>
  <c r="J89" i="13" s="1"/>
  <c r="R543" i="12"/>
  <c r="BK103" i="11"/>
  <c r="J103" i="11" s="1"/>
  <c r="J60" i="11" s="1"/>
  <c r="J104" i="11"/>
  <c r="J61" i="11" s="1"/>
  <c r="AT76" i="1"/>
  <c r="R266" i="12"/>
  <c r="P113" i="12"/>
  <c r="P112" i="12" s="1"/>
  <c r="AU65" i="1" s="1"/>
  <c r="AU64" i="1" s="1"/>
  <c r="AU63" i="1" s="1"/>
  <c r="P212" i="2"/>
  <c r="P88" i="2" s="1"/>
  <c r="P87" i="2" s="1"/>
  <c r="AU53" i="1" s="1"/>
  <c r="AU52" i="1" s="1"/>
  <c r="AU51" i="1" s="1"/>
  <c r="BD51" i="1"/>
  <c r="W30" i="1" s="1"/>
  <c r="BC63" i="1"/>
  <c r="AY63" i="1" s="1"/>
  <c r="AY64" i="1"/>
  <c r="AX52" i="1"/>
  <c r="BB51" i="1"/>
  <c r="AN70" i="1"/>
  <c r="J82" i="22"/>
  <c r="J57" i="22" s="1"/>
  <c r="BK81" i="22"/>
  <c r="J81" i="22" s="1"/>
  <c r="AW64" i="1"/>
  <c r="J64" i="14"/>
  <c r="J31" i="14"/>
  <c r="AG73" i="1"/>
  <c r="AN73" i="1" s="1"/>
  <c r="J40" i="19"/>
  <c r="J88" i="15"/>
  <c r="J61" i="15" s="1"/>
  <c r="BK87" i="15"/>
  <c r="J87" i="15" s="1"/>
  <c r="BK81" i="11"/>
  <c r="J81" i="11" s="1"/>
  <c r="J82" i="11"/>
  <c r="J57" i="11" s="1"/>
  <c r="AY52" i="1"/>
  <c r="J87" i="3"/>
  <c r="J61" i="3" s="1"/>
  <c r="BK86" i="3"/>
  <c r="J86" i="3" s="1"/>
  <c r="AG72" i="1"/>
  <c r="AN72" i="1" s="1"/>
  <c r="J40" i="18"/>
  <c r="AG75" i="1"/>
  <c r="AN75" i="1" s="1"/>
  <c r="J40" i="21"/>
  <c r="AG60" i="1"/>
  <c r="AN60" i="1" s="1"/>
  <c r="J36" i="9"/>
  <c r="AG58" i="1"/>
  <c r="AN58" i="1" s="1"/>
  <c r="J36" i="7"/>
  <c r="AG71" i="1"/>
  <c r="AN71" i="1" s="1"/>
  <c r="J40" i="17"/>
  <c r="AG56" i="1"/>
  <c r="AN56" i="1" s="1"/>
  <c r="J36" i="5"/>
  <c r="BA69" i="1"/>
  <c r="AW69" i="1" s="1"/>
  <c r="BK113" i="12"/>
  <c r="T112" i="12"/>
  <c r="AZ64" i="1"/>
  <c r="AZ52" i="1"/>
  <c r="AT66" i="1"/>
  <c r="AZ69" i="1"/>
  <c r="AV69" i="1" s="1"/>
  <c r="BK88" i="2"/>
  <c r="J31" i="13" l="1"/>
  <c r="J64" i="13"/>
  <c r="AT69" i="1"/>
  <c r="AV52" i="1"/>
  <c r="AT52" i="1" s="1"/>
  <c r="J113" i="12"/>
  <c r="J61" i="12" s="1"/>
  <c r="BK112" i="12"/>
  <c r="J112" i="12" s="1"/>
  <c r="J60" i="3"/>
  <c r="J29" i="3"/>
  <c r="J29" i="15"/>
  <c r="J60" i="15"/>
  <c r="J40" i="14"/>
  <c r="AG67" i="1"/>
  <c r="AN67" i="1" s="1"/>
  <c r="J56" i="22"/>
  <c r="J27" i="22"/>
  <c r="J88" i="2"/>
  <c r="J57" i="2" s="1"/>
  <c r="BK87" i="2"/>
  <c r="J87" i="2" s="1"/>
  <c r="AV64" i="1"/>
  <c r="AT64" i="1" s="1"/>
  <c r="AZ63" i="1"/>
  <c r="AV63" i="1" s="1"/>
  <c r="J27" i="11"/>
  <c r="J56" i="11"/>
  <c r="W28" i="1"/>
  <c r="AX51" i="1"/>
  <c r="BC51" i="1"/>
  <c r="BA63" i="1"/>
  <c r="AG69" i="1"/>
  <c r="AN69" i="1" s="1"/>
  <c r="AG66" i="1" l="1"/>
  <c r="AN66" i="1" s="1"/>
  <c r="J40" i="13"/>
  <c r="AW63" i="1"/>
  <c r="BA51" i="1"/>
  <c r="AG62" i="1"/>
  <c r="AN62" i="1" s="1"/>
  <c r="J36" i="11"/>
  <c r="AG68" i="1"/>
  <c r="AN68" i="1" s="1"/>
  <c r="J38" i="15"/>
  <c r="W29" i="1"/>
  <c r="AY51" i="1"/>
  <c r="J27" i="2"/>
  <c r="J56" i="2"/>
  <c r="J36" i="22"/>
  <c r="AG76" i="1"/>
  <c r="AN76" i="1" s="1"/>
  <c r="AG54" i="1"/>
  <c r="AN54" i="1" s="1"/>
  <c r="J38" i="3"/>
  <c r="J29" i="12"/>
  <c r="J60" i="12"/>
  <c r="AT63" i="1"/>
  <c r="AZ51" i="1"/>
  <c r="AG65" i="1" l="1"/>
  <c r="J38" i="12"/>
  <c r="AG53" i="1"/>
  <c r="J36" i="2"/>
  <c r="W26" i="1"/>
  <c r="AV51" i="1"/>
  <c r="AW51" i="1"/>
  <c r="AK27" i="1" s="1"/>
  <c r="W27" i="1"/>
  <c r="AG52" i="1" l="1"/>
  <c r="AN53" i="1"/>
  <c r="AG64" i="1"/>
  <c r="AN65" i="1"/>
  <c r="AK26" i="1"/>
  <c r="AT51" i="1"/>
  <c r="AG63" i="1" l="1"/>
  <c r="AN63" i="1" s="1"/>
  <c r="AN64" i="1"/>
  <c r="AN52" i="1"/>
  <c r="AG51" i="1" l="1"/>
  <c r="AK23" i="1" s="1"/>
  <c r="AK32" i="1" s="1"/>
  <c r="AN51" i="1" l="1"/>
</calcChain>
</file>

<file path=xl/sharedStrings.xml><?xml version="1.0" encoding="utf-8"?>
<sst xmlns="http://schemas.openxmlformats.org/spreadsheetml/2006/main" count="20141" uniqueCount="2393">
  <si>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</si>
  <si>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</si>
  <si>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</si>
  <si>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</si>
  <si>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</si>
  <si>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</si>
  <si>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</si>
  <si>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{62ffd339-0860-47dd-ac52-712a5cdb1560}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</si>
  <si>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</si>
  <si>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</si>
  <si>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</si>
  <si>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</si>
  <si>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</si>
  <si>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</si>
  <si>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</si>
  <si>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</si>
  <si>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RZP202017_DPS_KPL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</si>
  <si>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</si>
  <si>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</si>
  <si>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IVC v Jablunkově</t>
  </si>
  <si>
    <t>KSO:</t>
  </si>
  <si>
    <t/>
  </si>
  <si>
    <t>CC-CZ:</t>
  </si>
  <si>
    <t>Místo:</t>
  </si>
  <si>
    <t xml:space="preserve"> </t>
  </si>
  <si>
    <t>Datum:</t>
  </si>
  <si>
    <t>17.4.2017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</si>
  <si>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</si>
  <si>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</si>
  <si>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</si>
  <si>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</si>
  <si>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</si>
  <si>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</si>
  <si>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</si>
  <si>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</si>
  <si>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</si>
  <si>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</si>
  <si>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</si>
  <si>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</si>
  <si>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</si>
  <si>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</si>
  <si>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</si>
  <si>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</si>
  <si>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</si>
  <si>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</si>
  <si>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</si>
  <si>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</si>
  <si>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</si>
  <si>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</si>
  <si>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</si>
  <si>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</si>
  <si>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</si>
  <si>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</si>
  <si>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</si>
  <si>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</si>
  <si>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</si>
  <si>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</si>
  <si>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</si>
  <si>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</si>
  <si>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</si>
  <si>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</si>
  <si>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</si>
  <si>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</si>
  <si>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</si>
  <si>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</si>
  <si>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</si>
  <si>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</si>
  <si>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</si>
  <si>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</si>
  <si>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</si>
  <si>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</si>
  <si>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</si>
  <si>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IO 01</t>
  </si>
  <si>
    <t>Komunikace, odstavné a zpevněné plochy</t>
  </si>
  <si>
    <t>ING</t>
  </si>
  <si>
    <t>1</t>
  </si>
  <si>
    <t>{ac6ec46e-d67f-4a1c-82a3-6e038226e8a1}</t>
  </si>
  <si>
    <t>/</t>
  </si>
  <si>
    <t>Soupis</t>
  </si>
  <si>
    <t>2</t>
  </si>
  <si>
    <t>###NOINSERT###</t>
  </si>
  <si>
    <t>Sanace podloží dle provedeného průzkumu</t>
  </si>
  <si>
    <t>{3db2986f-76a5-4f00-a49e-4e2eb13b0254}</t>
  </si>
  <si>
    <t>IO 02</t>
  </si>
  <si>
    <t>Zrušení stávajících přípojek kanalizace (splašková a deštová)</t>
  </si>
  <si>
    <t>{d6f9c3cd-5c55-4cd1-947c-077610d33801}</t>
  </si>
  <si>
    <t>IO 03</t>
  </si>
  <si>
    <t>Nová přípojka vodovodu</t>
  </si>
  <si>
    <t>{357adce0-5d35-4ae7-92f3-c814c7be09ed}</t>
  </si>
  <si>
    <t>IO 04.1</t>
  </si>
  <si>
    <t>Nová přípojka splaškové kanalizace</t>
  </si>
  <si>
    <t>{88ee2ea0-8da3-4960-b645-1a18a962efff}</t>
  </si>
  <si>
    <t>IO 04.2</t>
  </si>
  <si>
    <t>Nová přípojka deštové kanalizace</t>
  </si>
  <si>
    <t>{96e5c818-40fb-4099-a715-462263259c07}</t>
  </si>
  <si>
    <t>IO 05</t>
  </si>
  <si>
    <t>Rekonstrukce skříně HUP  stávající přípojky plynu</t>
  </si>
  <si>
    <t>{07661616-d0ee-4216-88a2-a96ce16d4543}</t>
  </si>
  <si>
    <t>IO 06</t>
  </si>
  <si>
    <t>Úprava stávající přípojky NN</t>
  </si>
  <si>
    <t>{32bc2e86-6d3c-42be-a87b-791c7b0b9acf}</t>
  </si>
  <si>
    <t>IO 07</t>
  </si>
  <si>
    <t>Signalizace výjezdu zásahových vozidel</t>
  </si>
  <si>
    <t>{aa4986a3-d151-41a4-9d16-8106e9c6a6df}</t>
  </si>
  <si>
    <t>SO 01</t>
  </si>
  <si>
    <t>Demolice objektu hasičské zbrojnice</t>
  </si>
  <si>
    <t>STA</t>
  </si>
  <si>
    <t>{a1ebba60-f506-4977-b1ca-42c8cf979058}</t>
  </si>
  <si>
    <t>SO 02 (1)</t>
  </si>
  <si>
    <t>Novostavba IVC</t>
  </si>
  <si>
    <t>{bfee092e-f47c-4105-9ef1-1366e282df42}</t>
  </si>
  <si>
    <t>D.1.1</t>
  </si>
  <si>
    <t>Architektonicko stavební řešení</t>
  </si>
  <si>
    <t>{ee4912e8-d4a7-4f58-bd29-da579c1ea608}</t>
  </si>
  <si>
    <t>3</t>
  </si>
  <si>
    <t>INT</t>
  </si>
  <si>
    <t>Interiér</t>
  </si>
  <si>
    <t>{5c253c4e-67b2-4396-8064-2b27d54e2c64}</t>
  </si>
  <si>
    <t>KOMP</t>
  </si>
  <si>
    <t>Kompresor na stlačený vzduch</t>
  </si>
  <si>
    <t>{5c5070f6-37a0-45e7-8e2c-14744f07dd17}</t>
  </si>
  <si>
    <t>D.1.2</t>
  </si>
  <si>
    <t>Stavebně konstrukční část</t>
  </si>
  <si>
    <t>{e2afca5e-28cf-471b-86f0-10d039f61dfb}</t>
  </si>
  <si>
    <t>D.1.4</t>
  </si>
  <si>
    <t>Technika prostředí staveb</t>
  </si>
  <si>
    <t>{6af69b6f-583b-43b9-b657-91870502bc8c}</t>
  </si>
  <si>
    <t>D.1.4.1</t>
  </si>
  <si>
    <t>Zdravotechnika</t>
  </si>
  <si>
    <t>{dccfa233-c143-4163-91d5-1da0301d2a91}</t>
  </si>
  <si>
    <t>D.1.4.2</t>
  </si>
  <si>
    <t>Vzduchotechnika</t>
  </si>
  <si>
    <t>{19c19f9a-bf1a-4b98-b3e7-68c72e9a859a}</t>
  </si>
  <si>
    <t>D.1.4.3</t>
  </si>
  <si>
    <t>Vytápění</t>
  </si>
  <si>
    <t>{f44c83d8-81e4-4cf5-99c8-46ba0b35cd16}</t>
  </si>
  <si>
    <t>D.1.4.4</t>
  </si>
  <si>
    <t>Elektroinstalace, bleskosvod</t>
  </si>
  <si>
    <t>{6be2a6d9-8748-429b-974b-12b1a090ab61}</t>
  </si>
  <si>
    <t>D.1.4.5</t>
  </si>
  <si>
    <t>Slaboproud</t>
  </si>
  <si>
    <t>{6833fd01-20ec-4280-831b-eeb1c4ad0ad2}</t>
  </si>
  <si>
    <t>D.1.4.6</t>
  </si>
  <si>
    <t>VNitřní plynovod</t>
  </si>
  <si>
    <t>{20ae4e02-205e-4335-a54e-4e1482df9811}</t>
  </si>
  <si>
    <t>VON</t>
  </si>
  <si>
    <t>Vedlejší a ostatní náklady</t>
  </si>
  <si>
    <t>{07c45764-ae55-4d30-aeda-dbcf3a1f1a98}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</si>
  <si>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</si>
  <si>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</si>
  <si>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</si>
  <si>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</si>
  <si>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</si>
  <si>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</si>
  <si>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</si>
  <si>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01 - Komunikace, odstavné a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</si>
  <si>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</si>
  <si>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</si>
  <si>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</si>
  <si>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</si>
  <si>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</si>
  <si>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</si>
  <si>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</si>
  <si>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</si>
  <si>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</si>
  <si>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</si>
  <si>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</si>
  <si>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</si>
  <si>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96 - Bourání konstrukcí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</si>
  <si>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</si>
  <si>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</si>
  <si>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</si>
  <si>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</si>
  <si>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</si>
  <si>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</si>
  <si>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</si>
  <si>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</si>
  <si>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</si>
  <si>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</si>
  <si>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</si>
  <si>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</si>
  <si>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</si>
  <si>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</si>
  <si>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</si>
  <si>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</si>
  <si>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</si>
  <si>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</si>
  <si>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</si>
  <si>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</si>
  <si>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</si>
  <si>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</si>
  <si>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</si>
  <si>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</si>
  <si>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</si>
  <si>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</si>
  <si>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</si>
  <si>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-1328745025</t>
  </si>
  <si>
    <t>VV</t>
  </si>
  <si>
    <t>(23,5+27)*0,5</t>
  </si>
  <si>
    <t>Mezisoučet</t>
  </si>
  <si>
    <t>113106123</t>
  </si>
  <si>
    <t>Rozebrání dlažeb komunikací pro pěší ze zámkových dlaždic</t>
  </si>
  <si>
    <t>-802613178</t>
  </si>
  <si>
    <t>31+21</t>
  </si>
  <si>
    <t>113106171</t>
  </si>
  <si>
    <t>Rozebrání dlažeb vozovek pl do 50 m2 ze zámkové dlažby s ložem z kameniva</t>
  </si>
  <si>
    <t>-744000885</t>
  </si>
  <si>
    <t>17+6,2</t>
  </si>
  <si>
    <t>113107122</t>
  </si>
  <si>
    <t>Odstranění podkladu pl do 50 m2 z kameniva drceného tl 200 mm</t>
  </si>
  <si>
    <t>993644444</t>
  </si>
  <si>
    <t>"stávající chodník"31+21</t>
  </si>
  <si>
    <t>5</t>
  </si>
  <si>
    <t>113107125</t>
  </si>
  <si>
    <t>Odstranění podkladu pl do 50 m2 z kameniva drceného tl 500 mm</t>
  </si>
  <si>
    <t>1488970700</t>
  </si>
  <si>
    <t>"stávající komunikace"23,2</t>
  </si>
  <si>
    <t>6</t>
  </si>
  <si>
    <t>113107224</t>
  </si>
  <si>
    <t>Odstranění podkladu pl přes 200 m2 z kameniva drceného tl 400 mm</t>
  </si>
  <si>
    <t>2051868184</t>
  </si>
  <si>
    <t>"stávající asf.plocha"430,5</t>
  </si>
  <si>
    <t>7</t>
  </si>
  <si>
    <t>113154124</t>
  </si>
  <si>
    <t>Frézování živičného krytu tl 100 mm pruh š 1 m pl do 500 m2 bez překážek v trase</t>
  </si>
  <si>
    <t>-616164234</t>
  </si>
  <si>
    <t>430,5</t>
  </si>
  <si>
    <t>8</t>
  </si>
  <si>
    <t>113155123</t>
  </si>
  <si>
    <t>Frézování betonového krytu tl 50 mm pruh š 1 m pl do 500 m2 bez překážek v trase</t>
  </si>
  <si>
    <t>1115934508</t>
  </si>
  <si>
    <t>9</t>
  </si>
  <si>
    <t>113201112</t>
  </si>
  <si>
    <t>Vytrhání obrub silničních ležatých</t>
  </si>
  <si>
    <t>m</t>
  </si>
  <si>
    <t>1655849435</t>
  </si>
  <si>
    <t>21,5+28,3</t>
  </si>
  <si>
    <t>9+23,5+28</t>
  </si>
  <si>
    <t>Součet</t>
  </si>
  <si>
    <t>10</t>
  </si>
  <si>
    <t>113202111</t>
  </si>
  <si>
    <t>Vytrhání obrub krajníků obrubníků stojatých</t>
  </si>
  <si>
    <t>855911242</t>
  </si>
  <si>
    <t>23</t>
  </si>
  <si>
    <t>11</t>
  </si>
  <si>
    <t>121101101</t>
  </si>
  <si>
    <t>Sejmutí ornice s přemístěním na vzdálenost do 50 m</t>
  </si>
  <si>
    <t>m3</t>
  </si>
  <si>
    <t>-1786559220</t>
  </si>
  <si>
    <t>11*0,1</t>
  </si>
  <si>
    <t>12</t>
  </si>
  <si>
    <t>122202202</t>
  </si>
  <si>
    <t>Odkopávky a prokopávky nezapažené pro silnice objemu do 1000 m3 v hornině tř. 3</t>
  </si>
  <si>
    <t>1179054478</t>
  </si>
  <si>
    <t>"stání"35,5*0,15</t>
  </si>
  <si>
    <t>"chodník"35,5*0,1</t>
  </si>
  <si>
    <t>13</t>
  </si>
  <si>
    <t>122202209</t>
  </si>
  <si>
    <t>Příplatek k odkopávkám a prokopávkám pro silnice v hornině tř. 3 za lepivost</t>
  </si>
  <si>
    <t>1425032188</t>
  </si>
  <si>
    <t>8,875*0,3</t>
  </si>
  <si>
    <t>14</t>
  </si>
  <si>
    <t>132201101</t>
  </si>
  <si>
    <t>Hloubení rýh š do 600 mm v hornině tř. 3 objemu do 100 m3</t>
  </si>
  <si>
    <t>2089108865</t>
  </si>
  <si>
    <t>"trativod" (0,4*0,5*38)</t>
  </si>
  <si>
    <t>132201109</t>
  </si>
  <si>
    <t>Příplatek za lepivost k hloubení rýh š do 600 mm v hornině tř. 3</t>
  </si>
  <si>
    <t>-1468496295</t>
  </si>
  <si>
    <t>7,6*0,3</t>
  </si>
  <si>
    <t>16</t>
  </si>
  <si>
    <t>162701105</t>
  </si>
  <si>
    <t>Vodorovné přemístění do 10000 m výkopku/sypaniny z horniny tř. 1 až 4</t>
  </si>
  <si>
    <t>-1823268047</t>
  </si>
  <si>
    <t>8,875+7,6</t>
  </si>
  <si>
    <t>17</t>
  </si>
  <si>
    <t>171201201</t>
  </si>
  <si>
    <t>Uložení sypaniny na skládky</t>
  </si>
  <si>
    <t>-952419798</t>
  </si>
  <si>
    <t>16,475</t>
  </si>
  <si>
    <t>18</t>
  </si>
  <si>
    <t>171201211</t>
  </si>
  <si>
    <t>Poplatek za uložení odpadu ze sypaniny na skládce (skládkovné)</t>
  </si>
  <si>
    <t>t</t>
  </si>
  <si>
    <t>-1616115467</t>
  </si>
  <si>
    <t>16,475*1,65</t>
  </si>
  <si>
    <t>19</t>
  </si>
  <si>
    <t>174101101</t>
  </si>
  <si>
    <t>Zásyp jam, šachet rýh nebo kolem objektů sypaninou se zhutněním</t>
  </si>
  <si>
    <t>2142458133</t>
  </si>
  <si>
    <t>"trativod" (0,4*0,5*38)-(0,15*38)</t>
  </si>
  <si>
    <t>20</t>
  </si>
  <si>
    <t>M</t>
  </si>
  <si>
    <t>583336770</t>
  </si>
  <si>
    <t>kamenivo těžené hrubé  frakce 16-32</t>
  </si>
  <si>
    <t>-667644302</t>
  </si>
  <si>
    <t>1,9*1,85 "Přepočtené koeficientem množství</t>
  </si>
  <si>
    <t>174102101</t>
  </si>
  <si>
    <t>Zásyp jam, šachet a rýh do 30 m3 sypaninou se zhutněním při překopech inženýrských sítí</t>
  </si>
  <si>
    <t>-924166340</t>
  </si>
  <si>
    <t>"po odsteraněném chodníku"2</t>
  </si>
  <si>
    <t>22</t>
  </si>
  <si>
    <t>103641000</t>
  </si>
  <si>
    <t>zemina pro terénní úpravy - tříděná</t>
  </si>
  <si>
    <t>-1212255066</t>
  </si>
  <si>
    <t>2*1,7</t>
  </si>
  <si>
    <t>181151311</t>
  </si>
  <si>
    <t>Plošná úprava terénu přes 500 m2 zemina tř 1 až 4 nerovnosti do 100 mm v rovinně a svahu do 1:5</t>
  </si>
  <si>
    <t>-728721142</t>
  </si>
  <si>
    <t>"sjezd"431</t>
  </si>
  <si>
    <t>"stání"35,5</t>
  </si>
  <si>
    <t>"chodník"38,5+1</t>
  </si>
  <si>
    <t>24</t>
  </si>
  <si>
    <t>181301101</t>
  </si>
  <si>
    <t>Rozprostření ornice tl vrstvy do 100 mm pl do 500 m2 v rovině nebo ve svahu do 1:5</t>
  </si>
  <si>
    <t>-187288593</t>
  </si>
  <si>
    <t>"trávník"3</t>
  </si>
  <si>
    <t>25</t>
  </si>
  <si>
    <t>103641010</t>
  </si>
  <si>
    <t>zemina pro terénní úpravy -  ornice</t>
  </si>
  <si>
    <t>-1726736681</t>
  </si>
  <si>
    <t>3*0,1</t>
  </si>
  <si>
    <t>0,3*1,7 "Přepočtené koeficientem množství</t>
  </si>
  <si>
    <t>26</t>
  </si>
  <si>
    <t>181411131</t>
  </si>
  <si>
    <t>Založení parkového trávníku výsevem plochy do 1000 m2 v rovině a ve svahu do 1:5</t>
  </si>
  <si>
    <t>522401545</t>
  </si>
  <si>
    <t>27</t>
  </si>
  <si>
    <t>005724100</t>
  </si>
  <si>
    <t>osivo směs travní parková</t>
  </si>
  <si>
    <t>kg</t>
  </si>
  <si>
    <t>-1063317798</t>
  </si>
  <si>
    <t>3*0,015 "Přepočtené koeficientem množství</t>
  </si>
  <si>
    <t>28</t>
  </si>
  <si>
    <t>181951102</t>
  </si>
  <si>
    <t>Úprava pláně v hornině tř. 1 až 4 se zhutněním</t>
  </si>
  <si>
    <t>2033302547</t>
  </si>
  <si>
    <t>506+3</t>
  </si>
  <si>
    <t>29</t>
  </si>
  <si>
    <t>182303111</t>
  </si>
  <si>
    <t>Doplnění zeminy nebo substrátu na travnatých plochách tl 50 mm rovina v rovinně a svahu do 1:5</t>
  </si>
  <si>
    <t>1993231710</t>
  </si>
  <si>
    <t>30</t>
  </si>
  <si>
    <t>103715000</t>
  </si>
  <si>
    <t>substrát pro trávníky A  VL</t>
  </si>
  <si>
    <t>1879737522</t>
  </si>
  <si>
    <t>3*0,058 "Přepočtené koeficientem množství</t>
  </si>
  <si>
    <t>Zakládání</t>
  </si>
  <si>
    <t>31</t>
  </si>
  <si>
    <t>212752212</t>
  </si>
  <si>
    <t>Trativod z drenážních trubek plastových flexibilních D do 100 mm včetně lože otevřený výkop ( lože+obsyp 0,15m3/m)</t>
  </si>
  <si>
    <t>1542331514</t>
  </si>
  <si>
    <t>38</t>
  </si>
  <si>
    <t>Komunikace pozemní</t>
  </si>
  <si>
    <t>32</t>
  </si>
  <si>
    <t>564851111</t>
  </si>
  <si>
    <t>Podklad ze štěrkodrtě ŠD tl 150 mm</t>
  </si>
  <si>
    <t>-1932235618</t>
  </si>
  <si>
    <t>"chodník" 38,5+1</t>
  </si>
  <si>
    <t>"stání" 35,5</t>
  </si>
  <si>
    <t>33</t>
  </si>
  <si>
    <t>564861111</t>
  </si>
  <si>
    <t>Podklad ze štěrkodrtě ŠD tl 200 mm</t>
  </si>
  <si>
    <t>-2115002655</t>
  </si>
  <si>
    <t>"sjezd" 431</t>
  </si>
  <si>
    <t>34</t>
  </si>
  <si>
    <t>564952111</t>
  </si>
  <si>
    <t>Podklad z mechanicky zpevněného kameniva MZK tl 150 mm</t>
  </si>
  <si>
    <t>248598268</t>
  </si>
  <si>
    <t>35</t>
  </si>
  <si>
    <t>565165111</t>
  </si>
  <si>
    <t>Asfaltový beton vrstva podkladní ACP 16 (obalované kamenivo OKS) tl 80 mm š do 3 m</t>
  </si>
  <si>
    <t>182562894</t>
  </si>
  <si>
    <t>36</t>
  </si>
  <si>
    <t>572340111</t>
  </si>
  <si>
    <t>Vyspravení krytu komunikací po překopech plochy do 15 m2 asfaltovým betonem ACO (AB) tl 50 mm</t>
  </si>
  <si>
    <t>997604701</t>
  </si>
  <si>
    <t>"navázání na živičná povrch dle popisu v TZ a výkresech" (0,1*43)</t>
  </si>
  <si>
    <t>37</t>
  </si>
  <si>
    <t>577134131</t>
  </si>
  <si>
    <t>Asfaltový beton vrstva obrusná ACO 11 (ABS) tř. I tl 40 mm š do 3 m z modifikovaného asfaltu</t>
  </si>
  <si>
    <t>200818976</t>
  </si>
  <si>
    <t>591111111</t>
  </si>
  <si>
    <t>Kladení dlažby z kostek velkých z kamene do lože z kameniva těženého tl 50 mm</t>
  </si>
  <si>
    <t>-951098433</t>
  </si>
  <si>
    <t>52,5*0,5</t>
  </si>
  <si>
    <t>39</t>
  </si>
  <si>
    <t>583801590</t>
  </si>
  <si>
    <t>kostka dlažební velká, žula velikost 15/17 třída II šedá</t>
  </si>
  <si>
    <t>-573069470</t>
  </si>
  <si>
    <t>26,25*0,333 "Přepočtené koeficientem množství</t>
  </si>
  <si>
    <t>40</t>
  </si>
  <si>
    <t>596211110</t>
  </si>
  <si>
    <t>Kladení zámkové dlažby komunikací pro pěší tl 60 mm skupiny A pl do 50 m2 vč.lože z kameniva tl.do 40 mm</t>
  </si>
  <si>
    <t>-1799292171</t>
  </si>
  <si>
    <t>"zpětná montáž rozebrané dlažby"17</t>
  </si>
  <si>
    <t>41</t>
  </si>
  <si>
    <t>596211114</t>
  </si>
  <si>
    <t>Příplatek za kombinaci dvou barev u kladení betonových dlažeb komunikací pro pěší tl 60 mm skupiny A</t>
  </si>
  <si>
    <t>-239728719</t>
  </si>
  <si>
    <t>42</t>
  </si>
  <si>
    <t>592450280</t>
  </si>
  <si>
    <t xml:space="preserve">dlažba zámková  tl.x6 cm </t>
  </si>
  <si>
    <t>1309883990</t>
  </si>
  <si>
    <t>38,5</t>
  </si>
  <si>
    <t>38,5*1,02 "Přepočtené koeficientem množství</t>
  </si>
  <si>
    <t>43</t>
  </si>
  <si>
    <t>592451190</t>
  </si>
  <si>
    <t>dlažba zámková  slepecká 20x10x6 cm barevná</t>
  </si>
  <si>
    <t>220068995</t>
  </si>
  <si>
    <t>44</t>
  </si>
  <si>
    <t>596211210</t>
  </si>
  <si>
    <t>Kladení zámkové dlažby komunikací pro pěší tl 80 mm skupiny A pl do 50 m2 vč.lože z kameniva tl.do 50 mm</t>
  </si>
  <si>
    <t>-1492193814</t>
  </si>
  <si>
    <t>45</t>
  </si>
  <si>
    <t>592449990</t>
  </si>
  <si>
    <t xml:space="preserve">dlažba zámková tl. 8 cm </t>
  </si>
  <si>
    <t>155756050</t>
  </si>
  <si>
    <t>13,5</t>
  </si>
  <si>
    <t>13,5*1,02 "Přepočtené koeficientem množství</t>
  </si>
  <si>
    <t>46</t>
  </si>
  <si>
    <t>599141111</t>
  </si>
  <si>
    <t>Vyplnění spár mezi silničními dílci živičnou zálivkou</t>
  </si>
  <si>
    <t>-1718641022</t>
  </si>
  <si>
    <t>Ostatní konstrukce a práce, bourání</t>
  </si>
  <si>
    <t>91</t>
  </si>
  <si>
    <t>Doplňující konstrukce a práce pozemních komunikací, letišť a ploch</t>
  </si>
  <si>
    <t>47</t>
  </si>
  <si>
    <t>914111111</t>
  </si>
  <si>
    <t>Montáž svislé dopravní značky do velikosti 1 m2 objímkami na sloupek nebo konzolu</t>
  </si>
  <si>
    <t>kus</t>
  </si>
  <si>
    <t>1648508618</t>
  </si>
  <si>
    <t>"IP12+E13+E8e"1</t>
  </si>
  <si>
    <t>"A22+E13"1</t>
  </si>
  <si>
    <t>"IP12+E13+E8d"1</t>
  </si>
  <si>
    <t>"IP12+E13"1</t>
  </si>
  <si>
    <t>"IP12"1</t>
  </si>
  <si>
    <t>"IZ8a"1</t>
  </si>
  <si>
    <t>"A10+E13"1</t>
  </si>
  <si>
    <t>"A10+E13+E7b"1</t>
  </si>
  <si>
    <t>48</t>
  </si>
  <si>
    <t>404442570.RZ</t>
  </si>
  <si>
    <t>značka svislá reflexní AL - různé značky a tabulky  dle popisu v TZ a ve výkresech</t>
  </si>
  <si>
    <t>228679024</t>
  </si>
  <si>
    <t>49</t>
  </si>
  <si>
    <t>914511112</t>
  </si>
  <si>
    <t>Montáž sloupku dopravních značek délky do 3,5 m s betonovým základem a patkou</t>
  </si>
  <si>
    <t>1466234351</t>
  </si>
  <si>
    <t>50</t>
  </si>
  <si>
    <t>404452300</t>
  </si>
  <si>
    <t>sloupek Zn 70 - 350</t>
  </si>
  <si>
    <t>-1392375800</t>
  </si>
  <si>
    <t>51</t>
  </si>
  <si>
    <t>404452410</t>
  </si>
  <si>
    <t>patka hliníková HP 70</t>
  </si>
  <si>
    <t>1637598517</t>
  </si>
  <si>
    <t>52</t>
  </si>
  <si>
    <t>914431112</t>
  </si>
  <si>
    <t>Montáž dopravního zrcadla o velikosti do 1m2 na sloupek nebo konzolu</t>
  </si>
  <si>
    <t>-1006135401</t>
  </si>
  <si>
    <t>53</t>
  </si>
  <si>
    <t>404452040</t>
  </si>
  <si>
    <t>zrcadlo dopravní DZ - 810 čtvercové 800 x 1000 mm</t>
  </si>
  <si>
    <t>-442826131</t>
  </si>
  <si>
    <t>54</t>
  </si>
  <si>
    <t>915211111</t>
  </si>
  <si>
    <t>Vodorovné dopravní značení dělící čáry souvislé š 125 mm bílý plast</t>
  </si>
  <si>
    <t>1495593267</t>
  </si>
  <si>
    <t>"kolmé stání V10f+V10e+v10e+V13+3xV10e" 100</t>
  </si>
  <si>
    <t>55</t>
  </si>
  <si>
    <t>915311113</t>
  </si>
  <si>
    <t>Předformátované vodorovné dopravní značení dopravní značky do 5 m2</t>
  </si>
  <si>
    <t>1818332913</t>
  </si>
  <si>
    <t>"symbol vozíčku"1</t>
  </si>
  <si>
    <t>56</t>
  </si>
  <si>
    <t>916131213</t>
  </si>
  <si>
    <t>Osazení silničního obrubníku betonového stojatého s boční opěrou do lože z betonu prostého</t>
  </si>
  <si>
    <t>-1453760023</t>
  </si>
  <si>
    <t>64</t>
  </si>
  <si>
    <t>57</t>
  </si>
  <si>
    <t>592174170</t>
  </si>
  <si>
    <t>obrubník betonový chodníkový  100x10x25 cm</t>
  </si>
  <si>
    <t>-1126447936</t>
  </si>
  <si>
    <t>"prořez"2</t>
  </si>
  <si>
    <t>58</t>
  </si>
  <si>
    <t>592174680</t>
  </si>
  <si>
    <t>obrubník betonový silniční nájezdový 100x15x15 cm</t>
  </si>
  <si>
    <t>689699125</t>
  </si>
  <si>
    <t>"prořez"1</t>
  </si>
  <si>
    <t>59</t>
  </si>
  <si>
    <t>592174690</t>
  </si>
  <si>
    <t>obrubník betonový silniční přechodový L + P 100x15x15-25 cm</t>
  </si>
  <si>
    <t>-964192608</t>
  </si>
  <si>
    <t>60</t>
  </si>
  <si>
    <t>916231213</t>
  </si>
  <si>
    <t>Osazení chodníkového obrubníku betonového stojatého s boční opěrou do lože z betonu prostého</t>
  </si>
  <si>
    <t>-1625126773</t>
  </si>
  <si>
    <t>61</t>
  </si>
  <si>
    <t>592174160</t>
  </si>
  <si>
    <t>obrubník betonový chodníkový</t>
  </si>
  <si>
    <t>1623394656</t>
  </si>
  <si>
    <t>62</t>
  </si>
  <si>
    <t>919735112</t>
  </si>
  <si>
    <t>Řezání stávajícího živičného krytu hl do 100 mm</t>
  </si>
  <si>
    <t>1522634701</t>
  </si>
  <si>
    <t>63</t>
  </si>
  <si>
    <t>919726122</t>
  </si>
  <si>
    <t>Geotextilie pro ochranu, separaci a filtraci netkaná měrná hmotnost do 300 g/m2</t>
  </si>
  <si>
    <t>-16889861</t>
  </si>
  <si>
    <t>466</t>
  </si>
  <si>
    <t>93</t>
  </si>
  <si>
    <t>Různé dokončovací konstrukce a práce inženýrských staveb</t>
  </si>
  <si>
    <t>935113111</t>
  </si>
  <si>
    <t>Osazení odvodňovacího polymerbetonového žlabu s krycím roštem šířky do 200 mm vč.vpusti</t>
  </si>
  <si>
    <t>-340144098</t>
  </si>
  <si>
    <t>"liniový žlab pro zatížení D400"28,5</t>
  </si>
  <si>
    <t>65</t>
  </si>
  <si>
    <t>592270000.RRDVŽL</t>
  </si>
  <si>
    <t>žlab odvodňovací - polymerbetonový monolit - přírodní - žlab 100 cm (systémové řešení dle popisu v TZ a ve výkresech)</t>
  </si>
  <si>
    <t>-379579817</t>
  </si>
  <si>
    <t>66</t>
  </si>
  <si>
    <t>592270000.RRDČT</t>
  </si>
  <si>
    <t>žlab odvodňovací - polymerbetonový monolit - přírodní - čelní stěna  (systémové řešení dle popisu v TZ a ve výkresech)</t>
  </si>
  <si>
    <t>1464567258</t>
  </si>
  <si>
    <t>67</t>
  </si>
  <si>
    <t>592270000.RRDRD</t>
  </si>
  <si>
    <t>žlab odvodňovací - polymerbetonový monolit - přírodní - revizní díl  (systémové řešení dle popisu v TZ a ve výkresech)</t>
  </si>
  <si>
    <t>-970364818</t>
  </si>
  <si>
    <t>68</t>
  </si>
  <si>
    <t>592270000.RRDVP</t>
  </si>
  <si>
    <t>žlab odvodňovací - polymerbetonový monolit - přírodní - vpust DN 150  (systémové řešení dle popisu v TZ a ve výkresech)</t>
  </si>
  <si>
    <t>-312193767</t>
  </si>
  <si>
    <t>96</t>
  </si>
  <si>
    <t>Bourání konstrukcí</t>
  </si>
  <si>
    <t>69</t>
  </si>
  <si>
    <t>966006132</t>
  </si>
  <si>
    <t>Odstranění značek dopravních nebo orientačních se sloupky s betonovými patkami</t>
  </si>
  <si>
    <t>907001496</t>
  </si>
  <si>
    <t>997</t>
  </si>
  <si>
    <t>Přesun sutě</t>
  </si>
  <si>
    <t>70</t>
  </si>
  <si>
    <t>997006512</t>
  </si>
  <si>
    <t>Vodorovné doprava suti s naložením a složením na skládku do 1 km</t>
  </si>
  <si>
    <t>42751844</t>
  </si>
  <si>
    <t>71</t>
  </si>
  <si>
    <t>997006519</t>
  </si>
  <si>
    <t>Příplatek k vodorovnému přemístění suti na skládku ZKD 1 km přes 1 km</t>
  </si>
  <si>
    <t>354126038</t>
  </si>
  <si>
    <t>511,151*11</t>
  </si>
  <si>
    <t>72</t>
  </si>
  <si>
    <t>997013831</t>
  </si>
  <si>
    <t>Poplatek za uložení stavebního směsného odpadu na skládce (skládkovné)</t>
  </si>
  <si>
    <t>168754471</t>
  </si>
  <si>
    <t>511,151-497</t>
  </si>
  <si>
    <t>73</t>
  </si>
  <si>
    <t>997221815</t>
  </si>
  <si>
    <t>Poplatek za uložení betonového odpadu na skládce (skládkovné)</t>
  </si>
  <si>
    <t>-2101943794</t>
  </si>
  <si>
    <t>74</t>
  </si>
  <si>
    <t>997221845</t>
  </si>
  <si>
    <t>Poplatek za uložení odpadu z asfaltových povrchů na skládce (skládkovné)</t>
  </si>
  <si>
    <t>-1947146644</t>
  </si>
  <si>
    <t>110+55</t>
  </si>
  <si>
    <t>75</t>
  </si>
  <si>
    <t>997221855</t>
  </si>
  <si>
    <t>Poplatek za uložení odpadu z kameniva na skládce (skládkovné)</t>
  </si>
  <si>
    <t>316818648</t>
  </si>
  <si>
    <t>15+245+17</t>
  </si>
  <si>
    <t>998</t>
  </si>
  <si>
    <t>Přesun hmot</t>
  </si>
  <si>
    <t>76</t>
  </si>
  <si>
    <t>998225111</t>
  </si>
  <si>
    <t>Přesun hmot pro pozemní komunikace s krytem z kamene, monolitickým betonovým nebo živičným</t>
  </si>
  <si>
    <t>-1790010313</t>
  </si>
  <si>
    <t>OST</t>
  </si>
  <si>
    <t>Ostatní</t>
  </si>
  <si>
    <t>77</t>
  </si>
  <si>
    <t>OSTUPRAVA</t>
  </si>
  <si>
    <t>Úprava šachet a šoupat do nové výškové úrovně</t>
  </si>
  <si>
    <t>kpl</t>
  </si>
  <si>
    <t>262144</t>
  </si>
  <si>
    <t>-1626190726</t>
  </si>
  <si>
    <t>Soupis:</t>
  </si>
  <si>
    <t>IO 01 - Sanace podloží dle provedeného průzkumu</t>
  </si>
  <si>
    <t>122202201</t>
  </si>
  <si>
    <t>Odkopávky a prokopávky nezapažené pro silnice objemu do 100 m3 v hornině tř. 3</t>
  </si>
  <si>
    <t>-1082573231</t>
  </si>
  <si>
    <t>"výměna podloží vozovka+chodník "466*0,5</t>
  </si>
  <si>
    <t>"výměna podloží chodník "39,5*0,5</t>
  </si>
  <si>
    <t>1494805435</t>
  </si>
  <si>
    <t>252,750*0,3</t>
  </si>
  <si>
    <t>523429705</t>
  </si>
  <si>
    <t>252,750</t>
  </si>
  <si>
    <t>1494126946</t>
  </si>
  <si>
    <t>1102409168</t>
  </si>
  <si>
    <t>252,75*1,65</t>
  </si>
  <si>
    <t>-1766444269</t>
  </si>
  <si>
    <t>466+39,5</t>
  </si>
  <si>
    <t>-241846744</t>
  </si>
  <si>
    <t>564871116</t>
  </si>
  <si>
    <t>Podklad ze štěrkodrtě ŠD tl. 300 mm</t>
  </si>
  <si>
    <t>-1681085211</t>
  </si>
  <si>
    <t>39,5+466</t>
  </si>
  <si>
    <t>998223011</t>
  </si>
  <si>
    <t>Přesun hmot pro pozemní komunikace s krytem dlážděným</t>
  </si>
  <si>
    <t>-1393555582</t>
  </si>
  <si>
    <t>IO 02 - Zrušení stávajících přípojek kanalizace (splašková a deštová)</t>
  </si>
  <si>
    <t>DESTS0000.R</t>
  </si>
  <si>
    <t>Dodávka+montáž zrušené přípojky destové a kanalizační</t>
  </si>
  <si>
    <t>-229350539</t>
  </si>
  <si>
    <t>IO 03 - Nová přípojka vodovodu</t>
  </si>
  <si>
    <t>VODA00000.R</t>
  </si>
  <si>
    <t>Dodávka+montáž přípojky vody</t>
  </si>
  <si>
    <t>2113733641</t>
  </si>
  <si>
    <t>IO 04.1 - Nová přípojka splaškové kanalizace</t>
  </si>
  <si>
    <t>KANSPAS000.R</t>
  </si>
  <si>
    <t>Dodávka+montáž přípojky splaškové kanalizace</t>
  </si>
  <si>
    <t>-891966305</t>
  </si>
  <si>
    <t>IO 04.2 - Nová přípojka deštové kanalizace</t>
  </si>
  <si>
    <t>KANDEST0000.R</t>
  </si>
  <si>
    <t>Dodávka+montáž přípojky deštové kanalizace</t>
  </si>
  <si>
    <t>882279894</t>
  </si>
  <si>
    <t>LLK000000.R</t>
  </si>
  <si>
    <t>Dodávka+montáž lapače lehkých olejů</t>
  </si>
  <si>
    <t>-297282768</t>
  </si>
  <si>
    <t>IO 05 - Rekonstrukce skříně HUP  stávající přípojky plynu</t>
  </si>
  <si>
    <t>HUP000000.R</t>
  </si>
  <si>
    <t>Dodávka + montáž úpravy skříně HUP a plynoměru</t>
  </si>
  <si>
    <t>91066053</t>
  </si>
  <si>
    <t>IO 06 - Úprava stávající přípojky NN</t>
  </si>
  <si>
    <t>NN0000000.R</t>
  </si>
  <si>
    <t>Dodávka+montáž úpravy stávající přípojky NN</t>
  </si>
  <si>
    <t>581212114</t>
  </si>
  <si>
    <t>IO 07 - Signalizace výjezdu zásahových vozidel</t>
  </si>
  <si>
    <t>SIG000000.R</t>
  </si>
  <si>
    <t>Dodávka+montáž signalizace</t>
  </si>
  <si>
    <t>1653264113</t>
  </si>
  <si>
    <t>SO 01 - Demolice objektu hasičské zbrojnice</t>
  </si>
  <si>
    <t>VRN - Vedlejší rozpočtové náklady</t>
  </si>
  <si>
    <t xml:space="preserve">    VRN9 - Ostatní náklady</t>
  </si>
  <si>
    <t>981011412</t>
  </si>
  <si>
    <t>Demolice budov zděných na MC nebo z betonu podíl konstrukcí do 15 % postupným rozebíráním</t>
  </si>
  <si>
    <t>1345744843</t>
  </si>
  <si>
    <t>3850*0,5</t>
  </si>
  <si>
    <t>981013412</t>
  </si>
  <si>
    <t>Demolice budov zděných na MC nebo z betonu podíl konstrukcí do 15 % těžkou mechanizací</t>
  </si>
  <si>
    <t>-1288783649</t>
  </si>
  <si>
    <t>981511114</t>
  </si>
  <si>
    <t>Demolice konstrukcí objektů z betonu železového postupným rozebíráním</t>
  </si>
  <si>
    <t>988105748</t>
  </si>
  <si>
    <t>"základy u sousední budovy" (0,6*0,8*2)*5</t>
  </si>
  <si>
    <t>981513114</t>
  </si>
  <si>
    <t>Demolice konstrukcí objektů z betonu železového těžkou mechanizací</t>
  </si>
  <si>
    <t>183832450</t>
  </si>
  <si>
    <t>(0,6*0,8*10)*5+(0,6*0,8*30,7)</t>
  </si>
  <si>
    <t>154780672</t>
  </si>
  <si>
    <t>-2120919754</t>
  </si>
  <si>
    <t>1105,922*12</t>
  </si>
  <si>
    <t>997013802</t>
  </si>
  <si>
    <t>Poplatek za uložení stavebního železobetonového odpadu na skládce (skládkovné)</t>
  </si>
  <si>
    <t>-1663368823</t>
  </si>
  <si>
    <t>100</t>
  </si>
  <si>
    <t>997013803</t>
  </si>
  <si>
    <t>Poplatek za uložení stavebního odpadu z keramických materiálů na skládce (skládkovné)</t>
  </si>
  <si>
    <t>-2041599134</t>
  </si>
  <si>
    <t>900</t>
  </si>
  <si>
    <t>-1999479459</t>
  </si>
  <si>
    <t>1105,922-1000</t>
  </si>
  <si>
    <t>VRN</t>
  </si>
  <si>
    <t>Vedlejší rozpočtové náklady</t>
  </si>
  <si>
    <t>VRN9</t>
  </si>
  <si>
    <t>Ostatní náklady</t>
  </si>
  <si>
    <t>091003000</t>
  </si>
  <si>
    <t>Bez rozlišení - odpojení objektu od inž.sítí ( voda, kanalizace, elektro, datové a telefonní rozvody atd.)</t>
  </si>
  <si>
    <t>1024</t>
  </si>
  <si>
    <t>485379055</t>
  </si>
  <si>
    <t>091003000.RV</t>
  </si>
  <si>
    <t>Bez rozlišení - vyklizení objektu</t>
  </si>
  <si>
    <t>-2043110066</t>
  </si>
  <si>
    <t>SO 02 (1) - Novostavba IVC</t>
  </si>
  <si>
    <t>D.1.1 - Architektonicko stavební řešení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</si>
  <si>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</si>
  <si>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</si>
  <si>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</si>
  <si>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</si>
  <si>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</si>
  <si>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</si>
  <si>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  94 - Lešení a stavební výtahy</t>
  </si>
  <si>
    <t xml:space="preserve">  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</si>
  <si>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</si>
  <si>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</si>
  <si>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</si>
  <si>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</si>
  <si>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</si>
  <si>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</si>
  <si>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</si>
  <si>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</si>
  <si>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</si>
  <si>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</si>
  <si>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</si>
  <si>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</si>
  <si>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</si>
  <si>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</si>
  <si>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</si>
  <si>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 dodávka a montáže dle DPS</t>
  </si>
  <si>
    <t>112101101</t>
  </si>
  <si>
    <t>Kácení stromů listnatých D kmene do 300 mm</t>
  </si>
  <si>
    <t>1591345495</t>
  </si>
  <si>
    <t>112201104</t>
  </si>
  <si>
    <t>Odstranění pařezů D do 900 mm</t>
  </si>
  <si>
    <t>742562034</t>
  </si>
  <si>
    <t>122201102</t>
  </si>
  <si>
    <t>Odkopávky a prokopávky nezapažené v hornině tř. 3 objem do 1000 m3</t>
  </si>
  <si>
    <t>1289825457</t>
  </si>
  <si>
    <t>"srovnání terénu po demolici" (13*0,2*16)</t>
  </si>
  <si>
    <t>122201109</t>
  </si>
  <si>
    <t>Příplatek za lepivost u odkopávek v hornině tř. 1 až 3</t>
  </si>
  <si>
    <t>131451902</t>
  </si>
  <si>
    <t>41,6*0,3</t>
  </si>
  <si>
    <t>132201202</t>
  </si>
  <si>
    <t>Hloubení rýh š do 2000 mm v hornině tř. 3 objemu do 1000 m3</t>
  </si>
  <si>
    <t>684808377</t>
  </si>
  <si>
    <t>(0,5*1,2*11,5)</t>
  </si>
  <si>
    <t>(0,8*1,2*12)</t>
  </si>
  <si>
    <t>(0,8*1,2*12,5)</t>
  </si>
  <si>
    <t>(0,8*1,2*13)</t>
  </si>
  <si>
    <t>(0,8*1,2*13,5)</t>
  </si>
  <si>
    <t>"prostor pro bednění a odbednění"50</t>
  </si>
  <si>
    <t>132201209</t>
  </si>
  <si>
    <t>Příplatek za lepivost k hloubení rýh š do 2000 mm v hornině tř. 3</t>
  </si>
  <si>
    <t>805109477</t>
  </si>
  <si>
    <t>55,8*0,3</t>
  </si>
  <si>
    <t>50*0,3</t>
  </si>
  <si>
    <t>162201431</t>
  </si>
  <si>
    <t>Vodorovné přemístění větví stromů listnatých do 2 km D kmene do 300 mm</t>
  </si>
  <si>
    <t>-1175680035</t>
  </si>
  <si>
    <t>162301411</t>
  </si>
  <si>
    <t>Vodorovné přemístění kmenů stromů listnatých do 5 km D kmene do 300 mm</t>
  </si>
  <si>
    <t>-2034427292</t>
  </si>
  <si>
    <t>162301424</t>
  </si>
  <si>
    <t>Vodorovné přemístění pařezů do 5 km D do 900 mm</t>
  </si>
  <si>
    <t>-452961752</t>
  </si>
  <si>
    <t>-726464703</t>
  </si>
  <si>
    <t>"odkop"41,6</t>
  </si>
  <si>
    <t>"rýhy"55,860</t>
  </si>
  <si>
    <t>313537786</t>
  </si>
  <si>
    <t>97,460</t>
  </si>
  <si>
    <t>-1752543597</t>
  </si>
  <si>
    <t>97,460*1,65</t>
  </si>
  <si>
    <t>1558846301</t>
  </si>
  <si>
    <t>"zpětný zásyp po odbednění"50</t>
  </si>
  <si>
    <t>273321411</t>
  </si>
  <si>
    <t>Základové desky ze ŽB bez zvýšených nároků na prostředí tř. C 20/25</t>
  </si>
  <si>
    <t>-582582592</t>
  </si>
  <si>
    <t>"P1"</t>
  </si>
  <si>
    <t>"101"13,8*0,1</t>
  </si>
  <si>
    <t>"102"7,7*0,1</t>
  </si>
  <si>
    <t>"108"7,7*0,1</t>
  </si>
  <si>
    <t>"P9+1.09"16,8*0,09</t>
  </si>
  <si>
    <t>273362021</t>
  </si>
  <si>
    <t>Výztuž základových desek svařovanými sítěmi Kari</t>
  </si>
  <si>
    <t>-1342400231</t>
  </si>
  <si>
    <t>"101"13,8*0,00444*1,25</t>
  </si>
  <si>
    <t>"102"7,7*0,00444*1,25</t>
  </si>
  <si>
    <t>"108"7,7*0,00444*1,25</t>
  </si>
  <si>
    <t>"P9+1.09"16,8*0,00444*1,25</t>
  </si>
  <si>
    <t>"druhá vrstva kari" 0,163+0,093</t>
  </si>
  <si>
    <t>Svislé a kompletní konstrukce</t>
  </si>
  <si>
    <t>311271054</t>
  </si>
  <si>
    <t>Zdivo nosné tl 175 mm z tvárnic vápenopískových plných na pero a drážku  na MC</t>
  </si>
  <si>
    <t>-1422067763</t>
  </si>
  <si>
    <t>"atika" (84*0,175)/2</t>
  </si>
  <si>
    <t>311271074</t>
  </si>
  <si>
    <t>Zdivo nosné tl 240 mm z tvárnic vápenopískových plných na pero a drážku  na MC</t>
  </si>
  <si>
    <t>-1226415125</t>
  </si>
  <si>
    <t>"vnitřní nosné zdi"</t>
  </si>
  <si>
    <t>"101,110/102,111"((12,2*4,5)-(1*2))*0,24</t>
  </si>
  <si>
    <t>"201,202/207,208,205,203"((12,8*3)-(0,9*2))*0,24</t>
  </si>
  <si>
    <t>"207,208/209,210"(5,2*3)*0,24</t>
  </si>
  <si>
    <t>"203,214/204,215"(5,5*3)*0,24</t>
  </si>
  <si>
    <t>"209,210/211"(5,5*3)*0,24</t>
  </si>
  <si>
    <t>"205,204/206"((7,8*3)-(0,9*2))*0,24</t>
  </si>
  <si>
    <t>"301,302/309,307,305,303"((12,8*3)-(0,9*2)*2)*0,24</t>
  </si>
  <si>
    <t>"305,303/306,304"(7,8*3)*0,24</t>
  </si>
  <si>
    <t>"312,308,306,304/311,324,313"((13,3*3)-(0,9*2))*0,24</t>
  </si>
  <si>
    <t>"obvod.zdiv vč.atik"</t>
  </si>
  <si>
    <t>(14*10,1+14*10,1+6,5*10,1)*0,24</t>
  </si>
  <si>
    <t>"odpočet výplně"</t>
  </si>
  <si>
    <t>-(1*1,7*0,24)*16</t>
  </si>
  <si>
    <t>-(1*1,7*0,24)*8</t>
  </si>
  <si>
    <t>-(3*1,7*0,24)*2</t>
  </si>
  <si>
    <t>-(3*2,7*0,24)*1</t>
  </si>
  <si>
    <t>-(3*3*0,24)*1</t>
  </si>
  <si>
    <t>-(3*3*0,24)*2</t>
  </si>
  <si>
    <t>317278001</t>
  </si>
  <si>
    <t>Překlady vápenopískové š 115 mm v 240 mm dl 1000 mm na maltu MC</t>
  </si>
  <si>
    <t>813912519</t>
  </si>
  <si>
    <t>"3.NP-f"1</t>
  </si>
  <si>
    <t>317278002</t>
  </si>
  <si>
    <t>Překlady vápenopískové š 115 mm v 240 mm dl 1250 mm na maltu MC</t>
  </si>
  <si>
    <t>-1944524926</t>
  </si>
  <si>
    <t>"1.NP -a"3</t>
  </si>
  <si>
    <t>"2.NP -a"9</t>
  </si>
  <si>
    <t>317278004</t>
  </si>
  <si>
    <t>Překlady vápenopískové š 115 mm v 240 mm dl 1750 mm na maltu MC</t>
  </si>
  <si>
    <t>-133703272</t>
  </si>
  <si>
    <t>"2.NP-h"1</t>
  </si>
  <si>
    <t>"3.NP-h"3</t>
  </si>
  <si>
    <t>317278021</t>
  </si>
  <si>
    <t>Překlady vápenopískové š 240 mm v 240 mm dl 1000 mm na maltu MC</t>
  </si>
  <si>
    <t>-322013949</t>
  </si>
  <si>
    <t>"1.NP-f"3</t>
  </si>
  <si>
    <t>317278022</t>
  </si>
  <si>
    <t>Překlady vápenopískové š 240 mm v 240 mm dl 1250 mm na maltu MC</t>
  </si>
  <si>
    <t>-2062991671</t>
  </si>
  <si>
    <t>"1.NP-c"3</t>
  </si>
  <si>
    <t>317278023</t>
  </si>
  <si>
    <t>Překlady vápenopískové š 240 mm v 240 mm dl 1500 mm na maltu MC</t>
  </si>
  <si>
    <t>317768106</t>
  </si>
  <si>
    <t>"1.NP-b"9</t>
  </si>
  <si>
    <t>"2.NP-b"13</t>
  </si>
  <si>
    <t>"3.NP-b"19</t>
  </si>
  <si>
    <t>317278024</t>
  </si>
  <si>
    <t>Překlady vápenopískové š 240 mm v 240 mm dl 1750 mm na maltu MC</t>
  </si>
  <si>
    <t>-1659237869</t>
  </si>
  <si>
    <t>"3.NP-i"6</t>
  </si>
  <si>
    <t>317278025</t>
  </si>
  <si>
    <t>Překlady vápenopískové š 240 mm v 240 mm dl 2000 mm na maltu MC</t>
  </si>
  <si>
    <t>-1462355860</t>
  </si>
  <si>
    <t>"1.NP-e"1</t>
  </si>
  <si>
    <t>"1.NP-g"1</t>
  </si>
  <si>
    <t>317278026</t>
  </si>
  <si>
    <t>Překlady vápenopískové š 240 mm v 240 mm dl 2250 mm na maltu MC</t>
  </si>
  <si>
    <t>1679080094</t>
  </si>
  <si>
    <t>"1.NP-d"1</t>
  </si>
  <si>
    <t>342278002</t>
  </si>
  <si>
    <t>Příčky tl 115 mm z cihel vápenopískových  dl 240 mm pevnosti P 25 na MC</t>
  </si>
  <si>
    <t>360846702</t>
  </si>
  <si>
    <t>"101/110"(4*4,5)</t>
  </si>
  <si>
    <t>"102/103"(4*4,5)</t>
  </si>
  <si>
    <t>"201/202"(4*3)-(0,8*2)</t>
  </si>
  <si>
    <t>"207/208"(4*3)-(0,7*2)+(1,2*2+0,9*2)</t>
  </si>
  <si>
    <t>"208/205"(4*3)-(0,9*2)</t>
  </si>
  <si>
    <t>"205/203,214"(4*3)-(0,9*2)*2</t>
  </si>
  <si>
    <t>"203/214"(2+1,4)*3</t>
  </si>
  <si>
    <t>"215/204"(2+1,4)*3</t>
  </si>
  <si>
    <t>"205/204,215"(4*3)-(0,9*2)*2</t>
  </si>
  <si>
    <t>"205/210"(4*3)-(0,9*2)</t>
  </si>
  <si>
    <t>"209/210"(4*3)-(0,9*2)+(0,9*2+1,2*2)</t>
  </si>
  <si>
    <t>"211/206"(3,5*3)-(0,9*2)</t>
  </si>
  <si>
    <t>"301/302"(4*3)</t>
  </si>
  <si>
    <t>"303/305"(4*3)-(0,9*2)</t>
  </si>
  <si>
    <t>"304/306"(4*3)-(0,9*2)</t>
  </si>
  <si>
    <t>"305/307"(2,7*3)-(0,9*2)</t>
  </si>
  <si>
    <t>"307/309"(2,7*3)-(0,9*2)+(1,5+1)*3-(0,7*2)</t>
  </si>
  <si>
    <t>"308/310,312"(5,5+2,2*2+2,6+1)*3-(0,7*2)*4</t>
  </si>
  <si>
    <t>"309/310"(2,2*3)</t>
  </si>
  <si>
    <t>"307/308"(2,6*3)</t>
  </si>
  <si>
    <t>"308/306"(5,5*3)-((0,9*2)+(0,6*4))</t>
  </si>
  <si>
    <t>"311/324,313"(3,5*3)*2-(0,9*2)*2</t>
  </si>
  <si>
    <t>Úpravy povrchů, podlahy a osazování výplní</t>
  </si>
  <si>
    <t>Úprava povrchů vnitřních</t>
  </si>
  <si>
    <t>611142001</t>
  </si>
  <si>
    <t>Potažení vnitřních stropů sklovláknitým pletivem vtlačeným do tenkovrstvé hmoty</t>
  </si>
  <si>
    <t>-1578180077</t>
  </si>
  <si>
    <t>"101"13,8</t>
  </si>
  <si>
    <t>"102"7,7</t>
  </si>
  <si>
    <t>"108"7,7</t>
  </si>
  <si>
    <t>"109"16,8</t>
  </si>
  <si>
    <t>"110"33,4</t>
  </si>
  <si>
    <t>"111"69</t>
  </si>
  <si>
    <t>"206"25,4</t>
  </si>
  <si>
    <t>"311"9</t>
  </si>
  <si>
    <t>"312"4,1</t>
  </si>
  <si>
    <t>"313"25,4</t>
  </si>
  <si>
    <t>"324"8,7</t>
  </si>
  <si>
    <t>611321341</t>
  </si>
  <si>
    <t>Vápenocementová omítka štuková dvouvrstvá vnitřních stropů rovných nanášená strojně</t>
  </si>
  <si>
    <t>-877358878</t>
  </si>
  <si>
    <t>221</t>
  </si>
  <si>
    <t>611321391</t>
  </si>
  <si>
    <t>Příplatek k vápenocementové omítce vnitřních stropů za každých dalších 5 mm tloušťky strojně</t>
  </si>
  <si>
    <t>122953187</t>
  </si>
  <si>
    <t>612131111</t>
  </si>
  <si>
    <t>Polymercementový spojovací můstek vnitřních stěn nanášený ručně</t>
  </si>
  <si>
    <t>-2098680478</t>
  </si>
  <si>
    <t>583,3*2/2</t>
  </si>
  <si>
    <t>1642,150/2</t>
  </si>
  <si>
    <t>612321341</t>
  </si>
  <si>
    <t>Vápenocementová omítka štuková dvouvrstvá vnitřních stěn nanášená strojně</t>
  </si>
  <si>
    <t>-826349571</t>
  </si>
  <si>
    <t>2810,750-1241,750</t>
  </si>
  <si>
    <t>612321391</t>
  </si>
  <si>
    <t>Příplatek k vápenocementové omítce vnitřních stěn za každých dalších 5 mm tloušťky strojně</t>
  </si>
  <si>
    <t>589592778</t>
  </si>
  <si>
    <t>1569</t>
  </si>
  <si>
    <t>612325302</t>
  </si>
  <si>
    <t>Vápenocementová štuková omítka ostění nebo nadpraží</t>
  </si>
  <si>
    <t>74509358</t>
  </si>
  <si>
    <t>"výplně rohy"(((1,75*2)*39+(2,1*2)+(2,7*2)+(2,1*2)+(3,1*2)*3+(4*2)*3)*0,1)/2</t>
  </si>
  <si>
    <t>"nadpraží"30*0,1</t>
  </si>
  <si>
    <t>Úprava povrchů vnějších</t>
  </si>
  <si>
    <t>621211041</t>
  </si>
  <si>
    <t>Montáž kontaktního zateplení vnějších podhledů z polystyrénových desek tl do 200 mm</t>
  </si>
  <si>
    <t>-241146211</t>
  </si>
  <si>
    <t>(0,5*31)</t>
  </si>
  <si>
    <t>283760480</t>
  </si>
  <si>
    <t>deska fasádní polystyrénová  EPS 1000 x 500 x 200 mm</t>
  </si>
  <si>
    <t>1934619648</t>
  </si>
  <si>
    <t>15,5*1,02 "Přepočtené koeficientem množství</t>
  </si>
  <si>
    <t>621251101</t>
  </si>
  <si>
    <t>Příplatek k cenám kontaktního zateplení podhledů za použití tepelněizolačních zátek z polystyrenu</t>
  </si>
  <si>
    <t>-1159329988</t>
  </si>
  <si>
    <t>15,5</t>
  </si>
  <si>
    <t>622143003</t>
  </si>
  <si>
    <t>Montáž omítkových plastových nebo pozinkovaných rohových profilů s tkaninou</t>
  </si>
  <si>
    <t>-3014500</t>
  </si>
  <si>
    <t>"rohy budovy"(11,5*4+10,5*2+15,5*4)/2</t>
  </si>
  <si>
    <t>"výplně rohy")(1,75*2)*39+(2,1*2)+(2,7*2)+(2,1*2)+(3,1*2)*3+(4*2)*3)/2</t>
  </si>
  <si>
    <t>"nadpraží"30</t>
  </si>
  <si>
    <t>"parapet"30</t>
  </si>
  <si>
    <t>590514820</t>
  </si>
  <si>
    <t>lišta rohová Al ,10/15 cm s tkaninou bal. 2,5 m</t>
  </si>
  <si>
    <t>-578323682</t>
  </si>
  <si>
    <t>"výplně rohy"((1,75*2)*39+(2,1*2)+(2,7*2)+(2,1*2)+(3,1*2)*3+(4*2)*3)/2</t>
  </si>
  <si>
    <t>590515100</t>
  </si>
  <si>
    <t>profil okenní s nepřiznanou okapnicí plast 2,0 m</t>
  </si>
  <si>
    <t>-949588515</t>
  </si>
  <si>
    <t>30*1,05 "Přepočtené koeficientem množství</t>
  </si>
  <si>
    <t>590515120</t>
  </si>
  <si>
    <t>profil parapetní -  plast 2 m</t>
  </si>
  <si>
    <t>-704734758</t>
  </si>
  <si>
    <t>622143004</t>
  </si>
  <si>
    <t>Montáž omítkových samolepících začišťovacích profilů (APU lišt)</t>
  </si>
  <si>
    <t>429107105</t>
  </si>
  <si>
    <t>(1*2+1,75*2)*16</t>
  </si>
  <si>
    <t>(1*2+1,75*2)*8</t>
  </si>
  <si>
    <t>(3*2+1,75*2)*2</t>
  </si>
  <si>
    <t>(3+2,7*2)</t>
  </si>
  <si>
    <t>(3*2+3,1*2)</t>
  </si>
  <si>
    <t>(3*2+3,1*2)*2</t>
  </si>
  <si>
    <t>590514760</t>
  </si>
  <si>
    <t>profil okenní začišťovací s tkaninou</t>
  </si>
  <si>
    <t>-1548502963</t>
  </si>
  <si>
    <t>196*1,05 "Přepočtené koeficientem množství</t>
  </si>
  <si>
    <t>622211031</t>
  </si>
  <si>
    <t>Montáž kontaktního zateplení vnějších stěn z polystyrénových desek tl do 160 mm</t>
  </si>
  <si>
    <t>1125622579</t>
  </si>
  <si>
    <t>"F1,2,3"</t>
  </si>
  <si>
    <t>"JZ" 175</t>
  </si>
  <si>
    <t>"JV" (3,9*12,75)</t>
  </si>
  <si>
    <t>"SV" (16,7*4)</t>
  </si>
  <si>
    <t>"F4" (12,5+30,2*2+6,2+2,8*2+7,8)*1,5/2</t>
  </si>
  <si>
    <t>283763570.R</t>
  </si>
  <si>
    <t>deska polystyrénová  (EPS P) tl.150 mm</t>
  </si>
  <si>
    <t>1460328935</t>
  </si>
  <si>
    <t>69,375*1,02 "Přepočtené koeficientem množství</t>
  </si>
  <si>
    <t>283760440</t>
  </si>
  <si>
    <t>deska fasádní polystyrénová 1000 x 500 x 150 mm</t>
  </si>
  <si>
    <t>-1686222680</t>
  </si>
  <si>
    <t>360,9</t>
  </si>
  <si>
    <t>360,9*1,02 "Přepočtené koeficientem množství</t>
  </si>
  <si>
    <t>622211041</t>
  </si>
  <si>
    <t>Montáž kontaktního zateplení vnějších stěn z polystyrénových desek tl do 200 mm</t>
  </si>
  <si>
    <t>-849058232</t>
  </si>
  <si>
    <t>"SV"((16,7*7,6+14*4,6)-((1*1,7)*10+(1,2*1,7)*5+(3*1,7)*2))/2</t>
  </si>
  <si>
    <t>"JV"(12,75*7,7)-(1*1,75)*10</t>
  </si>
  <si>
    <t>2120946326</t>
  </si>
  <si>
    <t>157,635*1,02 "Přepočtené koeficientem množství</t>
  </si>
  <si>
    <t>622212001</t>
  </si>
  <si>
    <t>Montáž kontaktního zateplení vnějšího ostění hl. špalety do 200 mm z polystyrenu tl do 40 mm</t>
  </si>
  <si>
    <t>-1892729070</t>
  </si>
  <si>
    <t>196</t>
  </si>
  <si>
    <t>283760310</t>
  </si>
  <si>
    <t>deska fasádní polystyrénová 1000 x 500 x 30 mm</t>
  </si>
  <si>
    <t>1263492475</t>
  </si>
  <si>
    <t>196,2*0,2</t>
  </si>
  <si>
    <t>39,24*1,02 "Přepočtené koeficientem množství</t>
  </si>
  <si>
    <t>622251101</t>
  </si>
  <si>
    <t>Příplatek k cenám kontaktního zateplení stěn za použití tepelněizolačních zátek z polystyrenu</t>
  </si>
  <si>
    <t>-315006021</t>
  </si>
  <si>
    <t>395,395+63/2</t>
  </si>
  <si>
    <t>622252001</t>
  </si>
  <si>
    <t>Montáž zakládacích soklových lišt kontaktního zateplení</t>
  </si>
  <si>
    <t>693534217</t>
  </si>
  <si>
    <t>(31+13+33,5+15+3)/2</t>
  </si>
  <si>
    <t>590516570</t>
  </si>
  <si>
    <t>lišta soklová Al s okapničkou, zakládací U 20 cm, 0,95/200 cm</t>
  </si>
  <si>
    <t>-437698146</t>
  </si>
  <si>
    <t>100/2</t>
  </si>
  <si>
    <t>622531021</t>
  </si>
  <si>
    <t>Tenkovrstvá silikonová zrnitá omítka tl. 2,0 mm včetně penetrace vnějších stěn</t>
  </si>
  <si>
    <t>1620810569</t>
  </si>
  <si>
    <t>"F1,F2"</t>
  </si>
  <si>
    <t>"bílá"(67,135+85,480+105,887)/2</t>
  </si>
  <si>
    <t>"JZ"175/2</t>
  </si>
  <si>
    <t>Podlahy a podlahové konstrukce</t>
  </si>
  <si>
    <t>631311234</t>
  </si>
  <si>
    <t>Mazanina tl do 240 mm z betonu prostého se zvýšenými nároky na prostředí tř. C 25/30</t>
  </si>
  <si>
    <t>450085344</t>
  </si>
  <si>
    <t>"ve spádu"</t>
  </si>
  <si>
    <t>"P5-110,111"(33,4+69)*0,15</t>
  </si>
  <si>
    <t>631319202</t>
  </si>
  <si>
    <t>Příplatek k mazaninám za přidání ocelových vláken (drátkobeton) pro objemové vyztužení 20 kg/m3</t>
  </si>
  <si>
    <t>-882335022</t>
  </si>
  <si>
    <t>15,360</t>
  </si>
  <si>
    <t>631351101</t>
  </si>
  <si>
    <t>Zřízení bednění rýh a hran v podlahách</t>
  </si>
  <si>
    <t>-1658025624</t>
  </si>
  <si>
    <t>"odvodnovací žlaby"</t>
  </si>
  <si>
    <t>"111"((0,1*4)*3)*2</t>
  </si>
  <si>
    <t>"110"((0,1*4)*3)</t>
  </si>
  <si>
    <t>631351102</t>
  </si>
  <si>
    <t>Odstranění bednění rýh a hran v podlahách</t>
  </si>
  <si>
    <t>-118253911</t>
  </si>
  <si>
    <t>3,6</t>
  </si>
  <si>
    <t>632450134</t>
  </si>
  <si>
    <t>Vyrovnávací cementový potěr tl do 50 mm ze suchých směsí provedený v ploše</t>
  </si>
  <si>
    <t>823175220</t>
  </si>
  <si>
    <t>"P6"</t>
  </si>
  <si>
    <t>"207"8,5</t>
  </si>
  <si>
    <t>"209"9,7</t>
  </si>
  <si>
    <t>"214"2,7</t>
  </si>
  <si>
    <t>"305"5,8</t>
  </si>
  <si>
    <t>"306"5,8</t>
  </si>
  <si>
    <t>"309"5,8</t>
  </si>
  <si>
    <t>"310"8,8</t>
  </si>
  <si>
    <t>632453353</t>
  </si>
  <si>
    <t>Potěr betonový samonivelační tl do 50 mm tř. C 35/45</t>
  </si>
  <si>
    <t>-1744719364</t>
  </si>
  <si>
    <t>"P10"</t>
  </si>
  <si>
    <t>"202"24,7</t>
  </si>
  <si>
    <t>"203"21,9</t>
  </si>
  <si>
    <t>"204"22,2</t>
  </si>
  <si>
    <t>"304"25,2</t>
  </si>
  <si>
    <t>"P7"</t>
  </si>
  <si>
    <t>"201"24,2</t>
  </si>
  <si>
    <t>"205"11,7</t>
  </si>
  <si>
    <t>"208"10,5</t>
  </si>
  <si>
    <t>"210"10,6</t>
  </si>
  <si>
    <t>"215"2,7</t>
  </si>
  <si>
    <t>"301"24,2</t>
  </si>
  <si>
    <t>"302"24,7</t>
  </si>
  <si>
    <t>"303"24,9</t>
  </si>
  <si>
    <t>"307"6,8</t>
  </si>
  <si>
    <t>"308"13,9</t>
  </si>
  <si>
    <t>632481213</t>
  </si>
  <si>
    <t>Separační vrstva z PE fólie</t>
  </si>
  <si>
    <t>1862374713</t>
  </si>
  <si>
    <t>"P1,2,3,4"</t>
  </si>
  <si>
    <t>"P6,P10,P7"</t>
  </si>
  <si>
    <t>Osazování výplní otvorů</t>
  </si>
  <si>
    <t>642944121</t>
  </si>
  <si>
    <t>Osazování ocelových zárubní dodatečné pl do 2,5 m2</t>
  </si>
  <si>
    <t>1918976701</t>
  </si>
  <si>
    <t>"T+P"30</t>
  </si>
  <si>
    <t>553311320.RZD125</t>
  </si>
  <si>
    <t>zárubeň ocelová DZD 600-1100 pro ústí 125 mm</t>
  </si>
  <si>
    <t>-1522214522</t>
  </si>
  <si>
    <t>553311300.RDZD250</t>
  </si>
  <si>
    <t>zárubeň ocelová DZD 600-1100 pro ústí 250mm</t>
  </si>
  <si>
    <t>-847906414</t>
  </si>
  <si>
    <t>553300000.RRAL1</t>
  </si>
  <si>
    <t xml:space="preserve">DZD záruben příplatek za RAL 7004 </t>
  </si>
  <si>
    <t>1616712519</t>
  </si>
  <si>
    <t>935932214.R</t>
  </si>
  <si>
    <t>Odvodňovací kompozitní žlab pro zatížení B125 vnitřní š 150 mm s roštem mřížkovým vč.čel (kompletní dodávka+montáž)</t>
  </si>
  <si>
    <t>2039449950</t>
  </si>
  <si>
    <t>"Z/17"3</t>
  </si>
  <si>
    <t>"Z/18"4*2</t>
  </si>
  <si>
    <t>94</t>
  </si>
  <si>
    <t>Lešení a stavební výtahy</t>
  </si>
  <si>
    <t>941111122</t>
  </si>
  <si>
    <t>Montáž lešení řadového trubkového lehkého s podlahami zatížení do 200 kg/m2 š do 1,2 m v do 25 m</t>
  </si>
  <si>
    <t>1952550790</t>
  </si>
  <si>
    <t>517</t>
  </si>
  <si>
    <t>941111222</t>
  </si>
  <si>
    <t>Příplatek k lešení řadovému trubkovému lehkému s podlahami š 1,2 m v 25 m za první a ZKD den použití</t>
  </si>
  <si>
    <t>382406679</t>
  </si>
  <si>
    <t>517*300</t>
  </si>
  <si>
    <t>941111822</t>
  </si>
  <si>
    <t>Demontáž lešení řadového trubkového lehkého s podlahami zatížení do 200 kg/m2 š do 1,2 m v do 25 m</t>
  </si>
  <si>
    <t>-413284569</t>
  </si>
  <si>
    <t>944511111</t>
  </si>
  <si>
    <t>Montáž ochranné sítě z textilie z umělých vláken</t>
  </si>
  <si>
    <t>-113298200</t>
  </si>
  <si>
    <t>944511211</t>
  </si>
  <si>
    <t>Příplatek k ochranné síti za první a ZKD den použití</t>
  </si>
  <si>
    <t>1255558480</t>
  </si>
  <si>
    <t>944511811</t>
  </si>
  <si>
    <t>Demontáž ochranné sítě z textilie z umělých vláken</t>
  </si>
  <si>
    <t>252574861</t>
  </si>
  <si>
    <t>949101111</t>
  </si>
  <si>
    <t>Lešení pomocné pro objekty pozemních staveb s lešeňovou podlahou v do 1,9 m zatížení do 150 kg/m2</t>
  </si>
  <si>
    <t>-783056289</t>
  </si>
  <si>
    <t>367,9</t>
  </si>
  <si>
    <t>949101112</t>
  </si>
  <si>
    <t>Lešení pomocné pro objekty pozemních staveb s lešeňovou podlahou v do 3,5 m zatížení do 150 kg/m2</t>
  </si>
  <si>
    <t>1285621238</t>
  </si>
  <si>
    <t>148,4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</si>
  <si>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</si>
  <si>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</si>
  <si>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</si>
  <si>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</si>
  <si>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247841275</t>
  </si>
  <si>
    <t>998011003</t>
  </si>
  <si>
    <t>Přesun hmot pro budovy zděné v do 24 m</t>
  </si>
  <si>
    <t>440409965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</si>
  <si>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</si>
  <si>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</si>
  <si>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</si>
  <si>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</si>
  <si>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</si>
  <si>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</si>
  <si>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1018271423</t>
  </si>
  <si>
    <t>208</t>
  </si>
  <si>
    <t>78</t>
  </si>
  <si>
    <t>111631500</t>
  </si>
  <si>
    <t>lak asfaltový ALP/9 (MJ t) bal 9 kg</t>
  </si>
  <si>
    <t>-258572146</t>
  </si>
  <si>
    <t xml:space="preserve">208*0,0003 </t>
  </si>
  <si>
    <t>79</t>
  </si>
  <si>
    <t>711112001</t>
  </si>
  <si>
    <t>Provedení izolace proti zemní vlhkosti svislé za studena nátěrem penetračním</t>
  </si>
  <si>
    <t>147536541</t>
  </si>
  <si>
    <t>67,5</t>
  </si>
  <si>
    <t>80</t>
  </si>
  <si>
    <t>111631500.1</t>
  </si>
  <si>
    <t>-627496839</t>
  </si>
  <si>
    <t>67,5*0,00035</t>
  </si>
  <si>
    <t>81</t>
  </si>
  <si>
    <t>711113117</t>
  </si>
  <si>
    <t xml:space="preserve">Izolace proti zemní vlhkosti vodorovná za studena  těsnicí stěrkou </t>
  </si>
  <si>
    <t>1682464135</t>
  </si>
  <si>
    <t>82</t>
  </si>
  <si>
    <t>711113127</t>
  </si>
  <si>
    <t xml:space="preserve">Izolace proti zemní vlhkosti svislá za studena  těsnicí stěrkou </t>
  </si>
  <si>
    <t>-995229858</t>
  </si>
  <si>
    <t>"207"(4*2)*2,1+(2,3*2)*2,1+(1*2)*2,1</t>
  </si>
  <si>
    <t>"209"(2,4*2)*2,1+(4*2)*2,1+(1*4)*2,1</t>
  </si>
  <si>
    <t>"309"(2,7*2)*2,1+(2,2*2)*2,1+(1*2)*2,1+(1,5*2)*2,1</t>
  </si>
  <si>
    <t>"310"(2,2*6)*2,1+(0,9*4)*2,1+(1,5*4)*2,1</t>
  </si>
  <si>
    <t>83</t>
  </si>
  <si>
    <t>711141559</t>
  </si>
  <si>
    <t>Provedení izolace proti zemní vlhkosti pásy přitavením vodorovné NAIP</t>
  </si>
  <si>
    <t>621886026</t>
  </si>
  <si>
    <t>84</t>
  </si>
  <si>
    <t>628361100</t>
  </si>
  <si>
    <t>pás těžký asfaltovaný s al vložkou</t>
  </si>
  <si>
    <t>-1219264817</t>
  </si>
  <si>
    <t>208*1,15</t>
  </si>
  <si>
    <t>85</t>
  </si>
  <si>
    <t>628331590</t>
  </si>
  <si>
    <t xml:space="preserve">pás těžký asfaltovaný </t>
  </si>
  <si>
    <t>1734591294</t>
  </si>
  <si>
    <t>86</t>
  </si>
  <si>
    <t>711142559</t>
  </si>
  <si>
    <t>Provedení izolace proti zemní vlhkosti pásy přitavením svislé NAIP</t>
  </si>
  <si>
    <t>747793868</t>
  </si>
  <si>
    <t>87</t>
  </si>
  <si>
    <t>-318226164</t>
  </si>
  <si>
    <t xml:space="preserve">67,5*1,2 </t>
  </si>
  <si>
    <t>88</t>
  </si>
  <si>
    <t>711161307</t>
  </si>
  <si>
    <t>Izolace proti zemní vlhkosti stěn foliemi nopovými pro běžné podmínky  tl. 0,5 mm šířky 1,5 m</t>
  </si>
  <si>
    <t>-504557719</t>
  </si>
  <si>
    <t>89</t>
  </si>
  <si>
    <t>711161382</t>
  </si>
  <si>
    <t>Izolace proti zemní vlhkosti foliemi nopovými ukončené horní provětrávací lištou</t>
  </si>
  <si>
    <t>-1941457603</t>
  </si>
  <si>
    <t>90</t>
  </si>
  <si>
    <t>711193121</t>
  </si>
  <si>
    <t xml:space="preserve">Izolace proti zemní vlhkosti na vodorovné ploše těsnicí kaší </t>
  </si>
  <si>
    <t>-1476911195</t>
  </si>
  <si>
    <t>711193131</t>
  </si>
  <si>
    <t xml:space="preserve">Izolace proti zemní vlhkosti na svislé ploše těsnicí kaší </t>
  </si>
  <si>
    <t>685253065</t>
  </si>
  <si>
    <t>"111"(8,5+6,2)*3,1-(1*2)</t>
  </si>
  <si>
    <t>92</t>
  </si>
  <si>
    <t>998711103</t>
  </si>
  <si>
    <t>Přesun hmot tonážní pro izolace proti vodě, vlhkosti a plynům v objektech výšky do 60 m</t>
  </si>
  <si>
    <t>780796035</t>
  </si>
  <si>
    <t>712</t>
  </si>
  <si>
    <t>Povlakové krytiny</t>
  </si>
  <si>
    <t>712311101</t>
  </si>
  <si>
    <t>Provedení povlakové krytiny střech do 10° za studena lakem penetračním nebo asfaltovým</t>
  </si>
  <si>
    <t>775399919</t>
  </si>
  <si>
    <t>"dle D.1-107"</t>
  </si>
  <si>
    <t>"S1 plocha" 238</t>
  </si>
  <si>
    <t>"S2" (3,2*3,2)/2</t>
  </si>
  <si>
    <t>"S1 atika" (120*0,75)-9/2</t>
  </si>
  <si>
    <t>1107368299</t>
  </si>
  <si>
    <t>328,620*0,0003 "Přepočtené koeficientem množství</t>
  </si>
  <si>
    <t>712331111</t>
  </si>
  <si>
    <t>Provedení povlakové krytiny střech do 10° podkladní vrstvy pásy na sucho samolepící</t>
  </si>
  <si>
    <t>-1148622775</t>
  </si>
  <si>
    <t>"samolepííc pás"</t>
  </si>
  <si>
    <t>628662800</t>
  </si>
  <si>
    <t xml:space="preserve">podkladní pás asfaltový SBS modifikovaný za studena samolepící se samolepícímy přesahy </t>
  </si>
  <si>
    <t>466296842</t>
  </si>
  <si>
    <t>"samolepící pás"</t>
  </si>
  <si>
    <t>328,62*1,15 "Přepočtené koeficientem množství</t>
  </si>
  <si>
    <t>97</t>
  </si>
  <si>
    <t>712341559</t>
  </si>
  <si>
    <t>Provedení povlakové krytiny střech do 10° pásy NAIP přitavením v plné ploše</t>
  </si>
  <si>
    <t>1469810113</t>
  </si>
  <si>
    <t>"parotěsnící,vzduchotěsnící  a provizorní hydroizolační vrstva"</t>
  </si>
  <si>
    <t>"hydroizoalční vrstva"</t>
  </si>
  <si>
    <t>98</t>
  </si>
  <si>
    <t>628321340.RAL</t>
  </si>
  <si>
    <t>hydroizolační pás z SBS modifikovaného asfaltu s Al vložkou</t>
  </si>
  <si>
    <t>1164701</t>
  </si>
  <si>
    <t>99</t>
  </si>
  <si>
    <t>628321340.RAP</t>
  </si>
  <si>
    <t>hydroizolační pás z SBS modifikovaného asfaltu s břidličným posypem</t>
  </si>
  <si>
    <t>771639050</t>
  </si>
  <si>
    <t>"hydroizolační vrstva"</t>
  </si>
  <si>
    <t>323,5*1,15 "Přepočtené koeficientem množství</t>
  </si>
  <si>
    <t>998712103</t>
  </si>
  <si>
    <t>Přesun hmot tonážní tonážní pro krytiny povlakové v objektech v do 24 m</t>
  </si>
  <si>
    <t>-562488231</t>
  </si>
  <si>
    <t>713</t>
  </si>
  <si>
    <t>Izolace tepelné</t>
  </si>
  <si>
    <t>101</t>
  </si>
  <si>
    <t>713121111</t>
  </si>
  <si>
    <t>Montáž izolace tepelné podlah volně kladenými rohožemi, pásy, dílci, deskami 1 vrstva</t>
  </si>
  <si>
    <t>1463987104</t>
  </si>
  <si>
    <t>"P3,4,5"</t>
  </si>
  <si>
    <t>102</t>
  </si>
  <si>
    <t>631509300.R500</t>
  </si>
  <si>
    <t>polystyren s kročejovým útlumem tl.50 mm</t>
  </si>
  <si>
    <t>-1973102817</t>
  </si>
  <si>
    <t>"315"30,1</t>
  </si>
  <si>
    <t>398*1,02 "Přepočtené koeficientem množství</t>
  </si>
  <si>
    <t>103</t>
  </si>
  <si>
    <t>283763850</t>
  </si>
  <si>
    <t>deska z extrudovaného polystyrénu XPS  1250 x 600 mm (300 kPa)</t>
  </si>
  <si>
    <t>2112287049</t>
  </si>
  <si>
    <t>"P5"</t>
  </si>
  <si>
    <t>"110"33,4*0,15</t>
  </si>
  <si>
    <t>"111"69*0,15</t>
  </si>
  <si>
    <t>15,36*1,02 "Přepočtené koeficientem množství</t>
  </si>
  <si>
    <t>104</t>
  </si>
  <si>
    <t>713121121</t>
  </si>
  <si>
    <t>Montáž izolace tepelné podlah volně kladenými rohožemi, pásy, dílci, deskami 2 vrstvy</t>
  </si>
  <si>
    <t>668144419</t>
  </si>
  <si>
    <t>"P1,2,P9"</t>
  </si>
  <si>
    <t>105</t>
  </si>
  <si>
    <t>283759140</t>
  </si>
  <si>
    <t>deska z pěnového polystyrenu EPS 150 S 1000 x 500 x 100 mm</t>
  </si>
  <si>
    <t>2037079859</t>
  </si>
  <si>
    <t>"P1-P5,P9"</t>
  </si>
  <si>
    <t>"druhá vrstva" 46</t>
  </si>
  <si>
    <t>92*1,02 "Přepočtené koeficientem množství</t>
  </si>
  <si>
    <t>106</t>
  </si>
  <si>
    <t>713141131</t>
  </si>
  <si>
    <t>Montáž izolace tepelné střech plochých lepené za studena 1 vrstva rohoží, pásů, dílců, desek</t>
  </si>
  <si>
    <t>448389253</t>
  </si>
  <si>
    <t>"dle D.1-107 tl.200 mm"</t>
  </si>
  <si>
    <t>"dle D.1-107 spádová vrstva 50-250 prům.tl.150 mm"</t>
  </si>
  <si>
    <t>"S2 tl.250" (3,2*3,2)/2</t>
  </si>
  <si>
    <t>"S2 tl.200" (3,2*3,2)/2</t>
  </si>
  <si>
    <t>" atika" (120*0,75)-((3,4*2+5,6*2)*0,75)/2</t>
  </si>
  <si>
    <t>"horní plocha"</t>
  </si>
  <si>
    <t>"S1+S2atika XPS tl.60mm" (120*0,25)/2</t>
  </si>
  <si>
    <t>107</t>
  </si>
  <si>
    <t>283759160</t>
  </si>
  <si>
    <t>deska z pěnového polystyrenu EPS 150 S 1000 x 500 x 1000 mm</t>
  </si>
  <si>
    <t>-1261252968</t>
  </si>
  <si>
    <t>"S1 plocha" 238*0,2</t>
  </si>
  <si>
    <t>"S1 plocha" 238*0,15</t>
  </si>
  <si>
    <t>"S2 tl.150" (3,2*3,2)*0,15/2</t>
  </si>
  <si>
    <t>"S2 tl.200" (3,2*3,2)*0,2/2</t>
  </si>
  <si>
    <t>85,092*1,03 "Přepočtené koeficientem množství</t>
  </si>
  <si>
    <t>108</t>
  </si>
  <si>
    <t>283759360</t>
  </si>
  <si>
    <t>deska fasádní polystyrénová EPS 70 F 1000 x 500 x 80 mm</t>
  </si>
  <si>
    <t>217263998</t>
  </si>
  <si>
    <t>83,25*1,05 "Přepočtené koeficientem množství</t>
  </si>
  <si>
    <t>109</t>
  </si>
  <si>
    <t>283763700</t>
  </si>
  <si>
    <t>deska z extrudovaného polystyrénu XPS  1250 x 600 x 60 mm</t>
  </si>
  <si>
    <t>-1625725076</t>
  </si>
  <si>
    <t>15*1,02 "Přepočtené koeficientem množství</t>
  </si>
  <si>
    <t>110</t>
  </si>
  <si>
    <t>713141211</t>
  </si>
  <si>
    <t>Montáž izolace tepelné střech plochých volně položené atikový klín</t>
  </si>
  <si>
    <t>-2135283038</t>
  </si>
  <si>
    <t>(14*6+17*2+5*2+2,6*2+2,5*2+2,8)/2</t>
  </si>
  <si>
    <t>111</t>
  </si>
  <si>
    <t>631529080</t>
  </si>
  <si>
    <t>klín atikový přechodný  tl.100 x100 mm, délka 1000 mm</t>
  </si>
  <si>
    <t>-268250648</t>
  </si>
  <si>
    <t>145/2</t>
  </si>
  <si>
    <t>112</t>
  </si>
  <si>
    <t>998713103</t>
  </si>
  <si>
    <t>Přesun hmot tonážní pro izolace tepelné v objektech v do 24 m</t>
  </si>
  <si>
    <t>175366624</t>
  </si>
  <si>
    <t>761</t>
  </si>
  <si>
    <t>Konstrukce prosvětlovací</t>
  </si>
  <si>
    <t>113</t>
  </si>
  <si>
    <t>761111113</t>
  </si>
  <si>
    <t>Stěna zděná ze skleněných tvárnic 190x190x80 mm bezbarvých lesklých dezén vlna</t>
  </si>
  <si>
    <t>-1216707271</t>
  </si>
  <si>
    <t>"304/306"(1,7*0,6)</t>
  </si>
  <si>
    <t>"308/306"(4*0,6)</t>
  </si>
  <si>
    <t>114</t>
  </si>
  <si>
    <t>998761102</t>
  </si>
  <si>
    <t>Přesun hmot tonážní pro konstrukce sklobetonové v objektech v do 12 m</t>
  </si>
  <si>
    <t>-1754098156</t>
  </si>
  <si>
    <t>762</t>
  </si>
  <si>
    <t>Konstrukce tesařské</t>
  </si>
  <si>
    <t>115</t>
  </si>
  <si>
    <t>762813110</t>
  </si>
  <si>
    <t>Montáž vrchního záklopu z desek dřevotřískových na sraz</t>
  </si>
  <si>
    <t>257196686</t>
  </si>
  <si>
    <t>"detail atika" (0,5*45)</t>
  </si>
  <si>
    <t>116</t>
  </si>
  <si>
    <t>607262800</t>
  </si>
  <si>
    <t>deska dřevoštěpková OSB 3 PD4 2500x675x25 mm</t>
  </si>
  <si>
    <t>-1539255072</t>
  </si>
  <si>
    <t>22,5*1,08</t>
  </si>
  <si>
    <t>117</t>
  </si>
  <si>
    <t>590513240.R</t>
  </si>
  <si>
    <t>natloukací hmoždinka pro kotvení</t>
  </si>
  <si>
    <t>241582225</t>
  </si>
  <si>
    <t>"atika" (45*4)</t>
  </si>
  <si>
    <t>118</t>
  </si>
  <si>
    <t>998762103</t>
  </si>
  <si>
    <t>Přesun hmot tonážní pro kce tesařské v objektech v do 24 m</t>
  </si>
  <si>
    <t>-273903294</t>
  </si>
  <si>
    <t>763</t>
  </si>
  <si>
    <t>Konstrukce suché výstavby</t>
  </si>
  <si>
    <t>119</t>
  </si>
  <si>
    <t>763111611</t>
  </si>
  <si>
    <t>Montáž nosné konstrukce z jednoduchých profilů CW+UW SDK příčka</t>
  </si>
  <si>
    <t>-2081277371</t>
  </si>
  <si>
    <t>"předstěny"</t>
  </si>
  <si>
    <t>"207"(0,15*1+1*1,2)*2</t>
  </si>
  <si>
    <t>"209"(0,15*1,1+1,1*1,2)</t>
  </si>
  <si>
    <t>"309"(0,15*1+1*1,2)</t>
  </si>
  <si>
    <t>"310"(0,15*0,9+0,9*1,2)*2+(0,15*1+1*1,2)</t>
  </si>
  <si>
    <t>"opláštění rozvodů"</t>
  </si>
  <si>
    <t>"102"(0,2+0,2)*4</t>
  </si>
  <si>
    <t>"103"(0,9+0,2)*4</t>
  </si>
  <si>
    <t>"104"(0,2+0,2)*4</t>
  </si>
  <si>
    <t>"106"(0,5+0,2)*4</t>
  </si>
  <si>
    <t>"110"(0,25+0,25)*4</t>
  </si>
  <si>
    <t>"207"(0,2+0,3)*3</t>
  </si>
  <si>
    <t>"209"(0,2+0,3)*3</t>
  </si>
  <si>
    <t>"204"(0,25+0,25)*3</t>
  </si>
  <si>
    <t>"202"(0,25+0,25)*3</t>
  </si>
  <si>
    <t>"304"(0,25+0,25)*3</t>
  </si>
  <si>
    <t>"302"(0,25+0,25)*3</t>
  </si>
  <si>
    <t>120</t>
  </si>
  <si>
    <t>590306200</t>
  </si>
  <si>
    <t>profil vodící stěnový UW 50 40/50/40 mm (0,8 m/m2)</t>
  </si>
  <si>
    <t>1992710122</t>
  </si>
  <si>
    <t>30,715*0,8</t>
  </si>
  <si>
    <t>121</t>
  </si>
  <si>
    <t>590306300</t>
  </si>
  <si>
    <t>profil stěnový CW 50 50/50/50 mm (1,9m/m2)</t>
  </si>
  <si>
    <t>1416556116</t>
  </si>
  <si>
    <t>30,715*1,9</t>
  </si>
  <si>
    <t>122</t>
  </si>
  <si>
    <t>763111621</t>
  </si>
  <si>
    <t>Montáž desek tl 12,5 mm SDK příčka</t>
  </si>
  <si>
    <t>-657749713</t>
  </si>
  <si>
    <t>123</t>
  </si>
  <si>
    <t>590305230</t>
  </si>
  <si>
    <t>deska impregnovaná sdk "H2" 12,5 mm</t>
  </si>
  <si>
    <t>-1956786858</t>
  </si>
  <si>
    <t xml:space="preserve">30,715*1,1 </t>
  </si>
  <si>
    <t>124</t>
  </si>
  <si>
    <t>763131511</t>
  </si>
  <si>
    <t>SDK podhled deska 1xA 12,5 bez TI jednovrstvá spodní kce profil CD+UD</t>
  </si>
  <si>
    <t>-757663355</t>
  </si>
  <si>
    <t>21,3</t>
  </si>
  <si>
    <t>125</t>
  </si>
  <si>
    <t>763131551</t>
  </si>
  <si>
    <t>SDK podhled deska 1xH2 12,5 bez TI jednovrstvá spodní kce profil CD+UD</t>
  </si>
  <si>
    <t>-963563346</t>
  </si>
  <si>
    <t>126</t>
  </si>
  <si>
    <t>763431011</t>
  </si>
  <si>
    <t>Montáž minerálního podhledu s vyjímatelnými panely vel. do 0,36 m2 na zavěšený polozapuštěný rošt</t>
  </si>
  <si>
    <t>-273401358</t>
  </si>
  <si>
    <t>127</t>
  </si>
  <si>
    <t>3610178165.R</t>
  </si>
  <si>
    <t>deska minerálního podhledu 600/600/24 mm</t>
  </si>
  <si>
    <t>1811879218</t>
  </si>
  <si>
    <t>257,1*1,05</t>
  </si>
  <si>
    <t>128</t>
  </si>
  <si>
    <t>998763303</t>
  </si>
  <si>
    <t>Přesun hmot tonážní pro sádrokartonové konstrukce v objektech v do 24 m</t>
  </si>
  <si>
    <t>-77763262</t>
  </si>
  <si>
    <t>764</t>
  </si>
  <si>
    <t>Konstrukce klempířské</t>
  </si>
  <si>
    <t>129</t>
  </si>
  <si>
    <t>712998005.RK03</t>
  </si>
  <si>
    <t>Montáž atikového chrliče (bezpečnostního přepadu dle popisu K/03)</t>
  </si>
  <si>
    <t>405719446</t>
  </si>
  <si>
    <t>"K/03"1</t>
  </si>
  <si>
    <t>130</t>
  </si>
  <si>
    <t>283424710.RK03</t>
  </si>
  <si>
    <t>bezpečnostní (pojistný přepad-chrlič)</t>
  </si>
  <si>
    <t>-995207458</t>
  </si>
  <si>
    <t>131</t>
  </si>
  <si>
    <t>764000000.RK05</t>
  </si>
  <si>
    <t>Systémové opracování prostupu - kompletní dodávka + montáž dle popsiu K/05</t>
  </si>
  <si>
    <t>ks</t>
  </si>
  <si>
    <t>-2019043039</t>
  </si>
  <si>
    <t>"K/04"5</t>
  </si>
  <si>
    <t>132</t>
  </si>
  <si>
    <t>764215611</t>
  </si>
  <si>
    <t>Oplechování horních ploch a atik bez rohů z Pz s povrch úpravou celoplošně lepené rš přes 800 mm</t>
  </si>
  <si>
    <t>1731778979</t>
  </si>
  <si>
    <t>"K/02"(0,9*45)</t>
  </si>
  <si>
    <t>133</t>
  </si>
  <si>
    <t>764215646</t>
  </si>
  <si>
    <t>Příplatek za zvýšenou pracnost při oplechování rohů nadezdívek(atik)z Pz s povrch úprav rš přes400mm</t>
  </si>
  <si>
    <t>798231769</t>
  </si>
  <si>
    <t>134</t>
  </si>
  <si>
    <t>764216645</t>
  </si>
  <si>
    <t>Oplechování rovných parapetů celoplošně lepené z Pz s povrchovou úpravou rš 400 mm</t>
  </si>
  <si>
    <t>884920089</t>
  </si>
  <si>
    <t>"K/01"30,5</t>
  </si>
  <si>
    <t>135</t>
  </si>
  <si>
    <t>764216665</t>
  </si>
  <si>
    <t>Příplatek za zvýšenou pracnost oplechování rohů rovných parapetů z PZ s povrch úpravou rš do 400 mm</t>
  </si>
  <si>
    <t>-239331317</t>
  </si>
  <si>
    <t>"K/01"52</t>
  </si>
  <si>
    <t>136</t>
  </si>
  <si>
    <t>998764103</t>
  </si>
  <si>
    <t>Přesun hmot tonážní pro konstrukce klempířské v objektech v do 24 m</t>
  </si>
  <si>
    <t>-2051291447</t>
  </si>
  <si>
    <t>766</t>
  </si>
  <si>
    <t>Konstrukce truhlářské</t>
  </si>
  <si>
    <t>137</t>
  </si>
  <si>
    <t>766000000.RT24</t>
  </si>
  <si>
    <t>Skleněná sprchová stěna - kompletní dodávka+montáž dle popisu T/24</t>
  </si>
  <si>
    <t>94855260</t>
  </si>
  <si>
    <t>"T/24"1</t>
  </si>
  <si>
    <t>138</t>
  </si>
  <si>
    <t>766000000.RT25</t>
  </si>
  <si>
    <t>Skleněná sprchová stěna - kompletní dodávka+montáž dle popisu T/25</t>
  </si>
  <si>
    <t>-2004806687</t>
  </si>
  <si>
    <t>"T/25"1</t>
  </si>
  <si>
    <t>139</t>
  </si>
  <si>
    <t>766622132</t>
  </si>
  <si>
    <t>Montáž plastových oken plochy přes 1 m2 otevíravých výšky do 2,5 m s rámem do zdiva</t>
  </si>
  <si>
    <t>-656940488</t>
  </si>
  <si>
    <t>"F01,02"(1*1,75)*24</t>
  </si>
  <si>
    <t>"F05"(3*1,75)*2</t>
  </si>
  <si>
    <t>140</t>
  </si>
  <si>
    <t>611305800.RF</t>
  </si>
  <si>
    <t>okno z plastových okenních profilů parametrů, rozměrů a otevírání dle popisu v položkách F</t>
  </si>
  <si>
    <t>-766642306</t>
  </si>
  <si>
    <t>52,5</t>
  </si>
  <si>
    <t>141</t>
  </si>
  <si>
    <t>766660001</t>
  </si>
  <si>
    <t>Montáž dveřních křídel otvíravých 1křídlových š do 0,8 m do ocelové zárubně</t>
  </si>
  <si>
    <t>-1992137099</t>
  </si>
  <si>
    <t>142</t>
  </si>
  <si>
    <t>766660002</t>
  </si>
  <si>
    <t>Montáž dveřních křídel otvíravých 1křídlových š přes 0,8 m do ocelové zárubně</t>
  </si>
  <si>
    <t>1643497180</t>
  </si>
  <si>
    <t>28-17</t>
  </si>
  <si>
    <t>143</t>
  </si>
  <si>
    <t>611617250.R</t>
  </si>
  <si>
    <t>dveře vnitřní hladké plné vč.kování klika/klika, vložky a zámku - rozměrů dle T02,03,04,05</t>
  </si>
  <si>
    <t>-98524026</t>
  </si>
  <si>
    <t>144</t>
  </si>
  <si>
    <t>611617250.RT01</t>
  </si>
  <si>
    <t>dveře vnitřní hladké plné vč.kování klika/klika, vložky a zámku - rozměru dle T/01</t>
  </si>
  <si>
    <t>388524435</t>
  </si>
  <si>
    <t>"T/01"2+0+0</t>
  </si>
  <si>
    <t>145</t>
  </si>
  <si>
    <t>611617250.RT04a</t>
  </si>
  <si>
    <t>dveře vnitřní hladké plné s mřížkou vč.kování klika/klika, vložky a zámku - rozměrů dle T/04a,T08</t>
  </si>
  <si>
    <t>1274473613</t>
  </si>
  <si>
    <t>"T/04a"0+0+6</t>
  </si>
  <si>
    <t>"T/08"0+0+3</t>
  </si>
  <si>
    <t>146</t>
  </si>
  <si>
    <t>766660022</t>
  </si>
  <si>
    <t>Montáž dveřních křídel otvíravých 1křídlových š přes 0,8 m požárních do ocelové zárubně</t>
  </si>
  <si>
    <t>329299280</t>
  </si>
  <si>
    <t>"P/1"3+0+0</t>
  </si>
  <si>
    <t>"P/2"0+2+1</t>
  </si>
  <si>
    <t>"P/3"0+0+1</t>
  </si>
  <si>
    <t>147</t>
  </si>
  <si>
    <t>611656040.RP</t>
  </si>
  <si>
    <t>dveře vnitřní požárně odolné,odolnost EI (EW) 30 D3,1křídlové vč.kování, samozavírače,vložky, zámku - různých rozměrů dle P1,P2,P3</t>
  </si>
  <si>
    <t>-1348222505</t>
  </si>
  <si>
    <t>148</t>
  </si>
  <si>
    <t>766660031</t>
  </si>
  <si>
    <t>Montáž dveřních křídel otvíravých 2křídlových požárních do ocelové zárubně</t>
  </si>
  <si>
    <t>1905522046</t>
  </si>
  <si>
    <t>"P/5"0+0+1</t>
  </si>
  <si>
    <t>149</t>
  </si>
  <si>
    <t>611656140.RP5</t>
  </si>
  <si>
    <t>dveře vnitřní požárně odolné, odolnost EI (EW) 30 D3, 2křídlové vč.kování,samozavírače,  dle popisu P5</t>
  </si>
  <si>
    <t>1824956862</t>
  </si>
  <si>
    <t>"P/4"0+0+1</t>
  </si>
  <si>
    <t>150</t>
  </si>
  <si>
    <t>766660411</t>
  </si>
  <si>
    <t>Montáž vchodových dveří 1křídlových bez nadsvětlíku do zdiva</t>
  </si>
  <si>
    <t>1331086418</t>
  </si>
  <si>
    <t>"F/10"1</t>
  </si>
  <si>
    <t>151</t>
  </si>
  <si>
    <t>611441600.RF10</t>
  </si>
  <si>
    <t>dveře plastové vchodové 1křídlové otevíravé 105x210 cm vč.kování</t>
  </si>
  <si>
    <t>1567065657</t>
  </si>
  <si>
    <t>152</t>
  </si>
  <si>
    <t>766660481</t>
  </si>
  <si>
    <t>Montáž vchodových dveří 2křídlových s díly a nadsvětlíkem do zdiva</t>
  </si>
  <si>
    <t>-1982700381</t>
  </si>
  <si>
    <t>153</t>
  </si>
  <si>
    <t>611441630.RF09</t>
  </si>
  <si>
    <t>dveře plastové vchodové 2křídlé s nadvětlíkem a bočnicemi 300x270 cm dle popisu položky F/09 vč.el.zámku</t>
  </si>
  <si>
    <t>-944460960</t>
  </si>
  <si>
    <t>154</t>
  </si>
  <si>
    <t>766694111</t>
  </si>
  <si>
    <t>Montáž parapetních desek dřevěných nebo plastových šířky do 30 cm délky do 1,0 m</t>
  </si>
  <si>
    <t>-538417906</t>
  </si>
  <si>
    <t>155</t>
  </si>
  <si>
    <t>607941010</t>
  </si>
  <si>
    <t>deska parapetní dřevotřísková vnitřní  0,2 x 1 m</t>
  </si>
  <si>
    <t>-1868603004</t>
  </si>
  <si>
    <t>156</t>
  </si>
  <si>
    <t>998766103</t>
  </si>
  <si>
    <t>Přesun hmot tonážní pro konstrukce truhlářské v objektech v do 24 m</t>
  </si>
  <si>
    <t>-1434031100</t>
  </si>
  <si>
    <t>767</t>
  </si>
  <si>
    <t>Konstrukce zámečnické</t>
  </si>
  <si>
    <t>157</t>
  </si>
  <si>
    <t>767000000.RZ08</t>
  </si>
  <si>
    <t>Ocelové zábradlí vnitřního schodiště - kompletní dodávka+montáž dle popisu Z/08</t>
  </si>
  <si>
    <t>-573310152</t>
  </si>
  <si>
    <t>"Z/08"1</t>
  </si>
  <si>
    <t>158</t>
  </si>
  <si>
    <t>767000000.RZ11</t>
  </si>
  <si>
    <t>Čistící zóna  (kompetní dodávka+montáž  dle popisu Z/11</t>
  </si>
  <si>
    <t>1550152844</t>
  </si>
  <si>
    <t>"Z/11"1</t>
  </si>
  <si>
    <t>159</t>
  </si>
  <si>
    <t>767000000.RZ12</t>
  </si>
  <si>
    <t>Ocelové zábradlí (kompetní dodávka+montáž  dle popisu Z/12 vč.povrch.úpravy)</t>
  </si>
  <si>
    <t>727497626</t>
  </si>
  <si>
    <t>"Z/12"1</t>
  </si>
  <si>
    <t>160</t>
  </si>
  <si>
    <t>767000000.RZ15</t>
  </si>
  <si>
    <t>Světelné označení budovy - nápis INTEGROVANÉ VÝJEZDOVÉ CENTRUM JABLUNKOV (kompetní dodávka+montáž dle popisu Z/15)</t>
  </si>
  <si>
    <t>184979917</t>
  </si>
  <si>
    <t>"Z/15"1</t>
  </si>
  <si>
    <t>161</t>
  </si>
  <si>
    <t>767000000.RZ15.1</t>
  </si>
  <si>
    <t>Světelné označení budovy - znak telefonu +112  (kompetní dodávka+montáž dle popisu Z/15)</t>
  </si>
  <si>
    <t>1070888290</t>
  </si>
  <si>
    <t>162</t>
  </si>
  <si>
    <t>767531111</t>
  </si>
  <si>
    <t>Montáž vstupních kovových nebo plastových rohoží čistících zón</t>
  </si>
  <si>
    <t>1018804763</t>
  </si>
  <si>
    <t>"Z/01"7,5</t>
  </si>
  <si>
    <t>163</t>
  </si>
  <si>
    <t>697520030</t>
  </si>
  <si>
    <t>rohož vstupní</t>
  </si>
  <si>
    <t>1852068659</t>
  </si>
  <si>
    <t>7,5</t>
  </si>
  <si>
    <t>164</t>
  </si>
  <si>
    <t>767531121</t>
  </si>
  <si>
    <t>Osazení zapuštěného rámu z L profilů k čistícím rohožím</t>
  </si>
  <si>
    <t>1290644603</t>
  </si>
  <si>
    <t>"Z/01"(3,5*2+1,5+3)</t>
  </si>
  <si>
    <t>165</t>
  </si>
  <si>
    <t>697521600</t>
  </si>
  <si>
    <t>rám pro zapuštění, profil L -- Al</t>
  </si>
  <si>
    <t>168185690</t>
  </si>
  <si>
    <t>11,5</t>
  </si>
  <si>
    <t>166</t>
  </si>
  <si>
    <t>767640322</t>
  </si>
  <si>
    <t>Montáž dveří ocelových vnitřních dvoukřídlových</t>
  </si>
  <si>
    <t>-715905872</t>
  </si>
  <si>
    <t>"T/06"0+0+1</t>
  </si>
  <si>
    <t>"T/07"1+0+0</t>
  </si>
  <si>
    <t>167</t>
  </si>
  <si>
    <t>553413110.RT06</t>
  </si>
  <si>
    <t>dveře hliníkové - dodávka vč.zárubně ,kování, vložky, zámku dle popisu T/06</t>
  </si>
  <si>
    <t>-1084743646</t>
  </si>
  <si>
    <t>"T/05"1</t>
  </si>
  <si>
    <t>168</t>
  </si>
  <si>
    <t>553413110.RT07</t>
  </si>
  <si>
    <t>dveře hliníkové+fixní křídlo - dodávka vč.zárubně, kování,vložky,zámku dle popisu T/07</t>
  </si>
  <si>
    <t>-26789903</t>
  </si>
  <si>
    <t>169</t>
  </si>
  <si>
    <t>767646521</t>
  </si>
  <si>
    <t>Montáž dveří protipožárního uzávěru dvoukřídlového výšky do 1970 mm</t>
  </si>
  <si>
    <t>-1575823580</t>
  </si>
  <si>
    <t>"P/4"0+1+1</t>
  </si>
  <si>
    <t>170</t>
  </si>
  <si>
    <t>553413110.RP4</t>
  </si>
  <si>
    <t>dveře hliníkové dvoukřídlé s požární odolností - dodávka vč.kován, samozavírače, panikového kování, vložky, zámku í dle popisu P/4</t>
  </si>
  <si>
    <t>1046588052</t>
  </si>
  <si>
    <t>"P/4"2</t>
  </si>
  <si>
    <t>171</t>
  </si>
  <si>
    <t>767651111.RF10</t>
  </si>
  <si>
    <t>Montáž + dodávka vrat sekčních průmyslových s dveřmi 3000x3050 mm</t>
  </si>
  <si>
    <t>-1788449243</t>
  </si>
  <si>
    <t>"F10"1</t>
  </si>
  <si>
    <t>172</t>
  </si>
  <si>
    <t>767651111.RF11</t>
  </si>
  <si>
    <t>Montáž + dodávka vrat sekčních průmyslových 3000x3050 mm</t>
  </si>
  <si>
    <t>-1098701518</t>
  </si>
  <si>
    <t>"F11"2</t>
  </si>
  <si>
    <t>173</t>
  </si>
  <si>
    <t>998767202</t>
  </si>
  <si>
    <t>Přesun hmot procentní pro zámečnické konstrukce v objektech v do 12 m</t>
  </si>
  <si>
    <t>%</t>
  </si>
  <si>
    <t>-2018002835</t>
  </si>
  <si>
    <t>771</t>
  </si>
  <si>
    <t>Podlahy z dlaždic</t>
  </si>
  <si>
    <t>174</t>
  </si>
  <si>
    <t>771000000.RTMEL</t>
  </si>
  <si>
    <t>Kompletní dodávka+montáž  - tmelení horní hrany  keramického soklu akrylátovým tmelem</t>
  </si>
  <si>
    <t>1710894446</t>
  </si>
  <si>
    <t>"108"(1,5*2+3,7)</t>
  </si>
  <si>
    <t>"109"(3,7+1,5+2)</t>
  </si>
  <si>
    <t>"114"(1,3+2,6*2)</t>
  </si>
  <si>
    <t>"206"(3,7*2+1,75*2+2,6*2-0,9*2)</t>
  </si>
  <si>
    <t>"212"(2,6*2+2,9*2)</t>
  </si>
  <si>
    <t>"313"(3,7*2+1,75*2+2,6*2-0,9*2)</t>
  </si>
  <si>
    <t>"322" (2,6*2+2,9*2)</t>
  </si>
  <si>
    <t>175</t>
  </si>
  <si>
    <t>771274113</t>
  </si>
  <si>
    <t>Montáž obkladů stupnic z dlaždic keramických flexibilní lepidlo š do 300 mm</t>
  </si>
  <si>
    <t>1191316719</t>
  </si>
  <si>
    <t>(1,6*50)</t>
  </si>
  <si>
    <t>176</t>
  </si>
  <si>
    <t>771274231</t>
  </si>
  <si>
    <t>Montáž obkladů podstupnic z dlaždic hladkých keramických flexibilní lepidlo v do 150 mm</t>
  </si>
  <si>
    <t>1770328599</t>
  </si>
  <si>
    <t>177</t>
  </si>
  <si>
    <t>597613140.R</t>
  </si>
  <si>
    <t>schodovka 300x300x8 mm (R10)</t>
  </si>
  <si>
    <t>-712730053</t>
  </si>
  <si>
    <t>"1 schod=stupnice+podstupnice 9 ks" (9*50)</t>
  </si>
  <si>
    <t>"prořez" 10</t>
  </si>
  <si>
    <t>460*1,1 "Přepočtené koeficientem množství</t>
  </si>
  <si>
    <t>178</t>
  </si>
  <si>
    <t>771414113</t>
  </si>
  <si>
    <t>Montáž soklíků pórovinových rovných flexibilní lepidlo v do 120 mm</t>
  </si>
  <si>
    <t>868486774</t>
  </si>
  <si>
    <t>179</t>
  </si>
  <si>
    <t>597614160</t>
  </si>
  <si>
    <t>dlaždice keramické sokl 33*10 cm</t>
  </si>
  <si>
    <t>1102066206</t>
  </si>
  <si>
    <t>71*3</t>
  </si>
  <si>
    <t>"prořez" 21</t>
  </si>
  <si>
    <t>180</t>
  </si>
  <si>
    <t>771414132</t>
  </si>
  <si>
    <t>Montáž soklíků pórovinových schodišťových stupňovitých flexibilní lepidlo v do 90 mm</t>
  </si>
  <si>
    <t>-320075797</t>
  </si>
  <si>
    <t>(0,3*50)+(0,15*50)</t>
  </si>
  <si>
    <t>181</t>
  </si>
  <si>
    <t>597613140.RSOKL</t>
  </si>
  <si>
    <t>sokl 300x72x8</t>
  </si>
  <si>
    <t>-2109621055</t>
  </si>
  <si>
    <t>"1 schod=stupnice+podstupnice 2ks" (2*50)</t>
  </si>
  <si>
    <t>182</t>
  </si>
  <si>
    <t>771574116</t>
  </si>
  <si>
    <t>Montáž podlah keramických režných hladkých lepených flexibilním lepidlem do 25 ks/m2</t>
  </si>
  <si>
    <t>736258871</t>
  </si>
  <si>
    <t>"P1,P2"</t>
  </si>
  <si>
    <t>"114"3,6</t>
  </si>
  <si>
    <t>183</t>
  </si>
  <si>
    <t>597614000.R9</t>
  </si>
  <si>
    <t>dlaždice keramické (R9)</t>
  </si>
  <si>
    <t>-1837417839</t>
  </si>
  <si>
    <t>79,1*1,1 "Přepočtené koeficientem množství</t>
  </si>
  <si>
    <t>184</t>
  </si>
  <si>
    <t>597614000.R10</t>
  </si>
  <si>
    <t>dlaždice keramické  (R10)</t>
  </si>
  <si>
    <t>1540502272</t>
  </si>
  <si>
    <t>39,6*1,1 "Přepočtené koeficientem množství</t>
  </si>
  <si>
    <t>185</t>
  </si>
  <si>
    <t>597614000.R12</t>
  </si>
  <si>
    <t>dlaždice keramické (R12)</t>
  </si>
  <si>
    <t>1556185915</t>
  </si>
  <si>
    <t>20,4*1,1 "Přepočtené koeficientem množství</t>
  </si>
  <si>
    <t>186</t>
  </si>
  <si>
    <t>998771103</t>
  </si>
  <si>
    <t>Přesun hmot tonážní pro podlahy z dlaždic v objektech v do 24 m</t>
  </si>
  <si>
    <t>-651554871</t>
  </si>
  <si>
    <t>776</t>
  </si>
  <si>
    <t>Podlahy povlakové</t>
  </si>
  <si>
    <t>187</t>
  </si>
  <si>
    <t>776211111</t>
  </si>
  <si>
    <t>Lepení textilních pásů</t>
  </si>
  <si>
    <t>-1613691923</t>
  </si>
  <si>
    <t>188</t>
  </si>
  <si>
    <t>697510510.R</t>
  </si>
  <si>
    <t>koberec dle popisu v TZ</t>
  </si>
  <si>
    <t>-121635290</t>
  </si>
  <si>
    <t>94*1,1 "Přepočtené koeficientem množství</t>
  </si>
  <si>
    <t>189</t>
  </si>
  <si>
    <t>776221211</t>
  </si>
  <si>
    <t>Lepení čtverců z PVC standardním lepidlem</t>
  </si>
  <si>
    <t>-1561236942</t>
  </si>
  <si>
    <t>190</t>
  </si>
  <si>
    <t>284110350</t>
  </si>
  <si>
    <t>PVC dle popisu v TZ</t>
  </si>
  <si>
    <t>1718251209</t>
  </si>
  <si>
    <t>154,2</t>
  </si>
  <si>
    <t>154,2*1,01 "Přepočtené koeficientem množství</t>
  </si>
  <si>
    <t>191</t>
  </si>
  <si>
    <t>776221221.RANMT</t>
  </si>
  <si>
    <t>Antistatické PVC kompletní dodávka+montáž dle popisu v TZ</t>
  </si>
  <si>
    <t>1345568698</t>
  </si>
  <si>
    <t>192</t>
  </si>
  <si>
    <t>776411112</t>
  </si>
  <si>
    <t>Montáž obvodových soklíků výšky  do 100 mm</t>
  </si>
  <si>
    <t>-284484955</t>
  </si>
  <si>
    <t>153,6</t>
  </si>
  <si>
    <t>193</t>
  </si>
  <si>
    <t>284110060</t>
  </si>
  <si>
    <t>lišta speciální soklová PVC samolepící 15 x 50 mm role 50 m</t>
  </si>
  <si>
    <t>437497967</t>
  </si>
  <si>
    <t>156,3</t>
  </si>
  <si>
    <t>156,3*1,1 "Přepočtené koeficientem množství</t>
  </si>
  <si>
    <t>194</t>
  </si>
  <si>
    <t>998776102</t>
  </si>
  <si>
    <t>Přesun hmot tonážní pro podlahy povlakové v objektech v do 12 m</t>
  </si>
  <si>
    <t>1297346841</t>
  </si>
  <si>
    <t>777</t>
  </si>
  <si>
    <t>Podlahy lité</t>
  </si>
  <si>
    <t>195</t>
  </si>
  <si>
    <t>777000000.REPOTEC</t>
  </si>
  <si>
    <t>Epoxidová stěrka odolná proti ropným produktům s povrchem protiskluzovým s přisypaným  křemičtým pískem -  dodávka+montáž v rozsahu příprava podkladu (brokování), penetrace, nosná epoxidová vrstva, finální nátěr vč.soklu</t>
  </si>
  <si>
    <t>-1541340825</t>
  </si>
  <si>
    <t>781</t>
  </si>
  <si>
    <t>Dokončovací práce - obklady</t>
  </si>
  <si>
    <t>781474115</t>
  </si>
  <si>
    <t>Montáž obkladů vnitřních keramických hladkých do 25 ks/m2 lepených flexibilním lepidlem</t>
  </si>
  <si>
    <t>-374324116</t>
  </si>
  <si>
    <t>"102"(3,9*3,1)</t>
  </si>
  <si>
    <t>"105"(2,8+3)*2,1+(3,5*2)*2,1-(1*2)*2</t>
  </si>
  <si>
    <t>"107"(2,7*2)*2,1+(3,5*2)*2,1-(1*2)</t>
  </si>
  <si>
    <t>"201"(3,5+4,5)*0,6</t>
  </si>
  <si>
    <t>"207"(4*2)*2,1+(2,3*2)*2,1+(1,2*2)*2,1+(0,9*2)*2,1-(0,7*2)</t>
  </si>
  <si>
    <t>"209"(2,4*2)*2,1+(4*2)*2,1+(0,9*2)*2,1+(1,2*2)*2,1-(0,7*2)</t>
  </si>
  <si>
    <t>"301"(3,5+4,5)*0,6</t>
  </si>
  <si>
    <t>"309"(2,7*2)*2,1+(2,2*2)*2,1+(1*2)*2,1+(1,5*2)*2,1-(0,7*2)*3</t>
  </si>
  <si>
    <t>"310"(2,2*6)*2,1+(0,9*4)*2,1+(1,7*2)*2,1+(0,9*2)*2,1-(0,7*2)*5</t>
  </si>
  <si>
    <t>"312"(2,5*2)*2,1+(1,5*2)*2,1-(0,7*2)</t>
  </si>
  <si>
    <t>197</t>
  </si>
  <si>
    <t>597610000</t>
  </si>
  <si>
    <t xml:space="preserve">obkládačky keramické </t>
  </si>
  <si>
    <t>1176978314</t>
  </si>
  <si>
    <t>261,840*1,1</t>
  </si>
  <si>
    <t>198</t>
  </si>
  <si>
    <t>781479196</t>
  </si>
  <si>
    <t>Příplatek k montáži obkladů vnitřních keramických hladkých za spárování tmelem dvousložkovým</t>
  </si>
  <si>
    <t>937454016</t>
  </si>
  <si>
    <t>261,840</t>
  </si>
  <si>
    <t>199</t>
  </si>
  <si>
    <t>781494511</t>
  </si>
  <si>
    <t>Plastové profily ukončovací lepené flexibilním lepidlem</t>
  </si>
  <si>
    <t>-1329518182</t>
  </si>
  <si>
    <t>200</t>
  </si>
  <si>
    <t>781734112</t>
  </si>
  <si>
    <t>Montáž obkladů vnějších z obkladaček cihelných do 85 ks/m2 lepené flexibilním lepidlem</t>
  </si>
  <si>
    <t>1562496483</t>
  </si>
  <si>
    <t>"F3"</t>
  </si>
  <si>
    <t>"JV"(12,8*3,7)+(0,75*1,75)*2+(1*1,75)*6+(1,25*1,75)*2</t>
  </si>
  <si>
    <t>"SV"</t>
  </si>
  <si>
    <t>(13,5*7,6)-((3*3)*3)</t>
  </si>
  <si>
    <t>(3*10,1)-((3*2,7)+(3*1,75)*2)+(3,7*1,5)</t>
  </si>
  <si>
    <t>201</t>
  </si>
  <si>
    <t>595212300.RPASEK</t>
  </si>
  <si>
    <t>pásek obkladový - imitace režného zdiva dle popisu v TZ - 1 m2</t>
  </si>
  <si>
    <t>-1456372252</t>
  </si>
  <si>
    <t>157,710*1,1 "Přepočtené koeficientem množství</t>
  </si>
  <si>
    <t>202</t>
  </si>
  <si>
    <t>998781103</t>
  </si>
  <si>
    <t>Přesun hmot tonážní pro obklady keramické v objektech v do 24 m</t>
  </si>
  <si>
    <t>481507831</t>
  </si>
  <si>
    <t>784</t>
  </si>
  <si>
    <t>Dokončovací práce - malby a tapety</t>
  </si>
  <si>
    <t>203</t>
  </si>
  <si>
    <t>784181121</t>
  </si>
  <si>
    <t>Hloubková jednonásobná penetrace podkladu v místnostech výšky do 3,80 m</t>
  </si>
  <si>
    <t>-266072983</t>
  </si>
  <si>
    <t>"stěny"2810,750/2</t>
  </si>
  <si>
    <t>"stropy"505,20/2</t>
  </si>
  <si>
    <t>"sdk"21,3+55/2</t>
  </si>
  <si>
    <t>-442,6</t>
  </si>
  <si>
    <t>204</t>
  </si>
  <si>
    <t>784181123</t>
  </si>
  <si>
    <t>Hloubková jednonásobná penetrace podkladu v místnostech výšky do 5,00 m</t>
  </si>
  <si>
    <t>1146578175</t>
  </si>
  <si>
    <t>"103/104,106"(4*4,5)-(0,9*2)</t>
  </si>
  <si>
    <t>"105/107"(3,5*4,5)</t>
  </si>
  <si>
    <t>"107/108"(3,5*4,5)</t>
  </si>
  <si>
    <t>"101,110/102,111"((12,2*4,5)-(1*2))</t>
  </si>
  <si>
    <t>"111,104,106/108,107,105"((12,8*4,5)-(1*2)*3)</t>
  </si>
  <si>
    <t>"obvod.zdiv "</t>
  </si>
  <si>
    <t>205</t>
  </si>
  <si>
    <t>784211103</t>
  </si>
  <si>
    <t>Dvojnásobné bílé malby ze směsí za mokra výborně otěruvzdorných v místnostech výšky do 5,00 m</t>
  </si>
  <si>
    <t>946618658</t>
  </si>
  <si>
    <t>"1.11" (4*2)+(4*1,5+2*1,5)</t>
  </si>
  <si>
    <t>206</t>
  </si>
  <si>
    <t>784211111</t>
  </si>
  <si>
    <t>Dvojnásobné  bílé malby ze směsí za mokra velmi dobře otěruvzdorných v místnostech výšky do 3,80 m</t>
  </si>
  <si>
    <t>1739700882</t>
  </si>
  <si>
    <t>2330,850/2</t>
  </si>
  <si>
    <t>207</t>
  </si>
  <si>
    <t>784211113</t>
  </si>
  <si>
    <t>Dvojnásobné  bílé malby ze směsí za mokra velmi dobře otěruvzdorných v místnostech výšky do 5,00 m</t>
  </si>
  <si>
    <t>124657135</t>
  </si>
  <si>
    <t>442,6</t>
  </si>
  <si>
    <t>Ostatní dodávka a montáže dle DPS</t>
  </si>
  <si>
    <t>OST000000.R0</t>
  </si>
  <si>
    <t>Informační systém (tabule na schodišti, štítky na dveřích, únikový východ, polepy atd.)</t>
  </si>
  <si>
    <t>311097119</t>
  </si>
  <si>
    <t>209</t>
  </si>
  <si>
    <t>OSTDOSKOK.R16</t>
  </si>
  <si>
    <t>Spádový betonový klín horní části atiky -  (kompetní dodávka+montáž vč.bednění,odbednění dle D.1-121)</t>
  </si>
  <si>
    <t>166946936</t>
  </si>
  <si>
    <t>210</t>
  </si>
  <si>
    <t>999100000.RMAT</t>
  </si>
  <si>
    <t>jiný materiál - (kompresní pásky, PUR pěny atd.)</t>
  </si>
  <si>
    <t>2031239250</t>
  </si>
  <si>
    <t>"materiál dle popisu v TZ, výkresech, detailech - kompresní pásky, PUR pěny, izolace dle detailů  atd.- neobsažený v položkách" 1</t>
  </si>
  <si>
    <t>211</t>
  </si>
  <si>
    <t>OSTVYSADBA.R10</t>
  </si>
  <si>
    <t>Náhradní výsadba dle STZ</t>
  </si>
  <si>
    <t>-2001802063</t>
  </si>
  <si>
    <t>Úroveň 3:</t>
  </si>
  <si>
    <t>INT - Interiér</t>
  </si>
  <si>
    <t>OST - Nábytek vestavěný, volný, ostatní vybavení</t>
  </si>
  <si>
    <t>Nábytek vestavěný, volný, ostatní vybavení</t>
  </si>
  <si>
    <t>000000000.R2</t>
  </si>
  <si>
    <t>Kompletní dodávka+montáž kuchyňské sestavy dle popisu položky pro m.č.3.01,2.01</t>
  </si>
  <si>
    <t>562147670</t>
  </si>
  <si>
    <t>1+1</t>
  </si>
  <si>
    <t>000000000.R3</t>
  </si>
  <si>
    <t>Postel s úložným prostorem dle popisu položky pro m.č. 3.15,3.21,2.02,2.03,2.04</t>
  </si>
  <si>
    <t>234493298</t>
  </si>
  <si>
    <t>000000000.R4</t>
  </si>
  <si>
    <t>Šatní skřínka větraná dle popisu položky pro m.č. 3.07,3.08,3.20,2.08,2.10</t>
  </si>
  <si>
    <t>-1999584823</t>
  </si>
  <si>
    <t>000000000.R6</t>
  </si>
  <si>
    <t>Sklad regál dle popisu položky pro m.č. 1.03,1.04,1.06,1.10,1.13</t>
  </si>
  <si>
    <t>668522426</t>
  </si>
  <si>
    <t>000000000.R7</t>
  </si>
  <si>
    <t>Ekologická kovová skřín dle popisu položky pro m.č. 1.11</t>
  </si>
  <si>
    <t>1611567186</t>
  </si>
  <si>
    <t>000000000.R8</t>
  </si>
  <si>
    <t>Nerezový stůl s dvoj.dřezem dle popisu položky pro m.č. 1.02</t>
  </si>
  <si>
    <t>1281359899</t>
  </si>
  <si>
    <t>000000000.R9</t>
  </si>
  <si>
    <t>Nerezový skřínka na dezinfekční prostředky dle popisu položky pro m.č. 1.02</t>
  </si>
  <si>
    <t>2121092961</t>
  </si>
  <si>
    <t>000000000.R10</t>
  </si>
  <si>
    <t>UNiverzální dílen.kov.skřín dle popisu položky pro m.č. 1.01</t>
  </si>
  <si>
    <t>1899233023</t>
  </si>
  <si>
    <t>000000000.R11</t>
  </si>
  <si>
    <t>Regál se záchyt.policemi  dle popisu položky pro m.č. 1.01</t>
  </si>
  <si>
    <t>-1473279806</t>
  </si>
  <si>
    <t>000000000.R12</t>
  </si>
  <si>
    <t xml:space="preserve">Regál se záchyt.policemi  dle popisu položky pro m.č. 1.01 </t>
  </si>
  <si>
    <t>1842129728</t>
  </si>
  <si>
    <t>000000000.R15</t>
  </si>
  <si>
    <t>Lednice dle popisu položky pro m.č. 2.01,3.01,3.16</t>
  </si>
  <si>
    <t>-1115391605</t>
  </si>
  <si>
    <t>Varná sklorekamická deska  dle popisu položky pro m.č. 2.01,3.01</t>
  </si>
  <si>
    <t>-406220506</t>
  </si>
  <si>
    <t>000000000.R20</t>
  </si>
  <si>
    <t>Odpadkový koš dle popisu položky pro m.č. 2.01,3.01,3.16</t>
  </si>
  <si>
    <t>1320081823</t>
  </si>
  <si>
    <t>KOMP - Kompresor na stlačený vzduch</t>
  </si>
  <si>
    <t>OST - Kompresor</t>
  </si>
  <si>
    <t>Kompresor</t>
  </si>
  <si>
    <t>KOMPRESOR.RMT</t>
  </si>
  <si>
    <t>Montáž, doprava, montážní materiál</t>
  </si>
  <si>
    <t>-422846899</t>
  </si>
  <si>
    <t>KOMPMAT.R1</t>
  </si>
  <si>
    <t>kompresor parametrů dle DPS</t>
  </si>
  <si>
    <t>-1201086469</t>
  </si>
  <si>
    <t>KOMPMAT.R2</t>
  </si>
  <si>
    <t>trubka polyamid 28 mm</t>
  </si>
  <si>
    <t>-528419316</t>
  </si>
  <si>
    <t>KOMPMAT.R3</t>
  </si>
  <si>
    <t>trubka AL 18 mm</t>
  </si>
  <si>
    <t>1610876804</t>
  </si>
  <si>
    <t>KOMPMAT.R4GS</t>
  </si>
  <si>
    <t>spojka 28 mm</t>
  </si>
  <si>
    <t>1476106435</t>
  </si>
  <si>
    <t>KOMPMAT.R5WS</t>
  </si>
  <si>
    <t>koleno 28 mm</t>
  </si>
  <si>
    <t>491822007</t>
  </si>
  <si>
    <t>KOMPMAT.R6TS</t>
  </si>
  <si>
    <t>spojka  28-18-28 mm</t>
  </si>
  <si>
    <t>1209621064</t>
  </si>
  <si>
    <t>KOMPMAT.R7WS</t>
  </si>
  <si>
    <t>spojka 18 mm (koleno)</t>
  </si>
  <si>
    <t>819733756</t>
  </si>
  <si>
    <t>KOMPMAT.R8TS</t>
  </si>
  <si>
    <t>spojka 18 mm</t>
  </si>
  <si>
    <t>484270477</t>
  </si>
  <si>
    <t>KOMPMAT.R9LAH</t>
  </si>
  <si>
    <t>kulový kohout 28 mm</t>
  </si>
  <si>
    <t>-1083794896</t>
  </si>
  <si>
    <t>KOMPMAT.R10</t>
  </si>
  <si>
    <t>výstupní krabice s rychlospojkou a regulátorem tlaku a odlučovačem dvojitá</t>
  </si>
  <si>
    <t>-979899180</t>
  </si>
  <si>
    <t>KOMPMAT.R11</t>
  </si>
  <si>
    <t>přimazávač</t>
  </si>
  <si>
    <t>183012017</t>
  </si>
  <si>
    <t>KOMPMAT.R12</t>
  </si>
  <si>
    <t>šroubení a přechody</t>
  </si>
  <si>
    <t>sada</t>
  </si>
  <si>
    <t>1815130863</t>
  </si>
  <si>
    <t>KOMPMAT.R13</t>
  </si>
  <si>
    <t>úchyty na stěnu 28,22,18 mm vč.hmoždinek</t>
  </si>
  <si>
    <t>-1594294800</t>
  </si>
  <si>
    <t>KOMPMAT.R14</t>
  </si>
  <si>
    <t>sběrač kondenzátu</t>
  </si>
  <si>
    <t>-710104618</t>
  </si>
  <si>
    <t>KOMPMAT.R15</t>
  </si>
  <si>
    <t>spirálová hadice 6 m</t>
  </si>
  <si>
    <t>1281853265</t>
  </si>
  <si>
    <t>D.1.2 - Stavebně konstrukční část</t>
  </si>
  <si>
    <t xml:space="preserve">    4 - Vodorovné konstrukce</t>
  </si>
  <si>
    <t>271532212</t>
  </si>
  <si>
    <t>Podsyp pod základové konstrukce se zhutněním z hrubého kameniva frakce 16 až 32 mm</t>
  </si>
  <si>
    <t>2066110470</t>
  </si>
  <si>
    <t>(16*0,15*13)</t>
  </si>
  <si>
    <t>273321411.1</t>
  </si>
  <si>
    <t>329167348</t>
  </si>
  <si>
    <t>31,2</t>
  </si>
  <si>
    <t>273351215</t>
  </si>
  <si>
    <t>Zřízení bednění stěn základových desek</t>
  </si>
  <si>
    <t>1983799972</t>
  </si>
  <si>
    <t>(12,5*0,15)+(13*0,15)*2</t>
  </si>
  <si>
    <t>273351216</t>
  </si>
  <si>
    <t>Odstranění bednění stěn základových desek</t>
  </si>
  <si>
    <t>1870459910</t>
  </si>
  <si>
    <t>5,775</t>
  </si>
  <si>
    <t>273362021.1</t>
  </si>
  <si>
    <t>83923136</t>
  </si>
  <si>
    <t>2,36</t>
  </si>
  <si>
    <t>274321411</t>
  </si>
  <si>
    <t>Základové pasy ze ŽB bez zvýšených nároků na prostředí tř. C 20/25</t>
  </si>
  <si>
    <t>517678542</t>
  </si>
  <si>
    <t>55,86*1,025 "Přepočtené koeficientem množství</t>
  </si>
  <si>
    <t>274361821</t>
  </si>
  <si>
    <t>Výztuž základových pásů betonářskou ocelí 10 505 (R)</t>
  </si>
  <si>
    <t>996357607</t>
  </si>
  <si>
    <t>1,96</t>
  </si>
  <si>
    <t>311101213</t>
  </si>
  <si>
    <t>Vytvoření prostupů do 0,10 m2 ve zdech nosných osazením vložek z trub, dílců, tvarovek</t>
  </si>
  <si>
    <t>2066875936</t>
  </si>
  <si>
    <t>"dle D.1.1-102" (0,8*5)</t>
  </si>
  <si>
    <t>286111240</t>
  </si>
  <si>
    <t>trubka kanalizační hladká hrdlovaná D 250 x 6,1 x 5000 mm</t>
  </si>
  <si>
    <t>-903405072</t>
  </si>
  <si>
    <t>317321511</t>
  </si>
  <si>
    <t>Překlad ze ŽB tř. C 20/25</t>
  </si>
  <si>
    <t>-1444748571</t>
  </si>
  <si>
    <t>(0,25*0,35*3,5)*4</t>
  </si>
  <si>
    <t>317351101</t>
  </si>
  <si>
    <t>Zřízení bednění v do 4 m překladů</t>
  </si>
  <si>
    <t>902387912</t>
  </si>
  <si>
    <t>((0,35*3,5)*2)*4</t>
  </si>
  <si>
    <t>317351102</t>
  </si>
  <si>
    <t>Odstranění bednění v do 4 m překladů</t>
  </si>
  <si>
    <t>-163794315</t>
  </si>
  <si>
    <t>9,8</t>
  </si>
  <si>
    <t>Vodorovné konstrukce</t>
  </si>
  <si>
    <t>411321515</t>
  </si>
  <si>
    <t>Stropy deskové ze ŽB tř. C 20/25</t>
  </si>
  <si>
    <t>1509847416</t>
  </si>
  <si>
    <t>"nadbetonávka nad filigran.desky " (16*0,13*13)</t>
  </si>
  <si>
    <t>411351101</t>
  </si>
  <si>
    <t xml:space="preserve">Zřízení bednění stropů deskových </t>
  </si>
  <si>
    <t>-1923242449</t>
  </si>
  <si>
    <t>"bednění nadbetonávky stropu a věnců "20,280</t>
  </si>
  <si>
    <t>411351102</t>
  </si>
  <si>
    <t>Odstranění bednění stropů deskových</t>
  </si>
  <si>
    <t>-1687147858</t>
  </si>
  <si>
    <t>20,280</t>
  </si>
  <si>
    <t>411354173</t>
  </si>
  <si>
    <t>Zřízení podpěrné konstrukce stropů v do 4 m pro zatížení do 12 kPa</t>
  </si>
  <si>
    <t>-2005790705</t>
  </si>
  <si>
    <t>411354174</t>
  </si>
  <si>
    <t>Odstranění podpěrné konstrukce stropů v do 4 m pro zatížení do 12 kPa</t>
  </si>
  <si>
    <t>-906317163</t>
  </si>
  <si>
    <t>411361821</t>
  </si>
  <si>
    <t>Výztuž stropů a věnců betonářskou ocelí 10 505</t>
  </si>
  <si>
    <t>12614053</t>
  </si>
  <si>
    <t>1,2</t>
  </si>
  <si>
    <t>417321414</t>
  </si>
  <si>
    <t>Ztužující pásy a věnce ze ŽB tř. C 20/25</t>
  </si>
  <si>
    <t>-1486290675</t>
  </si>
  <si>
    <t>7,080</t>
  </si>
  <si>
    <t>417351115</t>
  </si>
  <si>
    <t>Zřízení bednění ztužujících věnců</t>
  </si>
  <si>
    <t>-132447130</t>
  </si>
  <si>
    <t>417351116</t>
  </si>
  <si>
    <t>Odstranění bednění ztužujících věnců</t>
  </si>
  <si>
    <t>-1031255068</t>
  </si>
  <si>
    <t>423355314.R</t>
  </si>
  <si>
    <t>Montáž + dodávka ztraceného bednění - spřažené desky z filigranového panelu tl.70 mm (Panel č.1-31 vč.výztuže rozměrů dle výkr.č.D.2.1-008-038)</t>
  </si>
  <si>
    <t>1407458279</t>
  </si>
  <si>
    <t>"strop nad 1.NP. 2.NP. 3.NP"208</t>
  </si>
  <si>
    <t>430321414</t>
  </si>
  <si>
    <t>Schodišťová konstrukce a rampa ze ŽB tř. C 25/30</t>
  </si>
  <si>
    <t>1318611771</t>
  </si>
  <si>
    <t>"dle D.1.2-006,007"</t>
  </si>
  <si>
    <t>"podesta +1,634 " (0,15*1,5*4)</t>
  </si>
  <si>
    <t>"podesta +2,985" (0,15*3,5*4)+(0,25*0,15*4)</t>
  </si>
  <si>
    <t>"podesta +5,985" (0,15*3,5*4)+(0,25*0,15*4)</t>
  </si>
  <si>
    <t>"schodnice" (1,6*0,15*3,5)+(1,6*0,15*3,1)+(1,6*0,15*2,8)*6+(1,6*0,15*3,9)+(1,6*0,15*3,2)</t>
  </si>
  <si>
    <t>"stupně"((0,3*0,15*1,6)*11+(0,3*0,15*1,6)*9+(0,3*0,15*1,6)*9+(0,3*0,15*1,6)*9+(0,3*0,15*1,6)*11+(0,3*0,15*1,6)*10)/2+(0,3*0,325*1,6)</t>
  </si>
  <si>
    <t>430361821</t>
  </si>
  <si>
    <t>Výztuž schodišťové konstrukce a rampy betonářskou ocelí 10 505</t>
  </si>
  <si>
    <t>-99970063</t>
  </si>
  <si>
    <t>"dle výkazu materiálu D.1.2-007 - pol.č.1-30"1,2484</t>
  </si>
  <si>
    <t>431351121</t>
  </si>
  <si>
    <t>Zřízení bednění podest schodišť a ramp přímočarých v do 4 m</t>
  </si>
  <si>
    <t>1163683250</t>
  </si>
  <si>
    <t>"podesta" (1,5*4)+(3,5*4)*2</t>
  </si>
  <si>
    <t>431351122</t>
  </si>
  <si>
    <t>Odstranění bednění podest schodišť a ramp přímočarých v do 4 m</t>
  </si>
  <si>
    <t>2028544466</t>
  </si>
  <si>
    <t>433351131</t>
  </si>
  <si>
    <t>Zřízení bednění schodnic přímočarých schodišť v do 4 m</t>
  </si>
  <si>
    <t>965489021</t>
  </si>
  <si>
    <t xml:space="preserve"> (1,6*3,5)+(1,6*3,1)+(1,6*2,8)*6+(1,6*3,9)+(1,6*3,2)</t>
  </si>
  <si>
    <t xml:space="preserve"> ((0,15*3,5)+(0,15*3,1)+(0,15*2,8)*6+(0,15*3,9)+(0,15*3,2))*2</t>
  </si>
  <si>
    <t>433351132</t>
  </si>
  <si>
    <t>Odstranění bednění schodnic přímočarých schodišť v do 4 m</t>
  </si>
  <si>
    <t>1830722082</t>
  </si>
  <si>
    <t>57,950</t>
  </si>
  <si>
    <t>434351141</t>
  </si>
  <si>
    <t>Zřízení bednění stupňů přímočarých schodišť</t>
  </si>
  <si>
    <t>-50798503</t>
  </si>
  <si>
    <t>(1,6*0,15)*50</t>
  </si>
  <si>
    <t>((0,15*0,3)*25)</t>
  </si>
  <si>
    <t>434351142</t>
  </si>
  <si>
    <t>Odstranění bednění stupňů přímočarých schodišť</t>
  </si>
  <si>
    <t>-559812835</t>
  </si>
  <si>
    <t>13,125</t>
  </si>
  <si>
    <t>998011003.1</t>
  </si>
  <si>
    <t>-396615624</t>
  </si>
  <si>
    <t>D.1.4 - Technika prostředí staveb</t>
  </si>
  <si>
    <t>D.1.4.1 - Zdravotechnika</t>
  </si>
  <si>
    <t>ZTI000000.R</t>
  </si>
  <si>
    <t>Dodávka+montáž zdravotechniky</t>
  </si>
  <si>
    <t>1666101064</t>
  </si>
  <si>
    <t>D.1.4.2 - Vzduchotechnika</t>
  </si>
  <si>
    <t>VZT000000.R</t>
  </si>
  <si>
    <t>Dodávka+montáž vzduchotechniky</t>
  </si>
  <si>
    <t>728505825</t>
  </si>
  <si>
    <t>D.1.4.3 - Vytápění</t>
  </si>
  <si>
    <t>UT000000.R</t>
  </si>
  <si>
    <t>Dodávka+montáž - ústřední vytápění+kotelna</t>
  </si>
  <si>
    <t>-1994489383</t>
  </si>
  <si>
    <t>D.1.4.4 - Elektroinstalace, bleskosvod</t>
  </si>
  <si>
    <t>EL0000000.RMPO</t>
  </si>
  <si>
    <t xml:space="preserve">Dodávka+montáž elektroinstalace </t>
  </si>
  <si>
    <t>1077224317</t>
  </si>
  <si>
    <t>EL0000000.RSS</t>
  </si>
  <si>
    <t>262920318</t>
  </si>
  <si>
    <t>EL0000000.RZZS</t>
  </si>
  <si>
    <t>245526677</t>
  </si>
  <si>
    <t>D.1.4.5 - Slaboproud</t>
  </si>
  <si>
    <t>SLB000000.R</t>
  </si>
  <si>
    <t>Dodávka+montáž slaboproudu (SK,PZTS, CCTV, STA, AV, KT)</t>
  </si>
  <si>
    <t>1356409975</t>
  </si>
  <si>
    <t>D.1.4.6 - VNitřní plynovod</t>
  </si>
  <si>
    <t>PLYN000000.R</t>
  </si>
  <si>
    <t>Dodávka+montáž vnitřního plynovodu</t>
  </si>
  <si>
    <t>1385361763</t>
  </si>
  <si>
    <t>VON - Vedlejší a ostatní náklady</t>
  </si>
  <si>
    <t xml:space="preserve">    VRN3 - Zařízení staveniště</t>
  </si>
  <si>
    <t xml:space="preserve">    VRN1 - Průzkumné, geodetické a projektové práce</t>
  </si>
  <si>
    <t xml:space="preserve">    VRN91 - OSTATNÍ NÁKLADY STAVBY</t>
  </si>
  <si>
    <t xml:space="preserve">    VRN7 - Provozní vlivy</t>
  </si>
  <si>
    <t>VRN3</t>
  </si>
  <si>
    <t>Zařízení staveniště</t>
  </si>
  <si>
    <t>032002000.RS</t>
  </si>
  <si>
    <t>Vybavení staveniště- mobilní sklad +kancelář (pronájem po dobu realizace,doprava vč.složení a naložení jeřábem)</t>
  </si>
  <si>
    <t>kus/měsíc</t>
  </si>
  <si>
    <t>408725579</t>
  </si>
  <si>
    <t>"mobilní sklad- 10 měsíce" 2*10</t>
  </si>
  <si>
    <t>"mobilní kancelář- 10měsíce" 2*10</t>
  </si>
  <si>
    <t>032002000.RWC</t>
  </si>
  <si>
    <t>Vybavení staveniště- mobilní sanitární koupelna (WC,pisoár,sprcha,umývadlo) - (pronájem po dobu realizace,doprava vč.složení a naložení jeřábem)</t>
  </si>
  <si>
    <t>-1227562380</t>
  </si>
  <si>
    <t>"mobilní sanitární koupelna" 1*10</t>
  </si>
  <si>
    <t>032303000</t>
  </si>
  <si>
    <t>Zřízení počítačové sítě, WIFI apod.</t>
  </si>
  <si>
    <t>-1792218373</t>
  </si>
  <si>
    <t>032503000</t>
  </si>
  <si>
    <t>Skládky na staveništi</t>
  </si>
  <si>
    <t>-119774146</t>
  </si>
  <si>
    <t>032903000</t>
  </si>
  <si>
    <t>Náklady na provoz a údržbu vybavení staveniště</t>
  </si>
  <si>
    <t>1700763736</t>
  </si>
  <si>
    <t>033002000</t>
  </si>
  <si>
    <t>Připojení staveniště na inženýrské sítě</t>
  </si>
  <si>
    <t>72731226</t>
  </si>
  <si>
    <t>034002000</t>
  </si>
  <si>
    <t>Zabezpečení staveniště - mobilní oplocení vč.brány  (pronájem po dobu realizace,doprava vč.složení a naložení jeřábem)</t>
  </si>
  <si>
    <t>m/měsíc</t>
  </si>
  <si>
    <t>-291501915</t>
  </si>
  <si>
    <t>"100 m, 10 měsíce" 100*10</t>
  </si>
  <si>
    <t>034103000</t>
  </si>
  <si>
    <t>Energie pro zařízení staveniště</t>
  </si>
  <si>
    <t>-2122254860</t>
  </si>
  <si>
    <t>034403000</t>
  </si>
  <si>
    <t>Dopravní značení na staveništi (pronájem dopravní značky vč.podstavce,doprava,montáž+demontaž)</t>
  </si>
  <si>
    <t>značka/den</t>
  </si>
  <si>
    <t>-233169814</t>
  </si>
  <si>
    <t>"provizorní dopravní značení po dobu výstavby - 3 dopravní značky po dobu 300 dní" (3*300)</t>
  </si>
  <si>
    <t>034503000</t>
  </si>
  <si>
    <t>Informační tabule na staveništi</t>
  </si>
  <si>
    <t>-1183994022</t>
  </si>
  <si>
    <t>034603000</t>
  </si>
  <si>
    <t>Strážní služba staveniště</t>
  </si>
  <si>
    <t>hod</t>
  </si>
  <si>
    <t>-197036247</t>
  </si>
  <si>
    <t>"18-06 hod x 300 dní" (10*300)</t>
  </si>
  <si>
    <t>034703000</t>
  </si>
  <si>
    <t>Osvětlení staveniště</t>
  </si>
  <si>
    <t>-543765850</t>
  </si>
  <si>
    <t>VRN1</t>
  </si>
  <si>
    <t>Průzkumné, geodetické a projektové práce</t>
  </si>
  <si>
    <t>012203000</t>
  </si>
  <si>
    <t>Geodetické práce při provádění stavby</t>
  </si>
  <si>
    <t>-290161417</t>
  </si>
  <si>
    <t>012303000</t>
  </si>
  <si>
    <t>Geodetické práce po výstavbě</t>
  </si>
  <si>
    <t>-844355823</t>
  </si>
  <si>
    <t>013254000</t>
  </si>
  <si>
    <t>Dokumentace skutečného provedení stavby</t>
  </si>
  <si>
    <t>1804918162</t>
  </si>
  <si>
    <t>VRN91</t>
  </si>
  <si>
    <t>OSTATNÍ NÁKLADY STAVBY</t>
  </si>
  <si>
    <t>VRN91-03</t>
  </si>
  <si>
    <t>Zábor potřebného veřejného prostranství / pozemků - pro stavbu, zařízení staveniště, vjezdy na stavbu  - POZEMKY KTERÉ NEJSOU VE VLASTNICTVÍ OBJEDNATELE</t>
  </si>
  <si>
    <t>soubor</t>
  </si>
  <si>
    <t>287030980</t>
  </si>
  <si>
    <t>"zajištění + vyřízení + finanční vyrovnání"</t>
  </si>
  <si>
    <t>"zpětné PROTOKOLÁRNÍ předání dotčených ploch, uvedených do původního stavu, jednotlivým zprávcům/majitelům"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</si>
  <si>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</si>
  <si>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</si>
  <si>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381554239</t>
  </si>
  <si>
    <t>VRN91-11</t>
  </si>
  <si>
    <t>Zajištění všech dokladů a revizí nutných pro předání stavby a vydání kolaudačního souhlasu</t>
  </si>
  <si>
    <t>-728001426</t>
  </si>
  <si>
    <t>VRN91-12</t>
  </si>
  <si>
    <t>Zajištění splnění podmínek vyplývajících z vydaných rozhodnutí a povolení stavby dle zadávací dokumentace a plánu bezpečnosti</t>
  </si>
  <si>
    <t>-1859856798</t>
  </si>
  <si>
    <t>VRN91-13</t>
  </si>
  <si>
    <t>Součinnost s ostatními zúčastněnými stranami : se zástupci objednatele, projektanta, TDI, AD, koordinátora bezpečnosti</t>
  </si>
  <si>
    <t>-1049984790</t>
  </si>
  <si>
    <t>VRN91-14</t>
  </si>
  <si>
    <t>Včasné odsouhlasení všech užitých výrobků/prvků, materiálů a technologií zástupci všech zúčastněných stran, požadované zadávací a projektovou dokumentací - (VYVZORKOVÁNÍ)</t>
  </si>
  <si>
    <t>382869042</t>
  </si>
  <si>
    <t>VRN91-21</t>
  </si>
  <si>
    <t>Technická řešení - návrh a projednání nutných odchylek a změn oproti PD zjištěných v průběhu stavby</t>
  </si>
  <si>
    <t>122705430</t>
  </si>
  <si>
    <t>VRN91-22</t>
  </si>
  <si>
    <t>Technická řešení  - návrh a projednání kolizí se skrytými konstrukcemi, vč. nákladů souvisejících s technickým řešením případných kolizí stavby se skrytými konstrukcemi, které projektant nemohl předvídat.</t>
  </si>
  <si>
    <t>-147371793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</si>
  <si>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</si>
  <si>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</si>
  <si>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-1569462116</t>
  </si>
  <si>
    <t>VRN91-31</t>
  </si>
  <si>
    <t>Provedení všech zkoušek a revizí předepsaných projektovou a zadávací dokumentací, platnými normami, návodů k obsluze - (neuvedených v jednotlivých soupisech prací)</t>
  </si>
  <si>
    <t>-135947849</t>
  </si>
  <si>
    <t>VRN91-41</t>
  </si>
  <si>
    <t>Uvedení všech pozemků, konstrukcí a povrchů dotčených stavbou do původního stavu vč. protokolárního zpětného předání jednotlivým vlastníkům.</t>
  </si>
  <si>
    <t>-2101431676</t>
  </si>
  <si>
    <t>VRN91-51</t>
  </si>
  <si>
    <t>Náklady na projekční práce</t>
  </si>
  <si>
    <t>-1518435340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</si>
  <si>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</si>
  <si>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</si>
  <si>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</si>
  <si>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</si>
  <si>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1,0</t>
  </si>
  <si>
    <t>VRN91-61</t>
  </si>
  <si>
    <t>Zpracování fotodokumentace : A) fotofokumentace stávajícího stavu před zahájením stavebních prací,  B) fotodokumentace průběhu realizace stavby,   C) fotodokumentace dokončeného díla.  Předání objednateli v počtu a formě uvedené v zadávací dokumentaci.</t>
  </si>
  <si>
    <t>1057076790</t>
  </si>
  <si>
    <t>VRN91-71</t>
  </si>
  <si>
    <t>Náklady na označení stavby - DLE ZADÁVACÍCH PODMÍNEK</t>
  </si>
  <si>
    <t>606222267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</si>
  <si>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</si>
  <si>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</si>
  <si>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934942464</t>
  </si>
  <si>
    <t>VRN91-98</t>
  </si>
  <si>
    <t>Ostatní náklady spojené s požadavky objednatele, které jsou uvedeny v jednotlivých článcích smlouvy o dílo, pokud nejsou zahrnuty v soupisech prací</t>
  </si>
  <si>
    <t>1689994021</t>
  </si>
  <si>
    <t>VRN7</t>
  </si>
  <si>
    <t>Provozní vlivy</t>
  </si>
  <si>
    <t>073002000</t>
  </si>
  <si>
    <t>Ztížený pohyb vozidel v centrech měst</t>
  </si>
  <si>
    <t>Kč</t>
  </si>
  <si>
    <t>584388591</t>
  </si>
  <si>
    <t>"0,5%"1</t>
  </si>
  <si>
    <t>075002000</t>
  </si>
  <si>
    <t>Ochranná pásma</t>
  </si>
  <si>
    <t>873842838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</si>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</sst>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0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28" xfId="0" applyFont="1" applyBorder="1" applyAlignment="1" applyProtection="1">
      <alignment horizontal="center" vertical="center"/>
    </xf>
    <xf numFmtId="49" fontId="41" fillId="0" borderId="28" xfId="0" applyNumberFormat="1" applyFont="1" applyBorder="1" applyAlignment="1" applyProtection="1">
      <alignment horizontal="left" vertical="center" wrapText="1"/>
    </xf>
    <xf numFmtId="0" fontId="41" fillId="0" borderId="28" xfId="0" applyFont="1" applyBorder="1" applyAlignment="1" applyProtection="1">
      <alignment horizontal="left" vertical="center" wrapText="1"/>
    </xf>
    <xf numFmtId="0" fontId="41" fillId="0" borderId="28" xfId="0" applyFont="1" applyBorder="1" applyAlignment="1" applyProtection="1">
      <alignment horizontal="center" vertical="center" wrapText="1"/>
    </xf>
    <xf numFmtId="167" fontId="41" fillId="0" borderId="28" xfId="0" applyNumberFormat="1" applyFont="1" applyBorder="1" applyAlignment="1" applyProtection="1">
      <alignment vertical="center"/>
    </xf>
    <xf numFmtId="4" fontId="41" fillId="4" borderId="28" xfId="0" applyNumberFormat="1" applyFont="1" applyFill="1" applyBorder="1" applyAlignment="1" applyProtection="1">
      <alignment vertical="center"/>
      <protection locked="0"/>
    </xf>
    <xf numFmtId="4" fontId="41" fillId="0" borderId="28" xfId="0" applyNumberFormat="1" applyFont="1" applyBorder="1" applyAlignment="1" applyProtection="1">
      <alignment vertical="center"/>
    </xf>
    <xf numFmtId="0" fontId="41" fillId="0" borderId="5" xfId="0" applyFont="1" applyBorder="1" applyAlignment="1">
      <alignment vertical="center"/>
    </xf>
    <xf numFmtId="0" fontId="41" fillId="4" borderId="2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Protection="1"/>
    <xf numFmtId="0" fontId="0" fillId="0" borderId="5" xfId="0" applyBorder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43" fillId="0" borderId="29" xfId="0" applyFont="1" applyBorder="1" applyAlignment="1" applyProtection="1">
      <alignment vertical="center" wrapText="1"/>
      <protection locked="0"/>
    </xf>
    <xf numFmtId="0" fontId="43" fillId="0" borderId="30" xfId="0" applyFont="1" applyBorder="1" applyAlignment="1" applyProtection="1">
      <alignment vertical="center" wrapText="1"/>
      <protection locked="0"/>
    </xf>
    <xf numFmtId="0" fontId="43" fillId="0" borderId="31" xfId="0" applyFont="1" applyBorder="1" applyAlignment="1" applyProtection="1">
      <alignment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33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vertical="center" wrapText="1"/>
      <protection locked="0"/>
    </xf>
    <xf numFmtId="0" fontId="43" fillId="0" borderId="35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vertical="center" wrapText="1"/>
      <protection locked="0"/>
    </xf>
    <xf numFmtId="0" fontId="43" fillId="0" borderId="36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3" fillId="0" borderId="31" xfId="0" applyFont="1" applyBorder="1" applyAlignment="1" applyProtection="1">
      <alignment horizontal="left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8" fillId="0" borderId="32" xfId="0" applyFont="1" applyBorder="1" applyAlignment="1" applyProtection="1">
      <alignment horizontal="left" vertical="center" wrapText="1"/>
      <protection locked="0"/>
    </xf>
    <xf numFmtId="0" fontId="48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0" fontId="46" fillId="0" borderId="35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6" fillId="0" borderId="36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6" fillId="0" borderId="1" xfId="0" applyFont="1" applyBorder="1" applyAlignment="1" applyProtection="1">
      <alignment horizontal="center" vertical="top"/>
      <protection locked="0"/>
    </xf>
    <xf numFmtId="0" fontId="46" fillId="0" borderId="35" xfId="0" applyFont="1" applyBorder="1" applyAlignment="1" applyProtection="1">
      <alignment horizontal="left" vertical="center"/>
      <protection locked="0"/>
    </xf>
    <xf numFmtId="0" fontId="46" fillId="0" borderId="36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8" fillId="0" borderId="34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8" fillId="0" borderId="34" xfId="0" applyFont="1" applyBorder="1" applyAlignment="1" applyProtection="1">
      <protection locked="0"/>
    </xf>
    <xf numFmtId="0" fontId="43" fillId="0" borderId="32" xfId="0" applyFont="1" applyBorder="1" applyAlignment="1" applyProtection="1">
      <alignment vertical="top"/>
      <protection locked="0"/>
    </xf>
    <xf numFmtId="0" fontId="43" fillId="0" borderId="33" xfId="0" applyFont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vertical="top"/>
      <protection locked="0"/>
    </xf>
    <xf numFmtId="0" fontId="43" fillId="0" borderId="36" xfId="0" applyFont="1" applyBorder="1" applyAlignment="1" applyProtection="1">
      <alignment vertical="top"/>
      <protection locked="0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4" fillId="3" borderId="0" xfId="1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44" fillId="0" borderId="1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left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6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8"/>
  <sheetViews>
    <sheetView showGridLines="0" tabSelected="1" workbookViewId="0">
      <pane ySplit="1" topLeftCell="A2" activePane="bottomLeft" state="frozen"/>
      <selection pane="bottomLeft" activeCell="K17" sqref="K17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45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25" t="s">
        <v>8</v>
      </c>
      <c r="BT2" s="25" t="s">
        <v>9</v>
      </c>
    </row>
    <row r="3" spans="1:74" ht="6.9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404" t="s">
        <v>16</v>
      </c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30"/>
      <c r="AQ5" s="32"/>
      <c r="BE5" s="402" t="s">
        <v>17</v>
      </c>
      <c r="BS5" s="25" t="s">
        <v>8</v>
      </c>
    </row>
    <row r="6" spans="1:74" ht="36.9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406" t="s">
        <v>19</v>
      </c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30"/>
      <c r="AQ6" s="32"/>
      <c r="BE6" s="403"/>
      <c r="BS6" s="25" t="s">
        <v>8</v>
      </c>
    </row>
    <row r="7" spans="1:74" ht="14.4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403"/>
      <c r="BS7" s="25" t="s">
        <v>8</v>
      </c>
    </row>
    <row r="8" spans="1:74" ht="14.4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403"/>
      <c r="BS8" s="25" t="s">
        <v>8</v>
      </c>
    </row>
    <row r="9" spans="1:74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3"/>
      <c r="BS9" s="25" t="s">
        <v>8</v>
      </c>
    </row>
    <row r="10" spans="1:74" ht="14.4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403"/>
      <c r="BS10" s="25" t="s">
        <v>8</v>
      </c>
    </row>
    <row r="11" spans="1:74" ht="18.45" customHeight="1">
      <c r="B11" s="29"/>
      <c r="C11" s="30"/>
      <c r="D11" s="30"/>
      <c r="E11" s="36" t="s">
        <v>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21</v>
      </c>
      <c r="AO11" s="30"/>
      <c r="AP11" s="30"/>
      <c r="AQ11" s="32"/>
      <c r="BE11" s="403"/>
      <c r="BS11" s="25" t="s">
        <v>8</v>
      </c>
    </row>
    <row r="12" spans="1:74" ht="6.9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3"/>
      <c r="BS12" s="25" t="s">
        <v>8</v>
      </c>
    </row>
    <row r="13" spans="1:74" ht="14.4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/>
      <c r="AO13" s="30"/>
      <c r="AP13" s="30"/>
      <c r="AQ13" s="32"/>
      <c r="BE13" s="403"/>
      <c r="BS13" s="25" t="s">
        <v>8</v>
      </c>
    </row>
    <row r="14" spans="1:74" ht="13.2">
      <c r="B14" s="29"/>
      <c r="C14" s="30"/>
      <c r="D14" s="30"/>
      <c r="E14" s="407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38" t="s">
        <v>29</v>
      </c>
      <c r="AL14" s="30"/>
      <c r="AM14" s="30"/>
      <c r="AN14" s="40"/>
      <c r="AO14" s="30"/>
      <c r="AP14" s="30"/>
      <c r="AQ14" s="32"/>
      <c r="BE14" s="403"/>
      <c r="BS14" s="25" t="s">
        <v>8</v>
      </c>
    </row>
    <row r="15" spans="1:74" ht="6.9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3"/>
      <c r="BS15" s="25" t="s">
        <v>6</v>
      </c>
    </row>
    <row r="16" spans="1:74" ht="14.4" customHeight="1">
      <c r="B16" s="29"/>
      <c r="C16" s="30"/>
      <c r="D16" s="38" t="s">
        <v>31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403"/>
      <c r="BS16" s="25" t="s">
        <v>6</v>
      </c>
    </row>
    <row r="17" spans="2:71" ht="18.45" customHeight="1">
      <c r="B17" s="29"/>
      <c r="C17" s="30"/>
      <c r="D17" s="30"/>
      <c r="E17" s="36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21</v>
      </c>
      <c r="AO17" s="30"/>
      <c r="AP17" s="30"/>
      <c r="AQ17" s="32"/>
      <c r="BE17" s="403"/>
      <c r="BS17" s="25" t="s">
        <v>32</v>
      </c>
    </row>
    <row r="18" spans="2:71" ht="6.9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3"/>
      <c r="BS18" s="25" t="s">
        <v>8</v>
      </c>
    </row>
    <row r="19" spans="2:71" ht="14.4" customHeight="1">
      <c r="B19" s="29"/>
      <c r="C19" s="30"/>
      <c r="D19" s="38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3"/>
      <c r="BS19" s="25" t="s">
        <v>8</v>
      </c>
    </row>
    <row r="20" spans="2:71" ht="22.5" customHeight="1">
      <c r="B20" s="29"/>
      <c r="C20" s="30"/>
      <c r="D20" s="30"/>
      <c r="E20" s="409" t="s">
        <v>21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30"/>
      <c r="AP20" s="30"/>
      <c r="AQ20" s="32"/>
      <c r="BE20" s="403"/>
      <c r="BS20" s="25" t="s">
        <v>32</v>
      </c>
    </row>
    <row r="21" spans="2:71" ht="6.9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3"/>
    </row>
    <row r="22" spans="2:71" ht="6.9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403"/>
    </row>
    <row r="23" spans="2:71" s="1" customFormat="1" ht="25.95" customHeight="1">
      <c r="B23" s="42"/>
      <c r="C23" s="43"/>
      <c r="D23" s="44" t="s">
        <v>34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0">
        <f>ROUND(AG51,2)</f>
        <v>0</v>
      </c>
      <c r="AL23" s="411"/>
      <c r="AM23" s="411"/>
      <c r="AN23" s="411"/>
      <c r="AO23" s="411"/>
      <c r="AP23" s="43"/>
      <c r="AQ23" s="46"/>
      <c r="BE23" s="403"/>
    </row>
    <row r="24" spans="2:71" s="1" customFormat="1" ht="6.9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403"/>
    </row>
    <row r="25" spans="2:71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12" t="s">
        <v>35</v>
      </c>
      <c r="M25" s="412"/>
      <c r="N25" s="412"/>
      <c r="O25" s="412"/>
      <c r="P25" s="43"/>
      <c r="Q25" s="43"/>
      <c r="R25" s="43"/>
      <c r="S25" s="43"/>
      <c r="T25" s="43"/>
      <c r="U25" s="43"/>
      <c r="V25" s="43"/>
      <c r="W25" s="412" t="s">
        <v>36</v>
      </c>
      <c r="X25" s="412"/>
      <c r="Y25" s="412"/>
      <c r="Z25" s="412"/>
      <c r="AA25" s="412"/>
      <c r="AB25" s="412"/>
      <c r="AC25" s="412"/>
      <c r="AD25" s="412"/>
      <c r="AE25" s="412"/>
      <c r="AF25" s="43"/>
      <c r="AG25" s="43"/>
      <c r="AH25" s="43"/>
      <c r="AI25" s="43"/>
      <c r="AJ25" s="43"/>
      <c r="AK25" s="412" t="s">
        <v>37</v>
      </c>
      <c r="AL25" s="412"/>
      <c r="AM25" s="412"/>
      <c r="AN25" s="412"/>
      <c r="AO25" s="412"/>
      <c r="AP25" s="43"/>
      <c r="AQ25" s="46"/>
      <c r="BE25" s="403"/>
    </row>
    <row r="26" spans="2:71" s="2" customFormat="1" ht="14.4" customHeight="1">
      <c r="B26" s="48"/>
      <c r="C26" s="49"/>
      <c r="D26" s="50" t="s">
        <v>38</v>
      </c>
      <c r="E26" s="49"/>
      <c r="F26" s="50" t="s">
        <v>39</v>
      </c>
      <c r="G26" s="49"/>
      <c r="H26" s="49"/>
      <c r="I26" s="49"/>
      <c r="J26" s="49"/>
      <c r="K26" s="49"/>
      <c r="L26" s="413">
        <v>0.21</v>
      </c>
      <c r="M26" s="414"/>
      <c r="N26" s="414"/>
      <c r="O26" s="414"/>
      <c r="P26" s="49"/>
      <c r="Q26" s="49"/>
      <c r="R26" s="49"/>
      <c r="S26" s="49"/>
      <c r="T26" s="49"/>
      <c r="U26" s="49"/>
      <c r="V26" s="49"/>
      <c r="W26" s="415">
        <f>ROUND(AZ51,2)</f>
        <v>0</v>
      </c>
      <c r="X26" s="414"/>
      <c r="Y26" s="414"/>
      <c r="Z26" s="414"/>
      <c r="AA26" s="414"/>
      <c r="AB26" s="414"/>
      <c r="AC26" s="414"/>
      <c r="AD26" s="414"/>
      <c r="AE26" s="414"/>
      <c r="AF26" s="49"/>
      <c r="AG26" s="49"/>
      <c r="AH26" s="49"/>
      <c r="AI26" s="49"/>
      <c r="AJ26" s="49"/>
      <c r="AK26" s="415">
        <f>ROUND(AV51,2)</f>
        <v>0</v>
      </c>
      <c r="AL26" s="414"/>
      <c r="AM26" s="414"/>
      <c r="AN26" s="414"/>
      <c r="AO26" s="414"/>
      <c r="AP26" s="49"/>
      <c r="AQ26" s="51"/>
      <c r="BE26" s="403"/>
    </row>
    <row r="27" spans="2:71" s="2" customFormat="1" ht="14.4" customHeight="1">
      <c r="B27" s="48"/>
      <c r="C27" s="49"/>
      <c r="D27" s="49"/>
      <c r="E27" s="49"/>
      <c r="F27" s="50" t="s">
        <v>40</v>
      </c>
      <c r="G27" s="49"/>
      <c r="H27" s="49"/>
      <c r="I27" s="49"/>
      <c r="J27" s="49"/>
      <c r="K27" s="49"/>
      <c r="L27" s="413">
        <v>0.15</v>
      </c>
      <c r="M27" s="414"/>
      <c r="N27" s="414"/>
      <c r="O27" s="414"/>
      <c r="P27" s="49"/>
      <c r="Q27" s="49"/>
      <c r="R27" s="49"/>
      <c r="S27" s="49"/>
      <c r="T27" s="49"/>
      <c r="U27" s="49"/>
      <c r="V27" s="49"/>
      <c r="W27" s="415">
        <f>ROUND(BA51,2)</f>
        <v>0</v>
      </c>
      <c r="X27" s="414"/>
      <c r="Y27" s="414"/>
      <c r="Z27" s="414"/>
      <c r="AA27" s="414"/>
      <c r="AB27" s="414"/>
      <c r="AC27" s="414"/>
      <c r="AD27" s="414"/>
      <c r="AE27" s="414"/>
      <c r="AF27" s="49"/>
      <c r="AG27" s="49"/>
      <c r="AH27" s="49"/>
      <c r="AI27" s="49"/>
      <c r="AJ27" s="49"/>
      <c r="AK27" s="415">
        <f>ROUND(AW51,2)</f>
        <v>0</v>
      </c>
      <c r="AL27" s="414"/>
      <c r="AM27" s="414"/>
      <c r="AN27" s="414"/>
      <c r="AO27" s="414"/>
      <c r="AP27" s="49"/>
      <c r="AQ27" s="51"/>
      <c r="BE27" s="403"/>
    </row>
    <row r="28" spans="2:71" s="2" customFormat="1" ht="14.4" hidden="1" customHeight="1">
      <c r="B28" s="48"/>
      <c r="C28" s="49"/>
      <c r="D28" s="49"/>
      <c r="E28" s="49"/>
      <c r="F28" s="50" t="s">
        <v>41</v>
      </c>
      <c r="G28" s="49"/>
      <c r="H28" s="49"/>
      <c r="I28" s="49"/>
      <c r="J28" s="49"/>
      <c r="K28" s="49"/>
      <c r="L28" s="413">
        <v>0.21</v>
      </c>
      <c r="M28" s="414"/>
      <c r="N28" s="414"/>
      <c r="O28" s="414"/>
      <c r="P28" s="49"/>
      <c r="Q28" s="49"/>
      <c r="R28" s="49"/>
      <c r="S28" s="49"/>
      <c r="T28" s="49"/>
      <c r="U28" s="49"/>
      <c r="V28" s="49"/>
      <c r="W28" s="415">
        <f>ROUND(BB51,2)</f>
        <v>0</v>
      </c>
      <c r="X28" s="414"/>
      <c r="Y28" s="414"/>
      <c r="Z28" s="414"/>
      <c r="AA28" s="414"/>
      <c r="AB28" s="414"/>
      <c r="AC28" s="414"/>
      <c r="AD28" s="414"/>
      <c r="AE28" s="414"/>
      <c r="AF28" s="49"/>
      <c r="AG28" s="49"/>
      <c r="AH28" s="49"/>
      <c r="AI28" s="49"/>
      <c r="AJ28" s="49"/>
      <c r="AK28" s="415">
        <v>0</v>
      </c>
      <c r="AL28" s="414"/>
      <c r="AM28" s="414"/>
      <c r="AN28" s="414"/>
      <c r="AO28" s="414"/>
      <c r="AP28" s="49"/>
      <c r="AQ28" s="51"/>
      <c r="BE28" s="403"/>
    </row>
    <row r="29" spans="2:71" s="2" customFormat="1" ht="14.4" hidden="1" customHeight="1">
      <c r="B29" s="48"/>
      <c r="C29" s="49"/>
      <c r="D29" s="49"/>
      <c r="E29" s="49"/>
      <c r="F29" s="50" t="s">
        <v>42</v>
      </c>
      <c r="G29" s="49"/>
      <c r="H29" s="49"/>
      <c r="I29" s="49"/>
      <c r="J29" s="49"/>
      <c r="K29" s="49"/>
      <c r="L29" s="413">
        <v>0.15</v>
      </c>
      <c r="M29" s="414"/>
      <c r="N29" s="414"/>
      <c r="O29" s="414"/>
      <c r="P29" s="49"/>
      <c r="Q29" s="49"/>
      <c r="R29" s="49"/>
      <c r="S29" s="49"/>
      <c r="T29" s="49"/>
      <c r="U29" s="49"/>
      <c r="V29" s="49"/>
      <c r="W29" s="415">
        <f>ROUND(BC51,2)</f>
        <v>0</v>
      </c>
      <c r="X29" s="414"/>
      <c r="Y29" s="414"/>
      <c r="Z29" s="414"/>
      <c r="AA29" s="414"/>
      <c r="AB29" s="414"/>
      <c r="AC29" s="414"/>
      <c r="AD29" s="414"/>
      <c r="AE29" s="414"/>
      <c r="AF29" s="49"/>
      <c r="AG29" s="49"/>
      <c r="AH29" s="49"/>
      <c r="AI29" s="49"/>
      <c r="AJ29" s="49"/>
      <c r="AK29" s="415">
        <v>0</v>
      </c>
      <c r="AL29" s="414"/>
      <c r="AM29" s="414"/>
      <c r="AN29" s="414"/>
      <c r="AO29" s="414"/>
      <c r="AP29" s="49"/>
      <c r="AQ29" s="51"/>
      <c r="BE29" s="403"/>
    </row>
    <row r="30" spans="2:71" s="2" customFormat="1" ht="14.4" hidden="1" customHeight="1">
      <c r="B30" s="48"/>
      <c r="C30" s="49"/>
      <c r="D30" s="49"/>
      <c r="E30" s="49"/>
      <c r="F30" s="50" t="s">
        <v>43</v>
      </c>
      <c r="G30" s="49"/>
      <c r="H30" s="49"/>
      <c r="I30" s="49"/>
      <c r="J30" s="49"/>
      <c r="K30" s="49"/>
      <c r="L30" s="413">
        <v>0</v>
      </c>
      <c r="M30" s="414"/>
      <c r="N30" s="414"/>
      <c r="O30" s="414"/>
      <c r="P30" s="49"/>
      <c r="Q30" s="49"/>
      <c r="R30" s="49"/>
      <c r="S30" s="49"/>
      <c r="T30" s="49"/>
      <c r="U30" s="49"/>
      <c r="V30" s="49"/>
      <c r="W30" s="415">
        <f>ROUND(BD51,2)</f>
        <v>0</v>
      </c>
      <c r="X30" s="414"/>
      <c r="Y30" s="414"/>
      <c r="Z30" s="414"/>
      <c r="AA30" s="414"/>
      <c r="AB30" s="414"/>
      <c r="AC30" s="414"/>
      <c r="AD30" s="414"/>
      <c r="AE30" s="414"/>
      <c r="AF30" s="49"/>
      <c r="AG30" s="49"/>
      <c r="AH30" s="49"/>
      <c r="AI30" s="49"/>
      <c r="AJ30" s="49"/>
      <c r="AK30" s="415">
        <v>0</v>
      </c>
      <c r="AL30" s="414"/>
      <c r="AM30" s="414"/>
      <c r="AN30" s="414"/>
      <c r="AO30" s="414"/>
      <c r="AP30" s="49"/>
      <c r="AQ30" s="51"/>
      <c r="BE30" s="403"/>
    </row>
    <row r="31" spans="2:71" s="1" customFormat="1" ht="6.9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403"/>
    </row>
    <row r="32" spans="2:71" s="1" customFormat="1" ht="25.95" customHeight="1">
      <c r="B32" s="42"/>
      <c r="C32" s="52"/>
      <c r="D32" s="53" t="s">
        <v>44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45</v>
      </c>
      <c r="U32" s="54"/>
      <c r="V32" s="54"/>
      <c r="W32" s="54"/>
      <c r="X32" s="384" t="s">
        <v>46</v>
      </c>
      <c r="Y32" s="385"/>
      <c r="Z32" s="385"/>
      <c r="AA32" s="385"/>
      <c r="AB32" s="385"/>
      <c r="AC32" s="54"/>
      <c r="AD32" s="54"/>
      <c r="AE32" s="54"/>
      <c r="AF32" s="54"/>
      <c r="AG32" s="54"/>
      <c r="AH32" s="54"/>
      <c r="AI32" s="54"/>
      <c r="AJ32" s="54"/>
      <c r="AK32" s="386">
        <f>SUM(AK23:AK30)</f>
        <v>0</v>
      </c>
      <c r="AL32" s="385"/>
      <c r="AM32" s="385"/>
      <c r="AN32" s="385"/>
      <c r="AO32" s="387"/>
      <c r="AP32" s="52"/>
      <c r="AQ32" s="56"/>
      <c r="BE32" s="403"/>
    </row>
    <row r="33" spans="2:56" s="1" customFormat="1" ht="6.9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56" s="1" customFormat="1" ht="36.9" customHeight="1">
      <c r="B39" s="42"/>
      <c r="C39" s="63" t="s">
        <v>47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56" s="1" customFormat="1" ht="6.9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56" s="3" customFormat="1" ht="14.4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RZP202017_DPS_KPL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56" s="4" customFormat="1" ht="36.9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8" t="str">
        <f>K6</f>
        <v>IVC v Jablunkově</v>
      </c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71"/>
      <c r="AQ42" s="71"/>
      <c r="AR42" s="72"/>
    </row>
    <row r="43" spans="2:56" s="1" customFormat="1" ht="6.9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56" s="1" customFormat="1" ht="13.2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 xml:space="preserve"> 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0" t="str">
        <f>IF(AN8= "","",AN8)</f>
        <v>17.4.2017</v>
      </c>
      <c r="AN44" s="390"/>
      <c r="AO44" s="64"/>
      <c r="AP44" s="64"/>
      <c r="AQ44" s="64"/>
      <c r="AR44" s="62"/>
    </row>
    <row r="45" spans="2:56" s="1" customFormat="1" ht="6.9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2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 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31</v>
      </c>
      <c r="AJ46" s="64"/>
      <c r="AK46" s="64"/>
      <c r="AL46" s="64"/>
      <c r="AM46" s="391" t="str">
        <f>IF(E17="","",E17)</f>
        <v xml:space="preserve"> </v>
      </c>
      <c r="AN46" s="391"/>
      <c r="AO46" s="391"/>
      <c r="AP46" s="391"/>
      <c r="AQ46" s="64"/>
      <c r="AR46" s="62"/>
      <c r="AS46" s="392" t="s">
        <v>48</v>
      </c>
      <c r="AT46" s="393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2">
      <c r="B47" s="42"/>
      <c r="C47" s="66" t="s">
        <v>30</v>
      </c>
      <c r="D47" s="64"/>
      <c r="E47" s="64"/>
      <c r="F47" s="64"/>
      <c r="G47" s="64"/>
      <c r="H47" s="64"/>
      <c r="I47" s="64"/>
      <c r="J47" s="64"/>
      <c r="K47" s="64"/>
      <c r="L47" s="67">
        <f>IF(E14= "Vyplň údaj","",E14)</f>
        <v>0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4"/>
      <c r="AT47" s="395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5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6"/>
      <c r="AT48" s="397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1:91" s="1" customFormat="1" ht="29.25" customHeight="1">
      <c r="B49" s="42"/>
      <c r="C49" s="398" t="s">
        <v>49</v>
      </c>
      <c r="D49" s="399"/>
      <c r="E49" s="399"/>
      <c r="F49" s="399"/>
      <c r="G49" s="399"/>
      <c r="H49" s="80"/>
      <c r="I49" s="400" t="s">
        <v>50</v>
      </c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401" t="s">
        <v>51</v>
      </c>
      <c r="AH49" s="399"/>
      <c r="AI49" s="399"/>
      <c r="AJ49" s="399"/>
      <c r="AK49" s="399"/>
      <c r="AL49" s="399"/>
      <c r="AM49" s="399"/>
      <c r="AN49" s="400" t="s">
        <v>52</v>
      </c>
      <c r="AO49" s="399"/>
      <c r="AP49" s="399"/>
      <c r="AQ49" s="81" t="s">
        <v>53</v>
      </c>
      <c r="AR49" s="62"/>
      <c r="AS49" s="82" t="s">
        <v>54</v>
      </c>
      <c r="AT49" s="83" t="s">
        <v>55</v>
      </c>
      <c r="AU49" s="83" t="s">
        <v>56</v>
      </c>
      <c r="AV49" s="83" t="s">
        <v>57</v>
      </c>
      <c r="AW49" s="83" t="s">
        <v>58</v>
      </c>
      <c r="AX49" s="83" t="s">
        <v>59</v>
      </c>
      <c r="AY49" s="83" t="s">
        <v>60</v>
      </c>
      <c r="AZ49" s="83" t="s">
        <v>61</v>
      </c>
      <c r="BA49" s="83" t="s">
        <v>62</v>
      </c>
      <c r="BB49" s="83" t="s">
        <v>63</v>
      </c>
      <c r="BC49" s="83" t="s">
        <v>64</v>
      </c>
      <c r="BD49" s="84" t="s">
        <v>65</v>
      </c>
    </row>
    <row r="50" spans="1:91" s="1" customFormat="1" ht="10.95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1:91" s="4" customFormat="1" ht="32.4" customHeight="1">
      <c r="B51" s="69"/>
      <c r="C51" s="88" t="s">
        <v>66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76">
        <f>ROUND(AG52+SUM(AG55:AG63)+AG76,2)</f>
        <v>0</v>
      </c>
      <c r="AH51" s="376"/>
      <c r="AI51" s="376"/>
      <c r="AJ51" s="376"/>
      <c r="AK51" s="376"/>
      <c r="AL51" s="376"/>
      <c r="AM51" s="376"/>
      <c r="AN51" s="377">
        <f t="shared" ref="AN51:AN76" si="0">SUM(AG51,AT51)</f>
        <v>0</v>
      </c>
      <c r="AO51" s="377"/>
      <c r="AP51" s="377"/>
      <c r="AQ51" s="90" t="s">
        <v>21</v>
      </c>
      <c r="AR51" s="72"/>
      <c r="AS51" s="91">
        <f>ROUND(AS52+SUM(AS55:AS63)+AS76,2)</f>
        <v>0</v>
      </c>
      <c r="AT51" s="92">
        <f t="shared" ref="AT51:AT76" si="1">ROUND(SUM(AV51:AW51),2)</f>
        <v>0</v>
      </c>
      <c r="AU51" s="93">
        <f>ROUND(AU52+SUM(AU55:AU63)+AU76,5)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ROUND(AZ52+SUM(AZ55:AZ63)+AZ76,2)</f>
        <v>0</v>
      </c>
      <c r="BA51" s="92">
        <f>ROUND(BA52+SUM(BA55:BA63)+BA76,2)</f>
        <v>0</v>
      </c>
      <c r="BB51" s="92">
        <f>ROUND(BB52+SUM(BB55:BB63)+BB76,2)</f>
        <v>0</v>
      </c>
      <c r="BC51" s="92">
        <f>ROUND(BC52+SUM(BC55:BC63)+BC76,2)</f>
        <v>0</v>
      </c>
      <c r="BD51" s="94">
        <f>ROUND(BD52+SUM(BD55:BD63)+BD76,2)</f>
        <v>0</v>
      </c>
      <c r="BS51" s="95" t="s">
        <v>67</v>
      </c>
      <c r="BT51" s="95" t="s">
        <v>68</v>
      </c>
      <c r="BU51" s="96" t="s">
        <v>69</v>
      </c>
      <c r="BV51" s="95" t="s">
        <v>70</v>
      </c>
      <c r="BW51" s="95" t="s">
        <v>7</v>
      </c>
      <c r="BX51" s="95" t="s">
        <v>71</v>
      </c>
      <c r="CL51" s="95" t="s">
        <v>21</v>
      </c>
    </row>
    <row r="52" spans="1:91" s="5" customFormat="1" ht="22.5" customHeight="1">
      <c r="B52" s="97"/>
      <c r="C52" s="98"/>
      <c r="D52" s="375" t="s">
        <v>72</v>
      </c>
      <c r="E52" s="375"/>
      <c r="F52" s="375"/>
      <c r="G52" s="375"/>
      <c r="H52" s="375"/>
      <c r="I52" s="99"/>
      <c r="J52" s="375" t="s">
        <v>73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83">
        <f>ROUND(SUM(AG53:AG54),2)</f>
        <v>0</v>
      </c>
      <c r="AH52" s="374"/>
      <c r="AI52" s="374"/>
      <c r="AJ52" s="374"/>
      <c r="AK52" s="374"/>
      <c r="AL52" s="374"/>
      <c r="AM52" s="374"/>
      <c r="AN52" s="373">
        <f t="shared" si="0"/>
        <v>0</v>
      </c>
      <c r="AO52" s="374"/>
      <c r="AP52" s="374"/>
      <c r="AQ52" s="100" t="s">
        <v>74</v>
      </c>
      <c r="AR52" s="101"/>
      <c r="AS52" s="102">
        <f>ROUND(SUM(AS53:AS54),2)</f>
        <v>0</v>
      </c>
      <c r="AT52" s="103">
        <f t="shared" si="1"/>
        <v>0</v>
      </c>
      <c r="AU52" s="104">
        <f>ROUND(SUM(AU53:AU54),5)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ROUND(SUM(AZ53:AZ54),2)</f>
        <v>0</v>
      </c>
      <c r="BA52" s="103">
        <f>ROUND(SUM(BA53:BA54),2)</f>
        <v>0</v>
      </c>
      <c r="BB52" s="103">
        <f>ROUND(SUM(BB53:BB54),2)</f>
        <v>0</v>
      </c>
      <c r="BC52" s="103">
        <f>ROUND(SUM(BC53:BC54),2)</f>
        <v>0</v>
      </c>
      <c r="BD52" s="105">
        <f>ROUND(SUM(BD53:BD54),2)</f>
        <v>0</v>
      </c>
      <c r="BS52" s="106" t="s">
        <v>67</v>
      </c>
      <c r="BT52" s="106" t="s">
        <v>75</v>
      </c>
      <c r="BV52" s="106" t="s">
        <v>70</v>
      </c>
      <c r="BW52" s="106" t="s">
        <v>76</v>
      </c>
      <c r="BX52" s="106" t="s">
        <v>7</v>
      </c>
      <c r="CL52" s="106" t="s">
        <v>21</v>
      </c>
    </row>
    <row r="53" spans="1:91" s="6" customFormat="1" ht="22.5" customHeight="1">
      <c r="A53" s="107" t="s">
        <v>77</v>
      </c>
      <c r="B53" s="108"/>
      <c r="C53" s="109"/>
      <c r="D53" s="109"/>
      <c r="E53" s="381" t="s">
        <v>72</v>
      </c>
      <c r="F53" s="381"/>
      <c r="G53" s="381"/>
      <c r="H53" s="381"/>
      <c r="I53" s="381"/>
      <c r="J53" s="109"/>
      <c r="K53" s="381" t="s">
        <v>73</v>
      </c>
      <c r="L53" s="381"/>
      <c r="M53" s="381"/>
      <c r="N53" s="381"/>
      <c r="O53" s="381"/>
      <c r="P53" s="381"/>
      <c r="Q53" s="381"/>
      <c r="R53" s="381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/>
      <c r="AD53" s="381"/>
      <c r="AE53" s="381"/>
      <c r="AF53" s="381"/>
      <c r="AG53" s="379">
        <f>'IO 01 - Komunikace, odsta...'!J27</f>
        <v>0</v>
      </c>
      <c r="AH53" s="380"/>
      <c r="AI53" s="380"/>
      <c r="AJ53" s="380"/>
      <c r="AK53" s="380"/>
      <c r="AL53" s="380"/>
      <c r="AM53" s="380"/>
      <c r="AN53" s="379">
        <f t="shared" si="0"/>
        <v>0</v>
      </c>
      <c r="AO53" s="380"/>
      <c r="AP53" s="380"/>
      <c r="AQ53" s="110" t="s">
        <v>78</v>
      </c>
      <c r="AR53" s="111"/>
      <c r="AS53" s="112">
        <v>0</v>
      </c>
      <c r="AT53" s="113">
        <f t="shared" si="1"/>
        <v>0</v>
      </c>
      <c r="AU53" s="114">
        <f>'IO 01 - Komunikace, odsta...'!P87</f>
        <v>0</v>
      </c>
      <c r="AV53" s="113">
        <f>'IO 01 - Komunikace, odsta...'!J30</f>
        <v>0</v>
      </c>
      <c r="AW53" s="113">
        <f>'IO 01 - Komunikace, odsta...'!J31</f>
        <v>0</v>
      </c>
      <c r="AX53" s="113">
        <f>'IO 01 - Komunikace, odsta...'!J32</f>
        <v>0</v>
      </c>
      <c r="AY53" s="113">
        <f>'IO 01 - Komunikace, odsta...'!J33</f>
        <v>0</v>
      </c>
      <c r="AZ53" s="113">
        <f>'IO 01 - Komunikace, odsta...'!F30</f>
        <v>0</v>
      </c>
      <c r="BA53" s="113">
        <f>'IO 01 - Komunikace, odsta...'!F31</f>
        <v>0</v>
      </c>
      <c r="BB53" s="113">
        <f>'IO 01 - Komunikace, odsta...'!F32</f>
        <v>0</v>
      </c>
      <c r="BC53" s="113">
        <f>'IO 01 - Komunikace, odsta...'!F33</f>
        <v>0</v>
      </c>
      <c r="BD53" s="115">
        <f>'IO 01 - Komunikace, odsta...'!F34</f>
        <v>0</v>
      </c>
      <c r="BT53" s="116" t="s">
        <v>79</v>
      </c>
      <c r="BU53" s="116" t="s">
        <v>80</v>
      </c>
      <c r="BV53" s="116" t="s">
        <v>70</v>
      </c>
      <c r="BW53" s="116" t="s">
        <v>76</v>
      </c>
      <c r="BX53" s="116" t="s">
        <v>7</v>
      </c>
      <c r="CL53" s="116" t="s">
        <v>21</v>
      </c>
      <c r="CM53" s="116" t="s">
        <v>68</v>
      </c>
    </row>
    <row r="54" spans="1:91" s="6" customFormat="1" ht="22.5" customHeight="1">
      <c r="A54" s="107" t="s">
        <v>77</v>
      </c>
      <c r="B54" s="108"/>
      <c r="C54" s="109"/>
      <c r="D54" s="109"/>
      <c r="E54" s="381" t="s">
        <v>72</v>
      </c>
      <c r="F54" s="381"/>
      <c r="G54" s="381"/>
      <c r="H54" s="381"/>
      <c r="I54" s="381"/>
      <c r="J54" s="109"/>
      <c r="K54" s="381" t="s">
        <v>81</v>
      </c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79">
        <f>'IO 01 - Sanace podloží dl...'!J29</f>
        <v>0</v>
      </c>
      <c r="AH54" s="380"/>
      <c r="AI54" s="380"/>
      <c r="AJ54" s="380"/>
      <c r="AK54" s="380"/>
      <c r="AL54" s="380"/>
      <c r="AM54" s="380"/>
      <c r="AN54" s="379">
        <f t="shared" si="0"/>
        <v>0</v>
      </c>
      <c r="AO54" s="380"/>
      <c r="AP54" s="380"/>
      <c r="AQ54" s="110" t="s">
        <v>78</v>
      </c>
      <c r="AR54" s="111"/>
      <c r="AS54" s="112">
        <v>0</v>
      </c>
      <c r="AT54" s="113">
        <f t="shared" si="1"/>
        <v>0</v>
      </c>
      <c r="AU54" s="114">
        <f>'IO 01 - Sanace podloží dl...'!P86</f>
        <v>0</v>
      </c>
      <c r="AV54" s="113">
        <f>'IO 01 - Sanace podloží dl...'!J32</f>
        <v>0</v>
      </c>
      <c r="AW54" s="113">
        <f>'IO 01 - Sanace podloží dl...'!J33</f>
        <v>0</v>
      </c>
      <c r="AX54" s="113">
        <f>'IO 01 - Sanace podloží dl...'!J34</f>
        <v>0</v>
      </c>
      <c r="AY54" s="113">
        <f>'IO 01 - Sanace podloží dl...'!J35</f>
        <v>0</v>
      </c>
      <c r="AZ54" s="113">
        <f>'IO 01 - Sanace podloží dl...'!F32</f>
        <v>0</v>
      </c>
      <c r="BA54" s="113">
        <f>'IO 01 - Sanace podloží dl...'!F33</f>
        <v>0</v>
      </c>
      <c r="BB54" s="113">
        <f>'IO 01 - Sanace podloží dl...'!F34</f>
        <v>0</v>
      </c>
      <c r="BC54" s="113">
        <f>'IO 01 - Sanace podloží dl...'!F35</f>
        <v>0</v>
      </c>
      <c r="BD54" s="115">
        <f>'IO 01 - Sanace podloží dl...'!F36</f>
        <v>0</v>
      </c>
      <c r="BT54" s="116" t="s">
        <v>79</v>
      </c>
      <c r="BV54" s="116" t="s">
        <v>70</v>
      </c>
      <c r="BW54" s="116" t="s">
        <v>82</v>
      </c>
      <c r="BX54" s="116" t="s">
        <v>76</v>
      </c>
      <c r="CL54" s="116" t="s">
        <v>21</v>
      </c>
    </row>
    <row r="55" spans="1:91" s="5" customFormat="1" ht="37.5" customHeight="1">
      <c r="A55" s="107" t="s">
        <v>77</v>
      </c>
      <c r="B55" s="97"/>
      <c r="C55" s="98"/>
      <c r="D55" s="375" t="s">
        <v>83</v>
      </c>
      <c r="E55" s="375"/>
      <c r="F55" s="375"/>
      <c r="G55" s="375"/>
      <c r="H55" s="375"/>
      <c r="I55" s="99"/>
      <c r="J55" s="375" t="s">
        <v>84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3">
        <f>'IO 02 - Zrušení stávající...'!J27</f>
        <v>0</v>
      </c>
      <c r="AH55" s="374"/>
      <c r="AI55" s="374"/>
      <c r="AJ55" s="374"/>
      <c r="AK55" s="374"/>
      <c r="AL55" s="374"/>
      <c r="AM55" s="374"/>
      <c r="AN55" s="373">
        <f t="shared" si="0"/>
        <v>0</v>
      </c>
      <c r="AO55" s="374"/>
      <c r="AP55" s="374"/>
      <c r="AQ55" s="100" t="s">
        <v>74</v>
      </c>
      <c r="AR55" s="101"/>
      <c r="AS55" s="102">
        <v>0</v>
      </c>
      <c r="AT55" s="103">
        <f t="shared" si="1"/>
        <v>0</v>
      </c>
      <c r="AU55" s="104">
        <f>'IO 02 - Zrušení stávající...'!P76</f>
        <v>0</v>
      </c>
      <c r="AV55" s="103">
        <f>'IO 02 - Zrušení stávající...'!J30</f>
        <v>0</v>
      </c>
      <c r="AW55" s="103">
        <f>'IO 02 - Zrušení stávající...'!J31</f>
        <v>0</v>
      </c>
      <c r="AX55" s="103">
        <f>'IO 02 - Zrušení stávající...'!J32</f>
        <v>0</v>
      </c>
      <c r="AY55" s="103">
        <f>'IO 02 - Zrušení stávající...'!J33</f>
        <v>0</v>
      </c>
      <c r="AZ55" s="103">
        <f>'IO 02 - Zrušení stávající...'!F30</f>
        <v>0</v>
      </c>
      <c r="BA55" s="103">
        <f>'IO 02 - Zrušení stávající...'!F31</f>
        <v>0</v>
      </c>
      <c r="BB55" s="103">
        <f>'IO 02 - Zrušení stávající...'!F32</f>
        <v>0</v>
      </c>
      <c r="BC55" s="103">
        <f>'IO 02 - Zrušení stávající...'!F33</f>
        <v>0</v>
      </c>
      <c r="BD55" s="105">
        <f>'IO 02 - Zrušení stávající...'!F34</f>
        <v>0</v>
      </c>
      <c r="BT55" s="106" t="s">
        <v>75</v>
      </c>
      <c r="BV55" s="106" t="s">
        <v>70</v>
      </c>
      <c r="BW55" s="106" t="s">
        <v>85</v>
      </c>
      <c r="BX55" s="106" t="s">
        <v>7</v>
      </c>
      <c r="CL55" s="106" t="s">
        <v>21</v>
      </c>
      <c r="CM55" s="106" t="s">
        <v>79</v>
      </c>
    </row>
    <row r="56" spans="1:91" s="5" customFormat="1" ht="22.5" customHeight="1">
      <c r="A56" s="107" t="s">
        <v>77</v>
      </c>
      <c r="B56" s="97"/>
      <c r="C56" s="98"/>
      <c r="D56" s="375" t="s">
        <v>86</v>
      </c>
      <c r="E56" s="375"/>
      <c r="F56" s="375"/>
      <c r="G56" s="375"/>
      <c r="H56" s="375"/>
      <c r="I56" s="99"/>
      <c r="J56" s="375" t="s">
        <v>87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3">
        <f>'IO 03 - Nová přípojka vod...'!J27</f>
        <v>0</v>
      </c>
      <c r="AH56" s="374"/>
      <c r="AI56" s="374"/>
      <c r="AJ56" s="374"/>
      <c r="AK56" s="374"/>
      <c r="AL56" s="374"/>
      <c r="AM56" s="374"/>
      <c r="AN56" s="373">
        <f t="shared" si="0"/>
        <v>0</v>
      </c>
      <c r="AO56" s="374"/>
      <c r="AP56" s="374"/>
      <c r="AQ56" s="100" t="s">
        <v>74</v>
      </c>
      <c r="AR56" s="101"/>
      <c r="AS56" s="102">
        <v>0</v>
      </c>
      <c r="AT56" s="103">
        <f t="shared" si="1"/>
        <v>0</v>
      </c>
      <c r="AU56" s="104">
        <f>'IO 03 - Nová přípojka vod...'!P76</f>
        <v>0</v>
      </c>
      <c r="AV56" s="103">
        <f>'IO 03 - Nová přípojka vod...'!J30</f>
        <v>0</v>
      </c>
      <c r="AW56" s="103">
        <f>'IO 03 - Nová přípojka vod...'!J31</f>
        <v>0</v>
      </c>
      <c r="AX56" s="103">
        <f>'IO 03 - Nová přípojka vod...'!J32</f>
        <v>0</v>
      </c>
      <c r="AY56" s="103">
        <f>'IO 03 - Nová přípojka vod...'!J33</f>
        <v>0</v>
      </c>
      <c r="AZ56" s="103">
        <f>'IO 03 - Nová přípojka vod...'!F30</f>
        <v>0</v>
      </c>
      <c r="BA56" s="103">
        <f>'IO 03 - Nová přípojka vod...'!F31</f>
        <v>0</v>
      </c>
      <c r="BB56" s="103">
        <f>'IO 03 - Nová přípojka vod...'!F32</f>
        <v>0</v>
      </c>
      <c r="BC56" s="103">
        <f>'IO 03 - Nová přípojka vod...'!F33</f>
        <v>0</v>
      </c>
      <c r="BD56" s="105">
        <f>'IO 03 - Nová přípojka vod...'!F34</f>
        <v>0</v>
      </c>
      <c r="BT56" s="106" t="s">
        <v>75</v>
      </c>
      <c r="BV56" s="106" t="s">
        <v>70</v>
      </c>
      <c r="BW56" s="106" t="s">
        <v>88</v>
      </c>
      <c r="BX56" s="106" t="s">
        <v>7</v>
      </c>
      <c r="CL56" s="106" t="s">
        <v>21</v>
      </c>
      <c r="CM56" s="106" t="s">
        <v>79</v>
      </c>
    </row>
    <row r="57" spans="1:91" s="5" customFormat="1" ht="22.5" customHeight="1">
      <c r="A57" s="107" t="s">
        <v>77</v>
      </c>
      <c r="B57" s="97"/>
      <c r="C57" s="98"/>
      <c r="D57" s="375" t="s">
        <v>89</v>
      </c>
      <c r="E57" s="375"/>
      <c r="F57" s="375"/>
      <c r="G57" s="375"/>
      <c r="H57" s="375"/>
      <c r="I57" s="99"/>
      <c r="J57" s="375" t="s">
        <v>90</v>
      </c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3">
        <f>'IO 04.1 - Nová přípojka s...'!J27</f>
        <v>0</v>
      </c>
      <c r="AH57" s="374"/>
      <c r="AI57" s="374"/>
      <c r="AJ57" s="374"/>
      <c r="AK57" s="374"/>
      <c r="AL57" s="374"/>
      <c r="AM57" s="374"/>
      <c r="AN57" s="373">
        <f t="shared" si="0"/>
        <v>0</v>
      </c>
      <c r="AO57" s="374"/>
      <c r="AP57" s="374"/>
      <c r="AQ57" s="100" t="s">
        <v>74</v>
      </c>
      <c r="AR57" s="101"/>
      <c r="AS57" s="102">
        <v>0</v>
      </c>
      <c r="AT57" s="103">
        <f t="shared" si="1"/>
        <v>0</v>
      </c>
      <c r="AU57" s="104">
        <f>'IO 04.1 - Nová přípojka s...'!P76</f>
        <v>0</v>
      </c>
      <c r="AV57" s="103">
        <f>'IO 04.1 - Nová přípojka s...'!J30</f>
        <v>0</v>
      </c>
      <c r="AW57" s="103">
        <f>'IO 04.1 - Nová přípojka s...'!J31</f>
        <v>0</v>
      </c>
      <c r="AX57" s="103">
        <f>'IO 04.1 - Nová přípojka s...'!J32</f>
        <v>0</v>
      </c>
      <c r="AY57" s="103">
        <f>'IO 04.1 - Nová přípojka s...'!J33</f>
        <v>0</v>
      </c>
      <c r="AZ57" s="103">
        <f>'IO 04.1 - Nová přípojka s...'!F30</f>
        <v>0</v>
      </c>
      <c r="BA57" s="103">
        <f>'IO 04.1 - Nová přípojka s...'!F31</f>
        <v>0</v>
      </c>
      <c r="BB57" s="103">
        <f>'IO 04.1 - Nová přípojka s...'!F32</f>
        <v>0</v>
      </c>
      <c r="BC57" s="103">
        <f>'IO 04.1 - Nová přípojka s...'!F33</f>
        <v>0</v>
      </c>
      <c r="BD57" s="105">
        <f>'IO 04.1 - Nová přípojka s...'!F34</f>
        <v>0</v>
      </c>
      <c r="BT57" s="106" t="s">
        <v>75</v>
      </c>
      <c r="BV57" s="106" t="s">
        <v>70</v>
      </c>
      <c r="BW57" s="106" t="s">
        <v>91</v>
      </c>
      <c r="BX57" s="106" t="s">
        <v>7</v>
      </c>
      <c r="CL57" s="106" t="s">
        <v>21</v>
      </c>
      <c r="CM57" s="106" t="s">
        <v>79</v>
      </c>
    </row>
    <row r="58" spans="1:91" s="5" customFormat="1" ht="22.5" customHeight="1">
      <c r="A58" s="107" t="s">
        <v>77</v>
      </c>
      <c r="B58" s="97"/>
      <c r="C58" s="98"/>
      <c r="D58" s="375" t="s">
        <v>92</v>
      </c>
      <c r="E58" s="375"/>
      <c r="F58" s="375"/>
      <c r="G58" s="375"/>
      <c r="H58" s="375"/>
      <c r="I58" s="99"/>
      <c r="J58" s="375" t="s">
        <v>93</v>
      </c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3">
        <f>'IO 04.2 - Nová přípojka d...'!J27</f>
        <v>0</v>
      </c>
      <c r="AH58" s="374"/>
      <c r="AI58" s="374"/>
      <c r="AJ58" s="374"/>
      <c r="AK58" s="374"/>
      <c r="AL58" s="374"/>
      <c r="AM58" s="374"/>
      <c r="AN58" s="373">
        <f t="shared" si="0"/>
        <v>0</v>
      </c>
      <c r="AO58" s="374"/>
      <c r="AP58" s="374"/>
      <c r="AQ58" s="100" t="s">
        <v>74</v>
      </c>
      <c r="AR58" s="101"/>
      <c r="AS58" s="102">
        <v>0</v>
      </c>
      <c r="AT58" s="103">
        <f t="shared" si="1"/>
        <v>0</v>
      </c>
      <c r="AU58" s="104">
        <f>'IO 04.2 - Nová přípojka d...'!P76</f>
        <v>0</v>
      </c>
      <c r="AV58" s="103">
        <f>'IO 04.2 - Nová přípojka d...'!J30</f>
        <v>0</v>
      </c>
      <c r="AW58" s="103">
        <f>'IO 04.2 - Nová přípojka d...'!J31</f>
        <v>0</v>
      </c>
      <c r="AX58" s="103">
        <f>'IO 04.2 - Nová přípojka d...'!J32</f>
        <v>0</v>
      </c>
      <c r="AY58" s="103">
        <f>'IO 04.2 - Nová přípojka d...'!J33</f>
        <v>0</v>
      </c>
      <c r="AZ58" s="103">
        <f>'IO 04.2 - Nová přípojka d...'!F30</f>
        <v>0</v>
      </c>
      <c r="BA58" s="103">
        <f>'IO 04.2 - Nová přípojka d...'!F31</f>
        <v>0</v>
      </c>
      <c r="BB58" s="103">
        <f>'IO 04.2 - Nová přípojka d...'!F32</f>
        <v>0</v>
      </c>
      <c r="BC58" s="103">
        <f>'IO 04.2 - Nová přípojka d...'!F33</f>
        <v>0</v>
      </c>
      <c r="BD58" s="105">
        <f>'IO 04.2 - Nová přípojka d...'!F34</f>
        <v>0</v>
      </c>
      <c r="BT58" s="106" t="s">
        <v>75</v>
      </c>
      <c r="BV58" s="106" t="s">
        <v>70</v>
      </c>
      <c r="BW58" s="106" t="s">
        <v>94</v>
      </c>
      <c r="BX58" s="106" t="s">
        <v>7</v>
      </c>
      <c r="CL58" s="106" t="s">
        <v>21</v>
      </c>
      <c r="CM58" s="106" t="s">
        <v>79</v>
      </c>
    </row>
    <row r="59" spans="1:91" s="5" customFormat="1" ht="37.5" customHeight="1">
      <c r="A59" s="107" t="s">
        <v>77</v>
      </c>
      <c r="B59" s="97"/>
      <c r="C59" s="98"/>
      <c r="D59" s="375" t="s">
        <v>95</v>
      </c>
      <c r="E59" s="375"/>
      <c r="F59" s="375"/>
      <c r="G59" s="375"/>
      <c r="H59" s="375"/>
      <c r="I59" s="99"/>
      <c r="J59" s="375" t="s">
        <v>96</v>
      </c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3">
        <f>'IO 05 - Rekonstrukce skří...'!J27</f>
        <v>0</v>
      </c>
      <c r="AH59" s="374"/>
      <c r="AI59" s="374"/>
      <c r="AJ59" s="374"/>
      <c r="AK59" s="374"/>
      <c r="AL59" s="374"/>
      <c r="AM59" s="374"/>
      <c r="AN59" s="373">
        <f t="shared" si="0"/>
        <v>0</v>
      </c>
      <c r="AO59" s="374"/>
      <c r="AP59" s="374"/>
      <c r="AQ59" s="100" t="s">
        <v>74</v>
      </c>
      <c r="AR59" s="101"/>
      <c r="AS59" s="102">
        <v>0</v>
      </c>
      <c r="AT59" s="103">
        <f t="shared" si="1"/>
        <v>0</v>
      </c>
      <c r="AU59" s="104">
        <f>'IO 05 - Rekonstrukce skří...'!P76</f>
        <v>0</v>
      </c>
      <c r="AV59" s="103">
        <f>'IO 05 - Rekonstrukce skří...'!J30</f>
        <v>0</v>
      </c>
      <c r="AW59" s="103">
        <f>'IO 05 - Rekonstrukce skří...'!J31</f>
        <v>0</v>
      </c>
      <c r="AX59" s="103">
        <f>'IO 05 - Rekonstrukce skří...'!J32</f>
        <v>0</v>
      </c>
      <c r="AY59" s="103">
        <f>'IO 05 - Rekonstrukce skří...'!J33</f>
        <v>0</v>
      </c>
      <c r="AZ59" s="103">
        <f>'IO 05 - Rekonstrukce skří...'!F30</f>
        <v>0</v>
      </c>
      <c r="BA59" s="103">
        <f>'IO 05 - Rekonstrukce skří...'!F31</f>
        <v>0</v>
      </c>
      <c r="BB59" s="103">
        <f>'IO 05 - Rekonstrukce skří...'!F32</f>
        <v>0</v>
      </c>
      <c r="BC59" s="103">
        <f>'IO 05 - Rekonstrukce skří...'!F33</f>
        <v>0</v>
      </c>
      <c r="BD59" s="105">
        <f>'IO 05 - Rekonstrukce skří...'!F34</f>
        <v>0</v>
      </c>
      <c r="BT59" s="106" t="s">
        <v>75</v>
      </c>
      <c r="BV59" s="106" t="s">
        <v>70</v>
      </c>
      <c r="BW59" s="106" t="s">
        <v>97</v>
      </c>
      <c r="BX59" s="106" t="s">
        <v>7</v>
      </c>
      <c r="CL59" s="106" t="s">
        <v>21</v>
      </c>
      <c r="CM59" s="106" t="s">
        <v>79</v>
      </c>
    </row>
    <row r="60" spans="1:91" s="5" customFormat="1" ht="22.5" customHeight="1">
      <c r="A60" s="107" t="s">
        <v>77</v>
      </c>
      <c r="B60" s="97"/>
      <c r="C60" s="98"/>
      <c r="D60" s="375" t="s">
        <v>98</v>
      </c>
      <c r="E60" s="375"/>
      <c r="F60" s="375"/>
      <c r="G60" s="375"/>
      <c r="H60" s="375"/>
      <c r="I60" s="99"/>
      <c r="J60" s="375" t="s">
        <v>99</v>
      </c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3">
        <f>'IO 06 - Úprava stávající ...'!J27</f>
        <v>0</v>
      </c>
      <c r="AH60" s="374"/>
      <c r="AI60" s="374"/>
      <c r="AJ60" s="374"/>
      <c r="AK60" s="374"/>
      <c r="AL60" s="374"/>
      <c r="AM60" s="374"/>
      <c r="AN60" s="373">
        <f t="shared" si="0"/>
        <v>0</v>
      </c>
      <c r="AO60" s="374"/>
      <c r="AP60" s="374"/>
      <c r="AQ60" s="100" t="s">
        <v>74</v>
      </c>
      <c r="AR60" s="101"/>
      <c r="AS60" s="102">
        <v>0</v>
      </c>
      <c r="AT60" s="103">
        <f t="shared" si="1"/>
        <v>0</v>
      </c>
      <c r="AU60" s="104">
        <f>'IO 06 - Úprava stávající ...'!P76</f>
        <v>0</v>
      </c>
      <c r="AV60" s="103">
        <f>'IO 06 - Úprava stávající ...'!J30</f>
        <v>0</v>
      </c>
      <c r="AW60" s="103">
        <f>'IO 06 - Úprava stávající ...'!J31</f>
        <v>0</v>
      </c>
      <c r="AX60" s="103">
        <f>'IO 06 - Úprava stávající ...'!J32</f>
        <v>0</v>
      </c>
      <c r="AY60" s="103">
        <f>'IO 06 - Úprava stávající ...'!J33</f>
        <v>0</v>
      </c>
      <c r="AZ60" s="103">
        <f>'IO 06 - Úprava stávající ...'!F30</f>
        <v>0</v>
      </c>
      <c r="BA60" s="103">
        <f>'IO 06 - Úprava stávající ...'!F31</f>
        <v>0</v>
      </c>
      <c r="BB60" s="103">
        <f>'IO 06 - Úprava stávající ...'!F32</f>
        <v>0</v>
      </c>
      <c r="BC60" s="103">
        <f>'IO 06 - Úprava stávající ...'!F33</f>
        <v>0</v>
      </c>
      <c r="BD60" s="105">
        <f>'IO 06 - Úprava stávající ...'!F34</f>
        <v>0</v>
      </c>
      <c r="BT60" s="106" t="s">
        <v>75</v>
      </c>
      <c r="BV60" s="106" t="s">
        <v>70</v>
      </c>
      <c r="BW60" s="106" t="s">
        <v>100</v>
      </c>
      <c r="BX60" s="106" t="s">
        <v>7</v>
      </c>
      <c r="CL60" s="106" t="s">
        <v>21</v>
      </c>
      <c r="CM60" s="106" t="s">
        <v>79</v>
      </c>
    </row>
    <row r="61" spans="1:91" s="5" customFormat="1" ht="22.5" customHeight="1">
      <c r="A61" s="107" t="s">
        <v>77</v>
      </c>
      <c r="B61" s="97"/>
      <c r="C61" s="98"/>
      <c r="D61" s="375" t="s">
        <v>101</v>
      </c>
      <c r="E61" s="375"/>
      <c r="F61" s="375"/>
      <c r="G61" s="375"/>
      <c r="H61" s="375"/>
      <c r="I61" s="99"/>
      <c r="J61" s="375" t="s">
        <v>102</v>
      </c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3">
        <f>'IO 07 - Signalizace výjez...'!J27</f>
        <v>0</v>
      </c>
      <c r="AH61" s="374"/>
      <c r="AI61" s="374"/>
      <c r="AJ61" s="374"/>
      <c r="AK61" s="374"/>
      <c r="AL61" s="374"/>
      <c r="AM61" s="374"/>
      <c r="AN61" s="373">
        <f t="shared" si="0"/>
        <v>0</v>
      </c>
      <c r="AO61" s="374"/>
      <c r="AP61" s="374"/>
      <c r="AQ61" s="100" t="s">
        <v>74</v>
      </c>
      <c r="AR61" s="101"/>
      <c r="AS61" s="102">
        <v>0</v>
      </c>
      <c r="AT61" s="103">
        <f t="shared" si="1"/>
        <v>0</v>
      </c>
      <c r="AU61" s="104">
        <f>'IO 07 - Signalizace výjez...'!P76</f>
        <v>0</v>
      </c>
      <c r="AV61" s="103">
        <f>'IO 07 - Signalizace výjez...'!J30</f>
        <v>0</v>
      </c>
      <c r="AW61" s="103">
        <f>'IO 07 - Signalizace výjez...'!J31</f>
        <v>0</v>
      </c>
      <c r="AX61" s="103">
        <f>'IO 07 - Signalizace výjez...'!J32</f>
        <v>0</v>
      </c>
      <c r="AY61" s="103">
        <f>'IO 07 - Signalizace výjez...'!J33</f>
        <v>0</v>
      </c>
      <c r="AZ61" s="103">
        <f>'IO 07 - Signalizace výjez...'!F30</f>
        <v>0</v>
      </c>
      <c r="BA61" s="103">
        <f>'IO 07 - Signalizace výjez...'!F31</f>
        <v>0</v>
      </c>
      <c r="BB61" s="103">
        <f>'IO 07 - Signalizace výjez...'!F32</f>
        <v>0</v>
      </c>
      <c r="BC61" s="103">
        <f>'IO 07 - Signalizace výjez...'!F33</f>
        <v>0</v>
      </c>
      <c r="BD61" s="105">
        <f>'IO 07 - Signalizace výjez...'!F34</f>
        <v>0</v>
      </c>
      <c r="BT61" s="106" t="s">
        <v>75</v>
      </c>
      <c r="BV61" s="106" t="s">
        <v>70</v>
      </c>
      <c r="BW61" s="106" t="s">
        <v>103</v>
      </c>
      <c r="BX61" s="106" t="s">
        <v>7</v>
      </c>
      <c r="CL61" s="106" t="s">
        <v>21</v>
      </c>
      <c r="CM61" s="106" t="s">
        <v>79</v>
      </c>
    </row>
    <row r="62" spans="1:91" s="5" customFormat="1" ht="22.5" customHeight="1">
      <c r="A62" s="107" t="s">
        <v>77</v>
      </c>
      <c r="B62" s="97"/>
      <c r="C62" s="98"/>
      <c r="D62" s="375" t="s">
        <v>104</v>
      </c>
      <c r="E62" s="375"/>
      <c r="F62" s="375"/>
      <c r="G62" s="375"/>
      <c r="H62" s="375"/>
      <c r="I62" s="99"/>
      <c r="J62" s="375" t="s">
        <v>105</v>
      </c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3">
        <f>'SO 01 - Demolice objektu ...'!J27</f>
        <v>0</v>
      </c>
      <c r="AH62" s="374"/>
      <c r="AI62" s="374"/>
      <c r="AJ62" s="374"/>
      <c r="AK62" s="374"/>
      <c r="AL62" s="374"/>
      <c r="AM62" s="374"/>
      <c r="AN62" s="373">
        <f t="shared" si="0"/>
        <v>0</v>
      </c>
      <c r="AO62" s="374"/>
      <c r="AP62" s="374"/>
      <c r="AQ62" s="100" t="s">
        <v>106</v>
      </c>
      <c r="AR62" s="101"/>
      <c r="AS62" s="102">
        <v>0</v>
      </c>
      <c r="AT62" s="103">
        <f t="shared" si="1"/>
        <v>0</v>
      </c>
      <c r="AU62" s="104">
        <f>'SO 01 - Demolice objektu ...'!P81</f>
        <v>0</v>
      </c>
      <c r="AV62" s="103">
        <f>'SO 01 - Demolice objektu ...'!J30</f>
        <v>0</v>
      </c>
      <c r="AW62" s="103">
        <f>'SO 01 - Demolice objektu ...'!J31</f>
        <v>0</v>
      </c>
      <c r="AX62" s="103">
        <f>'SO 01 - Demolice objektu ...'!J32</f>
        <v>0</v>
      </c>
      <c r="AY62" s="103">
        <f>'SO 01 - Demolice objektu ...'!J33</f>
        <v>0</v>
      </c>
      <c r="AZ62" s="103">
        <f>'SO 01 - Demolice objektu ...'!F30</f>
        <v>0</v>
      </c>
      <c r="BA62" s="103">
        <f>'SO 01 - Demolice objektu ...'!F31</f>
        <v>0</v>
      </c>
      <c r="BB62" s="103">
        <f>'SO 01 - Demolice objektu ...'!F32</f>
        <v>0</v>
      </c>
      <c r="BC62" s="103">
        <f>'SO 01 - Demolice objektu ...'!F33</f>
        <v>0</v>
      </c>
      <c r="BD62" s="105">
        <f>'SO 01 - Demolice objektu ...'!F34</f>
        <v>0</v>
      </c>
      <c r="BT62" s="106" t="s">
        <v>75</v>
      </c>
      <c r="BV62" s="106" t="s">
        <v>70</v>
      </c>
      <c r="BW62" s="106" t="s">
        <v>107</v>
      </c>
      <c r="BX62" s="106" t="s">
        <v>7</v>
      </c>
      <c r="CL62" s="106" t="s">
        <v>21</v>
      </c>
      <c r="CM62" s="106" t="s">
        <v>79</v>
      </c>
    </row>
    <row r="63" spans="1:91" s="5" customFormat="1" ht="37.5" customHeight="1">
      <c r="B63" s="97"/>
      <c r="C63" s="98"/>
      <c r="D63" s="375" t="s">
        <v>108</v>
      </c>
      <c r="E63" s="375"/>
      <c r="F63" s="375"/>
      <c r="G63" s="375"/>
      <c r="H63" s="375"/>
      <c r="I63" s="99"/>
      <c r="J63" s="375" t="s">
        <v>109</v>
      </c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83">
        <f>ROUND(AG64+AG68+AG69,2)</f>
        <v>0</v>
      </c>
      <c r="AH63" s="374"/>
      <c r="AI63" s="374"/>
      <c r="AJ63" s="374"/>
      <c r="AK63" s="374"/>
      <c r="AL63" s="374"/>
      <c r="AM63" s="374"/>
      <c r="AN63" s="373">
        <f t="shared" si="0"/>
        <v>0</v>
      </c>
      <c r="AO63" s="374"/>
      <c r="AP63" s="374"/>
      <c r="AQ63" s="100" t="s">
        <v>106</v>
      </c>
      <c r="AR63" s="101"/>
      <c r="AS63" s="102">
        <f>ROUND(AS64+AS68+AS69,2)</f>
        <v>0</v>
      </c>
      <c r="AT63" s="103">
        <f t="shared" si="1"/>
        <v>0</v>
      </c>
      <c r="AU63" s="104">
        <f>ROUND(AU64+AU68+AU69,5)</f>
        <v>0</v>
      </c>
      <c r="AV63" s="103">
        <f>ROUND(AZ63*L26,2)</f>
        <v>0</v>
      </c>
      <c r="AW63" s="103">
        <f>ROUND(BA63*L27,2)</f>
        <v>0</v>
      </c>
      <c r="AX63" s="103">
        <f>ROUND(BB63*L26,2)</f>
        <v>0</v>
      </c>
      <c r="AY63" s="103">
        <f>ROUND(BC63*L27,2)</f>
        <v>0</v>
      </c>
      <c r="AZ63" s="103">
        <f>ROUND(AZ64+AZ68+AZ69,2)</f>
        <v>0</v>
      </c>
      <c r="BA63" s="103">
        <f>ROUND(BA64+BA68+BA69,2)</f>
        <v>0</v>
      </c>
      <c r="BB63" s="103">
        <f>ROUND(BB64+BB68+BB69,2)</f>
        <v>0</v>
      </c>
      <c r="BC63" s="103">
        <f>ROUND(BC64+BC68+BC69,2)</f>
        <v>0</v>
      </c>
      <c r="BD63" s="105">
        <f>ROUND(BD64+BD68+BD69,2)</f>
        <v>0</v>
      </c>
      <c r="BS63" s="106" t="s">
        <v>67</v>
      </c>
      <c r="BT63" s="106" t="s">
        <v>75</v>
      </c>
      <c r="BU63" s="106" t="s">
        <v>69</v>
      </c>
      <c r="BV63" s="106" t="s">
        <v>70</v>
      </c>
      <c r="BW63" s="106" t="s">
        <v>110</v>
      </c>
      <c r="BX63" s="106" t="s">
        <v>7</v>
      </c>
      <c r="CL63" s="106" t="s">
        <v>21</v>
      </c>
      <c r="CM63" s="106" t="s">
        <v>79</v>
      </c>
    </row>
    <row r="64" spans="1:91" s="6" customFormat="1" ht="22.5" customHeight="1">
      <c r="B64" s="108"/>
      <c r="C64" s="109"/>
      <c r="D64" s="109"/>
      <c r="E64" s="381" t="s">
        <v>111</v>
      </c>
      <c r="F64" s="381"/>
      <c r="G64" s="381"/>
      <c r="H64" s="381"/>
      <c r="I64" s="381"/>
      <c r="J64" s="109"/>
      <c r="K64" s="381" t="s">
        <v>112</v>
      </c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2">
        <f>ROUND(SUM(AG65:AG67),2)</f>
        <v>0</v>
      </c>
      <c r="AH64" s="380"/>
      <c r="AI64" s="380"/>
      <c r="AJ64" s="380"/>
      <c r="AK64" s="380"/>
      <c r="AL64" s="380"/>
      <c r="AM64" s="380"/>
      <c r="AN64" s="379">
        <f t="shared" si="0"/>
        <v>0</v>
      </c>
      <c r="AO64" s="380"/>
      <c r="AP64" s="380"/>
      <c r="AQ64" s="110" t="s">
        <v>78</v>
      </c>
      <c r="AR64" s="111"/>
      <c r="AS64" s="112">
        <f>ROUND(SUM(AS65:AS67),2)</f>
        <v>0</v>
      </c>
      <c r="AT64" s="113">
        <f t="shared" si="1"/>
        <v>0</v>
      </c>
      <c r="AU64" s="114">
        <f>ROUND(SUM(AU65:AU67),5)</f>
        <v>0</v>
      </c>
      <c r="AV64" s="113">
        <f>ROUND(AZ64*L26,2)</f>
        <v>0</v>
      </c>
      <c r="AW64" s="113">
        <f>ROUND(BA64*L27,2)</f>
        <v>0</v>
      </c>
      <c r="AX64" s="113">
        <f>ROUND(BB64*L26,2)</f>
        <v>0</v>
      </c>
      <c r="AY64" s="113">
        <f>ROUND(BC64*L27,2)</f>
        <v>0</v>
      </c>
      <c r="AZ64" s="113">
        <f>ROUND(SUM(AZ65:AZ67),2)</f>
        <v>0</v>
      </c>
      <c r="BA64" s="113">
        <f>ROUND(SUM(BA65:BA67),2)</f>
        <v>0</v>
      </c>
      <c r="BB64" s="113">
        <f>ROUND(SUM(BB65:BB67),2)</f>
        <v>0</v>
      </c>
      <c r="BC64" s="113">
        <f>ROUND(SUM(BC65:BC67),2)</f>
        <v>0</v>
      </c>
      <c r="BD64" s="115">
        <f>ROUND(SUM(BD65:BD67),2)</f>
        <v>0</v>
      </c>
      <c r="BS64" s="116" t="s">
        <v>67</v>
      </c>
      <c r="BT64" s="116" t="s">
        <v>79</v>
      </c>
      <c r="BV64" s="116" t="s">
        <v>70</v>
      </c>
      <c r="BW64" s="116" t="s">
        <v>113</v>
      </c>
      <c r="BX64" s="116" t="s">
        <v>110</v>
      </c>
      <c r="CL64" s="116" t="s">
        <v>21</v>
      </c>
    </row>
    <row r="65" spans="1:91" s="6" customFormat="1" ht="22.5" customHeight="1">
      <c r="A65" s="107" t="s">
        <v>77</v>
      </c>
      <c r="B65" s="108"/>
      <c r="C65" s="109"/>
      <c r="D65" s="109"/>
      <c r="E65" s="109"/>
      <c r="F65" s="381" t="s">
        <v>111</v>
      </c>
      <c r="G65" s="381"/>
      <c r="H65" s="381"/>
      <c r="I65" s="381"/>
      <c r="J65" s="381"/>
      <c r="K65" s="109"/>
      <c r="L65" s="381" t="s">
        <v>112</v>
      </c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79">
        <f>'D.1.1 - Architektonicko s...'!J29</f>
        <v>0</v>
      </c>
      <c r="AH65" s="380"/>
      <c r="AI65" s="380"/>
      <c r="AJ65" s="380"/>
      <c r="AK65" s="380"/>
      <c r="AL65" s="380"/>
      <c r="AM65" s="380"/>
      <c r="AN65" s="379">
        <f t="shared" si="0"/>
        <v>0</v>
      </c>
      <c r="AO65" s="380"/>
      <c r="AP65" s="380"/>
      <c r="AQ65" s="110" t="s">
        <v>78</v>
      </c>
      <c r="AR65" s="111"/>
      <c r="AS65" s="112">
        <v>0</v>
      </c>
      <c r="AT65" s="113">
        <f t="shared" si="1"/>
        <v>0</v>
      </c>
      <c r="AU65" s="114">
        <f>'D.1.1 - Architektonicko s...'!P112</f>
        <v>0</v>
      </c>
      <c r="AV65" s="113">
        <f>'D.1.1 - Architektonicko s...'!J32</f>
        <v>0</v>
      </c>
      <c r="AW65" s="113">
        <f>'D.1.1 - Architektonicko s...'!J33</f>
        <v>0</v>
      </c>
      <c r="AX65" s="113">
        <f>'D.1.1 - Architektonicko s...'!J34</f>
        <v>0</v>
      </c>
      <c r="AY65" s="113">
        <f>'D.1.1 - Architektonicko s...'!J35</f>
        <v>0</v>
      </c>
      <c r="AZ65" s="113">
        <f>'D.1.1 - Architektonicko s...'!F32</f>
        <v>0</v>
      </c>
      <c r="BA65" s="113">
        <f>'D.1.1 - Architektonicko s...'!F33</f>
        <v>0</v>
      </c>
      <c r="BB65" s="113">
        <f>'D.1.1 - Architektonicko s...'!F34</f>
        <v>0</v>
      </c>
      <c r="BC65" s="113">
        <f>'D.1.1 - Architektonicko s...'!F35</f>
        <v>0</v>
      </c>
      <c r="BD65" s="115">
        <f>'D.1.1 - Architektonicko s...'!F36</f>
        <v>0</v>
      </c>
      <c r="BT65" s="116" t="s">
        <v>114</v>
      </c>
      <c r="BU65" s="116" t="s">
        <v>80</v>
      </c>
      <c r="BV65" s="116" t="s">
        <v>70</v>
      </c>
      <c r="BW65" s="116" t="s">
        <v>113</v>
      </c>
      <c r="BX65" s="116" t="s">
        <v>110</v>
      </c>
      <c r="CL65" s="116" t="s">
        <v>21</v>
      </c>
    </row>
    <row r="66" spans="1:91" s="6" customFormat="1" ht="22.5" customHeight="1">
      <c r="A66" s="107" t="s">
        <v>77</v>
      </c>
      <c r="B66" s="108"/>
      <c r="C66" s="109"/>
      <c r="D66" s="109"/>
      <c r="E66" s="109"/>
      <c r="F66" s="381" t="s">
        <v>115</v>
      </c>
      <c r="G66" s="381"/>
      <c r="H66" s="381"/>
      <c r="I66" s="381"/>
      <c r="J66" s="381"/>
      <c r="K66" s="109"/>
      <c r="L66" s="381" t="s">
        <v>116</v>
      </c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79">
        <f>'INT - Interiér'!J31</f>
        <v>0</v>
      </c>
      <c r="AH66" s="380"/>
      <c r="AI66" s="380"/>
      <c r="AJ66" s="380"/>
      <c r="AK66" s="380"/>
      <c r="AL66" s="380"/>
      <c r="AM66" s="380"/>
      <c r="AN66" s="379">
        <f t="shared" si="0"/>
        <v>0</v>
      </c>
      <c r="AO66" s="380"/>
      <c r="AP66" s="380"/>
      <c r="AQ66" s="110" t="s">
        <v>78</v>
      </c>
      <c r="AR66" s="111"/>
      <c r="AS66" s="112">
        <v>0</v>
      </c>
      <c r="AT66" s="113">
        <f t="shared" si="1"/>
        <v>0</v>
      </c>
      <c r="AU66" s="114">
        <f>'INT - Interiér'!P89</f>
        <v>0</v>
      </c>
      <c r="AV66" s="113">
        <f>'INT - Interiér'!J34</f>
        <v>0</v>
      </c>
      <c r="AW66" s="113">
        <f>'INT - Interiér'!J35</f>
        <v>0</v>
      </c>
      <c r="AX66" s="113">
        <f>'INT - Interiér'!J36</f>
        <v>0</v>
      </c>
      <c r="AY66" s="113">
        <f>'INT - Interiér'!J37</f>
        <v>0</v>
      </c>
      <c r="AZ66" s="113">
        <f>'INT - Interiér'!F34</f>
        <v>0</v>
      </c>
      <c r="BA66" s="113">
        <f>'INT - Interiér'!F35</f>
        <v>0</v>
      </c>
      <c r="BB66" s="113">
        <f>'INT - Interiér'!F36</f>
        <v>0</v>
      </c>
      <c r="BC66" s="113">
        <f>'INT - Interiér'!F37</f>
        <v>0</v>
      </c>
      <c r="BD66" s="115">
        <f>'INT - Interiér'!F38</f>
        <v>0</v>
      </c>
      <c r="BT66" s="116" t="s">
        <v>114</v>
      </c>
      <c r="BV66" s="116" t="s">
        <v>70</v>
      </c>
      <c r="BW66" s="116" t="s">
        <v>117</v>
      </c>
      <c r="BX66" s="116" t="s">
        <v>113</v>
      </c>
      <c r="CL66" s="116" t="s">
        <v>21</v>
      </c>
    </row>
    <row r="67" spans="1:91" s="6" customFormat="1" ht="22.5" customHeight="1">
      <c r="A67" s="107" t="s">
        <v>77</v>
      </c>
      <c r="B67" s="108"/>
      <c r="C67" s="109"/>
      <c r="D67" s="109"/>
      <c r="E67" s="109"/>
      <c r="F67" s="381" t="s">
        <v>118</v>
      </c>
      <c r="G67" s="381"/>
      <c r="H67" s="381"/>
      <c r="I67" s="381"/>
      <c r="J67" s="381"/>
      <c r="K67" s="109"/>
      <c r="L67" s="381" t="s">
        <v>119</v>
      </c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79">
        <f>'KOMP - Kompresor na stlač...'!J31</f>
        <v>0</v>
      </c>
      <c r="AH67" s="380"/>
      <c r="AI67" s="380"/>
      <c r="AJ67" s="380"/>
      <c r="AK67" s="380"/>
      <c r="AL67" s="380"/>
      <c r="AM67" s="380"/>
      <c r="AN67" s="379">
        <f t="shared" si="0"/>
        <v>0</v>
      </c>
      <c r="AO67" s="380"/>
      <c r="AP67" s="380"/>
      <c r="AQ67" s="110" t="s">
        <v>78</v>
      </c>
      <c r="AR67" s="111"/>
      <c r="AS67" s="112">
        <v>0</v>
      </c>
      <c r="AT67" s="113">
        <f t="shared" si="1"/>
        <v>0</v>
      </c>
      <c r="AU67" s="114">
        <f>'KOMP - Kompresor na stlač...'!P89</f>
        <v>0</v>
      </c>
      <c r="AV67" s="113">
        <f>'KOMP - Kompresor na stlač...'!J34</f>
        <v>0</v>
      </c>
      <c r="AW67" s="113">
        <f>'KOMP - Kompresor na stlač...'!J35</f>
        <v>0</v>
      </c>
      <c r="AX67" s="113">
        <f>'KOMP - Kompresor na stlač...'!J36</f>
        <v>0</v>
      </c>
      <c r="AY67" s="113">
        <f>'KOMP - Kompresor na stlač...'!J37</f>
        <v>0</v>
      </c>
      <c r="AZ67" s="113">
        <f>'KOMP - Kompresor na stlač...'!F34</f>
        <v>0</v>
      </c>
      <c r="BA67" s="113">
        <f>'KOMP - Kompresor na stlač...'!F35</f>
        <v>0</v>
      </c>
      <c r="BB67" s="113">
        <f>'KOMP - Kompresor na stlač...'!F36</f>
        <v>0</v>
      </c>
      <c r="BC67" s="113">
        <f>'KOMP - Kompresor na stlač...'!F37</f>
        <v>0</v>
      </c>
      <c r="BD67" s="115">
        <f>'KOMP - Kompresor na stlač...'!F38</f>
        <v>0</v>
      </c>
      <c r="BT67" s="116" t="s">
        <v>114</v>
      </c>
      <c r="BV67" s="116" t="s">
        <v>70</v>
      </c>
      <c r="BW67" s="116" t="s">
        <v>120</v>
      </c>
      <c r="BX67" s="116" t="s">
        <v>113</v>
      </c>
      <c r="CL67" s="116" t="s">
        <v>21</v>
      </c>
    </row>
    <row r="68" spans="1:91" s="6" customFormat="1" ht="22.5" customHeight="1">
      <c r="A68" s="107" t="s">
        <v>77</v>
      </c>
      <c r="B68" s="108"/>
      <c r="C68" s="109"/>
      <c r="D68" s="109"/>
      <c r="E68" s="381" t="s">
        <v>121</v>
      </c>
      <c r="F68" s="381"/>
      <c r="G68" s="381"/>
      <c r="H68" s="381"/>
      <c r="I68" s="381"/>
      <c r="J68" s="109"/>
      <c r="K68" s="381" t="s">
        <v>122</v>
      </c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79">
        <f>'D.1.2 - Stavebně konstruk...'!J29</f>
        <v>0</v>
      </c>
      <c r="AH68" s="380"/>
      <c r="AI68" s="380"/>
      <c r="AJ68" s="380"/>
      <c r="AK68" s="380"/>
      <c r="AL68" s="380"/>
      <c r="AM68" s="380"/>
      <c r="AN68" s="379">
        <f t="shared" si="0"/>
        <v>0</v>
      </c>
      <c r="AO68" s="380"/>
      <c r="AP68" s="380"/>
      <c r="AQ68" s="110" t="s">
        <v>78</v>
      </c>
      <c r="AR68" s="111"/>
      <c r="AS68" s="112">
        <v>0</v>
      </c>
      <c r="AT68" s="113">
        <f t="shared" si="1"/>
        <v>0</v>
      </c>
      <c r="AU68" s="114">
        <f>'D.1.2 - Stavebně konstruk...'!P87</f>
        <v>0</v>
      </c>
      <c r="AV68" s="113">
        <f>'D.1.2 - Stavebně konstruk...'!J32</f>
        <v>0</v>
      </c>
      <c r="AW68" s="113">
        <f>'D.1.2 - Stavebně konstruk...'!J33</f>
        <v>0</v>
      </c>
      <c r="AX68" s="113">
        <f>'D.1.2 - Stavebně konstruk...'!J34</f>
        <v>0</v>
      </c>
      <c r="AY68" s="113">
        <f>'D.1.2 - Stavebně konstruk...'!J35</f>
        <v>0</v>
      </c>
      <c r="AZ68" s="113">
        <f>'D.1.2 - Stavebně konstruk...'!F32</f>
        <v>0</v>
      </c>
      <c r="BA68" s="113">
        <f>'D.1.2 - Stavebně konstruk...'!F33</f>
        <v>0</v>
      </c>
      <c r="BB68" s="113">
        <f>'D.1.2 - Stavebně konstruk...'!F34</f>
        <v>0</v>
      </c>
      <c r="BC68" s="113">
        <f>'D.1.2 - Stavebně konstruk...'!F35</f>
        <v>0</v>
      </c>
      <c r="BD68" s="115">
        <f>'D.1.2 - Stavebně konstruk...'!F36</f>
        <v>0</v>
      </c>
      <c r="BT68" s="116" t="s">
        <v>79</v>
      </c>
      <c r="BV68" s="116" t="s">
        <v>70</v>
      </c>
      <c r="BW68" s="116" t="s">
        <v>123</v>
      </c>
      <c r="BX68" s="116" t="s">
        <v>110</v>
      </c>
      <c r="CL68" s="116" t="s">
        <v>21</v>
      </c>
    </row>
    <row r="69" spans="1:91" s="6" customFormat="1" ht="22.5" customHeight="1">
      <c r="B69" s="108"/>
      <c r="C69" s="109"/>
      <c r="D69" s="109"/>
      <c r="E69" s="381" t="s">
        <v>124</v>
      </c>
      <c r="F69" s="381"/>
      <c r="G69" s="381"/>
      <c r="H69" s="381"/>
      <c r="I69" s="381"/>
      <c r="J69" s="109"/>
      <c r="K69" s="381" t="s">
        <v>125</v>
      </c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2">
        <f>ROUND(SUM(AG70:AG75),2)</f>
        <v>0</v>
      </c>
      <c r="AH69" s="380"/>
      <c r="AI69" s="380"/>
      <c r="AJ69" s="380"/>
      <c r="AK69" s="380"/>
      <c r="AL69" s="380"/>
      <c r="AM69" s="380"/>
      <c r="AN69" s="379">
        <f t="shared" si="0"/>
        <v>0</v>
      </c>
      <c r="AO69" s="380"/>
      <c r="AP69" s="380"/>
      <c r="AQ69" s="110" t="s">
        <v>78</v>
      </c>
      <c r="AR69" s="111"/>
      <c r="AS69" s="112">
        <f>ROUND(SUM(AS70:AS75),2)</f>
        <v>0</v>
      </c>
      <c r="AT69" s="113">
        <f t="shared" si="1"/>
        <v>0</v>
      </c>
      <c r="AU69" s="114">
        <f>ROUND(SUM(AU70:AU75),5)</f>
        <v>0</v>
      </c>
      <c r="AV69" s="113">
        <f>ROUND(AZ69*L26,2)</f>
        <v>0</v>
      </c>
      <c r="AW69" s="113">
        <f>ROUND(BA69*L27,2)</f>
        <v>0</v>
      </c>
      <c r="AX69" s="113">
        <f>ROUND(BB69*L26,2)</f>
        <v>0</v>
      </c>
      <c r="AY69" s="113">
        <f>ROUND(BC69*L27,2)</f>
        <v>0</v>
      </c>
      <c r="AZ69" s="113">
        <f>ROUND(SUM(AZ70:AZ75),2)</f>
        <v>0</v>
      </c>
      <c r="BA69" s="113">
        <f>ROUND(SUM(BA70:BA75),2)</f>
        <v>0</v>
      </c>
      <c r="BB69" s="113">
        <f>ROUND(SUM(BB70:BB75),2)</f>
        <v>0</v>
      </c>
      <c r="BC69" s="113">
        <f>ROUND(SUM(BC70:BC75),2)</f>
        <v>0</v>
      </c>
      <c r="BD69" s="115">
        <f>ROUND(SUM(BD70:BD75),2)</f>
        <v>0</v>
      </c>
      <c r="BS69" s="116" t="s">
        <v>67</v>
      </c>
      <c r="BT69" s="116" t="s">
        <v>79</v>
      </c>
      <c r="BU69" s="116" t="s">
        <v>69</v>
      </c>
      <c r="BV69" s="116" t="s">
        <v>70</v>
      </c>
      <c r="BW69" s="116" t="s">
        <v>126</v>
      </c>
      <c r="BX69" s="116" t="s">
        <v>110</v>
      </c>
      <c r="CL69" s="116" t="s">
        <v>21</v>
      </c>
    </row>
    <row r="70" spans="1:91" s="6" customFormat="1" ht="22.5" customHeight="1">
      <c r="A70" s="107" t="s">
        <v>77</v>
      </c>
      <c r="B70" s="108"/>
      <c r="C70" s="109"/>
      <c r="D70" s="109"/>
      <c r="E70" s="109"/>
      <c r="F70" s="381" t="s">
        <v>127</v>
      </c>
      <c r="G70" s="381"/>
      <c r="H70" s="381"/>
      <c r="I70" s="381"/>
      <c r="J70" s="381"/>
      <c r="K70" s="109"/>
      <c r="L70" s="381" t="s">
        <v>128</v>
      </c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79">
        <f>'D.1.4.1 - Zdravotechnika'!J31</f>
        <v>0</v>
      </c>
      <c r="AH70" s="380"/>
      <c r="AI70" s="380"/>
      <c r="AJ70" s="380"/>
      <c r="AK70" s="380"/>
      <c r="AL70" s="380"/>
      <c r="AM70" s="380"/>
      <c r="AN70" s="379">
        <f t="shared" si="0"/>
        <v>0</v>
      </c>
      <c r="AO70" s="380"/>
      <c r="AP70" s="380"/>
      <c r="AQ70" s="110" t="s">
        <v>78</v>
      </c>
      <c r="AR70" s="111"/>
      <c r="AS70" s="112">
        <v>0</v>
      </c>
      <c r="AT70" s="113">
        <f t="shared" si="1"/>
        <v>0</v>
      </c>
      <c r="AU70" s="114">
        <f>'D.1.4.1 - Zdravotechnika'!P88</f>
        <v>0</v>
      </c>
      <c r="AV70" s="113">
        <f>'D.1.4.1 - Zdravotechnika'!J34</f>
        <v>0</v>
      </c>
      <c r="AW70" s="113">
        <f>'D.1.4.1 - Zdravotechnika'!J35</f>
        <v>0</v>
      </c>
      <c r="AX70" s="113">
        <f>'D.1.4.1 - Zdravotechnika'!J36</f>
        <v>0</v>
      </c>
      <c r="AY70" s="113">
        <f>'D.1.4.1 - Zdravotechnika'!J37</f>
        <v>0</v>
      </c>
      <c r="AZ70" s="113">
        <f>'D.1.4.1 - Zdravotechnika'!F34</f>
        <v>0</v>
      </c>
      <c r="BA70" s="113">
        <f>'D.1.4.1 - Zdravotechnika'!F35</f>
        <v>0</v>
      </c>
      <c r="BB70" s="113">
        <f>'D.1.4.1 - Zdravotechnika'!F36</f>
        <v>0</v>
      </c>
      <c r="BC70" s="113">
        <f>'D.1.4.1 - Zdravotechnika'!F37</f>
        <v>0</v>
      </c>
      <c r="BD70" s="115">
        <f>'D.1.4.1 - Zdravotechnika'!F38</f>
        <v>0</v>
      </c>
      <c r="BT70" s="116" t="s">
        <v>114</v>
      </c>
      <c r="BV70" s="116" t="s">
        <v>70</v>
      </c>
      <c r="BW70" s="116" t="s">
        <v>129</v>
      </c>
      <c r="BX70" s="116" t="s">
        <v>126</v>
      </c>
      <c r="CL70" s="116" t="s">
        <v>21</v>
      </c>
    </row>
    <row r="71" spans="1:91" s="6" customFormat="1" ht="22.5" customHeight="1">
      <c r="A71" s="107" t="s">
        <v>77</v>
      </c>
      <c r="B71" s="108"/>
      <c r="C71" s="109"/>
      <c r="D71" s="109"/>
      <c r="E71" s="109"/>
      <c r="F71" s="381" t="s">
        <v>130</v>
      </c>
      <c r="G71" s="381"/>
      <c r="H71" s="381"/>
      <c r="I71" s="381"/>
      <c r="J71" s="381"/>
      <c r="K71" s="109"/>
      <c r="L71" s="381" t="s">
        <v>131</v>
      </c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79">
        <f>'D.1.4.2 - Vzduchotechnika'!J31</f>
        <v>0</v>
      </c>
      <c r="AH71" s="380"/>
      <c r="AI71" s="380"/>
      <c r="AJ71" s="380"/>
      <c r="AK71" s="380"/>
      <c r="AL71" s="380"/>
      <c r="AM71" s="380"/>
      <c r="AN71" s="379">
        <f t="shared" si="0"/>
        <v>0</v>
      </c>
      <c r="AO71" s="380"/>
      <c r="AP71" s="380"/>
      <c r="AQ71" s="110" t="s">
        <v>78</v>
      </c>
      <c r="AR71" s="111"/>
      <c r="AS71" s="112">
        <v>0</v>
      </c>
      <c r="AT71" s="113">
        <f t="shared" si="1"/>
        <v>0</v>
      </c>
      <c r="AU71" s="114">
        <f>'D.1.4.2 - Vzduchotechnika'!P88</f>
        <v>0</v>
      </c>
      <c r="AV71" s="113">
        <f>'D.1.4.2 - Vzduchotechnika'!J34</f>
        <v>0</v>
      </c>
      <c r="AW71" s="113">
        <f>'D.1.4.2 - Vzduchotechnika'!J35</f>
        <v>0</v>
      </c>
      <c r="AX71" s="113">
        <f>'D.1.4.2 - Vzduchotechnika'!J36</f>
        <v>0</v>
      </c>
      <c r="AY71" s="113">
        <f>'D.1.4.2 - Vzduchotechnika'!J37</f>
        <v>0</v>
      </c>
      <c r="AZ71" s="113">
        <f>'D.1.4.2 - Vzduchotechnika'!F34</f>
        <v>0</v>
      </c>
      <c r="BA71" s="113">
        <f>'D.1.4.2 - Vzduchotechnika'!F35</f>
        <v>0</v>
      </c>
      <c r="BB71" s="113">
        <f>'D.1.4.2 - Vzduchotechnika'!F36</f>
        <v>0</v>
      </c>
      <c r="BC71" s="113">
        <f>'D.1.4.2 - Vzduchotechnika'!F37</f>
        <v>0</v>
      </c>
      <c r="BD71" s="115">
        <f>'D.1.4.2 - Vzduchotechnika'!F38</f>
        <v>0</v>
      </c>
      <c r="BT71" s="116" t="s">
        <v>114</v>
      </c>
      <c r="BV71" s="116" t="s">
        <v>70</v>
      </c>
      <c r="BW71" s="116" t="s">
        <v>132</v>
      </c>
      <c r="BX71" s="116" t="s">
        <v>126</v>
      </c>
      <c r="CL71" s="116" t="s">
        <v>21</v>
      </c>
    </row>
    <row r="72" spans="1:91" s="6" customFormat="1" ht="22.5" customHeight="1">
      <c r="A72" s="107" t="s">
        <v>77</v>
      </c>
      <c r="B72" s="108"/>
      <c r="C72" s="109"/>
      <c r="D72" s="109"/>
      <c r="E72" s="109"/>
      <c r="F72" s="381" t="s">
        <v>133</v>
      </c>
      <c r="G72" s="381"/>
      <c r="H72" s="381"/>
      <c r="I72" s="381"/>
      <c r="J72" s="381"/>
      <c r="K72" s="109"/>
      <c r="L72" s="381" t="s">
        <v>134</v>
      </c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79">
        <f>'D.1.4.3 - Vytápění'!J31</f>
        <v>0</v>
      </c>
      <c r="AH72" s="380"/>
      <c r="AI72" s="380"/>
      <c r="AJ72" s="380"/>
      <c r="AK72" s="380"/>
      <c r="AL72" s="380"/>
      <c r="AM72" s="380"/>
      <c r="AN72" s="379">
        <f t="shared" si="0"/>
        <v>0</v>
      </c>
      <c r="AO72" s="380"/>
      <c r="AP72" s="380"/>
      <c r="AQ72" s="110" t="s">
        <v>78</v>
      </c>
      <c r="AR72" s="111"/>
      <c r="AS72" s="112">
        <v>0</v>
      </c>
      <c r="AT72" s="113">
        <f t="shared" si="1"/>
        <v>0</v>
      </c>
      <c r="AU72" s="114">
        <f>'D.1.4.3 - Vytápění'!P88</f>
        <v>0</v>
      </c>
      <c r="AV72" s="113">
        <f>'D.1.4.3 - Vytápění'!J34</f>
        <v>0</v>
      </c>
      <c r="AW72" s="113">
        <f>'D.1.4.3 - Vytápění'!J35</f>
        <v>0</v>
      </c>
      <c r="AX72" s="113">
        <f>'D.1.4.3 - Vytápění'!J36</f>
        <v>0</v>
      </c>
      <c r="AY72" s="113">
        <f>'D.1.4.3 - Vytápění'!J37</f>
        <v>0</v>
      </c>
      <c r="AZ72" s="113">
        <f>'D.1.4.3 - Vytápění'!F34</f>
        <v>0</v>
      </c>
      <c r="BA72" s="113">
        <f>'D.1.4.3 - Vytápění'!F35</f>
        <v>0</v>
      </c>
      <c r="BB72" s="113">
        <f>'D.1.4.3 - Vytápění'!F36</f>
        <v>0</v>
      </c>
      <c r="BC72" s="113">
        <f>'D.1.4.3 - Vytápění'!F37</f>
        <v>0</v>
      </c>
      <c r="BD72" s="115">
        <f>'D.1.4.3 - Vytápění'!F38</f>
        <v>0</v>
      </c>
      <c r="BT72" s="116" t="s">
        <v>114</v>
      </c>
      <c r="BV72" s="116" t="s">
        <v>70</v>
      </c>
      <c r="BW72" s="116" t="s">
        <v>135</v>
      </c>
      <c r="BX72" s="116" t="s">
        <v>126</v>
      </c>
      <c r="CL72" s="116" t="s">
        <v>21</v>
      </c>
    </row>
    <row r="73" spans="1:91" s="6" customFormat="1" ht="22.5" customHeight="1">
      <c r="A73" s="107" t="s">
        <v>77</v>
      </c>
      <c r="B73" s="108"/>
      <c r="C73" s="109"/>
      <c r="D73" s="109"/>
      <c r="E73" s="109"/>
      <c r="F73" s="381" t="s">
        <v>136</v>
      </c>
      <c r="G73" s="381"/>
      <c r="H73" s="381"/>
      <c r="I73" s="381"/>
      <c r="J73" s="381"/>
      <c r="K73" s="109"/>
      <c r="L73" s="381" t="s">
        <v>137</v>
      </c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79">
        <f>'D.1.4.4 - Elektroinstalac...'!J31</f>
        <v>0</v>
      </c>
      <c r="AH73" s="380"/>
      <c r="AI73" s="380"/>
      <c r="AJ73" s="380"/>
      <c r="AK73" s="380"/>
      <c r="AL73" s="380"/>
      <c r="AM73" s="380"/>
      <c r="AN73" s="379">
        <f t="shared" si="0"/>
        <v>0</v>
      </c>
      <c r="AO73" s="380"/>
      <c r="AP73" s="380"/>
      <c r="AQ73" s="110" t="s">
        <v>78</v>
      </c>
      <c r="AR73" s="111"/>
      <c r="AS73" s="112">
        <v>0</v>
      </c>
      <c r="AT73" s="113">
        <f t="shared" si="1"/>
        <v>0</v>
      </c>
      <c r="AU73" s="114">
        <f>'D.1.4.4 - Elektroinstalac...'!P88</f>
        <v>0</v>
      </c>
      <c r="AV73" s="113">
        <f>'D.1.4.4 - Elektroinstalac...'!J34</f>
        <v>0</v>
      </c>
      <c r="AW73" s="113">
        <f>'D.1.4.4 - Elektroinstalac...'!J35</f>
        <v>0</v>
      </c>
      <c r="AX73" s="113">
        <f>'D.1.4.4 - Elektroinstalac...'!J36</f>
        <v>0</v>
      </c>
      <c r="AY73" s="113">
        <f>'D.1.4.4 - Elektroinstalac...'!J37</f>
        <v>0</v>
      </c>
      <c r="AZ73" s="113">
        <f>'D.1.4.4 - Elektroinstalac...'!F34</f>
        <v>0</v>
      </c>
      <c r="BA73" s="113">
        <f>'D.1.4.4 - Elektroinstalac...'!F35</f>
        <v>0</v>
      </c>
      <c r="BB73" s="113">
        <f>'D.1.4.4 - Elektroinstalac...'!F36</f>
        <v>0</v>
      </c>
      <c r="BC73" s="113">
        <f>'D.1.4.4 - Elektroinstalac...'!F37</f>
        <v>0</v>
      </c>
      <c r="BD73" s="115">
        <f>'D.1.4.4 - Elektroinstalac...'!F38</f>
        <v>0</v>
      </c>
      <c r="BT73" s="116" t="s">
        <v>114</v>
      </c>
      <c r="BV73" s="116" t="s">
        <v>70</v>
      </c>
      <c r="BW73" s="116" t="s">
        <v>138</v>
      </c>
      <c r="BX73" s="116" t="s">
        <v>126</v>
      </c>
      <c r="CL73" s="116" t="s">
        <v>21</v>
      </c>
    </row>
    <row r="74" spans="1:91" s="6" customFormat="1" ht="22.5" customHeight="1">
      <c r="A74" s="107" t="s">
        <v>77</v>
      </c>
      <c r="B74" s="108"/>
      <c r="C74" s="109"/>
      <c r="D74" s="109"/>
      <c r="E74" s="109"/>
      <c r="F74" s="381" t="s">
        <v>139</v>
      </c>
      <c r="G74" s="381"/>
      <c r="H74" s="381"/>
      <c r="I74" s="381"/>
      <c r="J74" s="381"/>
      <c r="K74" s="109"/>
      <c r="L74" s="381" t="s">
        <v>140</v>
      </c>
      <c r="M74" s="381"/>
      <c r="N74" s="381"/>
      <c r="O74" s="381"/>
      <c r="P74" s="381"/>
      <c r="Q74" s="381"/>
      <c r="R74" s="381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/>
      <c r="AD74" s="381"/>
      <c r="AE74" s="381"/>
      <c r="AF74" s="381"/>
      <c r="AG74" s="379">
        <f>'D.1.4.5 - Slaboproud'!J31</f>
        <v>0</v>
      </c>
      <c r="AH74" s="380"/>
      <c r="AI74" s="380"/>
      <c r="AJ74" s="380"/>
      <c r="AK74" s="380"/>
      <c r="AL74" s="380"/>
      <c r="AM74" s="380"/>
      <c r="AN74" s="379">
        <f t="shared" si="0"/>
        <v>0</v>
      </c>
      <c r="AO74" s="380"/>
      <c r="AP74" s="380"/>
      <c r="AQ74" s="110" t="s">
        <v>78</v>
      </c>
      <c r="AR74" s="111"/>
      <c r="AS74" s="112">
        <v>0</v>
      </c>
      <c r="AT74" s="113">
        <f t="shared" si="1"/>
        <v>0</v>
      </c>
      <c r="AU74" s="114">
        <f>'D.1.4.5 - Slaboproud'!P88</f>
        <v>0</v>
      </c>
      <c r="AV74" s="113">
        <f>'D.1.4.5 - Slaboproud'!J34</f>
        <v>0</v>
      </c>
      <c r="AW74" s="113">
        <f>'D.1.4.5 - Slaboproud'!J35</f>
        <v>0</v>
      </c>
      <c r="AX74" s="113">
        <f>'D.1.4.5 - Slaboproud'!J36</f>
        <v>0</v>
      </c>
      <c r="AY74" s="113">
        <f>'D.1.4.5 - Slaboproud'!J37</f>
        <v>0</v>
      </c>
      <c r="AZ74" s="113">
        <f>'D.1.4.5 - Slaboproud'!F34</f>
        <v>0</v>
      </c>
      <c r="BA74" s="113">
        <f>'D.1.4.5 - Slaboproud'!F35</f>
        <v>0</v>
      </c>
      <c r="BB74" s="113">
        <f>'D.1.4.5 - Slaboproud'!F36</f>
        <v>0</v>
      </c>
      <c r="BC74" s="113">
        <f>'D.1.4.5 - Slaboproud'!F37</f>
        <v>0</v>
      </c>
      <c r="BD74" s="115">
        <f>'D.1.4.5 - Slaboproud'!F38</f>
        <v>0</v>
      </c>
      <c r="BT74" s="116" t="s">
        <v>114</v>
      </c>
      <c r="BV74" s="116" t="s">
        <v>70</v>
      </c>
      <c r="BW74" s="116" t="s">
        <v>141</v>
      </c>
      <c r="BX74" s="116" t="s">
        <v>126</v>
      </c>
      <c r="CL74" s="116" t="s">
        <v>21</v>
      </c>
    </row>
    <row r="75" spans="1:91" s="6" customFormat="1" ht="22.5" customHeight="1">
      <c r="A75" s="107" t="s">
        <v>77</v>
      </c>
      <c r="B75" s="108"/>
      <c r="C75" s="109"/>
      <c r="D75" s="109"/>
      <c r="E75" s="109"/>
      <c r="F75" s="381" t="s">
        <v>142</v>
      </c>
      <c r="G75" s="381"/>
      <c r="H75" s="381"/>
      <c r="I75" s="381"/>
      <c r="J75" s="381"/>
      <c r="K75" s="109"/>
      <c r="L75" s="381" t="s">
        <v>143</v>
      </c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79">
        <f>'D.1.4.6 - VNitřní plynovod'!J31</f>
        <v>0</v>
      </c>
      <c r="AH75" s="380"/>
      <c r="AI75" s="380"/>
      <c r="AJ75" s="380"/>
      <c r="AK75" s="380"/>
      <c r="AL75" s="380"/>
      <c r="AM75" s="380"/>
      <c r="AN75" s="379">
        <f t="shared" si="0"/>
        <v>0</v>
      </c>
      <c r="AO75" s="380"/>
      <c r="AP75" s="380"/>
      <c r="AQ75" s="110" t="s">
        <v>78</v>
      </c>
      <c r="AR75" s="111"/>
      <c r="AS75" s="112">
        <v>0</v>
      </c>
      <c r="AT75" s="113">
        <f t="shared" si="1"/>
        <v>0</v>
      </c>
      <c r="AU75" s="114">
        <f>'D.1.4.6 - VNitřní plynovod'!P88</f>
        <v>0</v>
      </c>
      <c r="AV75" s="113">
        <f>'D.1.4.6 - VNitřní plynovod'!J34</f>
        <v>0</v>
      </c>
      <c r="AW75" s="113">
        <f>'D.1.4.6 - VNitřní plynovod'!J35</f>
        <v>0</v>
      </c>
      <c r="AX75" s="113">
        <f>'D.1.4.6 - VNitřní plynovod'!J36</f>
        <v>0</v>
      </c>
      <c r="AY75" s="113">
        <f>'D.1.4.6 - VNitřní plynovod'!J37</f>
        <v>0</v>
      </c>
      <c r="AZ75" s="113">
        <f>'D.1.4.6 - VNitřní plynovod'!F34</f>
        <v>0</v>
      </c>
      <c r="BA75" s="113">
        <f>'D.1.4.6 - VNitřní plynovod'!F35</f>
        <v>0</v>
      </c>
      <c r="BB75" s="113">
        <f>'D.1.4.6 - VNitřní plynovod'!F36</f>
        <v>0</v>
      </c>
      <c r="BC75" s="113">
        <f>'D.1.4.6 - VNitřní plynovod'!F37</f>
        <v>0</v>
      </c>
      <c r="BD75" s="115">
        <f>'D.1.4.6 - VNitřní plynovod'!F38</f>
        <v>0</v>
      </c>
      <c r="BT75" s="116" t="s">
        <v>114</v>
      </c>
      <c r="BV75" s="116" t="s">
        <v>70</v>
      </c>
      <c r="BW75" s="116" t="s">
        <v>144</v>
      </c>
      <c r="BX75" s="116" t="s">
        <v>126</v>
      </c>
      <c r="CL75" s="116" t="s">
        <v>21</v>
      </c>
    </row>
    <row r="76" spans="1:91" s="5" customFormat="1" ht="22.5" customHeight="1">
      <c r="A76" s="107" t="s">
        <v>77</v>
      </c>
      <c r="B76" s="97"/>
      <c r="C76" s="98"/>
      <c r="D76" s="375" t="s">
        <v>145</v>
      </c>
      <c r="E76" s="375"/>
      <c r="F76" s="375"/>
      <c r="G76" s="375"/>
      <c r="H76" s="375"/>
      <c r="I76" s="99"/>
      <c r="J76" s="375" t="s">
        <v>146</v>
      </c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3">
        <f>'VON - Vedlejší a ostatní ...'!J27</f>
        <v>0</v>
      </c>
      <c r="AH76" s="374"/>
      <c r="AI76" s="374"/>
      <c r="AJ76" s="374"/>
      <c r="AK76" s="374"/>
      <c r="AL76" s="374"/>
      <c r="AM76" s="374"/>
      <c r="AN76" s="373">
        <f t="shared" si="0"/>
        <v>0</v>
      </c>
      <c r="AO76" s="374"/>
      <c r="AP76" s="374"/>
      <c r="AQ76" s="100" t="s">
        <v>145</v>
      </c>
      <c r="AR76" s="101"/>
      <c r="AS76" s="117">
        <v>0</v>
      </c>
      <c r="AT76" s="118">
        <f t="shared" si="1"/>
        <v>0</v>
      </c>
      <c r="AU76" s="119">
        <f>'VON - Vedlejší a ostatní ...'!P81</f>
        <v>0</v>
      </c>
      <c r="AV76" s="118">
        <f>'VON - Vedlejší a ostatní ...'!J30</f>
        <v>0</v>
      </c>
      <c r="AW76" s="118">
        <f>'VON - Vedlejší a ostatní ...'!J31</f>
        <v>0</v>
      </c>
      <c r="AX76" s="118">
        <f>'VON - Vedlejší a ostatní ...'!J32</f>
        <v>0</v>
      </c>
      <c r="AY76" s="118">
        <f>'VON - Vedlejší a ostatní ...'!J33</f>
        <v>0</v>
      </c>
      <c r="AZ76" s="118">
        <f>'VON - Vedlejší a ostatní ...'!F30</f>
        <v>0</v>
      </c>
      <c r="BA76" s="118">
        <f>'VON - Vedlejší a ostatní ...'!F31</f>
        <v>0</v>
      </c>
      <c r="BB76" s="118">
        <f>'VON - Vedlejší a ostatní ...'!F32</f>
        <v>0</v>
      </c>
      <c r="BC76" s="118">
        <f>'VON - Vedlejší a ostatní ...'!F33</f>
        <v>0</v>
      </c>
      <c r="BD76" s="120">
        <f>'VON - Vedlejší a ostatní ...'!F34</f>
        <v>0</v>
      </c>
      <c r="BT76" s="106" t="s">
        <v>75</v>
      </c>
      <c r="BV76" s="106" t="s">
        <v>70</v>
      </c>
      <c r="BW76" s="106" t="s">
        <v>147</v>
      </c>
      <c r="BX76" s="106" t="s">
        <v>7</v>
      </c>
      <c r="CL76" s="106" t="s">
        <v>21</v>
      </c>
      <c r="CM76" s="106" t="s">
        <v>79</v>
      </c>
    </row>
    <row r="77" spans="1:91" s="1" customFormat="1" ht="30" customHeight="1">
      <c r="B77" s="42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2"/>
    </row>
    <row r="78" spans="1:91" s="1" customFormat="1" ht="6.9" customHeight="1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62"/>
    </row>
  </sheetData>
  <sheetProtection password="CC35" sheet="1" objects="1" scenarios="1" formatCells="0" formatColumns="0" formatRows="0" sort="0" autoFilter="0"/>
  <mergeCells count="13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E64:I64"/>
    <mergeCell ref="K64:AF64"/>
    <mergeCell ref="AN65:AP65"/>
    <mergeCell ref="AG65:AM65"/>
    <mergeCell ref="F65:J65"/>
    <mergeCell ref="L65:AF65"/>
    <mergeCell ref="AN66:AP66"/>
    <mergeCell ref="AG66:AM66"/>
    <mergeCell ref="F66:J66"/>
    <mergeCell ref="L66:AF66"/>
    <mergeCell ref="AG71:AM71"/>
    <mergeCell ref="F71:J71"/>
    <mergeCell ref="L71:AF71"/>
    <mergeCell ref="AN72:AP72"/>
    <mergeCell ref="AG72:AM72"/>
    <mergeCell ref="F72:J72"/>
    <mergeCell ref="L72:AF72"/>
    <mergeCell ref="AN67:AP67"/>
    <mergeCell ref="AG67:AM67"/>
    <mergeCell ref="F67:J67"/>
    <mergeCell ref="L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76:AP76"/>
    <mergeCell ref="AG76:AM76"/>
    <mergeCell ref="D76:H76"/>
    <mergeCell ref="J76:AF76"/>
    <mergeCell ref="AG51:AM51"/>
    <mergeCell ref="AN51:AP51"/>
    <mergeCell ref="AR2:BE2"/>
    <mergeCell ref="AN73:AP73"/>
    <mergeCell ref="AG73:AM73"/>
    <mergeCell ref="F73:J73"/>
    <mergeCell ref="L73:AF73"/>
    <mergeCell ref="AN74:AP74"/>
    <mergeCell ref="AG74:AM74"/>
    <mergeCell ref="F74:J74"/>
    <mergeCell ref="L74:AF74"/>
    <mergeCell ref="AN75:AP75"/>
    <mergeCell ref="AG75:AM75"/>
    <mergeCell ref="F75:J75"/>
    <mergeCell ref="L75:AF75"/>
    <mergeCell ref="AN70:AP70"/>
    <mergeCell ref="AG70:AM70"/>
    <mergeCell ref="F70:J70"/>
    <mergeCell ref="L70:AF70"/>
    <mergeCell ref="AN71:AP71"/>
  </mergeCells>
  <hyperlinks>
    <hyperlink ref="K1:S1" location="C2" display="1) Rekapitulace stavby"/>
    <hyperlink ref="W1:AI1" location="C51" display="2) Rekapitulace objektů stavby a soupisů prací"/>
    <hyperlink ref="A53" location="'IO 01 - Komunikace, odsta...'!C2" display="/"/>
    <hyperlink ref="A54" location="'IO 01 - Sanace podloží dl...'!C2" display="/"/>
    <hyperlink ref="A55" location="'IO 02 - Zrušení stávající...'!C2" display="/"/>
    <hyperlink ref="A56" location="'IO 03 - Nová přípojka vod...'!C2" display="/"/>
    <hyperlink ref="A57" location="'IO 04.1 - Nová přípojka s...'!C2" display="/"/>
    <hyperlink ref="A58" location="'IO 04.2 - Nová přípojka d...'!C2" display="/"/>
    <hyperlink ref="A59" location="'IO 05 - Rekonstrukce skří...'!C2" display="/"/>
    <hyperlink ref="A60" location="'IO 06 - Úprava stávající ...'!C2" display="/"/>
    <hyperlink ref="A61" location="'IO 07 - Signalizace výjez...'!C2" display="/"/>
    <hyperlink ref="A62" location="'SO 01 - Demolice objektu ...'!C2" display="/"/>
    <hyperlink ref="A65" location="'D.1.1 - Architektonicko s...'!C2" display="/"/>
    <hyperlink ref="A66" location="'INT - Interiér'!C2" display="/"/>
    <hyperlink ref="A67" location="'KOMP - Kompresor na stlač...'!C2" display="/"/>
    <hyperlink ref="A68" location="'D.1.2 - Stavebně konstruk...'!C2" display="/"/>
    <hyperlink ref="A70" location="'D.1.4.1 - Zdravotechnika'!C2" display="/"/>
    <hyperlink ref="A71" location="'D.1.4.2 - Vzduchotechnika'!C2" display="/"/>
    <hyperlink ref="A72" location="'D.1.4.3 - Vytápění'!C2" display="/"/>
    <hyperlink ref="A73" location="'D.1.4.4 - Elektroinstalac...'!C2" display="/"/>
    <hyperlink ref="A74" location="'D.1.4.5 - Slaboproud'!C2" display="/"/>
    <hyperlink ref="A75" location="'D.1.4.6 - VNitřní plynovod'!C2" display="/"/>
    <hyperlink ref="A76" location="'VON - Vedlejší a ostatní 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103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633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 2)</f>
        <v>0</v>
      </c>
      <c r="G30" s="43"/>
      <c r="H30" s="43"/>
      <c r="I30" s="141">
        <v>0.21</v>
      </c>
      <c r="J30" s="140">
        <f>ROUND(ROUND((SUM(BE76:BE78)),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 2)</f>
        <v>0</v>
      </c>
      <c r="G31" s="43"/>
      <c r="H31" s="43"/>
      <c r="I31" s="141">
        <v>0.15</v>
      </c>
      <c r="J31" s="140">
        <f>ROUND(ROUND((SUM(BF76:BF78)),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ROUND(SUM(BG76:BG78),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ROUND(SUM(BH76:BH78),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ROUND(SUM(BI76:BI78),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07 - Signalizace výjezdu zásahových vozidel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07 - Signalizace výjezdu zásahových vozidel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634</v>
      </c>
      <c r="F77" s="205" t="s">
        <v>635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478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478</v>
      </c>
      <c r="BM77" s="25" t="s">
        <v>636</v>
      </c>
    </row>
    <row r="78" spans="2:65" s="12" customFormat="1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107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637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ROUND(SUM(BE81:BE108), 2)</f>
        <v>0</v>
      </c>
      <c r="G30" s="43"/>
      <c r="H30" s="43"/>
      <c r="I30" s="141">
        <v>0.21</v>
      </c>
      <c r="J30" s="140">
        <f>ROUND(ROUND((SUM(BE81:BE108)),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ROUND(SUM(BF81:BF108), 2)</f>
        <v>0</v>
      </c>
      <c r="G31" s="43"/>
      <c r="H31" s="43"/>
      <c r="I31" s="141">
        <v>0.15</v>
      </c>
      <c r="J31" s="140">
        <f>ROUND(ROUND((SUM(BF81:BF108)),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ROUND(SUM(BG81:BG108),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ROUND(SUM(BH81:BH108),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ROUND(SUM(BI81:BI108),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SO 01 - Demolice objektu hasičské zbrojnice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160</v>
      </c>
    </row>
    <row r="57" spans="2:47" s="8" customFormat="1" ht="24.9" customHeight="1">
      <c r="B57" s="159"/>
      <c r="C57" s="160"/>
      <c r="D57" s="161" t="s">
        <v>161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47" s="9" customFormat="1" ht="19.95" customHeight="1">
      <c r="B58" s="166"/>
      <c r="C58" s="167"/>
      <c r="D58" s="168" t="s">
        <v>165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47" s="9" customFormat="1" ht="19.95" customHeight="1">
      <c r="B59" s="166"/>
      <c r="C59" s="167"/>
      <c r="D59" s="168" t="s">
        <v>169</v>
      </c>
      <c r="E59" s="169"/>
      <c r="F59" s="169"/>
      <c r="G59" s="169"/>
      <c r="H59" s="169"/>
      <c r="I59" s="170"/>
      <c r="J59" s="171">
        <f>J93</f>
        <v>0</v>
      </c>
      <c r="K59" s="172"/>
    </row>
    <row r="60" spans="2:47" s="8" customFormat="1" ht="24.9" customHeight="1">
      <c r="B60" s="159"/>
      <c r="C60" s="160"/>
      <c r="D60" s="161" t="s">
        <v>638</v>
      </c>
      <c r="E60" s="162"/>
      <c r="F60" s="162"/>
      <c r="G60" s="162"/>
      <c r="H60" s="162"/>
      <c r="I60" s="163"/>
      <c r="J60" s="164">
        <f>J103</f>
        <v>0</v>
      </c>
      <c r="K60" s="165"/>
    </row>
    <row r="61" spans="2:47" s="9" customFormat="1" ht="19.95" customHeight="1">
      <c r="B61" s="166"/>
      <c r="C61" s="167"/>
      <c r="D61" s="168" t="s">
        <v>639</v>
      </c>
      <c r="E61" s="169"/>
      <c r="F61" s="169"/>
      <c r="G61" s="169"/>
      <c r="H61" s="169"/>
      <c r="I61" s="170"/>
      <c r="J61" s="171">
        <f>J104</f>
        <v>0</v>
      </c>
      <c r="K61" s="172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20" s="1" customFormat="1" ht="6.9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20" s="1" customFormat="1" ht="36.9" customHeight="1">
      <c r="B68" s="42"/>
      <c r="C68" s="63" t="s">
        <v>172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20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20" s="1" customFormat="1" ht="14.4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20" s="1" customFormat="1" ht="22.5" customHeight="1">
      <c r="B71" s="42"/>
      <c r="C71" s="64"/>
      <c r="D71" s="64"/>
      <c r="E71" s="416" t="str">
        <f>E7</f>
        <v>IVC v Jablunkově</v>
      </c>
      <c r="F71" s="417"/>
      <c r="G71" s="417"/>
      <c r="H71" s="417"/>
      <c r="I71" s="173"/>
      <c r="J71" s="64"/>
      <c r="K71" s="64"/>
      <c r="L71" s="62"/>
    </row>
    <row r="72" spans="2:20" s="1" customFormat="1" ht="14.4" customHeight="1">
      <c r="B72" s="42"/>
      <c r="C72" s="66" t="s">
        <v>154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20" s="1" customFormat="1" ht="23.25" customHeight="1">
      <c r="B73" s="42"/>
      <c r="C73" s="64"/>
      <c r="D73" s="64"/>
      <c r="E73" s="388" t="str">
        <f>E9</f>
        <v>SO 01 - Demolice objektu hasičské zbrojnice</v>
      </c>
      <c r="F73" s="418"/>
      <c r="G73" s="418"/>
      <c r="H73" s="418"/>
      <c r="I73" s="173"/>
      <c r="J73" s="64"/>
      <c r="K73" s="64"/>
      <c r="L73" s="62"/>
    </row>
    <row r="74" spans="2:20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17.4.2017</v>
      </c>
      <c r="K75" s="64"/>
      <c r="L75" s="62"/>
    </row>
    <row r="76" spans="2:20" s="1" customFormat="1" ht="6.9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20" s="1" customFormat="1" ht="13.2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31</v>
      </c>
      <c r="J77" s="174" t="str">
        <f>E21</f>
        <v xml:space="preserve"> </v>
      </c>
      <c r="K77" s="64"/>
      <c r="L77" s="62"/>
    </row>
    <row r="78" spans="2:20" s="1" customFormat="1" ht="14.4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20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173</v>
      </c>
      <c r="D80" s="178" t="s">
        <v>53</v>
      </c>
      <c r="E80" s="178" t="s">
        <v>49</v>
      </c>
      <c r="F80" s="178" t="s">
        <v>174</v>
      </c>
      <c r="G80" s="178" t="s">
        <v>175</v>
      </c>
      <c r="H80" s="178" t="s">
        <v>176</v>
      </c>
      <c r="I80" s="179" t="s">
        <v>177</v>
      </c>
      <c r="J80" s="178" t="s">
        <v>158</v>
      </c>
      <c r="K80" s="180" t="s">
        <v>178</v>
      </c>
      <c r="L80" s="181"/>
      <c r="M80" s="82" t="s">
        <v>179</v>
      </c>
      <c r="N80" s="83" t="s">
        <v>38</v>
      </c>
      <c r="O80" s="83" t="s">
        <v>180</v>
      </c>
      <c r="P80" s="83" t="s">
        <v>181</v>
      </c>
      <c r="Q80" s="83" t="s">
        <v>182</v>
      </c>
      <c r="R80" s="83" t="s">
        <v>183</v>
      </c>
      <c r="S80" s="83" t="s">
        <v>184</v>
      </c>
      <c r="T80" s="84" t="s">
        <v>185</v>
      </c>
    </row>
    <row r="81" spans="2:65" s="1" customFormat="1" ht="29.25" customHeight="1">
      <c r="B81" s="42"/>
      <c r="C81" s="88" t="s">
        <v>159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P82+P103</f>
        <v>0</v>
      </c>
      <c r="Q81" s="86"/>
      <c r="R81" s="183">
        <f>R82+R103</f>
        <v>4.8000000000000001E-4</v>
      </c>
      <c r="S81" s="86"/>
      <c r="T81" s="184">
        <f>T82+T103</f>
        <v>1105.9217599999999</v>
      </c>
      <c r="AT81" s="25" t="s">
        <v>67</v>
      </c>
      <c r="AU81" s="25" t="s">
        <v>160</v>
      </c>
      <c r="BK81" s="185">
        <f>BK82+BK103</f>
        <v>0</v>
      </c>
    </row>
    <row r="82" spans="2:65" s="11" customFormat="1" ht="37.35" customHeight="1">
      <c r="B82" s="186"/>
      <c r="C82" s="187"/>
      <c r="D82" s="188" t="s">
        <v>67</v>
      </c>
      <c r="E82" s="189" t="s">
        <v>186</v>
      </c>
      <c r="F82" s="189" t="s">
        <v>187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P83+P93</f>
        <v>0</v>
      </c>
      <c r="Q82" s="194"/>
      <c r="R82" s="195">
        <f>R83+R93</f>
        <v>4.8000000000000001E-4</v>
      </c>
      <c r="S82" s="194"/>
      <c r="T82" s="196">
        <f>T83+T93</f>
        <v>1105.9217599999999</v>
      </c>
      <c r="AR82" s="197" t="s">
        <v>75</v>
      </c>
      <c r="AT82" s="198" t="s">
        <v>67</v>
      </c>
      <c r="AU82" s="198" t="s">
        <v>68</v>
      </c>
      <c r="AY82" s="197" t="s">
        <v>188</v>
      </c>
      <c r="BK82" s="199">
        <f>BK83+BK93</f>
        <v>0</v>
      </c>
    </row>
    <row r="83" spans="2:65" s="11" customFormat="1" ht="19.95" customHeight="1">
      <c r="B83" s="186"/>
      <c r="C83" s="187"/>
      <c r="D83" s="200" t="s">
        <v>67</v>
      </c>
      <c r="E83" s="201" t="s">
        <v>231</v>
      </c>
      <c r="F83" s="201" t="s">
        <v>424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SUM(P84:P92)</f>
        <v>0</v>
      </c>
      <c r="Q83" s="194"/>
      <c r="R83" s="195">
        <f>SUM(R84:R92)</f>
        <v>4.8000000000000001E-4</v>
      </c>
      <c r="S83" s="194"/>
      <c r="T83" s="196">
        <f>SUM(T84:T92)</f>
        <v>1105.9217599999999</v>
      </c>
      <c r="AR83" s="197" t="s">
        <v>75</v>
      </c>
      <c r="AT83" s="198" t="s">
        <v>67</v>
      </c>
      <c r="AU83" s="198" t="s">
        <v>75</v>
      </c>
      <c r="AY83" s="197" t="s">
        <v>188</v>
      </c>
      <c r="BK83" s="199">
        <f>SUM(BK84:BK92)</f>
        <v>0</v>
      </c>
    </row>
    <row r="84" spans="2:65" s="1" customFormat="1" ht="31.5" customHeight="1">
      <c r="B84" s="42"/>
      <c r="C84" s="203" t="s">
        <v>75</v>
      </c>
      <c r="D84" s="203" t="s">
        <v>190</v>
      </c>
      <c r="E84" s="204" t="s">
        <v>640</v>
      </c>
      <c r="F84" s="205" t="s">
        <v>641</v>
      </c>
      <c r="G84" s="206" t="s">
        <v>247</v>
      </c>
      <c r="H84" s="207">
        <v>1925</v>
      </c>
      <c r="I84" s="208"/>
      <c r="J84" s="209">
        <f>ROUND(I84*H84,2)</f>
        <v>0</v>
      </c>
      <c r="K84" s="205" t="s">
        <v>194</v>
      </c>
      <c r="L84" s="62"/>
      <c r="M84" s="210" t="s">
        <v>21</v>
      </c>
      <c r="N84" s="211" t="s">
        <v>39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0.26</v>
      </c>
      <c r="T84" s="213">
        <f>S84*H84</f>
        <v>500.5</v>
      </c>
      <c r="AR84" s="25" t="s">
        <v>195</v>
      </c>
      <c r="AT84" s="25" t="s">
        <v>190</v>
      </c>
      <c r="AU84" s="25" t="s">
        <v>79</v>
      </c>
      <c r="AY84" s="25" t="s">
        <v>188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75</v>
      </c>
      <c r="BK84" s="214">
        <f>ROUND(I84*H84,2)</f>
        <v>0</v>
      </c>
      <c r="BL84" s="25" t="s">
        <v>195</v>
      </c>
      <c r="BM84" s="25" t="s">
        <v>642</v>
      </c>
    </row>
    <row r="85" spans="2:65" s="12" customFormat="1">
      <c r="B85" s="215"/>
      <c r="C85" s="216"/>
      <c r="D85" s="217" t="s">
        <v>197</v>
      </c>
      <c r="E85" s="218" t="s">
        <v>21</v>
      </c>
      <c r="F85" s="219" t="s">
        <v>643</v>
      </c>
      <c r="G85" s="216"/>
      <c r="H85" s="220">
        <v>1925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197</v>
      </c>
      <c r="AU85" s="226" t="s">
        <v>79</v>
      </c>
      <c r="AV85" s="12" t="s">
        <v>79</v>
      </c>
      <c r="AW85" s="12" t="s">
        <v>32</v>
      </c>
      <c r="AX85" s="12" t="s">
        <v>68</v>
      </c>
      <c r="AY85" s="226" t="s">
        <v>188</v>
      </c>
    </row>
    <row r="86" spans="2:65" s="13" customFormat="1">
      <c r="B86" s="227"/>
      <c r="C86" s="228"/>
      <c r="D86" s="229" t="s">
        <v>197</v>
      </c>
      <c r="E86" s="230" t="s">
        <v>21</v>
      </c>
      <c r="F86" s="231" t="s">
        <v>199</v>
      </c>
      <c r="G86" s="228"/>
      <c r="H86" s="232">
        <v>1925</v>
      </c>
      <c r="I86" s="233"/>
      <c r="J86" s="228"/>
      <c r="K86" s="228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197</v>
      </c>
      <c r="AU86" s="238" t="s">
        <v>79</v>
      </c>
      <c r="AV86" s="13" t="s">
        <v>114</v>
      </c>
      <c r="AW86" s="13" t="s">
        <v>32</v>
      </c>
      <c r="AX86" s="13" t="s">
        <v>75</v>
      </c>
      <c r="AY86" s="238" t="s">
        <v>188</v>
      </c>
    </row>
    <row r="87" spans="2:65" s="1" customFormat="1" ht="31.5" customHeight="1">
      <c r="B87" s="42"/>
      <c r="C87" s="203" t="s">
        <v>79</v>
      </c>
      <c r="D87" s="203" t="s">
        <v>190</v>
      </c>
      <c r="E87" s="204" t="s">
        <v>644</v>
      </c>
      <c r="F87" s="205" t="s">
        <v>645</v>
      </c>
      <c r="G87" s="206" t="s">
        <v>247</v>
      </c>
      <c r="H87" s="207">
        <v>1925</v>
      </c>
      <c r="I87" s="208"/>
      <c r="J87" s="209">
        <f>ROUND(I87*H87,2)</f>
        <v>0</v>
      </c>
      <c r="K87" s="205" t="s">
        <v>194</v>
      </c>
      <c r="L87" s="62"/>
      <c r="M87" s="210" t="s">
        <v>21</v>
      </c>
      <c r="N87" s="211" t="s">
        <v>39</v>
      </c>
      <c r="O87" s="43"/>
      <c r="P87" s="212">
        <f>O87*H87</f>
        <v>0</v>
      </c>
      <c r="Q87" s="212">
        <v>0</v>
      </c>
      <c r="R87" s="212">
        <f>Q87*H87</f>
        <v>0</v>
      </c>
      <c r="S87" s="212">
        <v>0.26</v>
      </c>
      <c r="T87" s="213">
        <f>S87*H87</f>
        <v>500.5</v>
      </c>
      <c r="AR87" s="25" t="s">
        <v>195</v>
      </c>
      <c r="AT87" s="25" t="s">
        <v>190</v>
      </c>
      <c r="AU87" s="25" t="s">
        <v>79</v>
      </c>
      <c r="AY87" s="25" t="s">
        <v>188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5" t="s">
        <v>75</v>
      </c>
      <c r="BK87" s="214">
        <f>ROUND(I87*H87,2)</f>
        <v>0</v>
      </c>
      <c r="BL87" s="25" t="s">
        <v>195</v>
      </c>
      <c r="BM87" s="25" t="s">
        <v>646</v>
      </c>
    </row>
    <row r="88" spans="2:65" s="12" customFormat="1">
      <c r="B88" s="215"/>
      <c r="C88" s="216"/>
      <c r="D88" s="229" t="s">
        <v>197</v>
      </c>
      <c r="E88" s="239" t="s">
        <v>21</v>
      </c>
      <c r="F88" s="240" t="s">
        <v>643</v>
      </c>
      <c r="G88" s="216"/>
      <c r="H88" s="241">
        <v>1925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197</v>
      </c>
      <c r="AU88" s="226" t="s">
        <v>79</v>
      </c>
      <c r="AV88" s="12" t="s">
        <v>79</v>
      </c>
      <c r="AW88" s="12" t="s">
        <v>32</v>
      </c>
      <c r="AX88" s="12" t="s">
        <v>75</v>
      </c>
      <c r="AY88" s="226" t="s">
        <v>188</v>
      </c>
    </row>
    <row r="89" spans="2:65" s="1" customFormat="1" ht="22.5" customHeight="1">
      <c r="B89" s="42"/>
      <c r="C89" s="203" t="s">
        <v>114</v>
      </c>
      <c r="D89" s="203" t="s">
        <v>190</v>
      </c>
      <c r="E89" s="204" t="s">
        <v>647</v>
      </c>
      <c r="F89" s="205" t="s">
        <v>648</v>
      </c>
      <c r="G89" s="206" t="s">
        <v>247</v>
      </c>
      <c r="H89" s="207">
        <v>4.8</v>
      </c>
      <c r="I89" s="208"/>
      <c r="J89" s="209">
        <f>ROUND(I89*H89,2)</f>
        <v>0</v>
      </c>
      <c r="K89" s="205" t="s">
        <v>194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1E-4</v>
      </c>
      <c r="R89" s="212">
        <f>Q89*H89</f>
        <v>4.8000000000000001E-4</v>
      </c>
      <c r="S89" s="212">
        <v>2.41</v>
      </c>
      <c r="T89" s="213">
        <f>S89*H89</f>
        <v>11.568</v>
      </c>
      <c r="AR89" s="25" t="s">
        <v>195</v>
      </c>
      <c r="AT89" s="25" t="s">
        <v>190</v>
      </c>
      <c r="AU89" s="25" t="s">
        <v>79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195</v>
      </c>
      <c r="BM89" s="25" t="s">
        <v>649</v>
      </c>
    </row>
    <row r="90" spans="2:65" s="12" customFormat="1">
      <c r="B90" s="215"/>
      <c r="C90" s="216"/>
      <c r="D90" s="229" t="s">
        <v>197</v>
      </c>
      <c r="E90" s="239" t="s">
        <v>21</v>
      </c>
      <c r="F90" s="240" t="s">
        <v>650</v>
      </c>
      <c r="G90" s="216"/>
      <c r="H90" s="241">
        <v>4.8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79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22.5" customHeight="1">
      <c r="B91" s="42"/>
      <c r="C91" s="203" t="s">
        <v>195</v>
      </c>
      <c r="D91" s="203" t="s">
        <v>190</v>
      </c>
      <c r="E91" s="204" t="s">
        <v>651</v>
      </c>
      <c r="F91" s="205" t="s">
        <v>652</v>
      </c>
      <c r="G91" s="206" t="s">
        <v>247</v>
      </c>
      <c r="H91" s="207">
        <v>38.735999999999997</v>
      </c>
      <c r="I91" s="208"/>
      <c r="J91" s="209">
        <f>ROUND(I91*H91,2)</f>
        <v>0</v>
      </c>
      <c r="K91" s="205" t="s">
        <v>194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2.41</v>
      </c>
      <c r="T91" s="213">
        <f>S91*H91</f>
        <v>93.353759999999994</v>
      </c>
      <c r="AR91" s="25" t="s">
        <v>195</v>
      </c>
      <c r="AT91" s="25" t="s">
        <v>190</v>
      </c>
      <c r="AU91" s="25" t="s">
        <v>79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195</v>
      </c>
      <c r="BM91" s="25" t="s">
        <v>653</v>
      </c>
    </row>
    <row r="92" spans="2:65" s="12" customFormat="1">
      <c r="B92" s="215"/>
      <c r="C92" s="216"/>
      <c r="D92" s="217" t="s">
        <v>197</v>
      </c>
      <c r="E92" s="218" t="s">
        <v>21</v>
      </c>
      <c r="F92" s="219" t="s">
        <v>654</v>
      </c>
      <c r="G92" s="216"/>
      <c r="H92" s="220">
        <v>38.735999999999997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79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1" customFormat="1" ht="29.85" customHeight="1">
      <c r="B93" s="186"/>
      <c r="C93" s="187"/>
      <c r="D93" s="200" t="s">
        <v>67</v>
      </c>
      <c r="E93" s="201" t="s">
        <v>538</v>
      </c>
      <c r="F93" s="201" t="s">
        <v>539</v>
      </c>
      <c r="G93" s="187"/>
      <c r="H93" s="187"/>
      <c r="I93" s="190"/>
      <c r="J93" s="202">
        <f>BK93</f>
        <v>0</v>
      </c>
      <c r="K93" s="187"/>
      <c r="L93" s="192"/>
      <c r="M93" s="193"/>
      <c r="N93" s="194"/>
      <c r="O93" s="194"/>
      <c r="P93" s="195">
        <f>SUM(P94:P102)</f>
        <v>0</v>
      </c>
      <c r="Q93" s="194"/>
      <c r="R93" s="195">
        <f>SUM(R94:R102)</f>
        <v>0</v>
      </c>
      <c r="S93" s="194"/>
      <c r="T93" s="196">
        <f>SUM(T94:T102)</f>
        <v>0</v>
      </c>
      <c r="AR93" s="197" t="s">
        <v>75</v>
      </c>
      <c r="AT93" s="198" t="s">
        <v>67</v>
      </c>
      <c r="AU93" s="198" t="s">
        <v>75</v>
      </c>
      <c r="AY93" s="197" t="s">
        <v>188</v>
      </c>
      <c r="BK93" s="199">
        <f>SUM(BK94:BK102)</f>
        <v>0</v>
      </c>
    </row>
    <row r="94" spans="2:65" s="1" customFormat="1" ht="22.5" customHeight="1">
      <c r="B94" s="42"/>
      <c r="C94" s="203" t="s">
        <v>212</v>
      </c>
      <c r="D94" s="203" t="s">
        <v>190</v>
      </c>
      <c r="E94" s="204" t="s">
        <v>541</v>
      </c>
      <c r="F94" s="205" t="s">
        <v>542</v>
      </c>
      <c r="G94" s="206" t="s">
        <v>283</v>
      </c>
      <c r="H94" s="207">
        <v>1105.922</v>
      </c>
      <c r="I94" s="208"/>
      <c r="J94" s="209">
        <f>ROUND(I94*H94,2)</f>
        <v>0</v>
      </c>
      <c r="K94" s="205" t="s">
        <v>194</v>
      </c>
      <c r="L94" s="62"/>
      <c r="M94" s="210" t="s">
        <v>21</v>
      </c>
      <c r="N94" s="211" t="s">
        <v>39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195</v>
      </c>
      <c r="AT94" s="25" t="s">
        <v>190</v>
      </c>
      <c r="AU94" s="25" t="s">
        <v>79</v>
      </c>
      <c r="AY94" s="25" t="s">
        <v>188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75</v>
      </c>
      <c r="BK94" s="214">
        <f>ROUND(I94*H94,2)</f>
        <v>0</v>
      </c>
      <c r="BL94" s="25" t="s">
        <v>195</v>
      </c>
      <c r="BM94" s="25" t="s">
        <v>655</v>
      </c>
    </row>
    <row r="95" spans="2:65" s="1" customFormat="1" ht="22.5" customHeight="1">
      <c r="B95" s="42"/>
      <c r="C95" s="203" t="s">
        <v>217</v>
      </c>
      <c r="D95" s="203" t="s">
        <v>190</v>
      </c>
      <c r="E95" s="204" t="s">
        <v>545</v>
      </c>
      <c r="F95" s="205" t="s">
        <v>546</v>
      </c>
      <c r="G95" s="206" t="s">
        <v>283</v>
      </c>
      <c r="H95" s="207">
        <v>13271.064</v>
      </c>
      <c r="I95" s="208"/>
      <c r="J95" s="209">
        <f>ROUND(I95*H95,2)</f>
        <v>0</v>
      </c>
      <c r="K95" s="205" t="s">
        <v>194</v>
      </c>
      <c r="L95" s="62"/>
      <c r="M95" s="210" t="s">
        <v>21</v>
      </c>
      <c r="N95" s="211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195</v>
      </c>
      <c r="AT95" s="25" t="s">
        <v>190</v>
      </c>
      <c r="AU95" s="25" t="s">
        <v>79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195</v>
      </c>
      <c r="BM95" s="25" t="s">
        <v>656</v>
      </c>
    </row>
    <row r="96" spans="2:65" s="12" customFormat="1">
      <c r="B96" s="215"/>
      <c r="C96" s="216"/>
      <c r="D96" s="229" t="s">
        <v>197</v>
      </c>
      <c r="E96" s="239" t="s">
        <v>21</v>
      </c>
      <c r="F96" s="240" t="s">
        <v>657</v>
      </c>
      <c r="G96" s="216"/>
      <c r="H96" s="241">
        <v>13271.064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79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03" t="s">
        <v>222</v>
      </c>
      <c r="D97" s="203" t="s">
        <v>190</v>
      </c>
      <c r="E97" s="204" t="s">
        <v>658</v>
      </c>
      <c r="F97" s="205" t="s">
        <v>659</v>
      </c>
      <c r="G97" s="206" t="s">
        <v>283</v>
      </c>
      <c r="H97" s="207">
        <v>100</v>
      </c>
      <c r="I97" s="208"/>
      <c r="J97" s="209">
        <f>ROUND(I97*H97,2)</f>
        <v>0</v>
      </c>
      <c r="K97" s="205" t="s">
        <v>194</v>
      </c>
      <c r="L97" s="62"/>
      <c r="M97" s="210" t="s">
        <v>21</v>
      </c>
      <c r="N97" s="211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195</v>
      </c>
      <c r="AT97" s="25" t="s">
        <v>190</v>
      </c>
      <c r="AU97" s="25" t="s">
        <v>79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195</v>
      </c>
      <c r="BM97" s="25" t="s">
        <v>660</v>
      </c>
    </row>
    <row r="98" spans="2:65" s="12" customFormat="1">
      <c r="B98" s="215"/>
      <c r="C98" s="216"/>
      <c r="D98" s="229" t="s">
        <v>197</v>
      </c>
      <c r="E98" s="239" t="s">
        <v>21</v>
      </c>
      <c r="F98" s="240" t="s">
        <v>661</v>
      </c>
      <c r="G98" s="216"/>
      <c r="H98" s="241">
        <v>100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79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03" t="s">
        <v>227</v>
      </c>
      <c r="D99" s="203" t="s">
        <v>190</v>
      </c>
      <c r="E99" s="204" t="s">
        <v>662</v>
      </c>
      <c r="F99" s="205" t="s">
        <v>663</v>
      </c>
      <c r="G99" s="206" t="s">
        <v>283</v>
      </c>
      <c r="H99" s="207">
        <v>900</v>
      </c>
      <c r="I99" s="208"/>
      <c r="J99" s="209">
        <f>ROUND(I99*H99,2)</f>
        <v>0</v>
      </c>
      <c r="K99" s="205" t="s">
        <v>194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195</v>
      </c>
      <c r="AT99" s="25" t="s">
        <v>190</v>
      </c>
      <c r="AU99" s="25" t="s">
        <v>79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195</v>
      </c>
      <c r="BM99" s="25" t="s">
        <v>664</v>
      </c>
    </row>
    <row r="100" spans="2:65" s="12" customFormat="1">
      <c r="B100" s="215"/>
      <c r="C100" s="216"/>
      <c r="D100" s="229" t="s">
        <v>197</v>
      </c>
      <c r="E100" s="239" t="s">
        <v>21</v>
      </c>
      <c r="F100" s="240" t="s">
        <v>665</v>
      </c>
      <c r="G100" s="216"/>
      <c r="H100" s="241">
        <v>900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79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231</v>
      </c>
      <c r="D101" s="203" t="s">
        <v>190</v>
      </c>
      <c r="E101" s="204" t="s">
        <v>550</v>
      </c>
      <c r="F101" s="205" t="s">
        <v>551</v>
      </c>
      <c r="G101" s="206" t="s">
        <v>283</v>
      </c>
      <c r="H101" s="207">
        <v>105.922</v>
      </c>
      <c r="I101" s="208"/>
      <c r="J101" s="209">
        <f>ROUND(I101*H101,2)</f>
        <v>0</v>
      </c>
      <c r="K101" s="205" t="s">
        <v>194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195</v>
      </c>
      <c r="AT101" s="25" t="s">
        <v>190</v>
      </c>
      <c r="AU101" s="25" t="s">
        <v>79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195</v>
      </c>
      <c r="BM101" s="25" t="s">
        <v>666</v>
      </c>
    </row>
    <row r="102" spans="2:65" s="12" customFormat="1">
      <c r="B102" s="215"/>
      <c r="C102" s="216"/>
      <c r="D102" s="217" t="s">
        <v>197</v>
      </c>
      <c r="E102" s="218" t="s">
        <v>21</v>
      </c>
      <c r="F102" s="219" t="s">
        <v>667</v>
      </c>
      <c r="G102" s="216"/>
      <c r="H102" s="220">
        <v>105.922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79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1" customFormat="1" ht="37.35" customHeight="1">
      <c r="B103" s="186"/>
      <c r="C103" s="187"/>
      <c r="D103" s="188" t="s">
        <v>67</v>
      </c>
      <c r="E103" s="189" t="s">
        <v>668</v>
      </c>
      <c r="F103" s="189" t="s">
        <v>669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P104</f>
        <v>0</v>
      </c>
      <c r="Q103" s="194"/>
      <c r="R103" s="195">
        <f>R104</f>
        <v>0</v>
      </c>
      <c r="S103" s="194"/>
      <c r="T103" s="196">
        <f>T104</f>
        <v>0</v>
      </c>
      <c r="AR103" s="197" t="s">
        <v>212</v>
      </c>
      <c r="AT103" s="198" t="s">
        <v>67</v>
      </c>
      <c r="AU103" s="198" t="s">
        <v>68</v>
      </c>
      <c r="AY103" s="197" t="s">
        <v>188</v>
      </c>
      <c r="BK103" s="199">
        <f>BK104</f>
        <v>0</v>
      </c>
    </row>
    <row r="104" spans="2:65" s="11" customFormat="1" ht="19.95" customHeight="1">
      <c r="B104" s="186"/>
      <c r="C104" s="187"/>
      <c r="D104" s="200" t="s">
        <v>67</v>
      </c>
      <c r="E104" s="201" t="s">
        <v>670</v>
      </c>
      <c r="F104" s="201" t="s">
        <v>671</v>
      </c>
      <c r="G104" s="187"/>
      <c r="H104" s="187"/>
      <c r="I104" s="190"/>
      <c r="J104" s="202">
        <f>BK104</f>
        <v>0</v>
      </c>
      <c r="K104" s="187"/>
      <c r="L104" s="192"/>
      <c r="M104" s="193"/>
      <c r="N104" s="194"/>
      <c r="O104" s="194"/>
      <c r="P104" s="195">
        <f>SUM(P105:P108)</f>
        <v>0</v>
      </c>
      <c r="Q104" s="194"/>
      <c r="R104" s="195">
        <f>SUM(R105:R108)</f>
        <v>0</v>
      </c>
      <c r="S104" s="194"/>
      <c r="T104" s="196">
        <f>SUM(T105:T108)</f>
        <v>0</v>
      </c>
      <c r="AR104" s="197" t="s">
        <v>212</v>
      </c>
      <c r="AT104" s="198" t="s">
        <v>67</v>
      </c>
      <c r="AU104" s="198" t="s">
        <v>75</v>
      </c>
      <c r="AY104" s="197" t="s">
        <v>188</v>
      </c>
      <c r="BK104" s="199">
        <f>SUM(BK105:BK108)</f>
        <v>0</v>
      </c>
    </row>
    <row r="105" spans="2:65" s="1" customFormat="1" ht="31.5" customHeight="1">
      <c r="B105" s="42"/>
      <c r="C105" s="203" t="s">
        <v>239</v>
      </c>
      <c r="D105" s="203" t="s">
        <v>190</v>
      </c>
      <c r="E105" s="204" t="s">
        <v>672</v>
      </c>
      <c r="F105" s="205" t="s">
        <v>673</v>
      </c>
      <c r="G105" s="206" t="s">
        <v>579</v>
      </c>
      <c r="H105" s="207">
        <v>1</v>
      </c>
      <c r="I105" s="208"/>
      <c r="J105" s="209">
        <f>ROUND(I105*H105,2)</f>
        <v>0</v>
      </c>
      <c r="K105" s="205" t="s">
        <v>194</v>
      </c>
      <c r="L105" s="62"/>
      <c r="M105" s="210" t="s">
        <v>21</v>
      </c>
      <c r="N105" s="211" t="s">
        <v>39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674</v>
      </c>
      <c r="AT105" s="25" t="s">
        <v>190</v>
      </c>
      <c r="AU105" s="25" t="s">
        <v>79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674</v>
      </c>
      <c r="BM105" s="25" t="s">
        <v>675</v>
      </c>
    </row>
    <row r="106" spans="2:65" s="12" customFormat="1">
      <c r="B106" s="215"/>
      <c r="C106" s="216"/>
      <c r="D106" s="229" t="s">
        <v>197</v>
      </c>
      <c r="E106" s="239" t="s">
        <v>21</v>
      </c>
      <c r="F106" s="240" t="s">
        <v>75</v>
      </c>
      <c r="G106" s="216"/>
      <c r="H106" s="241">
        <v>1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79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03" t="s">
        <v>244</v>
      </c>
      <c r="D107" s="203" t="s">
        <v>190</v>
      </c>
      <c r="E107" s="204" t="s">
        <v>676</v>
      </c>
      <c r="F107" s="205" t="s">
        <v>677</v>
      </c>
      <c r="G107" s="206" t="s">
        <v>579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39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674</v>
      </c>
      <c r="AT107" s="25" t="s">
        <v>190</v>
      </c>
      <c r="AU107" s="25" t="s">
        <v>79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674</v>
      </c>
      <c r="BM107" s="25" t="s">
        <v>678</v>
      </c>
    </row>
    <row r="108" spans="2:65" s="12" customFormat="1">
      <c r="B108" s="215"/>
      <c r="C108" s="216"/>
      <c r="D108" s="217" t="s">
        <v>197</v>
      </c>
      <c r="E108" s="218" t="s">
        <v>21</v>
      </c>
      <c r="F108" s="219" t="s">
        <v>75</v>
      </c>
      <c r="G108" s="216"/>
      <c r="H108" s="220">
        <v>1</v>
      </c>
      <c r="I108" s="221"/>
      <c r="J108" s="216"/>
      <c r="K108" s="216"/>
      <c r="L108" s="222"/>
      <c r="M108" s="270"/>
      <c r="N108" s="271"/>
      <c r="O108" s="271"/>
      <c r="P108" s="271"/>
      <c r="Q108" s="271"/>
      <c r="R108" s="271"/>
      <c r="S108" s="271"/>
      <c r="T108" s="272"/>
      <c r="AT108" s="226" t="s">
        <v>197</v>
      </c>
      <c r="AU108" s="226" t="s">
        <v>79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6.9" customHeight="1">
      <c r="B109" s="57"/>
      <c r="C109" s="58"/>
      <c r="D109" s="58"/>
      <c r="E109" s="58"/>
      <c r="F109" s="58"/>
      <c r="G109" s="58"/>
      <c r="H109" s="58"/>
      <c r="I109" s="149"/>
      <c r="J109" s="58"/>
      <c r="K109" s="58"/>
      <c r="L109" s="62"/>
    </row>
  </sheetData>
  <sheetProtection password="CC35" sheet="1" objects="1" scenarios="1" formatCells="0" formatColumns="0" formatRows="0" sort="0" autoFilter="0"/>
  <autoFilter ref="C80:K10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5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113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20" t="s">
        <v>679</v>
      </c>
      <c r="F9" s="423"/>
      <c r="G9" s="423"/>
      <c r="H9" s="423"/>
      <c r="I9" s="128"/>
      <c r="J9" s="43"/>
      <c r="K9" s="46"/>
    </row>
    <row r="10" spans="1:70" s="1" customFormat="1" ht="13.2">
      <c r="B10" s="42"/>
      <c r="C10" s="43"/>
      <c r="D10" s="38" t="s">
        <v>582</v>
      </c>
      <c r="E10" s="43"/>
      <c r="F10" s="43"/>
      <c r="G10" s="43"/>
      <c r="H10" s="43"/>
      <c r="I10" s="128"/>
      <c r="J10" s="43"/>
      <c r="K10" s="46"/>
    </row>
    <row r="11" spans="1:70" s="1" customFormat="1" ht="36.9" customHeight="1">
      <c r="B11" s="42"/>
      <c r="C11" s="43"/>
      <c r="D11" s="43"/>
      <c r="E11" s="422" t="s">
        <v>680</v>
      </c>
      <c r="F11" s="423"/>
      <c r="G11" s="423"/>
      <c r="H11" s="423"/>
      <c r="I11" s="128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1:70" s="1" customFormat="1" ht="10.95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9" t="s">
        <v>29</v>
      </c>
      <c r="J17" s="36" t="str">
        <f>IF('Rekapitulace stavby'!AN11="","",'Rekapitulace stavby'!AN11)</f>
        <v/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31</v>
      </c>
      <c r="E22" s="43"/>
      <c r="F22" s="43"/>
      <c r="G22" s="43"/>
      <c r="H22" s="43"/>
      <c r="I22" s="129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29</v>
      </c>
      <c r="J23" s="36" t="str">
        <f>IF('Rekapitulace stavby'!AN17="","",'Rekapitulace stavby'!AN17)</f>
        <v/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33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409" t="s">
        <v>21</v>
      </c>
      <c r="F26" s="409"/>
      <c r="G26" s="409"/>
      <c r="H26" s="409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34</v>
      </c>
      <c r="E29" s="43"/>
      <c r="F29" s="43"/>
      <c r="G29" s="43"/>
      <c r="H29" s="43"/>
      <c r="I29" s="128"/>
      <c r="J29" s="138">
        <f>ROUND(J112,2)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36</v>
      </c>
      <c r="G31" s="43"/>
      <c r="H31" s="43"/>
      <c r="I31" s="139" t="s">
        <v>35</v>
      </c>
      <c r="J31" s="47" t="s">
        <v>37</v>
      </c>
      <c r="K31" s="46"/>
    </row>
    <row r="32" spans="2:11" s="1" customFormat="1" ht="14.4" customHeight="1">
      <c r="B32" s="42"/>
      <c r="C32" s="43"/>
      <c r="D32" s="50" t="s">
        <v>38</v>
      </c>
      <c r="E32" s="50" t="s">
        <v>39</v>
      </c>
      <c r="F32" s="140">
        <f>ROUND(SUM(BE112:BE1234), 2)</f>
        <v>0</v>
      </c>
      <c r="G32" s="43"/>
      <c r="H32" s="43"/>
      <c r="I32" s="141">
        <v>0.21</v>
      </c>
      <c r="J32" s="140">
        <f>ROUND(ROUND((SUM(BE112:BE1234)), 2)*I32, 2)</f>
        <v>0</v>
      </c>
      <c r="K32" s="46"/>
    </row>
    <row r="33" spans="2:11" s="1" customFormat="1" ht="14.4" customHeight="1">
      <c r="B33" s="42"/>
      <c r="C33" s="43"/>
      <c r="D33" s="43"/>
      <c r="E33" s="50" t="s">
        <v>40</v>
      </c>
      <c r="F33" s="140">
        <f>ROUND(SUM(BF112:BF1234), 2)</f>
        <v>0</v>
      </c>
      <c r="G33" s="43"/>
      <c r="H33" s="43"/>
      <c r="I33" s="141">
        <v>0.15</v>
      </c>
      <c r="J33" s="140">
        <f>ROUND(ROUND((SUM(BF112:BF1234)), 2)*I33, 2)</f>
        <v>0</v>
      </c>
      <c r="K33" s="46"/>
    </row>
    <row r="34" spans="2:11" s="1" customFormat="1" ht="14.4" hidden="1" customHeight="1">
      <c r="B34" s="42"/>
      <c r="C34" s="43"/>
      <c r="D34" s="43"/>
      <c r="E34" s="50" t="s">
        <v>41</v>
      </c>
      <c r="F34" s="140">
        <f>ROUND(SUM(BG112:BG1234),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hidden="1" customHeight="1">
      <c r="B35" s="42"/>
      <c r="C35" s="43"/>
      <c r="D35" s="43"/>
      <c r="E35" s="50" t="s">
        <v>42</v>
      </c>
      <c r="F35" s="140">
        <f>ROUND(SUM(BH112:BH1234),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hidden="1" customHeight="1">
      <c r="B36" s="42"/>
      <c r="C36" s="43"/>
      <c r="D36" s="43"/>
      <c r="E36" s="50" t="s">
        <v>43</v>
      </c>
      <c r="F36" s="140">
        <f>ROUND(SUM(BI112:BI1234),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44</v>
      </c>
      <c r="E38" s="80"/>
      <c r="F38" s="80"/>
      <c r="G38" s="144" t="s">
        <v>45</v>
      </c>
      <c r="H38" s="145" t="s">
        <v>46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156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20" t="str">
        <f>E7</f>
        <v>IVC v Jablunkově</v>
      </c>
      <c r="F47" s="421"/>
      <c r="G47" s="421"/>
      <c r="H47" s="421"/>
      <c r="I47" s="128"/>
      <c r="J47" s="43"/>
      <c r="K47" s="46"/>
    </row>
    <row r="48" spans="2:11" ht="13.2">
      <c r="B48" s="29"/>
      <c r="C48" s="38" t="s">
        <v>154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20" t="s">
        <v>679</v>
      </c>
      <c r="F49" s="423"/>
      <c r="G49" s="423"/>
      <c r="H49" s="423"/>
      <c r="I49" s="128"/>
      <c r="J49" s="43"/>
      <c r="K49" s="46"/>
    </row>
    <row r="50" spans="2:47" s="1" customFormat="1" ht="14.4" customHeight="1">
      <c r="B50" s="42"/>
      <c r="C50" s="38" t="s">
        <v>582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22" t="str">
        <f>E11</f>
        <v>D.1.1 - Architektonicko stavební řešení</v>
      </c>
      <c r="F51" s="423"/>
      <c r="G51" s="423"/>
      <c r="H51" s="423"/>
      <c r="I51" s="128"/>
      <c r="J51" s="43"/>
      <c r="K51" s="46"/>
    </row>
    <row r="52" spans="2:47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47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 ht="13.2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31</v>
      </c>
      <c r="J55" s="36" t="str">
        <f>E23</f>
        <v xml:space="preserve"> </v>
      </c>
      <c r="K55" s="46"/>
    </row>
    <row r="56" spans="2:47" s="1" customFormat="1" ht="14.4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157</v>
      </c>
      <c r="D58" s="142"/>
      <c r="E58" s="142"/>
      <c r="F58" s="142"/>
      <c r="G58" s="142"/>
      <c r="H58" s="142"/>
      <c r="I58" s="155"/>
      <c r="J58" s="156" t="s">
        <v>158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159</v>
      </c>
      <c r="D60" s="43"/>
      <c r="E60" s="43"/>
      <c r="F60" s="43"/>
      <c r="G60" s="43"/>
      <c r="H60" s="43"/>
      <c r="I60" s="128"/>
      <c r="J60" s="138">
        <f>J112</f>
        <v>0</v>
      </c>
      <c r="K60" s="46"/>
      <c r="AU60" s="25" t="s">
        <v>160</v>
      </c>
    </row>
    <row r="61" spans="2:47" s="8" customFormat="1" ht="24.9" customHeight="1">
      <c r="B61" s="159"/>
      <c r="C61" s="160"/>
      <c r="D61" s="161" t="s">
        <v>161</v>
      </c>
      <c r="E61" s="162"/>
      <c r="F61" s="162"/>
      <c r="G61" s="162"/>
      <c r="H61" s="162"/>
      <c r="I61" s="163"/>
      <c r="J61" s="164">
        <f>J113</f>
        <v>0</v>
      </c>
      <c r="K61" s="165"/>
    </row>
    <row r="62" spans="2:47" s="9" customFormat="1" ht="19.95" customHeight="1">
      <c r="B62" s="166"/>
      <c r="C62" s="167"/>
      <c r="D62" s="168" t="s">
        <v>162</v>
      </c>
      <c r="E62" s="169"/>
      <c r="F62" s="169"/>
      <c r="G62" s="169"/>
      <c r="H62" s="169"/>
      <c r="I62" s="170"/>
      <c r="J62" s="171">
        <f>J114</f>
        <v>0</v>
      </c>
      <c r="K62" s="172"/>
    </row>
    <row r="63" spans="2:47" s="9" customFormat="1" ht="19.95" customHeight="1">
      <c r="B63" s="166"/>
      <c r="C63" s="167"/>
      <c r="D63" s="168" t="s">
        <v>163</v>
      </c>
      <c r="E63" s="169"/>
      <c r="F63" s="169"/>
      <c r="G63" s="169"/>
      <c r="H63" s="169"/>
      <c r="I63" s="170"/>
      <c r="J63" s="171">
        <f>J155</f>
        <v>0</v>
      </c>
      <c r="K63" s="172"/>
    </row>
    <row r="64" spans="2:47" s="9" customFormat="1" ht="19.95" customHeight="1">
      <c r="B64" s="166"/>
      <c r="C64" s="167"/>
      <c r="D64" s="168" t="s">
        <v>681</v>
      </c>
      <c r="E64" s="169"/>
      <c r="F64" s="169"/>
      <c r="G64" s="169"/>
      <c r="H64" s="169"/>
      <c r="I64" s="170"/>
      <c r="J64" s="171">
        <f>J176</f>
        <v>0</v>
      </c>
      <c r="K64" s="172"/>
    </row>
    <row r="65" spans="2:11" s="9" customFormat="1" ht="19.95" customHeight="1">
      <c r="B65" s="166"/>
      <c r="C65" s="167"/>
      <c r="D65" s="168" t="s">
        <v>682</v>
      </c>
      <c r="E65" s="169"/>
      <c r="F65" s="169"/>
      <c r="G65" s="169"/>
      <c r="H65" s="169"/>
      <c r="I65" s="170"/>
      <c r="J65" s="171">
        <f>J266</f>
        <v>0</v>
      </c>
      <c r="K65" s="172"/>
    </row>
    <row r="66" spans="2:11" s="9" customFormat="1" ht="14.85" customHeight="1">
      <c r="B66" s="166"/>
      <c r="C66" s="167"/>
      <c r="D66" s="168" t="s">
        <v>683</v>
      </c>
      <c r="E66" s="169"/>
      <c r="F66" s="169"/>
      <c r="G66" s="169"/>
      <c r="H66" s="169"/>
      <c r="I66" s="170"/>
      <c r="J66" s="171">
        <f>J267</f>
        <v>0</v>
      </c>
      <c r="K66" s="172"/>
    </row>
    <row r="67" spans="2:11" s="9" customFormat="1" ht="14.85" customHeight="1">
      <c r="B67" s="166"/>
      <c r="C67" s="167"/>
      <c r="D67" s="168" t="s">
        <v>684</v>
      </c>
      <c r="E67" s="169"/>
      <c r="F67" s="169"/>
      <c r="G67" s="169"/>
      <c r="H67" s="169"/>
      <c r="I67" s="170"/>
      <c r="J67" s="171">
        <f>J302</f>
        <v>0</v>
      </c>
      <c r="K67" s="172"/>
    </row>
    <row r="68" spans="2:11" s="9" customFormat="1" ht="14.85" customHeight="1">
      <c r="B68" s="166"/>
      <c r="C68" s="167"/>
      <c r="D68" s="168" t="s">
        <v>685</v>
      </c>
      <c r="E68" s="169"/>
      <c r="F68" s="169"/>
      <c r="G68" s="169"/>
      <c r="H68" s="169"/>
      <c r="I68" s="170"/>
      <c r="J68" s="171">
        <f>J379</f>
        <v>0</v>
      </c>
      <c r="K68" s="172"/>
    </row>
    <row r="69" spans="2:11" s="9" customFormat="1" ht="14.85" customHeight="1">
      <c r="B69" s="166"/>
      <c r="C69" s="167"/>
      <c r="D69" s="168" t="s">
        <v>686</v>
      </c>
      <c r="E69" s="169"/>
      <c r="F69" s="169"/>
      <c r="G69" s="169"/>
      <c r="H69" s="169"/>
      <c r="I69" s="170"/>
      <c r="J69" s="171">
        <f>J471</f>
        <v>0</v>
      </c>
      <c r="K69" s="172"/>
    </row>
    <row r="70" spans="2:11" s="9" customFormat="1" ht="19.95" customHeight="1">
      <c r="B70" s="166"/>
      <c r="C70" s="167"/>
      <c r="D70" s="168" t="s">
        <v>165</v>
      </c>
      <c r="E70" s="169"/>
      <c r="F70" s="169"/>
      <c r="G70" s="169"/>
      <c r="H70" s="169"/>
      <c r="I70" s="170"/>
      <c r="J70" s="171">
        <f>J480</f>
        <v>0</v>
      </c>
      <c r="K70" s="172"/>
    </row>
    <row r="71" spans="2:11" s="9" customFormat="1" ht="14.85" customHeight="1">
      <c r="B71" s="166"/>
      <c r="C71" s="167"/>
      <c r="D71" s="168" t="s">
        <v>167</v>
      </c>
      <c r="E71" s="169"/>
      <c r="F71" s="169"/>
      <c r="G71" s="169"/>
      <c r="H71" s="169"/>
      <c r="I71" s="170"/>
      <c r="J71" s="171">
        <f>J481</f>
        <v>0</v>
      </c>
      <c r="K71" s="172"/>
    </row>
    <row r="72" spans="2:11" s="9" customFormat="1" ht="14.85" customHeight="1">
      <c r="B72" s="166"/>
      <c r="C72" s="167"/>
      <c r="D72" s="168" t="s">
        <v>687</v>
      </c>
      <c r="E72" s="169"/>
      <c r="F72" s="169"/>
      <c r="G72" s="169"/>
      <c r="H72" s="169"/>
      <c r="I72" s="170"/>
      <c r="J72" s="171">
        <f>J486</f>
        <v>0</v>
      </c>
      <c r="K72" s="172"/>
    </row>
    <row r="73" spans="2:11" s="9" customFormat="1" ht="14.85" customHeight="1">
      <c r="B73" s="166"/>
      <c r="C73" s="167"/>
      <c r="D73" s="168" t="s">
        <v>688</v>
      </c>
      <c r="E73" s="169"/>
      <c r="F73" s="169"/>
      <c r="G73" s="169"/>
      <c r="H73" s="169"/>
      <c r="I73" s="170"/>
      <c r="J73" s="171">
        <f>J503</f>
        <v>0</v>
      </c>
      <c r="K73" s="172"/>
    </row>
    <row r="74" spans="2:11" s="9" customFormat="1" ht="19.95" customHeight="1">
      <c r="B74" s="166"/>
      <c r="C74" s="167"/>
      <c r="D74" s="168" t="s">
        <v>170</v>
      </c>
      <c r="E74" s="169"/>
      <c r="F74" s="169"/>
      <c r="G74" s="169"/>
      <c r="H74" s="169"/>
      <c r="I74" s="170"/>
      <c r="J74" s="171">
        <f>J541</f>
        <v>0</v>
      </c>
      <c r="K74" s="172"/>
    </row>
    <row r="75" spans="2:11" s="8" customFormat="1" ht="24.9" customHeight="1">
      <c r="B75" s="159"/>
      <c r="C75" s="160"/>
      <c r="D75" s="161" t="s">
        <v>689</v>
      </c>
      <c r="E75" s="162"/>
      <c r="F75" s="162"/>
      <c r="G75" s="162"/>
      <c r="H75" s="162"/>
      <c r="I75" s="163"/>
      <c r="J75" s="164">
        <f>J543</f>
        <v>0</v>
      </c>
      <c r="K75" s="165"/>
    </row>
    <row r="76" spans="2:11" s="9" customFormat="1" ht="19.95" customHeight="1">
      <c r="B76" s="166"/>
      <c r="C76" s="167"/>
      <c r="D76" s="168" t="s">
        <v>690</v>
      </c>
      <c r="E76" s="169"/>
      <c r="F76" s="169"/>
      <c r="G76" s="169"/>
      <c r="H76" s="169"/>
      <c r="I76" s="170"/>
      <c r="J76" s="171">
        <f>J544</f>
        <v>0</v>
      </c>
      <c r="K76" s="172"/>
    </row>
    <row r="77" spans="2:11" s="9" customFormat="1" ht="19.95" customHeight="1">
      <c r="B77" s="166"/>
      <c r="C77" s="167"/>
      <c r="D77" s="168" t="s">
        <v>691</v>
      </c>
      <c r="E77" s="169"/>
      <c r="F77" s="169"/>
      <c r="G77" s="169"/>
      <c r="H77" s="169"/>
      <c r="I77" s="170"/>
      <c r="J77" s="171">
        <f>J587</f>
        <v>0</v>
      </c>
      <c r="K77" s="172"/>
    </row>
    <row r="78" spans="2:11" s="9" customFormat="1" ht="19.95" customHeight="1">
      <c r="B78" s="166"/>
      <c r="C78" s="167"/>
      <c r="D78" s="168" t="s">
        <v>692</v>
      </c>
      <c r="E78" s="169"/>
      <c r="F78" s="169"/>
      <c r="G78" s="169"/>
      <c r="H78" s="169"/>
      <c r="I78" s="170"/>
      <c r="J78" s="171">
        <f>J657</f>
        <v>0</v>
      </c>
      <c r="K78" s="172"/>
    </row>
    <row r="79" spans="2:11" s="9" customFormat="1" ht="19.95" customHeight="1">
      <c r="B79" s="166"/>
      <c r="C79" s="167"/>
      <c r="D79" s="168" t="s">
        <v>693</v>
      </c>
      <c r="E79" s="169"/>
      <c r="F79" s="169"/>
      <c r="G79" s="169"/>
      <c r="H79" s="169"/>
      <c r="I79" s="170"/>
      <c r="J79" s="171">
        <f>J796</f>
        <v>0</v>
      </c>
      <c r="K79" s="172"/>
    </row>
    <row r="80" spans="2:11" s="9" customFormat="1" ht="19.95" customHeight="1">
      <c r="B80" s="166"/>
      <c r="C80" s="167"/>
      <c r="D80" s="168" t="s">
        <v>694</v>
      </c>
      <c r="E80" s="169"/>
      <c r="F80" s="169"/>
      <c r="G80" s="169"/>
      <c r="H80" s="169"/>
      <c r="I80" s="170"/>
      <c r="J80" s="171">
        <f>J802</f>
        <v>0</v>
      </c>
      <c r="K80" s="172"/>
    </row>
    <row r="81" spans="2:12" s="9" customFormat="1" ht="19.95" customHeight="1">
      <c r="B81" s="166"/>
      <c r="C81" s="167"/>
      <c r="D81" s="168" t="s">
        <v>695</v>
      </c>
      <c r="E81" s="169"/>
      <c r="F81" s="169"/>
      <c r="G81" s="169"/>
      <c r="H81" s="169"/>
      <c r="I81" s="170"/>
      <c r="J81" s="171">
        <f>J811</f>
        <v>0</v>
      </c>
      <c r="K81" s="172"/>
    </row>
    <row r="82" spans="2:12" s="9" customFormat="1" ht="19.95" customHeight="1">
      <c r="B82" s="166"/>
      <c r="C82" s="167"/>
      <c r="D82" s="168" t="s">
        <v>696</v>
      </c>
      <c r="E82" s="169"/>
      <c r="F82" s="169"/>
      <c r="G82" s="169"/>
      <c r="H82" s="169"/>
      <c r="I82" s="170"/>
      <c r="J82" s="171">
        <f>J893</f>
        <v>0</v>
      </c>
      <c r="K82" s="172"/>
    </row>
    <row r="83" spans="2:12" s="9" customFormat="1" ht="19.95" customHeight="1">
      <c r="B83" s="166"/>
      <c r="C83" s="167"/>
      <c r="D83" s="168" t="s">
        <v>697</v>
      </c>
      <c r="E83" s="169"/>
      <c r="F83" s="169"/>
      <c r="G83" s="169"/>
      <c r="H83" s="169"/>
      <c r="I83" s="170"/>
      <c r="J83" s="171">
        <f>J910</f>
        <v>0</v>
      </c>
      <c r="K83" s="172"/>
    </row>
    <row r="84" spans="2:12" s="9" customFormat="1" ht="19.95" customHeight="1">
      <c r="B84" s="166"/>
      <c r="C84" s="167"/>
      <c r="D84" s="168" t="s">
        <v>698</v>
      </c>
      <c r="E84" s="169"/>
      <c r="F84" s="169"/>
      <c r="G84" s="169"/>
      <c r="H84" s="169"/>
      <c r="I84" s="170"/>
      <c r="J84" s="171">
        <f>J963</f>
        <v>0</v>
      </c>
      <c r="K84" s="172"/>
    </row>
    <row r="85" spans="2:12" s="9" customFormat="1" ht="19.95" customHeight="1">
      <c r="B85" s="166"/>
      <c r="C85" s="167"/>
      <c r="D85" s="168" t="s">
        <v>699</v>
      </c>
      <c r="E85" s="169"/>
      <c r="F85" s="169"/>
      <c r="G85" s="169"/>
      <c r="H85" s="169"/>
      <c r="I85" s="170"/>
      <c r="J85" s="171">
        <f>J1004</f>
        <v>0</v>
      </c>
      <c r="K85" s="172"/>
    </row>
    <row r="86" spans="2:12" s="9" customFormat="1" ht="19.95" customHeight="1">
      <c r="B86" s="166"/>
      <c r="C86" s="167"/>
      <c r="D86" s="168" t="s">
        <v>700</v>
      </c>
      <c r="E86" s="169"/>
      <c r="F86" s="169"/>
      <c r="G86" s="169"/>
      <c r="H86" s="169"/>
      <c r="I86" s="170"/>
      <c r="J86" s="171">
        <f>J1095</f>
        <v>0</v>
      </c>
      <c r="K86" s="172"/>
    </row>
    <row r="87" spans="2:12" s="9" customFormat="1" ht="19.95" customHeight="1">
      <c r="B87" s="166"/>
      <c r="C87" s="167"/>
      <c r="D87" s="168" t="s">
        <v>701</v>
      </c>
      <c r="E87" s="169"/>
      <c r="F87" s="169"/>
      <c r="G87" s="169"/>
      <c r="H87" s="169"/>
      <c r="I87" s="170"/>
      <c r="J87" s="171">
        <f>J1135</f>
        <v>0</v>
      </c>
      <c r="K87" s="172"/>
    </row>
    <row r="88" spans="2:12" s="9" customFormat="1" ht="19.95" customHeight="1">
      <c r="B88" s="166"/>
      <c r="C88" s="167"/>
      <c r="D88" s="168" t="s">
        <v>702</v>
      </c>
      <c r="E88" s="169"/>
      <c r="F88" s="169"/>
      <c r="G88" s="169"/>
      <c r="H88" s="169"/>
      <c r="I88" s="170"/>
      <c r="J88" s="171">
        <f>J1142</f>
        <v>0</v>
      </c>
      <c r="K88" s="172"/>
    </row>
    <row r="89" spans="2:12" s="9" customFormat="1" ht="19.95" customHeight="1">
      <c r="B89" s="166"/>
      <c r="C89" s="167"/>
      <c r="D89" s="168" t="s">
        <v>703</v>
      </c>
      <c r="E89" s="169"/>
      <c r="F89" s="169"/>
      <c r="G89" s="169"/>
      <c r="H89" s="169"/>
      <c r="I89" s="170"/>
      <c r="J89" s="171">
        <f>J1189</f>
        <v>0</v>
      </c>
      <c r="K89" s="172"/>
    </row>
    <row r="90" spans="2:12" s="8" customFormat="1" ht="24.9" customHeight="1">
      <c r="B90" s="159"/>
      <c r="C90" s="160"/>
      <c r="D90" s="161" t="s">
        <v>704</v>
      </c>
      <c r="E90" s="162"/>
      <c r="F90" s="162"/>
      <c r="G90" s="162"/>
      <c r="H90" s="162"/>
      <c r="I90" s="163"/>
      <c r="J90" s="164">
        <f>J1226</f>
        <v>0</v>
      </c>
      <c r="K90" s="165"/>
    </row>
    <row r="91" spans="2:12" s="1" customFormat="1" ht="21.75" customHeight="1">
      <c r="B91" s="42"/>
      <c r="C91" s="43"/>
      <c r="D91" s="43"/>
      <c r="E91" s="43"/>
      <c r="F91" s="43"/>
      <c r="G91" s="43"/>
      <c r="H91" s="43"/>
      <c r="I91" s="128"/>
      <c r="J91" s="43"/>
      <c r="K91" s="46"/>
    </row>
    <row r="92" spans="2:12" s="1" customFormat="1" ht="6.9" customHeight="1">
      <c r="B92" s="57"/>
      <c r="C92" s="58"/>
      <c r="D92" s="58"/>
      <c r="E92" s="58"/>
      <c r="F92" s="58"/>
      <c r="G92" s="58"/>
      <c r="H92" s="58"/>
      <c r="I92" s="149"/>
      <c r="J92" s="58"/>
      <c r="K92" s="59"/>
    </row>
    <row r="96" spans="2:12" s="1" customFormat="1" ht="6.9" customHeight="1">
      <c r="B96" s="60"/>
      <c r="C96" s="61"/>
      <c r="D96" s="61"/>
      <c r="E96" s="61"/>
      <c r="F96" s="61"/>
      <c r="G96" s="61"/>
      <c r="H96" s="61"/>
      <c r="I96" s="152"/>
      <c r="J96" s="61"/>
      <c r="K96" s="61"/>
      <c r="L96" s="62"/>
    </row>
    <row r="97" spans="2:63" s="1" customFormat="1" ht="36.9" customHeight="1">
      <c r="B97" s="42"/>
      <c r="C97" s="63" t="s">
        <v>172</v>
      </c>
      <c r="D97" s="64"/>
      <c r="E97" s="64"/>
      <c r="F97" s="64"/>
      <c r="G97" s="64"/>
      <c r="H97" s="64"/>
      <c r="I97" s="173"/>
      <c r="J97" s="64"/>
      <c r="K97" s="64"/>
      <c r="L97" s="62"/>
    </row>
    <row r="98" spans="2:63" s="1" customFormat="1" ht="6.9" customHeight="1">
      <c r="B98" s="42"/>
      <c r="C98" s="64"/>
      <c r="D98" s="64"/>
      <c r="E98" s="64"/>
      <c r="F98" s="64"/>
      <c r="G98" s="64"/>
      <c r="H98" s="64"/>
      <c r="I98" s="173"/>
      <c r="J98" s="64"/>
      <c r="K98" s="64"/>
      <c r="L98" s="62"/>
    </row>
    <row r="99" spans="2:63" s="1" customFormat="1" ht="14.4" customHeight="1">
      <c r="B99" s="42"/>
      <c r="C99" s="66" t="s">
        <v>18</v>
      </c>
      <c r="D99" s="64"/>
      <c r="E99" s="64"/>
      <c r="F99" s="64"/>
      <c r="G99" s="64"/>
      <c r="H99" s="64"/>
      <c r="I99" s="173"/>
      <c r="J99" s="64"/>
      <c r="K99" s="64"/>
      <c r="L99" s="62"/>
    </row>
    <row r="100" spans="2:63" s="1" customFormat="1" ht="22.5" customHeight="1">
      <c r="B100" s="42"/>
      <c r="C100" s="64"/>
      <c r="D100" s="64"/>
      <c r="E100" s="416" t="str">
        <f>E7</f>
        <v>IVC v Jablunkově</v>
      </c>
      <c r="F100" s="417"/>
      <c r="G100" s="417"/>
      <c r="H100" s="417"/>
      <c r="I100" s="173"/>
      <c r="J100" s="64"/>
      <c r="K100" s="64"/>
      <c r="L100" s="62"/>
    </row>
    <row r="101" spans="2:63" ht="13.2">
      <c r="B101" s="29"/>
      <c r="C101" s="66" t="s">
        <v>154</v>
      </c>
      <c r="D101" s="273"/>
      <c r="E101" s="273"/>
      <c r="F101" s="273"/>
      <c r="G101" s="273"/>
      <c r="H101" s="273"/>
      <c r="J101" s="273"/>
      <c r="K101" s="273"/>
      <c r="L101" s="274"/>
    </row>
    <row r="102" spans="2:63" s="1" customFormat="1" ht="22.5" customHeight="1">
      <c r="B102" s="42"/>
      <c r="C102" s="64"/>
      <c r="D102" s="64"/>
      <c r="E102" s="416" t="s">
        <v>679</v>
      </c>
      <c r="F102" s="418"/>
      <c r="G102" s="418"/>
      <c r="H102" s="418"/>
      <c r="I102" s="173"/>
      <c r="J102" s="64"/>
      <c r="K102" s="64"/>
      <c r="L102" s="62"/>
    </row>
    <row r="103" spans="2:63" s="1" customFormat="1" ht="14.4" customHeight="1">
      <c r="B103" s="42"/>
      <c r="C103" s="66" t="s">
        <v>582</v>
      </c>
      <c r="D103" s="64"/>
      <c r="E103" s="64"/>
      <c r="F103" s="64"/>
      <c r="G103" s="64"/>
      <c r="H103" s="64"/>
      <c r="I103" s="173"/>
      <c r="J103" s="64"/>
      <c r="K103" s="64"/>
      <c r="L103" s="62"/>
    </row>
    <row r="104" spans="2:63" s="1" customFormat="1" ht="23.25" customHeight="1">
      <c r="B104" s="42"/>
      <c r="C104" s="64"/>
      <c r="D104" s="64"/>
      <c r="E104" s="388" t="str">
        <f>E11</f>
        <v>D.1.1 - Architektonicko stavební řešení</v>
      </c>
      <c r="F104" s="418"/>
      <c r="G104" s="418"/>
      <c r="H104" s="418"/>
      <c r="I104" s="173"/>
      <c r="J104" s="64"/>
      <c r="K104" s="64"/>
      <c r="L104" s="62"/>
    </row>
    <row r="105" spans="2:63" s="1" customFormat="1" ht="6.9" customHeight="1">
      <c r="B105" s="42"/>
      <c r="C105" s="64"/>
      <c r="D105" s="64"/>
      <c r="E105" s="64"/>
      <c r="F105" s="64"/>
      <c r="G105" s="64"/>
      <c r="H105" s="64"/>
      <c r="I105" s="173"/>
      <c r="J105" s="64"/>
      <c r="K105" s="64"/>
      <c r="L105" s="62"/>
    </row>
    <row r="106" spans="2:63" s="1" customFormat="1" ht="18" customHeight="1">
      <c r="B106" s="42"/>
      <c r="C106" s="66" t="s">
        <v>23</v>
      </c>
      <c r="D106" s="64"/>
      <c r="E106" s="64"/>
      <c r="F106" s="174" t="str">
        <f>F14</f>
        <v xml:space="preserve"> </v>
      </c>
      <c r="G106" s="64"/>
      <c r="H106" s="64"/>
      <c r="I106" s="175" t="s">
        <v>25</v>
      </c>
      <c r="J106" s="74" t="str">
        <f>IF(J14="","",J14)</f>
        <v>17.4.2017</v>
      </c>
      <c r="K106" s="64"/>
      <c r="L106" s="62"/>
    </row>
    <row r="107" spans="2:63" s="1" customFormat="1" ht="6.9" customHeight="1">
      <c r="B107" s="42"/>
      <c r="C107" s="64"/>
      <c r="D107" s="64"/>
      <c r="E107" s="64"/>
      <c r="F107" s="64"/>
      <c r="G107" s="64"/>
      <c r="H107" s="64"/>
      <c r="I107" s="173"/>
      <c r="J107" s="64"/>
      <c r="K107" s="64"/>
      <c r="L107" s="62"/>
    </row>
    <row r="108" spans="2:63" s="1" customFormat="1" ht="13.2">
      <c r="B108" s="42"/>
      <c r="C108" s="66" t="s">
        <v>27</v>
      </c>
      <c r="D108" s="64"/>
      <c r="E108" s="64"/>
      <c r="F108" s="174" t="str">
        <f>E17</f>
        <v xml:space="preserve"> </v>
      </c>
      <c r="G108" s="64"/>
      <c r="H108" s="64"/>
      <c r="I108" s="175" t="s">
        <v>31</v>
      </c>
      <c r="J108" s="174" t="str">
        <f>E23</f>
        <v xml:space="preserve"> </v>
      </c>
      <c r="K108" s="64"/>
      <c r="L108" s="62"/>
    </row>
    <row r="109" spans="2:63" s="1" customFormat="1" ht="14.4" customHeight="1">
      <c r="B109" s="42"/>
      <c r="C109" s="66" t="s">
        <v>30</v>
      </c>
      <c r="D109" s="64"/>
      <c r="E109" s="64"/>
      <c r="F109" s="174" t="str">
        <f>IF(E20="","",E20)</f>
        <v/>
      </c>
      <c r="G109" s="64"/>
      <c r="H109" s="64"/>
      <c r="I109" s="173"/>
      <c r="J109" s="64"/>
      <c r="K109" s="64"/>
      <c r="L109" s="62"/>
    </row>
    <row r="110" spans="2:63" s="1" customFormat="1" ht="10.35" customHeight="1">
      <c r="B110" s="42"/>
      <c r="C110" s="64"/>
      <c r="D110" s="64"/>
      <c r="E110" s="64"/>
      <c r="F110" s="64"/>
      <c r="G110" s="64"/>
      <c r="H110" s="64"/>
      <c r="I110" s="173"/>
      <c r="J110" s="64"/>
      <c r="K110" s="64"/>
      <c r="L110" s="62"/>
    </row>
    <row r="111" spans="2:63" s="10" customFormat="1" ht="29.25" customHeight="1">
      <c r="B111" s="176"/>
      <c r="C111" s="177" t="s">
        <v>173</v>
      </c>
      <c r="D111" s="178" t="s">
        <v>53</v>
      </c>
      <c r="E111" s="178" t="s">
        <v>49</v>
      </c>
      <c r="F111" s="178" t="s">
        <v>174</v>
      </c>
      <c r="G111" s="178" t="s">
        <v>175</v>
      </c>
      <c r="H111" s="178" t="s">
        <v>176</v>
      </c>
      <c r="I111" s="179" t="s">
        <v>177</v>
      </c>
      <c r="J111" s="178" t="s">
        <v>158</v>
      </c>
      <c r="K111" s="180" t="s">
        <v>178</v>
      </c>
      <c r="L111" s="181"/>
      <c r="M111" s="82" t="s">
        <v>179</v>
      </c>
      <c r="N111" s="83" t="s">
        <v>38</v>
      </c>
      <c r="O111" s="83" t="s">
        <v>180</v>
      </c>
      <c r="P111" s="83" t="s">
        <v>181</v>
      </c>
      <c r="Q111" s="83" t="s">
        <v>182</v>
      </c>
      <c r="R111" s="83" t="s">
        <v>183</v>
      </c>
      <c r="S111" s="83" t="s">
        <v>184</v>
      </c>
      <c r="T111" s="84" t="s">
        <v>185</v>
      </c>
    </row>
    <row r="112" spans="2:63" s="1" customFormat="1" ht="29.25" customHeight="1">
      <c r="B112" s="42"/>
      <c r="C112" s="88" t="s">
        <v>159</v>
      </c>
      <c r="D112" s="64"/>
      <c r="E112" s="64"/>
      <c r="F112" s="64"/>
      <c r="G112" s="64"/>
      <c r="H112" s="64"/>
      <c r="I112" s="173"/>
      <c r="J112" s="182">
        <f>BK112</f>
        <v>0</v>
      </c>
      <c r="K112" s="64"/>
      <c r="L112" s="62"/>
      <c r="M112" s="85"/>
      <c r="N112" s="86"/>
      <c r="O112" s="86"/>
      <c r="P112" s="183">
        <f>P113+P543+P1226</f>
        <v>0</v>
      </c>
      <c r="Q112" s="86"/>
      <c r="R112" s="183">
        <f>R113+R543+R1226</f>
        <v>523.04195577999997</v>
      </c>
      <c r="S112" s="86"/>
      <c r="T112" s="184">
        <f>T113+T543+T1226</f>
        <v>0</v>
      </c>
      <c r="AT112" s="25" t="s">
        <v>67</v>
      </c>
      <c r="AU112" s="25" t="s">
        <v>160</v>
      </c>
      <c r="BK112" s="185">
        <f>BK113+BK543+BK1226</f>
        <v>0</v>
      </c>
    </row>
    <row r="113" spans="2:65" s="11" customFormat="1" ht="37.35" customHeight="1">
      <c r="B113" s="186"/>
      <c r="C113" s="187"/>
      <c r="D113" s="188" t="s">
        <v>67</v>
      </c>
      <c r="E113" s="189" t="s">
        <v>186</v>
      </c>
      <c r="F113" s="189" t="s">
        <v>187</v>
      </c>
      <c r="G113" s="187"/>
      <c r="H113" s="187"/>
      <c r="I113" s="190"/>
      <c r="J113" s="191">
        <f>BK113</f>
        <v>0</v>
      </c>
      <c r="K113" s="187"/>
      <c r="L113" s="192"/>
      <c r="M113" s="193"/>
      <c r="N113" s="194"/>
      <c r="O113" s="194"/>
      <c r="P113" s="195">
        <f>P114+P155+P176+P266+P480+P541</f>
        <v>0</v>
      </c>
      <c r="Q113" s="194"/>
      <c r="R113" s="195">
        <f>R114+R155+R176+R266+R480+R541</f>
        <v>487.76442922999996</v>
      </c>
      <c r="S113" s="194"/>
      <c r="T113" s="196">
        <f>T114+T155+T176+T266+T480+T541</f>
        <v>0</v>
      </c>
      <c r="AR113" s="197" t="s">
        <v>75</v>
      </c>
      <c r="AT113" s="198" t="s">
        <v>67</v>
      </c>
      <c r="AU113" s="198" t="s">
        <v>68</v>
      </c>
      <c r="AY113" s="197" t="s">
        <v>188</v>
      </c>
      <c r="BK113" s="199">
        <f>BK114+BK155+BK176+BK266+BK480+BK541</f>
        <v>0</v>
      </c>
    </row>
    <row r="114" spans="2:65" s="11" customFormat="1" ht="19.95" customHeight="1">
      <c r="B114" s="186"/>
      <c r="C114" s="187"/>
      <c r="D114" s="200" t="s">
        <v>67</v>
      </c>
      <c r="E114" s="201" t="s">
        <v>75</v>
      </c>
      <c r="F114" s="201" t="s">
        <v>189</v>
      </c>
      <c r="G114" s="187"/>
      <c r="H114" s="187"/>
      <c r="I114" s="190"/>
      <c r="J114" s="202">
        <f>BK114</f>
        <v>0</v>
      </c>
      <c r="K114" s="187"/>
      <c r="L114" s="192"/>
      <c r="M114" s="193"/>
      <c r="N114" s="194"/>
      <c r="O114" s="194"/>
      <c r="P114" s="195">
        <f>SUM(P115:P154)</f>
        <v>0</v>
      </c>
      <c r="Q114" s="194"/>
      <c r="R114" s="195">
        <f>SUM(R115:R154)</f>
        <v>1.8000000000000001E-4</v>
      </c>
      <c r="S114" s="194"/>
      <c r="T114" s="196">
        <f>SUM(T115:T154)</f>
        <v>0</v>
      </c>
      <c r="AR114" s="197" t="s">
        <v>75</v>
      </c>
      <c r="AT114" s="198" t="s">
        <v>67</v>
      </c>
      <c r="AU114" s="198" t="s">
        <v>75</v>
      </c>
      <c r="AY114" s="197" t="s">
        <v>188</v>
      </c>
      <c r="BK114" s="199">
        <f>SUM(BK115:BK154)</f>
        <v>0</v>
      </c>
    </row>
    <row r="115" spans="2:65" s="1" customFormat="1" ht="22.5" customHeight="1">
      <c r="B115" s="42"/>
      <c r="C115" s="203" t="s">
        <v>75</v>
      </c>
      <c r="D115" s="203" t="s">
        <v>190</v>
      </c>
      <c r="E115" s="204" t="s">
        <v>705</v>
      </c>
      <c r="F115" s="205" t="s">
        <v>706</v>
      </c>
      <c r="G115" s="206" t="s">
        <v>430</v>
      </c>
      <c r="H115" s="207">
        <v>1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195</v>
      </c>
      <c r="AT115" s="25" t="s">
        <v>190</v>
      </c>
      <c r="AU115" s="25" t="s">
        <v>79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195</v>
      </c>
      <c r="BM115" s="25" t="s">
        <v>707</v>
      </c>
    </row>
    <row r="116" spans="2:65" s="12" customFormat="1">
      <c r="B116" s="215"/>
      <c r="C116" s="216"/>
      <c r="D116" s="229" t="s">
        <v>197</v>
      </c>
      <c r="E116" s="239" t="s">
        <v>21</v>
      </c>
      <c r="F116" s="240" t="s">
        <v>75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79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22.5" customHeight="1">
      <c r="B117" s="42"/>
      <c r="C117" s="203" t="s">
        <v>79</v>
      </c>
      <c r="D117" s="203" t="s">
        <v>190</v>
      </c>
      <c r="E117" s="204" t="s">
        <v>708</v>
      </c>
      <c r="F117" s="205" t="s">
        <v>709</v>
      </c>
      <c r="G117" s="206" t="s">
        <v>430</v>
      </c>
      <c r="H117" s="207">
        <v>2</v>
      </c>
      <c r="I117" s="208"/>
      <c r="J117" s="209">
        <f>ROUND(I117*H117,2)</f>
        <v>0</v>
      </c>
      <c r="K117" s="205" t="s">
        <v>21</v>
      </c>
      <c r="L117" s="62"/>
      <c r="M117" s="210" t="s">
        <v>21</v>
      </c>
      <c r="N117" s="211" t="s">
        <v>39</v>
      </c>
      <c r="O117" s="43"/>
      <c r="P117" s="212">
        <f>O117*H117</f>
        <v>0</v>
      </c>
      <c r="Q117" s="212">
        <v>9.0000000000000006E-5</v>
      </c>
      <c r="R117" s="212">
        <f>Q117*H117</f>
        <v>1.8000000000000001E-4</v>
      </c>
      <c r="S117" s="212">
        <v>0</v>
      </c>
      <c r="T117" s="213">
        <f>S117*H117</f>
        <v>0</v>
      </c>
      <c r="AR117" s="25" t="s">
        <v>195</v>
      </c>
      <c r="AT117" s="25" t="s">
        <v>190</v>
      </c>
      <c r="AU117" s="25" t="s">
        <v>79</v>
      </c>
      <c r="AY117" s="25" t="s">
        <v>188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75</v>
      </c>
      <c r="BK117" s="214">
        <f>ROUND(I117*H117,2)</f>
        <v>0</v>
      </c>
      <c r="BL117" s="25" t="s">
        <v>195</v>
      </c>
      <c r="BM117" s="25" t="s">
        <v>710</v>
      </c>
    </row>
    <row r="118" spans="2:65" s="12" customFormat="1">
      <c r="B118" s="215"/>
      <c r="C118" s="216"/>
      <c r="D118" s="229" t="s">
        <v>197</v>
      </c>
      <c r="E118" s="239" t="s">
        <v>21</v>
      </c>
      <c r="F118" s="240" t="s">
        <v>79</v>
      </c>
      <c r="G118" s="216"/>
      <c r="H118" s="241">
        <v>2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79</v>
      </c>
      <c r="AV118" s="12" t="s">
        <v>79</v>
      </c>
      <c r="AW118" s="12" t="s">
        <v>32</v>
      </c>
      <c r="AX118" s="12" t="s">
        <v>75</v>
      </c>
      <c r="AY118" s="226" t="s">
        <v>188</v>
      </c>
    </row>
    <row r="119" spans="2:65" s="1" customFormat="1" ht="22.5" customHeight="1">
      <c r="B119" s="42"/>
      <c r="C119" s="203" t="s">
        <v>114</v>
      </c>
      <c r="D119" s="203" t="s">
        <v>190</v>
      </c>
      <c r="E119" s="204" t="s">
        <v>711</v>
      </c>
      <c r="F119" s="205" t="s">
        <v>712</v>
      </c>
      <c r="G119" s="206" t="s">
        <v>247</v>
      </c>
      <c r="H119" s="207">
        <v>41.6</v>
      </c>
      <c r="I119" s="208"/>
      <c r="J119" s="209">
        <f>ROUND(I119*H119,2)</f>
        <v>0</v>
      </c>
      <c r="K119" s="205" t="s">
        <v>21</v>
      </c>
      <c r="L119" s="62"/>
      <c r="M119" s="210" t="s">
        <v>21</v>
      </c>
      <c r="N119" s="211" t="s">
        <v>39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195</v>
      </c>
      <c r="AT119" s="25" t="s">
        <v>190</v>
      </c>
      <c r="AU119" s="25" t="s">
        <v>79</v>
      </c>
      <c r="AY119" s="25" t="s">
        <v>188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75</v>
      </c>
      <c r="BK119" s="214">
        <f>ROUND(I119*H119,2)</f>
        <v>0</v>
      </c>
      <c r="BL119" s="25" t="s">
        <v>195</v>
      </c>
      <c r="BM119" s="25" t="s">
        <v>713</v>
      </c>
    </row>
    <row r="120" spans="2:65" s="12" customFormat="1">
      <c r="B120" s="215"/>
      <c r="C120" s="216"/>
      <c r="D120" s="229" t="s">
        <v>197</v>
      </c>
      <c r="E120" s="239" t="s">
        <v>21</v>
      </c>
      <c r="F120" s="240" t="s">
        <v>714</v>
      </c>
      <c r="G120" s="216"/>
      <c r="H120" s="241">
        <v>41.6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79</v>
      </c>
      <c r="AV120" s="12" t="s">
        <v>79</v>
      </c>
      <c r="AW120" s="12" t="s">
        <v>32</v>
      </c>
      <c r="AX120" s="12" t="s">
        <v>75</v>
      </c>
      <c r="AY120" s="226" t="s">
        <v>188</v>
      </c>
    </row>
    <row r="121" spans="2:65" s="1" customFormat="1" ht="22.5" customHeight="1">
      <c r="B121" s="42"/>
      <c r="C121" s="203" t="s">
        <v>195</v>
      </c>
      <c r="D121" s="203" t="s">
        <v>190</v>
      </c>
      <c r="E121" s="204" t="s">
        <v>715</v>
      </c>
      <c r="F121" s="205" t="s">
        <v>716</v>
      </c>
      <c r="G121" s="206" t="s">
        <v>247</v>
      </c>
      <c r="H121" s="207">
        <v>12.48</v>
      </c>
      <c r="I121" s="208"/>
      <c r="J121" s="209">
        <f>ROUND(I121*H121,2)</f>
        <v>0</v>
      </c>
      <c r="K121" s="205" t="s">
        <v>21</v>
      </c>
      <c r="L121" s="62"/>
      <c r="M121" s="210" t="s">
        <v>21</v>
      </c>
      <c r="N121" s="211" t="s">
        <v>39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195</v>
      </c>
      <c r="AT121" s="25" t="s">
        <v>190</v>
      </c>
      <c r="AU121" s="25" t="s">
        <v>79</v>
      </c>
      <c r="AY121" s="25" t="s">
        <v>188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75</v>
      </c>
      <c r="BK121" s="214">
        <f>ROUND(I121*H121,2)</f>
        <v>0</v>
      </c>
      <c r="BL121" s="25" t="s">
        <v>195</v>
      </c>
      <c r="BM121" s="25" t="s">
        <v>717</v>
      </c>
    </row>
    <row r="122" spans="2:65" s="12" customFormat="1">
      <c r="B122" s="215"/>
      <c r="C122" s="216"/>
      <c r="D122" s="229" t="s">
        <v>197</v>
      </c>
      <c r="E122" s="239" t="s">
        <v>21</v>
      </c>
      <c r="F122" s="240" t="s">
        <v>718</v>
      </c>
      <c r="G122" s="216"/>
      <c r="H122" s="241">
        <v>12.48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197</v>
      </c>
      <c r="AU122" s="226" t="s">
        <v>79</v>
      </c>
      <c r="AV122" s="12" t="s">
        <v>79</v>
      </c>
      <c r="AW122" s="12" t="s">
        <v>32</v>
      </c>
      <c r="AX122" s="12" t="s">
        <v>75</v>
      </c>
      <c r="AY122" s="226" t="s">
        <v>188</v>
      </c>
    </row>
    <row r="123" spans="2:65" s="1" customFormat="1" ht="22.5" customHeight="1">
      <c r="B123" s="42"/>
      <c r="C123" s="203" t="s">
        <v>212</v>
      </c>
      <c r="D123" s="203" t="s">
        <v>190</v>
      </c>
      <c r="E123" s="204" t="s">
        <v>719</v>
      </c>
      <c r="F123" s="205" t="s">
        <v>720</v>
      </c>
      <c r="G123" s="206" t="s">
        <v>247</v>
      </c>
      <c r="H123" s="207">
        <v>105.86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39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195</v>
      </c>
      <c r="AT123" s="25" t="s">
        <v>190</v>
      </c>
      <c r="AU123" s="25" t="s">
        <v>79</v>
      </c>
      <c r="AY123" s="25" t="s">
        <v>188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75</v>
      </c>
      <c r="BK123" s="214">
        <f>ROUND(I123*H123,2)</f>
        <v>0</v>
      </c>
      <c r="BL123" s="25" t="s">
        <v>195</v>
      </c>
      <c r="BM123" s="25" t="s">
        <v>721</v>
      </c>
    </row>
    <row r="124" spans="2:65" s="12" customFormat="1">
      <c r="B124" s="215"/>
      <c r="C124" s="216"/>
      <c r="D124" s="217" t="s">
        <v>197</v>
      </c>
      <c r="E124" s="218" t="s">
        <v>21</v>
      </c>
      <c r="F124" s="219" t="s">
        <v>722</v>
      </c>
      <c r="G124" s="216"/>
      <c r="H124" s="220">
        <v>6.9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79</v>
      </c>
      <c r="AV124" s="12" t="s">
        <v>79</v>
      </c>
      <c r="AW124" s="12" t="s">
        <v>32</v>
      </c>
      <c r="AX124" s="12" t="s">
        <v>68</v>
      </c>
      <c r="AY124" s="226" t="s">
        <v>188</v>
      </c>
    </row>
    <row r="125" spans="2:65" s="12" customFormat="1">
      <c r="B125" s="215"/>
      <c r="C125" s="216"/>
      <c r="D125" s="217" t="s">
        <v>197</v>
      </c>
      <c r="E125" s="218" t="s">
        <v>21</v>
      </c>
      <c r="F125" s="219" t="s">
        <v>723</v>
      </c>
      <c r="G125" s="216"/>
      <c r="H125" s="220">
        <v>11.52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79</v>
      </c>
      <c r="AV125" s="12" t="s">
        <v>79</v>
      </c>
      <c r="AW125" s="12" t="s">
        <v>32</v>
      </c>
      <c r="AX125" s="12" t="s">
        <v>68</v>
      </c>
      <c r="AY125" s="226" t="s">
        <v>188</v>
      </c>
    </row>
    <row r="126" spans="2:65" s="12" customFormat="1">
      <c r="B126" s="215"/>
      <c r="C126" s="216"/>
      <c r="D126" s="217" t="s">
        <v>197</v>
      </c>
      <c r="E126" s="218" t="s">
        <v>21</v>
      </c>
      <c r="F126" s="219" t="s">
        <v>724</v>
      </c>
      <c r="G126" s="216"/>
      <c r="H126" s="220">
        <v>12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79</v>
      </c>
      <c r="AV126" s="12" t="s">
        <v>79</v>
      </c>
      <c r="AW126" s="12" t="s">
        <v>32</v>
      </c>
      <c r="AX126" s="12" t="s">
        <v>68</v>
      </c>
      <c r="AY126" s="226" t="s">
        <v>188</v>
      </c>
    </row>
    <row r="127" spans="2:65" s="12" customFormat="1">
      <c r="B127" s="215"/>
      <c r="C127" s="216"/>
      <c r="D127" s="217" t="s">
        <v>197</v>
      </c>
      <c r="E127" s="218" t="s">
        <v>21</v>
      </c>
      <c r="F127" s="219" t="s">
        <v>725</v>
      </c>
      <c r="G127" s="216"/>
      <c r="H127" s="220">
        <v>12.48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79</v>
      </c>
      <c r="AV127" s="12" t="s">
        <v>79</v>
      </c>
      <c r="AW127" s="12" t="s">
        <v>32</v>
      </c>
      <c r="AX127" s="12" t="s">
        <v>68</v>
      </c>
      <c r="AY127" s="226" t="s">
        <v>188</v>
      </c>
    </row>
    <row r="128" spans="2:65" s="12" customFormat="1">
      <c r="B128" s="215"/>
      <c r="C128" s="216"/>
      <c r="D128" s="217" t="s">
        <v>197</v>
      </c>
      <c r="E128" s="218" t="s">
        <v>21</v>
      </c>
      <c r="F128" s="219" t="s">
        <v>726</v>
      </c>
      <c r="G128" s="216"/>
      <c r="H128" s="220">
        <v>12.96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197</v>
      </c>
      <c r="AU128" s="226" t="s">
        <v>79</v>
      </c>
      <c r="AV128" s="12" t="s">
        <v>79</v>
      </c>
      <c r="AW128" s="12" t="s">
        <v>32</v>
      </c>
      <c r="AX128" s="12" t="s">
        <v>68</v>
      </c>
      <c r="AY128" s="226" t="s">
        <v>188</v>
      </c>
    </row>
    <row r="129" spans="2:65" s="13" customFormat="1">
      <c r="B129" s="227"/>
      <c r="C129" s="228"/>
      <c r="D129" s="217" t="s">
        <v>197</v>
      </c>
      <c r="E129" s="242" t="s">
        <v>21</v>
      </c>
      <c r="F129" s="243" t="s">
        <v>199</v>
      </c>
      <c r="G129" s="228"/>
      <c r="H129" s="244">
        <v>55.86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197</v>
      </c>
      <c r="AU129" s="238" t="s">
        <v>79</v>
      </c>
      <c r="AV129" s="13" t="s">
        <v>114</v>
      </c>
      <c r="AW129" s="13" t="s">
        <v>32</v>
      </c>
      <c r="AX129" s="13" t="s">
        <v>68</v>
      </c>
      <c r="AY129" s="238" t="s">
        <v>188</v>
      </c>
    </row>
    <row r="130" spans="2:65" s="12" customFormat="1">
      <c r="B130" s="215"/>
      <c r="C130" s="216"/>
      <c r="D130" s="217" t="s">
        <v>197</v>
      </c>
      <c r="E130" s="218" t="s">
        <v>21</v>
      </c>
      <c r="F130" s="219" t="s">
        <v>727</v>
      </c>
      <c r="G130" s="216"/>
      <c r="H130" s="220">
        <v>50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79</v>
      </c>
      <c r="AV130" s="12" t="s">
        <v>79</v>
      </c>
      <c r="AW130" s="12" t="s">
        <v>32</v>
      </c>
      <c r="AX130" s="12" t="s">
        <v>68</v>
      </c>
      <c r="AY130" s="226" t="s">
        <v>188</v>
      </c>
    </row>
    <row r="131" spans="2:65" s="13" customFormat="1">
      <c r="B131" s="227"/>
      <c r="C131" s="228"/>
      <c r="D131" s="217" t="s">
        <v>197</v>
      </c>
      <c r="E131" s="242" t="s">
        <v>21</v>
      </c>
      <c r="F131" s="243" t="s">
        <v>199</v>
      </c>
      <c r="G131" s="228"/>
      <c r="H131" s="244">
        <v>50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197</v>
      </c>
      <c r="AU131" s="238" t="s">
        <v>79</v>
      </c>
      <c r="AV131" s="13" t="s">
        <v>114</v>
      </c>
      <c r="AW131" s="13" t="s">
        <v>32</v>
      </c>
      <c r="AX131" s="13" t="s">
        <v>68</v>
      </c>
      <c r="AY131" s="238" t="s">
        <v>188</v>
      </c>
    </row>
    <row r="132" spans="2:65" s="14" customFormat="1">
      <c r="B132" s="245"/>
      <c r="C132" s="246"/>
      <c r="D132" s="229" t="s">
        <v>197</v>
      </c>
      <c r="E132" s="247" t="s">
        <v>21</v>
      </c>
      <c r="F132" s="248" t="s">
        <v>238</v>
      </c>
      <c r="G132" s="246"/>
      <c r="H132" s="249">
        <v>105.86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197</v>
      </c>
      <c r="AU132" s="255" t="s">
        <v>79</v>
      </c>
      <c r="AV132" s="14" t="s">
        <v>195</v>
      </c>
      <c r="AW132" s="14" t="s">
        <v>32</v>
      </c>
      <c r="AX132" s="14" t="s">
        <v>75</v>
      </c>
      <c r="AY132" s="255" t="s">
        <v>188</v>
      </c>
    </row>
    <row r="133" spans="2:65" s="1" customFormat="1" ht="22.5" customHeight="1">
      <c r="B133" s="42"/>
      <c r="C133" s="203" t="s">
        <v>217</v>
      </c>
      <c r="D133" s="203" t="s">
        <v>190</v>
      </c>
      <c r="E133" s="204" t="s">
        <v>728</v>
      </c>
      <c r="F133" s="205" t="s">
        <v>729</v>
      </c>
      <c r="G133" s="206" t="s">
        <v>247</v>
      </c>
      <c r="H133" s="207">
        <v>31.74</v>
      </c>
      <c r="I133" s="208"/>
      <c r="J133" s="209">
        <f>ROUND(I133*H133,2)</f>
        <v>0</v>
      </c>
      <c r="K133" s="205" t="s">
        <v>21</v>
      </c>
      <c r="L133" s="62"/>
      <c r="M133" s="210" t="s">
        <v>21</v>
      </c>
      <c r="N133" s="211" t="s">
        <v>39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195</v>
      </c>
      <c r="AT133" s="25" t="s">
        <v>190</v>
      </c>
      <c r="AU133" s="25" t="s">
        <v>79</v>
      </c>
      <c r="AY133" s="25" t="s">
        <v>188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75</v>
      </c>
      <c r="BK133" s="214">
        <f>ROUND(I133*H133,2)</f>
        <v>0</v>
      </c>
      <c r="BL133" s="25" t="s">
        <v>195</v>
      </c>
      <c r="BM133" s="25" t="s">
        <v>730</v>
      </c>
    </row>
    <row r="134" spans="2:65" s="12" customFormat="1">
      <c r="B134" s="215"/>
      <c r="C134" s="216"/>
      <c r="D134" s="217" t="s">
        <v>197</v>
      </c>
      <c r="E134" s="218" t="s">
        <v>21</v>
      </c>
      <c r="F134" s="219" t="s">
        <v>731</v>
      </c>
      <c r="G134" s="216"/>
      <c r="H134" s="220">
        <v>16.739999999999998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79</v>
      </c>
      <c r="AV134" s="12" t="s">
        <v>79</v>
      </c>
      <c r="AW134" s="12" t="s">
        <v>32</v>
      </c>
      <c r="AX134" s="12" t="s">
        <v>68</v>
      </c>
      <c r="AY134" s="226" t="s">
        <v>188</v>
      </c>
    </row>
    <row r="135" spans="2:65" s="13" customFormat="1">
      <c r="B135" s="227"/>
      <c r="C135" s="228"/>
      <c r="D135" s="217" t="s">
        <v>197</v>
      </c>
      <c r="E135" s="242" t="s">
        <v>21</v>
      </c>
      <c r="F135" s="243" t="s">
        <v>199</v>
      </c>
      <c r="G135" s="228"/>
      <c r="H135" s="244">
        <v>16.739999999999998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197</v>
      </c>
      <c r="AU135" s="238" t="s">
        <v>79</v>
      </c>
      <c r="AV135" s="13" t="s">
        <v>114</v>
      </c>
      <c r="AW135" s="13" t="s">
        <v>32</v>
      </c>
      <c r="AX135" s="13" t="s">
        <v>68</v>
      </c>
      <c r="AY135" s="238" t="s">
        <v>188</v>
      </c>
    </row>
    <row r="136" spans="2:65" s="12" customFormat="1">
      <c r="B136" s="215"/>
      <c r="C136" s="216"/>
      <c r="D136" s="217" t="s">
        <v>197</v>
      </c>
      <c r="E136" s="218" t="s">
        <v>21</v>
      </c>
      <c r="F136" s="219" t="s">
        <v>732</v>
      </c>
      <c r="G136" s="216"/>
      <c r="H136" s="220">
        <v>15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79</v>
      </c>
      <c r="AV136" s="12" t="s">
        <v>79</v>
      </c>
      <c r="AW136" s="12" t="s">
        <v>32</v>
      </c>
      <c r="AX136" s="12" t="s">
        <v>68</v>
      </c>
      <c r="AY136" s="226" t="s">
        <v>188</v>
      </c>
    </row>
    <row r="137" spans="2:65" s="13" customFormat="1">
      <c r="B137" s="227"/>
      <c r="C137" s="228"/>
      <c r="D137" s="217" t="s">
        <v>197</v>
      </c>
      <c r="E137" s="242" t="s">
        <v>21</v>
      </c>
      <c r="F137" s="243" t="s">
        <v>199</v>
      </c>
      <c r="G137" s="228"/>
      <c r="H137" s="244">
        <v>15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197</v>
      </c>
      <c r="AU137" s="238" t="s">
        <v>79</v>
      </c>
      <c r="AV137" s="13" t="s">
        <v>114</v>
      </c>
      <c r="AW137" s="13" t="s">
        <v>32</v>
      </c>
      <c r="AX137" s="13" t="s">
        <v>68</v>
      </c>
      <c r="AY137" s="238" t="s">
        <v>188</v>
      </c>
    </row>
    <row r="138" spans="2:65" s="14" customFormat="1">
      <c r="B138" s="245"/>
      <c r="C138" s="246"/>
      <c r="D138" s="229" t="s">
        <v>197</v>
      </c>
      <c r="E138" s="247" t="s">
        <v>21</v>
      </c>
      <c r="F138" s="248" t="s">
        <v>238</v>
      </c>
      <c r="G138" s="246"/>
      <c r="H138" s="249">
        <v>31.74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197</v>
      </c>
      <c r="AU138" s="255" t="s">
        <v>79</v>
      </c>
      <c r="AV138" s="14" t="s">
        <v>195</v>
      </c>
      <c r="AW138" s="14" t="s">
        <v>32</v>
      </c>
      <c r="AX138" s="14" t="s">
        <v>75</v>
      </c>
      <c r="AY138" s="255" t="s">
        <v>188</v>
      </c>
    </row>
    <row r="139" spans="2:65" s="1" customFormat="1" ht="22.5" customHeight="1">
      <c r="B139" s="42"/>
      <c r="C139" s="203" t="s">
        <v>222</v>
      </c>
      <c r="D139" s="203" t="s">
        <v>190</v>
      </c>
      <c r="E139" s="204" t="s">
        <v>733</v>
      </c>
      <c r="F139" s="205" t="s">
        <v>734</v>
      </c>
      <c r="G139" s="206" t="s">
        <v>430</v>
      </c>
      <c r="H139" s="207">
        <v>5</v>
      </c>
      <c r="I139" s="208"/>
      <c r="J139" s="209">
        <f>ROUND(I139*H139,2)</f>
        <v>0</v>
      </c>
      <c r="K139" s="205" t="s">
        <v>21</v>
      </c>
      <c r="L139" s="62"/>
      <c r="M139" s="210" t="s">
        <v>21</v>
      </c>
      <c r="N139" s="211" t="s">
        <v>39</v>
      </c>
      <c r="O139" s="43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25" t="s">
        <v>195</v>
      </c>
      <c r="AT139" s="25" t="s">
        <v>190</v>
      </c>
      <c r="AU139" s="25" t="s">
        <v>79</v>
      </c>
      <c r="AY139" s="25" t="s">
        <v>188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25" t="s">
        <v>75</v>
      </c>
      <c r="BK139" s="214">
        <f>ROUND(I139*H139,2)</f>
        <v>0</v>
      </c>
      <c r="BL139" s="25" t="s">
        <v>195</v>
      </c>
      <c r="BM139" s="25" t="s">
        <v>735</v>
      </c>
    </row>
    <row r="140" spans="2:65" s="12" customFormat="1">
      <c r="B140" s="215"/>
      <c r="C140" s="216"/>
      <c r="D140" s="229" t="s">
        <v>197</v>
      </c>
      <c r="E140" s="239" t="s">
        <v>21</v>
      </c>
      <c r="F140" s="240" t="s">
        <v>212</v>
      </c>
      <c r="G140" s="216"/>
      <c r="H140" s="241">
        <v>5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197</v>
      </c>
      <c r="AU140" s="226" t="s">
        <v>79</v>
      </c>
      <c r="AV140" s="12" t="s">
        <v>79</v>
      </c>
      <c r="AW140" s="12" t="s">
        <v>32</v>
      </c>
      <c r="AX140" s="12" t="s">
        <v>75</v>
      </c>
      <c r="AY140" s="226" t="s">
        <v>188</v>
      </c>
    </row>
    <row r="141" spans="2:65" s="1" customFormat="1" ht="22.5" customHeight="1">
      <c r="B141" s="42"/>
      <c r="C141" s="203" t="s">
        <v>227</v>
      </c>
      <c r="D141" s="203" t="s">
        <v>190</v>
      </c>
      <c r="E141" s="204" t="s">
        <v>736</v>
      </c>
      <c r="F141" s="205" t="s">
        <v>737</v>
      </c>
      <c r="G141" s="206" t="s">
        <v>430</v>
      </c>
      <c r="H141" s="207">
        <v>1</v>
      </c>
      <c r="I141" s="208"/>
      <c r="J141" s="209">
        <f>ROUND(I141*H141,2)</f>
        <v>0</v>
      </c>
      <c r="K141" s="205" t="s">
        <v>21</v>
      </c>
      <c r="L141" s="62"/>
      <c r="M141" s="210" t="s">
        <v>21</v>
      </c>
      <c r="N141" s="211" t="s">
        <v>39</v>
      </c>
      <c r="O141" s="4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25" t="s">
        <v>195</v>
      </c>
      <c r="AT141" s="25" t="s">
        <v>190</v>
      </c>
      <c r="AU141" s="25" t="s">
        <v>79</v>
      </c>
      <c r="AY141" s="25" t="s">
        <v>188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75</v>
      </c>
      <c r="BK141" s="214">
        <f>ROUND(I141*H141,2)</f>
        <v>0</v>
      </c>
      <c r="BL141" s="25" t="s">
        <v>195</v>
      </c>
      <c r="BM141" s="25" t="s">
        <v>738</v>
      </c>
    </row>
    <row r="142" spans="2:65" s="12" customFormat="1">
      <c r="B142" s="215"/>
      <c r="C142" s="216"/>
      <c r="D142" s="229" t="s">
        <v>197</v>
      </c>
      <c r="E142" s="239" t="s">
        <v>21</v>
      </c>
      <c r="F142" s="240" t="s">
        <v>75</v>
      </c>
      <c r="G142" s="216"/>
      <c r="H142" s="241">
        <v>1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79</v>
      </c>
      <c r="AV142" s="12" t="s">
        <v>79</v>
      </c>
      <c r="AW142" s="12" t="s">
        <v>32</v>
      </c>
      <c r="AX142" s="12" t="s">
        <v>75</v>
      </c>
      <c r="AY142" s="226" t="s">
        <v>188</v>
      </c>
    </row>
    <row r="143" spans="2:65" s="1" customFormat="1" ht="22.5" customHeight="1">
      <c r="B143" s="42"/>
      <c r="C143" s="203" t="s">
        <v>231</v>
      </c>
      <c r="D143" s="203" t="s">
        <v>190</v>
      </c>
      <c r="E143" s="204" t="s">
        <v>739</v>
      </c>
      <c r="F143" s="205" t="s">
        <v>740</v>
      </c>
      <c r="G143" s="206" t="s">
        <v>430</v>
      </c>
      <c r="H143" s="207">
        <v>2</v>
      </c>
      <c r="I143" s="208"/>
      <c r="J143" s="209">
        <f>ROUND(I143*H143,2)</f>
        <v>0</v>
      </c>
      <c r="K143" s="205" t="s">
        <v>21</v>
      </c>
      <c r="L143" s="62"/>
      <c r="M143" s="210" t="s">
        <v>21</v>
      </c>
      <c r="N143" s="211" t="s">
        <v>39</v>
      </c>
      <c r="O143" s="43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5" t="s">
        <v>195</v>
      </c>
      <c r="AT143" s="25" t="s">
        <v>190</v>
      </c>
      <c r="AU143" s="25" t="s">
        <v>79</v>
      </c>
      <c r="AY143" s="25" t="s">
        <v>188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5" t="s">
        <v>75</v>
      </c>
      <c r="BK143" s="214">
        <f>ROUND(I143*H143,2)</f>
        <v>0</v>
      </c>
      <c r="BL143" s="25" t="s">
        <v>195</v>
      </c>
      <c r="BM143" s="25" t="s">
        <v>741</v>
      </c>
    </row>
    <row r="144" spans="2:65" s="12" customFormat="1">
      <c r="B144" s="215"/>
      <c r="C144" s="216"/>
      <c r="D144" s="229" t="s">
        <v>197</v>
      </c>
      <c r="E144" s="239" t="s">
        <v>21</v>
      </c>
      <c r="F144" s="240" t="s">
        <v>79</v>
      </c>
      <c r="G144" s="216"/>
      <c r="H144" s="241">
        <v>2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197</v>
      </c>
      <c r="AU144" s="226" t="s">
        <v>79</v>
      </c>
      <c r="AV144" s="12" t="s">
        <v>79</v>
      </c>
      <c r="AW144" s="12" t="s">
        <v>32</v>
      </c>
      <c r="AX144" s="12" t="s">
        <v>75</v>
      </c>
      <c r="AY144" s="226" t="s">
        <v>188</v>
      </c>
    </row>
    <row r="145" spans="2:65" s="1" customFormat="1" ht="22.5" customHeight="1">
      <c r="B145" s="42"/>
      <c r="C145" s="203" t="s">
        <v>239</v>
      </c>
      <c r="D145" s="203" t="s">
        <v>190</v>
      </c>
      <c r="E145" s="204" t="s">
        <v>271</v>
      </c>
      <c r="F145" s="205" t="s">
        <v>272</v>
      </c>
      <c r="G145" s="206" t="s">
        <v>247</v>
      </c>
      <c r="H145" s="207">
        <v>97.46</v>
      </c>
      <c r="I145" s="208"/>
      <c r="J145" s="209">
        <f>ROUND(I145*H145,2)</f>
        <v>0</v>
      </c>
      <c r="K145" s="205" t="s">
        <v>21</v>
      </c>
      <c r="L145" s="62"/>
      <c r="M145" s="210" t="s">
        <v>21</v>
      </c>
      <c r="N145" s="211" t="s">
        <v>39</v>
      </c>
      <c r="O145" s="4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195</v>
      </c>
      <c r="AT145" s="25" t="s">
        <v>190</v>
      </c>
      <c r="AU145" s="25" t="s">
        <v>79</v>
      </c>
      <c r="AY145" s="25" t="s">
        <v>188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75</v>
      </c>
      <c r="BK145" s="214">
        <f>ROUND(I145*H145,2)</f>
        <v>0</v>
      </c>
      <c r="BL145" s="25" t="s">
        <v>195</v>
      </c>
      <c r="BM145" s="25" t="s">
        <v>742</v>
      </c>
    </row>
    <row r="146" spans="2:65" s="12" customFormat="1">
      <c r="B146" s="215"/>
      <c r="C146" s="216"/>
      <c r="D146" s="217" t="s">
        <v>197</v>
      </c>
      <c r="E146" s="218" t="s">
        <v>21</v>
      </c>
      <c r="F146" s="219" t="s">
        <v>743</v>
      </c>
      <c r="G146" s="216"/>
      <c r="H146" s="220">
        <v>41.6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197</v>
      </c>
      <c r="AU146" s="226" t="s">
        <v>79</v>
      </c>
      <c r="AV146" s="12" t="s">
        <v>79</v>
      </c>
      <c r="AW146" s="12" t="s">
        <v>32</v>
      </c>
      <c r="AX146" s="12" t="s">
        <v>68</v>
      </c>
      <c r="AY146" s="226" t="s">
        <v>188</v>
      </c>
    </row>
    <row r="147" spans="2:65" s="12" customFormat="1">
      <c r="B147" s="215"/>
      <c r="C147" s="216"/>
      <c r="D147" s="217" t="s">
        <v>197</v>
      </c>
      <c r="E147" s="218" t="s">
        <v>21</v>
      </c>
      <c r="F147" s="219" t="s">
        <v>744</v>
      </c>
      <c r="G147" s="216"/>
      <c r="H147" s="220">
        <v>55.86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79</v>
      </c>
      <c r="AV147" s="12" t="s">
        <v>79</v>
      </c>
      <c r="AW147" s="12" t="s">
        <v>32</v>
      </c>
      <c r="AX147" s="12" t="s">
        <v>68</v>
      </c>
      <c r="AY147" s="226" t="s">
        <v>188</v>
      </c>
    </row>
    <row r="148" spans="2:65" s="13" customFormat="1">
      <c r="B148" s="227"/>
      <c r="C148" s="228"/>
      <c r="D148" s="229" t="s">
        <v>197</v>
      </c>
      <c r="E148" s="230" t="s">
        <v>21</v>
      </c>
      <c r="F148" s="231" t="s">
        <v>199</v>
      </c>
      <c r="G148" s="228"/>
      <c r="H148" s="232">
        <v>97.46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197</v>
      </c>
      <c r="AU148" s="238" t="s">
        <v>79</v>
      </c>
      <c r="AV148" s="13" t="s">
        <v>114</v>
      </c>
      <c r="AW148" s="13" t="s">
        <v>32</v>
      </c>
      <c r="AX148" s="13" t="s">
        <v>75</v>
      </c>
      <c r="AY148" s="238" t="s">
        <v>188</v>
      </c>
    </row>
    <row r="149" spans="2:65" s="1" customFormat="1" ht="22.5" customHeight="1">
      <c r="B149" s="42"/>
      <c r="C149" s="203" t="s">
        <v>244</v>
      </c>
      <c r="D149" s="203" t="s">
        <v>190</v>
      </c>
      <c r="E149" s="204" t="s">
        <v>276</v>
      </c>
      <c r="F149" s="205" t="s">
        <v>277</v>
      </c>
      <c r="G149" s="206" t="s">
        <v>247</v>
      </c>
      <c r="H149" s="207">
        <v>97.46</v>
      </c>
      <c r="I149" s="208"/>
      <c r="J149" s="209">
        <f>ROUND(I149*H149,2)</f>
        <v>0</v>
      </c>
      <c r="K149" s="205" t="s">
        <v>21</v>
      </c>
      <c r="L149" s="62"/>
      <c r="M149" s="210" t="s">
        <v>21</v>
      </c>
      <c r="N149" s="211" t="s">
        <v>39</v>
      </c>
      <c r="O149" s="43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5" t="s">
        <v>195</v>
      </c>
      <c r="AT149" s="25" t="s">
        <v>190</v>
      </c>
      <c r="AU149" s="25" t="s">
        <v>79</v>
      </c>
      <c r="AY149" s="25" t="s">
        <v>188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5" t="s">
        <v>75</v>
      </c>
      <c r="BK149" s="214">
        <f>ROUND(I149*H149,2)</f>
        <v>0</v>
      </c>
      <c r="BL149" s="25" t="s">
        <v>195</v>
      </c>
      <c r="BM149" s="25" t="s">
        <v>745</v>
      </c>
    </row>
    <row r="150" spans="2:65" s="12" customFormat="1">
      <c r="B150" s="215"/>
      <c r="C150" s="216"/>
      <c r="D150" s="229" t="s">
        <v>197</v>
      </c>
      <c r="E150" s="239" t="s">
        <v>21</v>
      </c>
      <c r="F150" s="240" t="s">
        <v>746</v>
      </c>
      <c r="G150" s="216"/>
      <c r="H150" s="241">
        <v>97.46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79</v>
      </c>
      <c r="AV150" s="12" t="s">
        <v>79</v>
      </c>
      <c r="AW150" s="12" t="s">
        <v>32</v>
      </c>
      <c r="AX150" s="12" t="s">
        <v>75</v>
      </c>
      <c r="AY150" s="226" t="s">
        <v>188</v>
      </c>
    </row>
    <row r="151" spans="2:65" s="1" customFormat="1" ht="22.5" customHeight="1">
      <c r="B151" s="42"/>
      <c r="C151" s="203" t="s">
        <v>250</v>
      </c>
      <c r="D151" s="203" t="s">
        <v>190</v>
      </c>
      <c r="E151" s="204" t="s">
        <v>281</v>
      </c>
      <c r="F151" s="205" t="s">
        <v>282</v>
      </c>
      <c r="G151" s="206" t="s">
        <v>283</v>
      </c>
      <c r="H151" s="207">
        <v>160.809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39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195</v>
      </c>
      <c r="AT151" s="25" t="s">
        <v>190</v>
      </c>
      <c r="AU151" s="25" t="s">
        <v>79</v>
      </c>
      <c r="AY151" s="25" t="s">
        <v>188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75</v>
      </c>
      <c r="BK151" s="214">
        <f>ROUND(I151*H151,2)</f>
        <v>0</v>
      </c>
      <c r="BL151" s="25" t="s">
        <v>195</v>
      </c>
      <c r="BM151" s="25" t="s">
        <v>747</v>
      </c>
    </row>
    <row r="152" spans="2:65" s="12" customFormat="1">
      <c r="B152" s="215"/>
      <c r="C152" s="216"/>
      <c r="D152" s="229" t="s">
        <v>197</v>
      </c>
      <c r="E152" s="239" t="s">
        <v>21</v>
      </c>
      <c r="F152" s="240" t="s">
        <v>748</v>
      </c>
      <c r="G152" s="216"/>
      <c r="H152" s="241">
        <v>160.809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79</v>
      </c>
      <c r="AV152" s="12" t="s">
        <v>79</v>
      </c>
      <c r="AW152" s="12" t="s">
        <v>32</v>
      </c>
      <c r="AX152" s="12" t="s">
        <v>75</v>
      </c>
      <c r="AY152" s="226" t="s">
        <v>188</v>
      </c>
    </row>
    <row r="153" spans="2:65" s="1" customFormat="1" ht="22.5" customHeight="1">
      <c r="B153" s="42"/>
      <c r="C153" s="203" t="s">
        <v>256</v>
      </c>
      <c r="D153" s="203" t="s">
        <v>190</v>
      </c>
      <c r="E153" s="204" t="s">
        <v>287</v>
      </c>
      <c r="F153" s="205" t="s">
        <v>288</v>
      </c>
      <c r="G153" s="206" t="s">
        <v>247</v>
      </c>
      <c r="H153" s="207">
        <v>50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39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195</v>
      </c>
      <c r="AT153" s="25" t="s">
        <v>190</v>
      </c>
      <c r="AU153" s="25" t="s">
        <v>79</v>
      </c>
      <c r="AY153" s="25" t="s">
        <v>188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75</v>
      </c>
      <c r="BK153" s="214">
        <f>ROUND(I153*H153,2)</f>
        <v>0</v>
      </c>
      <c r="BL153" s="25" t="s">
        <v>195</v>
      </c>
      <c r="BM153" s="25" t="s">
        <v>749</v>
      </c>
    </row>
    <row r="154" spans="2:65" s="12" customFormat="1">
      <c r="B154" s="215"/>
      <c r="C154" s="216"/>
      <c r="D154" s="217" t="s">
        <v>197</v>
      </c>
      <c r="E154" s="218" t="s">
        <v>21</v>
      </c>
      <c r="F154" s="219" t="s">
        <v>750</v>
      </c>
      <c r="G154" s="216"/>
      <c r="H154" s="220">
        <v>50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75</v>
      </c>
      <c r="AY154" s="226" t="s">
        <v>188</v>
      </c>
    </row>
    <row r="155" spans="2:65" s="11" customFormat="1" ht="29.85" customHeight="1">
      <c r="B155" s="186"/>
      <c r="C155" s="187"/>
      <c r="D155" s="200" t="s">
        <v>67</v>
      </c>
      <c r="E155" s="201" t="s">
        <v>79</v>
      </c>
      <c r="F155" s="201" t="s">
        <v>347</v>
      </c>
      <c r="G155" s="187"/>
      <c r="H155" s="187"/>
      <c r="I155" s="190"/>
      <c r="J155" s="202">
        <f>BK155</f>
        <v>0</v>
      </c>
      <c r="K155" s="187"/>
      <c r="L155" s="192"/>
      <c r="M155" s="193"/>
      <c r="N155" s="194"/>
      <c r="O155" s="194"/>
      <c r="P155" s="195">
        <f>SUM(P156:P175)</f>
        <v>0</v>
      </c>
      <c r="Q155" s="194"/>
      <c r="R155" s="195">
        <f>SUM(R156:R175)</f>
        <v>11.412148000000002</v>
      </c>
      <c r="S155" s="194"/>
      <c r="T155" s="196">
        <f>SUM(T156:T175)</f>
        <v>0</v>
      </c>
      <c r="AR155" s="197" t="s">
        <v>75</v>
      </c>
      <c r="AT155" s="198" t="s">
        <v>67</v>
      </c>
      <c r="AU155" s="198" t="s">
        <v>75</v>
      </c>
      <c r="AY155" s="197" t="s">
        <v>188</v>
      </c>
      <c r="BK155" s="199">
        <f>SUM(BK156:BK175)</f>
        <v>0</v>
      </c>
    </row>
    <row r="156" spans="2:65" s="1" customFormat="1" ht="22.5" customHeight="1">
      <c r="B156" s="42"/>
      <c r="C156" s="203" t="s">
        <v>261</v>
      </c>
      <c r="D156" s="203" t="s">
        <v>190</v>
      </c>
      <c r="E156" s="204" t="s">
        <v>751</v>
      </c>
      <c r="F156" s="205" t="s">
        <v>752</v>
      </c>
      <c r="G156" s="206" t="s">
        <v>247</v>
      </c>
      <c r="H156" s="207">
        <v>4.4320000000000004</v>
      </c>
      <c r="I156" s="208"/>
      <c r="J156" s="209">
        <f>ROUND(I156*H156,2)</f>
        <v>0</v>
      </c>
      <c r="K156" s="205" t="s">
        <v>21</v>
      </c>
      <c r="L156" s="62"/>
      <c r="M156" s="210" t="s">
        <v>21</v>
      </c>
      <c r="N156" s="211" t="s">
        <v>39</v>
      </c>
      <c r="O156" s="43"/>
      <c r="P156" s="212">
        <f>O156*H156</f>
        <v>0</v>
      </c>
      <c r="Q156" s="212">
        <v>2.45329</v>
      </c>
      <c r="R156" s="212">
        <f>Q156*H156</f>
        <v>10.872981280000001</v>
      </c>
      <c r="S156" s="212">
        <v>0</v>
      </c>
      <c r="T156" s="213">
        <f>S156*H156</f>
        <v>0</v>
      </c>
      <c r="AR156" s="25" t="s">
        <v>195</v>
      </c>
      <c r="AT156" s="25" t="s">
        <v>190</v>
      </c>
      <c r="AU156" s="25" t="s">
        <v>79</v>
      </c>
      <c r="AY156" s="25" t="s">
        <v>188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75</v>
      </c>
      <c r="BK156" s="214">
        <f>ROUND(I156*H156,2)</f>
        <v>0</v>
      </c>
      <c r="BL156" s="25" t="s">
        <v>195</v>
      </c>
      <c r="BM156" s="25" t="s">
        <v>753</v>
      </c>
    </row>
    <row r="157" spans="2:65" s="15" customFormat="1">
      <c r="B157" s="280"/>
      <c r="C157" s="281"/>
      <c r="D157" s="217" t="s">
        <v>197</v>
      </c>
      <c r="E157" s="282" t="s">
        <v>21</v>
      </c>
      <c r="F157" s="283" t="s">
        <v>754</v>
      </c>
      <c r="G157" s="281"/>
      <c r="H157" s="284" t="s">
        <v>21</v>
      </c>
      <c r="I157" s="285"/>
      <c r="J157" s="281"/>
      <c r="K157" s="281"/>
      <c r="L157" s="286"/>
      <c r="M157" s="287"/>
      <c r="N157" s="288"/>
      <c r="O157" s="288"/>
      <c r="P157" s="288"/>
      <c r="Q157" s="288"/>
      <c r="R157" s="288"/>
      <c r="S157" s="288"/>
      <c r="T157" s="289"/>
      <c r="AT157" s="290" t="s">
        <v>197</v>
      </c>
      <c r="AU157" s="290" t="s">
        <v>79</v>
      </c>
      <c r="AV157" s="15" t="s">
        <v>75</v>
      </c>
      <c r="AW157" s="15" t="s">
        <v>32</v>
      </c>
      <c r="AX157" s="15" t="s">
        <v>68</v>
      </c>
      <c r="AY157" s="290" t="s">
        <v>188</v>
      </c>
    </row>
    <row r="158" spans="2:65" s="12" customFormat="1">
      <c r="B158" s="215"/>
      <c r="C158" s="216"/>
      <c r="D158" s="217" t="s">
        <v>197</v>
      </c>
      <c r="E158" s="218" t="s">
        <v>21</v>
      </c>
      <c r="F158" s="219" t="s">
        <v>755</v>
      </c>
      <c r="G158" s="216"/>
      <c r="H158" s="220">
        <v>1.38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79</v>
      </c>
      <c r="AV158" s="12" t="s">
        <v>79</v>
      </c>
      <c r="AW158" s="12" t="s">
        <v>32</v>
      </c>
      <c r="AX158" s="12" t="s">
        <v>68</v>
      </c>
      <c r="AY158" s="226" t="s">
        <v>188</v>
      </c>
    </row>
    <row r="159" spans="2:65" s="12" customFormat="1">
      <c r="B159" s="215"/>
      <c r="C159" s="216"/>
      <c r="D159" s="217" t="s">
        <v>197</v>
      </c>
      <c r="E159" s="218" t="s">
        <v>21</v>
      </c>
      <c r="F159" s="219" t="s">
        <v>756</v>
      </c>
      <c r="G159" s="216"/>
      <c r="H159" s="220">
        <v>0.77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79</v>
      </c>
      <c r="AV159" s="12" t="s">
        <v>79</v>
      </c>
      <c r="AW159" s="12" t="s">
        <v>32</v>
      </c>
      <c r="AX159" s="12" t="s">
        <v>68</v>
      </c>
      <c r="AY159" s="226" t="s">
        <v>188</v>
      </c>
    </row>
    <row r="160" spans="2:65" s="12" customFormat="1">
      <c r="B160" s="215"/>
      <c r="C160" s="216"/>
      <c r="D160" s="217" t="s">
        <v>197</v>
      </c>
      <c r="E160" s="218" t="s">
        <v>21</v>
      </c>
      <c r="F160" s="219" t="s">
        <v>757</v>
      </c>
      <c r="G160" s="216"/>
      <c r="H160" s="220">
        <v>0.77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197</v>
      </c>
      <c r="AU160" s="226" t="s">
        <v>79</v>
      </c>
      <c r="AV160" s="12" t="s">
        <v>79</v>
      </c>
      <c r="AW160" s="12" t="s">
        <v>32</v>
      </c>
      <c r="AX160" s="12" t="s">
        <v>68</v>
      </c>
      <c r="AY160" s="226" t="s">
        <v>188</v>
      </c>
    </row>
    <row r="161" spans="2:65" s="13" customFormat="1">
      <c r="B161" s="227"/>
      <c r="C161" s="228"/>
      <c r="D161" s="217" t="s">
        <v>197</v>
      </c>
      <c r="E161" s="242" t="s">
        <v>21</v>
      </c>
      <c r="F161" s="243" t="s">
        <v>199</v>
      </c>
      <c r="G161" s="228"/>
      <c r="H161" s="244">
        <v>2.92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197</v>
      </c>
      <c r="AU161" s="238" t="s">
        <v>79</v>
      </c>
      <c r="AV161" s="13" t="s">
        <v>114</v>
      </c>
      <c r="AW161" s="13" t="s">
        <v>32</v>
      </c>
      <c r="AX161" s="13" t="s">
        <v>68</v>
      </c>
      <c r="AY161" s="238" t="s">
        <v>188</v>
      </c>
    </row>
    <row r="162" spans="2:65" s="12" customFormat="1">
      <c r="B162" s="215"/>
      <c r="C162" s="216"/>
      <c r="D162" s="217" t="s">
        <v>197</v>
      </c>
      <c r="E162" s="218" t="s">
        <v>21</v>
      </c>
      <c r="F162" s="219" t="s">
        <v>758</v>
      </c>
      <c r="G162" s="216"/>
      <c r="H162" s="220">
        <v>1.512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79</v>
      </c>
      <c r="AV162" s="12" t="s">
        <v>79</v>
      </c>
      <c r="AW162" s="12" t="s">
        <v>32</v>
      </c>
      <c r="AX162" s="12" t="s">
        <v>68</v>
      </c>
      <c r="AY162" s="226" t="s">
        <v>188</v>
      </c>
    </row>
    <row r="163" spans="2:65" s="13" customFormat="1">
      <c r="B163" s="227"/>
      <c r="C163" s="228"/>
      <c r="D163" s="217" t="s">
        <v>197</v>
      </c>
      <c r="E163" s="242" t="s">
        <v>21</v>
      </c>
      <c r="F163" s="243" t="s">
        <v>199</v>
      </c>
      <c r="G163" s="228"/>
      <c r="H163" s="244">
        <v>1.512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197</v>
      </c>
      <c r="AU163" s="238" t="s">
        <v>79</v>
      </c>
      <c r="AV163" s="13" t="s">
        <v>114</v>
      </c>
      <c r="AW163" s="13" t="s">
        <v>32</v>
      </c>
      <c r="AX163" s="13" t="s">
        <v>68</v>
      </c>
      <c r="AY163" s="238" t="s">
        <v>188</v>
      </c>
    </row>
    <row r="164" spans="2:65" s="14" customFormat="1">
      <c r="B164" s="245"/>
      <c r="C164" s="246"/>
      <c r="D164" s="229" t="s">
        <v>197</v>
      </c>
      <c r="E164" s="247" t="s">
        <v>21</v>
      </c>
      <c r="F164" s="248" t="s">
        <v>238</v>
      </c>
      <c r="G164" s="246"/>
      <c r="H164" s="249">
        <v>4.4320000000000004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197</v>
      </c>
      <c r="AU164" s="255" t="s">
        <v>79</v>
      </c>
      <c r="AV164" s="14" t="s">
        <v>195</v>
      </c>
      <c r="AW164" s="14" t="s">
        <v>32</v>
      </c>
      <c r="AX164" s="14" t="s">
        <v>75</v>
      </c>
      <c r="AY164" s="255" t="s">
        <v>188</v>
      </c>
    </row>
    <row r="165" spans="2:65" s="1" customFormat="1" ht="22.5" customHeight="1">
      <c r="B165" s="42"/>
      <c r="C165" s="203" t="s">
        <v>10</v>
      </c>
      <c r="D165" s="203" t="s">
        <v>190</v>
      </c>
      <c r="E165" s="204" t="s">
        <v>759</v>
      </c>
      <c r="F165" s="205" t="s">
        <v>760</v>
      </c>
      <c r="G165" s="206" t="s">
        <v>283</v>
      </c>
      <c r="H165" s="207">
        <v>0.51200000000000001</v>
      </c>
      <c r="I165" s="208"/>
      <c r="J165" s="209">
        <f>ROUND(I165*H165,2)</f>
        <v>0</v>
      </c>
      <c r="K165" s="205" t="s">
        <v>21</v>
      </c>
      <c r="L165" s="62"/>
      <c r="M165" s="210" t="s">
        <v>21</v>
      </c>
      <c r="N165" s="211" t="s">
        <v>39</v>
      </c>
      <c r="O165" s="43"/>
      <c r="P165" s="212">
        <f>O165*H165</f>
        <v>0</v>
      </c>
      <c r="Q165" s="212">
        <v>1.0530600000000001</v>
      </c>
      <c r="R165" s="212">
        <f>Q165*H165</f>
        <v>0.5391667200000001</v>
      </c>
      <c r="S165" s="212">
        <v>0</v>
      </c>
      <c r="T165" s="213">
        <f>S165*H165</f>
        <v>0</v>
      </c>
      <c r="AR165" s="25" t="s">
        <v>195</v>
      </c>
      <c r="AT165" s="25" t="s">
        <v>190</v>
      </c>
      <c r="AU165" s="25" t="s">
        <v>79</v>
      </c>
      <c r="AY165" s="25" t="s">
        <v>188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5" t="s">
        <v>75</v>
      </c>
      <c r="BK165" s="214">
        <f>ROUND(I165*H165,2)</f>
        <v>0</v>
      </c>
      <c r="BL165" s="25" t="s">
        <v>195</v>
      </c>
      <c r="BM165" s="25" t="s">
        <v>761</v>
      </c>
    </row>
    <row r="166" spans="2:65" s="15" customFormat="1">
      <c r="B166" s="280"/>
      <c r="C166" s="281"/>
      <c r="D166" s="217" t="s">
        <v>197</v>
      </c>
      <c r="E166" s="282" t="s">
        <v>21</v>
      </c>
      <c r="F166" s="283" t="s">
        <v>754</v>
      </c>
      <c r="G166" s="281"/>
      <c r="H166" s="284" t="s">
        <v>21</v>
      </c>
      <c r="I166" s="285"/>
      <c r="J166" s="281"/>
      <c r="K166" s="281"/>
      <c r="L166" s="286"/>
      <c r="M166" s="287"/>
      <c r="N166" s="288"/>
      <c r="O166" s="288"/>
      <c r="P166" s="288"/>
      <c r="Q166" s="288"/>
      <c r="R166" s="288"/>
      <c r="S166" s="288"/>
      <c r="T166" s="289"/>
      <c r="AT166" s="290" t="s">
        <v>197</v>
      </c>
      <c r="AU166" s="290" t="s">
        <v>79</v>
      </c>
      <c r="AV166" s="15" t="s">
        <v>75</v>
      </c>
      <c r="AW166" s="15" t="s">
        <v>32</v>
      </c>
      <c r="AX166" s="15" t="s">
        <v>68</v>
      </c>
      <c r="AY166" s="290" t="s">
        <v>188</v>
      </c>
    </row>
    <row r="167" spans="2:65" s="12" customFormat="1">
      <c r="B167" s="215"/>
      <c r="C167" s="216"/>
      <c r="D167" s="217" t="s">
        <v>197</v>
      </c>
      <c r="E167" s="218" t="s">
        <v>21</v>
      </c>
      <c r="F167" s="219" t="s">
        <v>762</v>
      </c>
      <c r="G167" s="216"/>
      <c r="H167" s="220">
        <v>7.6999999999999999E-2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79</v>
      </c>
      <c r="AV167" s="12" t="s">
        <v>79</v>
      </c>
      <c r="AW167" s="12" t="s">
        <v>32</v>
      </c>
      <c r="AX167" s="12" t="s">
        <v>68</v>
      </c>
      <c r="AY167" s="226" t="s">
        <v>188</v>
      </c>
    </row>
    <row r="168" spans="2:65" s="12" customFormat="1">
      <c r="B168" s="215"/>
      <c r="C168" s="216"/>
      <c r="D168" s="217" t="s">
        <v>197</v>
      </c>
      <c r="E168" s="218" t="s">
        <v>21</v>
      </c>
      <c r="F168" s="219" t="s">
        <v>763</v>
      </c>
      <c r="G168" s="216"/>
      <c r="H168" s="220">
        <v>4.2999999999999997E-2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197</v>
      </c>
      <c r="AU168" s="226" t="s">
        <v>79</v>
      </c>
      <c r="AV168" s="12" t="s">
        <v>79</v>
      </c>
      <c r="AW168" s="12" t="s">
        <v>32</v>
      </c>
      <c r="AX168" s="12" t="s">
        <v>68</v>
      </c>
      <c r="AY168" s="226" t="s">
        <v>188</v>
      </c>
    </row>
    <row r="169" spans="2:65" s="12" customFormat="1">
      <c r="B169" s="215"/>
      <c r="C169" s="216"/>
      <c r="D169" s="217" t="s">
        <v>197</v>
      </c>
      <c r="E169" s="218" t="s">
        <v>21</v>
      </c>
      <c r="F169" s="219" t="s">
        <v>764</v>
      </c>
      <c r="G169" s="216"/>
      <c r="H169" s="220">
        <v>4.2999999999999997E-2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79</v>
      </c>
      <c r="AV169" s="12" t="s">
        <v>79</v>
      </c>
      <c r="AW169" s="12" t="s">
        <v>32</v>
      </c>
      <c r="AX169" s="12" t="s">
        <v>68</v>
      </c>
      <c r="AY169" s="226" t="s">
        <v>188</v>
      </c>
    </row>
    <row r="170" spans="2:65" s="13" customFormat="1">
      <c r="B170" s="227"/>
      <c r="C170" s="228"/>
      <c r="D170" s="217" t="s">
        <v>197</v>
      </c>
      <c r="E170" s="242" t="s">
        <v>21</v>
      </c>
      <c r="F170" s="243" t="s">
        <v>199</v>
      </c>
      <c r="G170" s="228"/>
      <c r="H170" s="244">
        <v>0.16300000000000001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197</v>
      </c>
      <c r="AU170" s="238" t="s">
        <v>79</v>
      </c>
      <c r="AV170" s="13" t="s">
        <v>114</v>
      </c>
      <c r="AW170" s="13" t="s">
        <v>32</v>
      </c>
      <c r="AX170" s="13" t="s">
        <v>68</v>
      </c>
      <c r="AY170" s="238" t="s">
        <v>188</v>
      </c>
    </row>
    <row r="171" spans="2:65" s="12" customFormat="1">
      <c r="B171" s="215"/>
      <c r="C171" s="216"/>
      <c r="D171" s="217" t="s">
        <v>197</v>
      </c>
      <c r="E171" s="218" t="s">
        <v>21</v>
      </c>
      <c r="F171" s="219" t="s">
        <v>765</v>
      </c>
      <c r="G171" s="216"/>
      <c r="H171" s="220">
        <v>9.2999999999999999E-2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197</v>
      </c>
      <c r="AU171" s="226" t="s">
        <v>79</v>
      </c>
      <c r="AV171" s="12" t="s">
        <v>79</v>
      </c>
      <c r="AW171" s="12" t="s">
        <v>32</v>
      </c>
      <c r="AX171" s="12" t="s">
        <v>68</v>
      </c>
      <c r="AY171" s="226" t="s">
        <v>188</v>
      </c>
    </row>
    <row r="172" spans="2:65" s="13" customFormat="1">
      <c r="B172" s="227"/>
      <c r="C172" s="228"/>
      <c r="D172" s="217" t="s">
        <v>197</v>
      </c>
      <c r="E172" s="242" t="s">
        <v>21</v>
      </c>
      <c r="F172" s="243" t="s">
        <v>199</v>
      </c>
      <c r="G172" s="228"/>
      <c r="H172" s="244">
        <v>9.2999999999999999E-2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197</v>
      </c>
      <c r="AU172" s="238" t="s">
        <v>79</v>
      </c>
      <c r="AV172" s="13" t="s">
        <v>114</v>
      </c>
      <c r="AW172" s="13" t="s">
        <v>32</v>
      </c>
      <c r="AX172" s="13" t="s">
        <v>68</v>
      </c>
      <c r="AY172" s="238" t="s">
        <v>188</v>
      </c>
    </row>
    <row r="173" spans="2:65" s="12" customFormat="1">
      <c r="B173" s="215"/>
      <c r="C173" s="216"/>
      <c r="D173" s="217" t="s">
        <v>197</v>
      </c>
      <c r="E173" s="218" t="s">
        <v>21</v>
      </c>
      <c r="F173" s="219" t="s">
        <v>766</v>
      </c>
      <c r="G173" s="216"/>
      <c r="H173" s="220">
        <v>0.25600000000000001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79</v>
      </c>
      <c r="AV173" s="12" t="s">
        <v>79</v>
      </c>
      <c r="AW173" s="12" t="s">
        <v>32</v>
      </c>
      <c r="AX173" s="12" t="s">
        <v>68</v>
      </c>
      <c r="AY173" s="226" t="s">
        <v>188</v>
      </c>
    </row>
    <row r="174" spans="2:65" s="13" customFormat="1">
      <c r="B174" s="227"/>
      <c r="C174" s="228"/>
      <c r="D174" s="217" t="s">
        <v>197</v>
      </c>
      <c r="E174" s="242" t="s">
        <v>21</v>
      </c>
      <c r="F174" s="243" t="s">
        <v>199</v>
      </c>
      <c r="G174" s="228"/>
      <c r="H174" s="244">
        <v>0.25600000000000001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197</v>
      </c>
      <c r="AU174" s="238" t="s">
        <v>79</v>
      </c>
      <c r="AV174" s="13" t="s">
        <v>114</v>
      </c>
      <c r="AW174" s="13" t="s">
        <v>32</v>
      </c>
      <c r="AX174" s="13" t="s">
        <v>68</v>
      </c>
      <c r="AY174" s="238" t="s">
        <v>188</v>
      </c>
    </row>
    <row r="175" spans="2:65" s="14" customFormat="1">
      <c r="B175" s="245"/>
      <c r="C175" s="246"/>
      <c r="D175" s="217" t="s">
        <v>197</v>
      </c>
      <c r="E175" s="291" t="s">
        <v>21</v>
      </c>
      <c r="F175" s="292" t="s">
        <v>238</v>
      </c>
      <c r="G175" s="246"/>
      <c r="H175" s="293">
        <v>0.51200000000000001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197</v>
      </c>
      <c r="AU175" s="255" t="s">
        <v>79</v>
      </c>
      <c r="AV175" s="14" t="s">
        <v>195</v>
      </c>
      <c r="AW175" s="14" t="s">
        <v>32</v>
      </c>
      <c r="AX175" s="14" t="s">
        <v>75</v>
      </c>
      <c r="AY175" s="255" t="s">
        <v>188</v>
      </c>
    </row>
    <row r="176" spans="2:65" s="11" customFormat="1" ht="29.85" customHeight="1">
      <c r="B176" s="186"/>
      <c r="C176" s="187"/>
      <c r="D176" s="200" t="s">
        <v>67</v>
      </c>
      <c r="E176" s="201" t="s">
        <v>114</v>
      </c>
      <c r="F176" s="201" t="s">
        <v>767</v>
      </c>
      <c r="G176" s="187"/>
      <c r="H176" s="187"/>
      <c r="I176" s="190"/>
      <c r="J176" s="202">
        <f>BK176</f>
        <v>0</v>
      </c>
      <c r="K176" s="187"/>
      <c r="L176" s="192"/>
      <c r="M176" s="193"/>
      <c r="N176" s="194"/>
      <c r="O176" s="194"/>
      <c r="P176" s="195">
        <f>SUM(P177:P265)</f>
        <v>0</v>
      </c>
      <c r="Q176" s="194"/>
      <c r="R176" s="195">
        <f>SUM(R177:R265)</f>
        <v>340.80652239999995</v>
      </c>
      <c r="S176" s="194"/>
      <c r="T176" s="196">
        <f>SUM(T177:T265)</f>
        <v>0</v>
      </c>
      <c r="AR176" s="197" t="s">
        <v>75</v>
      </c>
      <c r="AT176" s="198" t="s">
        <v>67</v>
      </c>
      <c r="AU176" s="198" t="s">
        <v>75</v>
      </c>
      <c r="AY176" s="197" t="s">
        <v>188</v>
      </c>
      <c r="BK176" s="199">
        <f>SUM(BK177:BK265)</f>
        <v>0</v>
      </c>
    </row>
    <row r="177" spans="2:65" s="1" customFormat="1" ht="22.5" customHeight="1">
      <c r="B177" s="42"/>
      <c r="C177" s="203" t="s">
        <v>270</v>
      </c>
      <c r="D177" s="203" t="s">
        <v>190</v>
      </c>
      <c r="E177" s="204" t="s">
        <v>768</v>
      </c>
      <c r="F177" s="205" t="s">
        <v>769</v>
      </c>
      <c r="G177" s="206" t="s">
        <v>247</v>
      </c>
      <c r="H177" s="207">
        <v>7.35</v>
      </c>
      <c r="I177" s="208"/>
      <c r="J177" s="209">
        <f>ROUND(I177*H177,2)</f>
        <v>0</v>
      </c>
      <c r="K177" s="205" t="s">
        <v>21</v>
      </c>
      <c r="L177" s="62"/>
      <c r="M177" s="210" t="s">
        <v>21</v>
      </c>
      <c r="N177" s="211" t="s">
        <v>39</v>
      </c>
      <c r="O177" s="43"/>
      <c r="P177" s="212">
        <f>O177*H177</f>
        <v>0</v>
      </c>
      <c r="Q177" s="212">
        <v>1.9472</v>
      </c>
      <c r="R177" s="212">
        <f>Q177*H177</f>
        <v>14.311919999999999</v>
      </c>
      <c r="S177" s="212">
        <v>0</v>
      </c>
      <c r="T177" s="213">
        <f>S177*H177</f>
        <v>0</v>
      </c>
      <c r="AR177" s="25" t="s">
        <v>195</v>
      </c>
      <c r="AT177" s="25" t="s">
        <v>190</v>
      </c>
      <c r="AU177" s="25" t="s">
        <v>79</v>
      </c>
      <c r="AY177" s="25" t="s">
        <v>188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5" t="s">
        <v>75</v>
      </c>
      <c r="BK177" s="214">
        <f>ROUND(I177*H177,2)</f>
        <v>0</v>
      </c>
      <c r="BL177" s="25" t="s">
        <v>195</v>
      </c>
      <c r="BM177" s="25" t="s">
        <v>770</v>
      </c>
    </row>
    <row r="178" spans="2:65" s="12" customFormat="1">
      <c r="B178" s="215"/>
      <c r="C178" s="216"/>
      <c r="D178" s="217" t="s">
        <v>197</v>
      </c>
      <c r="E178" s="218" t="s">
        <v>21</v>
      </c>
      <c r="F178" s="219" t="s">
        <v>771</v>
      </c>
      <c r="G178" s="216"/>
      <c r="H178" s="220">
        <v>7.35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197</v>
      </c>
      <c r="AU178" s="226" t="s">
        <v>79</v>
      </c>
      <c r="AV178" s="12" t="s">
        <v>79</v>
      </c>
      <c r="AW178" s="12" t="s">
        <v>32</v>
      </c>
      <c r="AX178" s="12" t="s">
        <v>68</v>
      </c>
      <c r="AY178" s="226" t="s">
        <v>188</v>
      </c>
    </row>
    <row r="179" spans="2:65" s="13" customFormat="1">
      <c r="B179" s="227"/>
      <c r="C179" s="228"/>
      <c r="D179" s="229" t="s">
        <v>197</v>
      </c>
      <c r="E179" s="230" t="s">
        <v>21</v>
      </c>
      <c r="F179" s="231" t="s">
        <v>199</v>
      </c>
      <c r="G179" s="228"/>
      <c r="H179" s="232">
        <v>7.35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197</v>
      </c>
      <c r="AU179" s="238" t="s">
        <v>79</v>
      </c>
      <c r="AV179" s="13" t="s">
        <v>114</v>
      </c>
      <c r="AW179" s="13" t="s">
        <v>32</v>
      </c>
      <c r="AX179" s="13" t="s">
        <v>75</v>
      </c>
      <c r="AY179" s="238" t="s">
        <v>188</v>
      </c>
    </row>
    <row r="180" spans="2:65" s="1" customFormat="1" ht="22.5" customHeight="1">
      <c r="B180" s="42"/>
      <c r="C180" s="203" t="s">
        <v>275</v>
      </c>
      <c r="D180" s="203" t="s">
        <v>190</v>
      </c>
      <c r="E180" s="204" t="s">
        <v>772</v>
      </c>
      <c r="F180" s="205" t="s">
        <v>773</v>
      </c>
      <c r="G180" s="206" t="s">
        <v>247</v>
      </c>
      <c r="H180" s="207">
        <v>124.404</v>
      </c>
      <c r="I180" s="208"/>
      <c r="J180" s="209">
        <f>ROUND(I180*H180,2)</f>
        <v>0</v>
      </c>
      <c r="K180" s="205" t="s">
        <v>21</v>
      </c>
      <c r="L180" s="62"/>
      <c r="M180" s="210" t="s">
        <v>21</v>
      </c>
      <c r="N180" s="211" t="s">
        <v>39</v>
      </c>
      <c r="O180" s="43"/>
      <c r="P180" s="212">
        <f>O180*H180</f>
        <v>0</v>
      </c>
      <c r="Q180" s="212">
        <v>2.0655999999999999</v>
      </c>
      <c r="R180" s="212">
        <f>Q180*H180</f>
        <v>256.96890239999999</v>
      </c>
      <c r="S180" s="212">
        <v>0</v>
      </c>
      <c r="T180" s="213">
        <f>S180*H180</f>
        <v>0</v>
      </c>
      <c r="AR180" s="25" t="s">
        <v>195</v>
      </c>
      <c r="AT180" s="25" t="s">
        <v>190</v>
      </c>
      <c r="AU180" s="25" t="s">
        <v>79</v>
      </c>
      <c r="AY180" s="25" t="s">
        <v>188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75</v>
      </c>
      <c r="BK180" s="214">
        <f>ROUND(I180*H180,2)</f>
        <v>0</v>
      </c>
      <c r="BL180" s="25" t="s">
        <v>195</v>
      </c>
      <c r="BM180" s="25" t="s">
        <v>774</v>
      </c>
    </row>
    <row r="181" spans="2:65" s="15" customFormat="1">
      <c r="B181" s="280"/>
      <c r="C181" s="281"/>
      <c r="D181" s="217" t="s">
        <v>197</v>
      </c>
      <c r="E181" s="282" t="s">
        <v>21</v>
      </c>
      <c r="F181" s="283" t="s">
        <v>775</v>
      </c>
      <c r="G181" s="281"/>
      <c r="H181" s="284" t="s">
        <v>21</v>
      </c>
      <c r="I181" s="285"/>
      <c r="J181" s="281"/>
      <c r="K181" s="281"/>
      <c r="L181" s="286"/>
      <c r="M181" s="287"/>
      <c r="N181" s="288"/>
      <c r="O181" s="288"/>
      <c r="P181" s="288"/>
      <c r="Q181" s="288"/>
      <c r="R181" s="288"/>
      <c r="S181" s="288"/>
      <c r="T181" s="289"/>
      <c r="AT181" s="290" t="s">
        <v>197</v>
      </c>
      <c r="AU181" s="290" t="s">
        <v>79</v>
      </c>
      <c r="AV181" s="15" t="s">
        <v>75</v>
      </c>
      <c r="AW181" s="15" t="s">
        <v>32</v>
      </c>
      <c r="AX181" s="15" t="s">
        <v>68</v>
      </c>
      <c r="AY181" s="290" t="s">
        <v>188</v>
      </c>
    </row>
    <row r="182" spans="2:65" s="12" customFormat="1">
      <c r="B182" s="215"/>
      <c r="C182" s="216"/>
      <c r="D182" s="217" t="s">
        <v>197</v>
      </c>
      <c r="E182" s="218" t="s">
        <v>21</v>
      </c>
      <c r="F182" s="219" t="s">
        <v>776</v>
      </c>
      <c r="G182" s="216"/>
      <c r="H182" s="220">
        <v>12.696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197</v>
      </c>
      <c r="AU182" s="226" t="s">
        <v>79</v>
      </c>
      <c r="AV182" s="12" t="s">
        <v>79</v>
      </c>
      <c r="AW182" s="12" t="s">
        <v>32</v>
      </c>
      <c r="AX182" s="12" t="s">
        <v>68</v>
      </c>
      <c r="AY182" s="226" t="s">
        <v>188</v>
      </c>
    </row>
    <row r="183" spans="2:65" s="13" customFormat="1">
      <c r="B183" s="227"/>
      <c r="C183" s="228"/>
      <c r="D183" s="217" t="s">
        <v>197</v>
      </c>
      <c r="E183" s="242" t="s">
        <v>21</v>
      </c>
      <c r="F183" s="243" t="s">
        <v>199</v>
      </c>
      <c r="G183" s="228"/>
      <c r="H183" s="244">
        <v>12.696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197</v>
      </c>
      <c r="AU183" s="238" t="s">
        <v>79</v>
      </c>
      <c r="AV183" s="13" t="s">
        <v>114</v>
      </c>
      <c r="AW183" s="13" t="s">
        <v>32</v>
      </c>
      <c r="AX183" s="13" t="s">
        <v>68</v>
      </c>
      <c r="AY183" s="238" t="s">
        <v>188</v>
      </c>
    </row>
    <row r="184" spans="2:65" s="12" customFormat="1">
      <c r="B184" s="215"/>
      <c r="C184" s="216"/>
      <c r="D184" s="217" t="s">
        <v>197</v>
      </c>
      <c r="E184" s="218" t="s">
        <v>21</v>
      </c>
      <c r="F184" s="219" t="s">
        <v>777</v>
      </c>
      <c r="G184" s="216"/>
      <c r="H184" s="220">
        <v>8.7840000000000007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197</v>
      </c>
      <c r="AU184" s="226" t="s">
        <v>79</v>
      </c>
      <c r="AV184" s="12" t="s">
        <v>79</v>
      </c>
      <c r="AW184" s="12" t="s">
        <v>32</v>
      </c>
      <c r="AX184" s="12" t="s">
        <v>68</v>
      </c>
      <c r="AY184" s="226" t="s">
        <v>188</v>
      </c>
    </row>
    <row r="185" spans="2:65" s="12" customFormat="1">
      <c r="B185" s="215"/>
      <c r="C185" s="216"/>
      <c r="D185" s="217" t="s">
        <v>197</v>
      </c>
      <c r="E185" s="218" t="s">
        <v>21</v>
      </c>
      <c r="F185" s="219" t="s">
        <v>778</v>
      </c>
      <c r="G185" s="216"/>
      <c r="H185" s="220">
        <v>3.7440000000000002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79</v>
      </c>
      <c r="AV185" s="12" t="s">
        <v>79</v>
      </c>
      <c r="AW185" s="12" t="s">
        <v>32</v>
      </c>
      <c r="AX185" s="12" t="s">
        <v>68</v>
      </c>
      <c r="AY185" s="226" t="s">
        <v>188</v>
      </c>
    </row>
    <row r="186" spans="2:65" s="12" customFormat="1">
      <c r="B186" s="215"/>
      <c r="C186" s="216"/>
      <c r="D186" s="217" t="s">
        <v>197</v>
      </c>
      <c r="E186" s="218" t="s">
        <v>21</v>
      </c>
      <c r="F186" s="219" t="s">
        <v>779</v>
      </c>
      <c r="G186" s="216"/>
      <c r="H186" s="220">
        <v>3.96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197</v>
      </c>
      <c r="AU186" s="226" t="s">
        <v>79</v>
      </c>
      <c r="AV186" s="12" t="s">
        <v>79</v>
      </c>
      <c r="AW186" s="12" t="s">
        <v>32</v>
      </c>
      <c r="AX186" s="12" t="s">
        <v>68</v>
      </c>
      <c r="AY186" s="226" t="s">
        <v>188</v>
      </c>
    </row>
    <row r="187" spans="2:65" s="12" customFormat="1">
      <c r="B187" s="215"/>
      <c r="C187" s="216"/>
      <c r="D187" s="217" t="s">
        <v>197</v>
      </c>
      <c r="E187" s="218" t="s">
        <v>21</v>
      </c>
      <c r="F187" s="219" t="s">
        <v>780</v>
      </c>
      <c r="G187" s="216"/>
      <c r="H187" s="220">
        <v>3.96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79</v>
      </c>
      <c r="AV187" s="12" t="s">
        <v>79</v>
      </c>
      <c r="AW187" s="12" t="s">
        <v>32</v>
      </c>
      <c r="AX187" s="12" t="s">
        <v>68</v>
      </c>
      <c r="AY187" s="226" t="s">
        <v>188</v>
      </c>
    </row>
    <row r="188" spans="2:65" s="12" customFormat="1">
      <c r="B188" s="215"/>
      <c r="C188" s="216"/>
      <c r="D188" s="217" t="s">
        <v>197</v>
      </c>
      <c r="E188" s="218" t="s">
        <v>21</v>
      </c>
      <c r="F188" s="219" t="s">
        <v>781</v>
      </c>
      <c r="G188" s="216"/>
      <c r="H188" s="220">
        <v>5.1840000000000002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197</v>
      </c>
      <c r="AU188" s="226" t="s">
        <v>79</v>
      </c>
      <c r="AV188" s="12" t="s">
        <v>79</v>
      </c>
      <c r="AW188" s="12" t="s">
        <v>32</v>
      </c>
      <c r="AX188" s="12" t="s">
        <v>68</v>
      </c>
      <c r="AY188" s="226" t="s">
        <v>188</v>
      </c>
    </row>
    <row r="189" spans="2:65" s="13" customFormat="1">
      <c r="B189" s="227"/>
      <c r="C189" s="228"/>
      <c r="D189" s="217" t="s">
        <v>197</v>
      </c>
      <c r="E189" s="242" t="s">
        <v>21</v>
      </c>
      <c r="F189" s="243" t="s">
        <v>199</v>
      </c>
      <c r="G189" s="228"/>
      <c r="H189" s="244">
        <v>25.632000000000001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197</v>
      </c>
      <c r="AU189" s="238" t="s">
        <v>79</v>
      </c>
      <c r="AV189" s="13" t="s">
        <v>114</v>
      </c>
      <c r="AW189" s="13" t="s">
        <v>32</v>
      </c>
      <c r="AX189" s="13" t="s">
        <v>68</v>
      </c>
      <c r="AY189" s="238" t="s">
        <v>188</v>
      </c>
    </row>
    <row r="190" spans="2:65" s="12" customFormat="1">
      <c r="B190" s="215"/>
      <c r="C190" s="216"/>
      <c r="D190" s="217" t="s">
        <v>197</v>
      </c>
      <c r="E190" s="218" t="s">
        <v>21</v>
      </c>
      <c r="F190" s="219" t="s">
        <v>782</v>
      </c>
      <c r="G190" s="216"/>
      <c r="H190" s="220">
        <v>8.3520000000000003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197</v>
      </c>
      <c r="AU190" s="226" t="s">
        <v>79</v>
      </c>
      <c r="AV190" s="12" t="s">
        <v>79</v>
      </c>
      <c r="AW190" s="12" t="s">
        <v>32</v>
      </c>
      <c r="AX190" s="12" t="s">
        <v>68</v>
      </c>
      <c r="AY190" s="226" t="s">
        <v>188</v>
      </c>
    </row>
    <row r="191" spans="2:65" s="12" customFormat="1">
      <c r="B191" s="215"/>
      <c r="C191" s="216"/>
      <c r="D191" s="217" t="s">
        <v>197</v>
      </c>
      <c r="E191" s="218" t="s">
        <v>21</v>
      </c>
      <c r="F191" s="219" t="s">
        <v>783</v>
      </c>
      <c r="G191" s="216"/>
      <c r="H191" s="220">
        <v>5.6159999999999997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79</v>
      </c>
      <c r="AV191" s="12" t="s">
        <v>79</v>
      </c>
      <c r="AW191" s="12" t="s">
        <v>32</v>
      </c>
      <c r="AX191" s="12" t="s">
        <v>68</v>
      </c>
      <c r="AY191" s="226" t="s">
        <v>188</v>
      </c>
    </row>
    <row r="192" spans="2:65" s="12" customFormat="1">
      <c r="B192" s="215"/>
      <c r="C192" s="216"/>
      <c r="D192" s="217" t="s">
        <v>197</v>
      </c>
      <c r="E192" s="218" t="s">
        <v>21</v>
      </c>
      <c r="F192" s="219" t="s">
        <v>784</v>
      </c>
      <c r="G192" s="216"/>
      <c r="H192" s="220">
        <v>9.1440000000000001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197</v>
      </c>
      <c r="AU192" s="226" t="s">
        <v>79</v>
      </c>
      <c r="AV192" s="12" t="s">
        <v>79</v>
      </c>
      <c r="AW192" s="12" t="s">
        <v>32</v>
      </c>
      <c r="AX192" s="12" t="s">
        <v>68</v>
      </c>
      <c r="AY192" s="226" t="s">
        <v>188</v>
      </c>
    </row>
    <row r="193" spans="2:65" s="13" customFormat="1">
      <c r="B193" s="227"/>
      <c r="C193" s="228"/>
      <c r="D193" s="217" t="s">
        <v>197</v>
      </c>
      <c r="E193" s="242" t="s">
        <v>21</v>
      </c>
      <c r="F193" s="243" t="s">
        <v>199</v>
      </c>
      <c r="G193" s="228"/>
      <c r="H193" s="244">
        <v>23.111999999999998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197</v>
      </c>
      <c r="AU193" s="238" t="s">
        <v>79</v>
      </c>
      <c r="AV193" s="13" t="s">
        <v>114</v>
      </c>
      <c r="AW193" s="13" t="s">
        <v>32</v>
      </c>
      <c r="AX193" s="13" t="s">
        <v>68</v>
      </c>
      <c r="AY193" s="238" t="s">
        <v>188</v>
      </c>
    </row>
    <row r="194" spans="2:65" s="15" customFormat="1">
      <c r="B194" s="280"/>
      <c r="C194" s="281"/>
      <c r="D194" s="217" t="s">
        <v>197</v>
      </c>
      <c r="E194" s="282" t="s">
        <v>21</v>
      </c>
      <c r="F194" s="283" t="s">
        <v>785</v>
      </c>
      <c r="G194" s="281"/>
      <c r="H194" s="284" t="s">
        <v>21</v>
      </c>
      <c r="I194" s="285"/>
      <c r="J194" s="281"/>
      <c r="K194" s="281"/>
      <c r="L194" s="286"/>
      <c r="M194" s="287"/>
      <c r="N194" s="288"/>
      <c r="O194" s="288"/>
      <c r="P194" s="288"/>
      <c r="Q194" s="288"/>
      <c r="R194" s="288"/>
      <c r="S194" s="288"/>
      <c r="T194" s="289"/>
      <c r="AT194" s="290" t="s">
        <v>197</v>
      </c>
      <c r="AU194" s="290" t="s">
        <v>79</v>
      </c>
      <c r="AV194" s="15" t="s">
        <v>75</v>
      </c>
      <c r="AW194" s="15" t="s">
        <v>32</v>
      </c>
      <c r="AX194" s="15" t="s">
        <v>68</v>
      </c>
      <c r="AY194" s="290" t="s">
        <v>188</v>
      </c>
    </row>
    <row r="195" spans="2:65" s="12" customFormat="1">
      <c r="B195" s="215"/>
      <c r="C195" s="216"/>
      <c r="D195" s="217" t="s">
        <v>197</v>
      </c>
      <c r="E195" s="218" t="s">
        <v>21</v>
      </c>
      <c r="F195" s="219" t="s">
        <v>786</v>
      </c>
      <c r="G195" s="216"/>
      <c r="H195" s="220">
        <v>83.628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79</v>
      </c>
      <c r="AV195" s="12" t="s">
        <v>79</v>
      </c>
      <c r="AW195" s="12" t="s">
        <v>32</v>
      </c>
      <c r="AX195" s="12" t="s">
        <v>68</v>
      </c>
      <c r="AY195" s="226" t="s">
        <v>188</v>
      </c>
    </row>
    <row r="196" spans="2:65" s="13" customFormat="1">
      <c r="B196" s="227"/>
      <c r="C196" s="228"/>
      <c r="D196" s="217" t="s">
        <v>197</v>
      </c>
      <c r="E196" s="242" t="s">
        <v>21</v>
      </c>
      <c r="F196" s="243" t="s">
        <v>199</v>
      </c>
      <c r="G196" s="228"/>
      <c r="H196" s="244">
        <v>83.628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197</v>
      </c>
      <c r="AU196" s="238" t="s">
        <v>79</v>
      </c>
      <c r="AV196" s="13" t="s">
        <v>114</v>
      </c>
      <c r="AW196" s="13" t="s">
        <v>32</v>
      </c>
      <c r="AX196" s="13" t="s">
        <v>68</v>
      </c>
      <c r="AY196" s="238" t="s">
        <v>188</v>
      </c>
    </row>
    <row r="197" spans="2:65" s="15" customFormat="1">
      <c r="B197" s="280"/>
      <c r="C197" s="281"/>
      <c r="D197" s="217" t="s">
        <v>197</v>
      </c>
      <c r="E197" s="282" t="s">
        <v>21</v>
      </c>
      <c r="F197" s="283" t="s">
        <v>787</v>
      </c>
      <c r="G197" s="281"/>
      <c r="H197" s="284" t="s">
        <v>21</v>
      </c>
      <c r="I197" s="285"/>
      <c r="J197" s="281"/>
      <c r="K197" s="281"/>
      <c r="L197" s="286"/>
      <c r="M197" s="287"/>
      <c r="N197" s="288"/>
      <c r="O197" s="288"/>
      <c r="P197" s="288"/>
      <c r="Q197" s="288"/>
      <c r="R197" s="288"/>
      <c r="S197" s="288"/>
      <c r="T197" s="289"/>
      <c r="AT197" s="290" t="s">
        <v>197</v>
      </c>
      <c r="AU197" s="290" t="s">
        <v>79</v>
      </c>
      <c r="AV197" s="15" t="s">
        <v>75</v>
      </c>
      <c r="AW197" s="15" t="s">
        <v>32</v>
      </c>
      <c r="AX197" s="15" t="s">
        <v>68</v>
      </c>
      <c r="AY197" s="290" t="s">
        <v>188</v>
      </c>
    </row>
    <row r="198" spans="2:65" s="12" customFormat="1">
      <c r="B198" s="215"/>
      <c r="C198" s="216"/>
      <c r="D198" s="217" t="s">
        <v>197</v>
      </c>
      <c r="E198" s="218" t="s">
        <v>21</v>
      </c>
      <c r="F198" s="219" t="s">
        <v>788</v>
      </c>
      <c r="G198" s="216"/>
      <c r="H198" s="220">
        <v>-6.5279999999999996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197</v>
      </c>
      <c r="AU198" s="226" t="s">
        <v>79</v>
      </c>
      <c r="AV198" s="12" t="s">
        <v>79</v>
      </c>
      <c r="AW198" s="12" t="s">
        <v>32</v>
      </c>
      <c r="AX198" s="12" t="s">
        <v>68</v>
      </c>
      <c r="AY198" s="226" t="s">
        <v>188</v>
      </c>
    </row>
    <row r="199" spans="2:65" s="12" customFormat="1">
      <c r="B199" s="215"/>
      <c r="C199" s="216"/>
      <c r="D199" s="217" t="s">
        <v>197</v>
      </c>
      <c r="E199" s="218" t="s">
        <v>21</v>
      </c>
      <c r="F199" s="219" t="s">
        <v>789</v>
      </c>
      <c r="G199" s="216"/>
      <c r="H199" s="220">
        <v>-3.2639999999999998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79</v>
      </c>
      <c r="AV199" s="12" t="s">
        <v>79</v>
      </c>
      <c r="AW199" s="12" t="s">
        <v>32</v>
      </c>
      <c r="AX199" s="12" t="s">
        <v>68</v>
      </c>
      <c r="AY199" s="226" t="s">
        <v>188</v>
      </c>
    </row>
    <row r="200" spans="2:65" s="12" customFormat="1">
      <c r="B200" s="215"/>
      <c r="C200" s="216"/>
      <c r="D200" s="217" t="s">
        <v>197</v>
      </c>
      <c r="E200" s="218" t="s">
        <v>21</v>
      </c>
      <c r="F200" s="219" t="s">
        <v>790</v>
      </c>
      <c r="G200" s="216"/>
      <c r="H200" s="220">
        <v>-2.448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197</v>
      </c>
      <c r="AU200" s="226" t="s">
        <v>79</v>
      </c>
      <c r="AV200" s="12" t="s">
        <v>79</v>
      </c>
      <c r="AW200" s="12" t="s">
        <v>32</v>
      </c>
      <c r="AX200" s="12" t="s">
        <v>68</v>
      </c>
      <c r="AY200" s="226" t="s">
        <v>188</v>
      </c>
    </row>
    <row r="201" spans="2:65" s="12" customFormat="1">
      <c r="B201" s="215"/>
      <c r="C201" s="216"/>
      <c r="D201" s="217" t="s">
        <v>197</v>
      </c>
      <c r="E201" s="218" t="s">
        <v>21</v>
      </c>
      <c r="F201" s="219" t="s">
        <v>791</v>
      </c>
      <c r="G201" s="216"/>
      <c r="H201" s="220">
        <v>-1.944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79</v>
      </c>
      <c r="AV201" s="12" t="s">
        <v>79</v>
      </c>
      <c r="AW201" s="12" t="s">
        <v>32</v>
      </c>
      <c r="AX201" s="12" t="s">
        <v>68</v>
      </c>
      <c r="AY201" s="226" t="s">
        <v>188</v>
      </c>
    </row>
    <row r="202" spans="2:65" s="12" customFormat="1">
      <c r="B202" s="215"/>
      <c r="C202" s="216"/>
      <c r="D202" s="217" t="s">
        <v>197</v>
      </c>
      <c r="E202" s="218" t="s">
        <v>21</v>
      </c>
      <c r="F202" s="219" t="s">
        <v>792</v>
      </c>
      <c r="G202" s="216"/>
      <c r="H202" s="220">
        <v>-2.16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197</v>
      </c>
      <c r="AU202" s="226" t="s">
        <v>79</v>
      </c>
      <c r="AV202" s="12" t="s">
        <v>79</v>
      </c>
      <c r="AW202" s="12" t="s">
        <v>32</v>
      </c>
      <c r="AX202" s="12" t="s">
        <v>68</v>
      </c>
      <c r="AY202" s="226" t="s">
        <v>188</v>
      </c>
    </row>
    <row r="203" spans="2:65" s="12" customFormat="1">
      <c r="B203" s="215"/>
      <c r="C203" s="216"/>
      <c r="D203" s="217" t="s">
        <v>197</v>
      </c>
      <c r="E203" s="218" t="s">
        <v>21</v>
      </c>
      <c r="F203" s="219" t="s">
        <v>793</v>
      </c>
      <c r="G203" s="216"/>
      <c r="H203" s="220">
        <v>-4.32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197</v>
      </c>
      <c r="AU203" s="226" t="s">
        <v>79</v>
      </c>
      <c r="AV203" s="12" t="s">
        <v>79</v>
      </c>
      <c r="AW203" s="12" t="s">
        <v>32</v>
      </c>
      <c r="AX203" s="12" t="s">
        <v>68</v>
      </c>
      <c r="AY203" s="226" t="s">
        <v>188</v>
      </c>
    </row>
    <row r="204" spans="2:65" s="13" customFormat="1">
      <c r="B204" s="227"/>
      <c r="C204" s="228"/>
      <c r="D204" s="217" t="s">
        <v>197</v>
      </c>
      <c r="E204" s="242" t="s">
        <v>21</v>
      </c>
      <c r="F204" s="243" t="s">
        <v>199</v>
      </c>
      <c r="G204" s="228"/>
      <c r="H204" s="244">
        <v>-20.664000000000001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197</v>
      </c>
      <c r="AU204" s="238" t="s">
        <v>79</v>
      </c>
      <c r="AV204" s="13" t="s">
        <v>114</v>
      </c>
      <c r="AW204" s="13" t="s">
        <v>32</v>
      </c>
      <c r="AX204" s="13" t="s">
        <v>68</v>
      </c>
      <c r="AY204" s="238" t="s">
        <v>188</v>
      </c>
    </row>
    <row r="205" spans="2:65" s="14" customFormat="1">
      <c r="B205" s="245"/>
      <c r="C205" s="246"/>
      <c r="D205" s="229" t="s">
        <v>197</v>
      </c>
      <c r="E205" s="247" t="s">
        <v>21</v>
      </c>
      <c r="F205" s="248" t="s">
        <v>238</v>
      </c>
      <c r="G205" s="246"/>
      <c r="H205" s="249">
        <v>124.404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197</v>
      </c>
      <c r="AU205" s="255" t="s">
        <v>79</v>
      </c>
      <c r="AV205" s="14" t="s">
        <v>195</v>
      </c>
      <c r="AW205" s="14" t="s">
        <v>32</v>
      </c>
      <c r="AX205" s="14" t="s">
        <v>75</v>
      </c>
      <c r="AY205" s="255" t="s">
        <v>188</v>
      </c>
    </row>
    <row r="206" spans="2:65" s="1" customFormat="1" ht="22.5" customHeight="1">
      <c r="B206" s="42"/>
      <c r="C206" s="203" t="s">
        <v>280</v>
      </c>
      <c r="D206" s="203" t="s">
        <v>190</v>
      </c>
      <c r="E206" s="204" t="s">
        <v>794</v>
      </c>
      <c r="F206" s="205" t="s">
        <v>795</v>
      </c>
      <c r="G206" s="206" t="s">
        <v>430</v>
      </c>
      <c r="H206" s="207">
        <v>1</v>
      </c>
      <c r="I206" s="208"/>
      <c r="J206" s="209">
        <f>ROUND(I206*H206,2)</f>
        <v>0</v>
      </c>
      <c r="K206" s="205" t="s">
        <v>21</v>
      </c>
      <c r="L206" s="62"/>
      <c r="M206" s="210" t="s">
        <v>21</v>
      </c>
      <c r="N206" s="211" t="s">
        <v>39</v>
      </c>
      <c r="O206" s="43"/>
      <c r="P206" s="212">
        <f>O206*H206</f>
        <v>0</v>
      </c>
      <c r="Q206" s="212">
        <v>5.2600000000000001E-2</v>
      </c>
      <c r="R206" s="212">
        <f>Q206*H206</f>
        <v>5.2600000000000001E-2</v>
      </c>
      <c r="S206" s="212">
        <v>0</v>
      </c>
      <c r="T206" s="213">
        <f>S206*H206</f>
        <v>0</v>
      </c>
      <c r="AR206" s="25" t="s">
        <v>195</v>
      </c>
      <c r="AT206" s="25" t="s">
        <v>190</v>
      </c>
      <c r="AU206" s="25" t="s">
        <v>79</v>
      </c>
      <c r="AY206" s="25" t="s">
        <v>188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75</v>
      </c>
      <c r="BK206" s="214">
        <f>ROUND(I206*H206,2)</f>
        <v>0</v>
      </c>
      <c r="BL206" s="25" t="s">
        <v>195</v>
      </c>
      <c r="BM206" s="25" t="s">
        <v>796</v>
      </c>
    </row>
    <row r="207" spans="2:65" s="12" customFormat="1">
      <c r="B207" s="215"/>
      <c r="C207" s="216"/>
      <c r="D207" s="217" t="s">
        <v>197</v>
      </c>
      <c r="E207" s="218" t="s">
        <v>21</v>
      </c>
      <c r="F207" s="219" t="s">
        <v>797</v>
      </c>
      <c r="G207" s="216"/>
      <c r="H207" s="220">
        <v>1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197</v>
      </c>
      <c r="AU207" s="226" t="s">
        <v>79</v>
      </c>
      <c r="AV207" s="12" t="s">
        <v>79</v>
      </c>
      <c r="AW207" s="12" t="s">
        <v>32</v>
      </c>
      <c r="AX207" s="12" t="s">
        <v>68</v>
      </c>
      <c r="AY207" s="226" t="s">
        <v>188</v>
      </c>
    </row>
    <row r="208" spans="2:65" s="13" customFormat="1">
      <c r="B208" s="227"/>
      <c r="C208" s="228"/>
      <c r="D208" s="229" t="s">
        <v>197</v>
      </c>
      <c r="E208" s="230" t="s">
        <v>21</v>
      </c>
      <c r="F208" s="231" t="s">
        <v>199</v>
      </c>
      <c r="G208" s="228"/>
      <c r="H208" s="232">
        <v>1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197</v>
      </c>
      <c r="AU208" s="238" t="s">
        <v>79</v>
      </c>
      <c r="AV208" s="13" t="s">
        <v>114</v>
      </c>
      <c r="AW208" s="13" t="s">
        <v>32</v>
      </c>
      <c r="AX208" s="13" t="s">
        <v>75</v>
      </c>
      <c r="AY208" s="238" t="s">
        <v>188</v>
      </c>
    </row>
    <row r="209" spans="2:65" s="1" customFormat="1" ht="22.5" customHeight="1">
      <c r="B209" s="42"/>
      <c r="C209" s="203" t="s">
        <v>286</v>
      </c>
      <c r="D209" s="203" t="s">
        <v>190</v>
      </c>
      <c r="E209" s="204" t="s">
        <v>798</v>
      </c>
      <c r="F209" s="205" t="s">
        <v>799</v>
      </c>
      <c r="G209" s="206" t="s">
        <v>430</v>
      </c>
      <c r="H209" s="207">
        <v>12</v>
      </c>
      <c r="I209" s="208"/>
      <c r="J209" s="209">
        <f>ROUND(I209*H209,2)</f>
        <v>0</v>
      </c>
      <c r="K209" s="205" t="s">
        <v>21</v>
      </c>
      <c r="L209" s="62"/>
      <c r="M209" s="210" t="s">
        <v>21</v>
      </c>
      <c r="N209" s="211" t="s">
        <v>39</v>
      </c>
      <c r="O209" s="43"/>
      <c r="P209" s="212">
        <f>O209*H209</f>
        <v>0</v>
      </c>
      <c r="Q209" s="212">
        <v>6.4699999999999994E-2</v>
      </c>
      <c r="R209" s="212">
        <f>Q209*H209</f>
        <v>0.77639999999999998</v>
      </c>
      <c r="S209" s="212">
        <v>0</v>
      </c>
      <c r="T209" s="213">
        <f>S209*H209</f>
        <v>0</v>
      </c>
      <c r="AR209" s="25" t="s">
        <v>195</v>
      </c>
      <c r="AT209" s="25" t="s">
        <v>190</v>
      </c>
      <c r="AU209" s="25" t="s">
        <v>79</v>
      </c>
      <c r="AY209" s="25" t="s">
        <v>188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75</v>
      </c>
      <c r="BK209" s="214">
        <f>ROUND(I209*H209,2)</f>
        <v>0</v>
      </c>
      <c r="BL209" s="25" t="s">
        <v>195</v>
      </c>
      <c r="BM209" s="25" t="s">
        <v>800</v>
      </c>
    </row>
    <row r="210" spans="2:65" s="12" customFormat="1">
      <c r="B210" s="215"/>
      <c r="C210" s="216"/>
      <c r="D210" s="217" t="s">
        <v>197</v>
      </c>
      <c r="E210" s="218" t="s">
        <v>21</v>
      </c>
      <c r="F210" s="219" t="s">
        <v>801</v>
      </c>
      <c r="G210" s="216"/>
      <c r="H210" s="220">
        <v>3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197</v>
      </c>
      <c r="AU210" s="226" t="s">
        <v>79</v>
      </c>
      <c r="AV210" s="12" t="s">
        <v>79</v>
      </c>
      <c r="AW210" s="12" t="s">
        <v>32</v>
      </c>
      <c r="AX210" s="12" t="s">
        <v>68</v>
      </c>
      <c r="AY210" s="226" t="s">
        <v>188</v>
      </c>
    </row>
    <row r="211" spans="2:65" s="12" customFormat="1">
      <c r="B211" s="215"/>
      <c r="C211" s="216"/>
      <c r="D211" s="217" t="s">
        <v>197</v>
      </c>
      <c r="E211" s="218" t="s">
        <v>21</v>
      </c>
      <c r="F211" s="219" t="s">
        <v>802</v>
      </c>
      <c r="G211" s="216"/>
      <c r="H211" s="220">
        <v>9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197</v>
      </c>
      <c r="AU211" s="226" t="s">
        <v>79</v>
      </c>
      <c r="AV211" s="12" t="s">
        <v>79</v>
      </c>
      <c r="AW211" s="12" t="s">
        <v>32</v>
      </c>
      <c r="AX211" s="12" t="s">
        <v>68</v>
      </c>
      <c r="AY211" s="226" t="s">
        <v>188</v>
      </c>
    </row>
    <row r="212" spans="2:65" s="13" customFormat="1">
      <c r="B212" s="227"/>
      <c r="C212" s="228"/>
      <c r="D212" s="229" t="s">
        <v>197</v>
      </c>
      <c r="E212" s="230" t="s">
        <v>21</v>
      </c>
      <c r="F212" s="231" t="s">
        <v>199</v>
      </c>
      <c r="G212" s="228"/>
      <c r="H212" s="232">
        <v>12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197</v>
      </c>
      <c r="AU212" s="238" t="s">
        <v>79</v>
      </c>
      <c r="AV212" s="13" t="s">
        <v>114</v>
      </c>
      <c r="AW212" s="13" t="s">
        <v>32</v>
      </c>
      <c r="AX212" s="13" t="s">
        <v>75</v>
      </c>
      <c r="AY212" s="238" t="s">
        <v>188</v>
      </c>
    </row>
    <row r="213" spans="2:65" s="1" customFormat="1" ht="22.5" customHeight="1">
      <c r="B213" s="42"/>
      <c r="C213" s="203" t="s">
        <v>291</v>
      </c>
      <c r="D213" s="203" t="s">
        <v>190</v>
      </c>
      <c r="E213" s="204" t="s">
        <v>803</v>
      </c>
      <c r="F213" s="205" t="s">
        <v>804</v>
      </c>
      <c r="G213" s="206" t="s">
        <v>430</v>
      </c>
      <c r="H213" s="207">
        <v>4</v>
      </c>
      <c r="I213" s="208"/>
      <c r="J213" s="209">
        <f>ROUND(I213*H213,2)</f>
        <v>0</v>
      </c>
      <c r="K213" s="205" t="s">
        <v>21</v>
      </c>
      <c r="L213" s="62"/>
      <c r="M213" s="210" t="s">
        <v>21</v>
      </c>
      <c r="N213" s="211" t="s">
        <v>39</v>
      </c>
      <c r="O213" s="43"/>
      <c r="P213" s="212">
        <f>O213*H213</f>
        <v>0</v>
      </c>
      <c r="Q213" s="212">
        <v>8.9700000000000002E-2</v>
      </c>
      <c r="R213" s="212">
        <f>Q213*H213</f>
        <v>0.35880000000000001</v>
      </c>
      <c r="S213" s="212">
        <v>0</v>
      </c>
      <c r="T213" s="213">
        <f>S213*H213</f>
        <v>0</v>
      </c>
      <c r="AR213" s="25" t="s">
        <v>195</v>
      </c>
      <c r="AT213" s="25" t="s">
        <v>190</v>
      </c>
      <c r="AU213" s="25" t="s">
        <v>79</v>
      </c>
      <c r="AY213" s="25" t="s">
        <v>188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75</v>
      </c>
      <c r="BK213" s="214">
        <f>ROUND(I213*H213,2)</f>
        <v>0</v>
      </c>
      <c r="BL213" s="25" t="s">
        <v>195</v>
      </c>
      <c r="BM213" s="25" t="s">
        <v>805</v>
      </c>
    </row>
    <row r="214" spans="2:65" s="12" customFormat="1">
      <c r="B214" s="215"/>
      <c r="C214" s="216"/>
      <c r="D214" s="217" t="s">
        <v>197</v>
      </c>
      <c r="E214" s="218" t="s">
        <v>21</v>
      </c>
      <c r="F214" s="219" t="s">
        <v>806</v>
      </c>
      <c r="G214" s="216"/>
      <c r="H214" s="220">
        <v>1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197</v>
      </c>
      <c r="AU214" s="226" t="s">
        <v>79</v>
      </c>
      <c r="AV214" s="12" t="s">
        <v>79</v>
      </c>
      <c r="AW214" s="12" t="s">
        <v>32</v>
      </c>
      <c r="AX214" s="12" t="s">
        <v>68</v>
      </c>
      <c r="AY214" s="226" t="s">
        <v>188</v>
      </c>
    </row>
    <row r="215" spans="2:65" s="12" customFormat="1">
      <c r="B215" s="215"/>
      <c r="C215" s="216"/>
      <c r="D215" s="217" t="s">
        <v>197</v>
      </c>
      <c r="E215" s="218" t="s">
        <v>21</v>
      </c>
      <c r="F215" s="219" t="s">
        <v>807</v>
      </c>
      <c r="G215" s="216"/>
      <c r="H215" s="220">
        <v>3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79</v>
      </c>
      <c r="AV215" s="12" t="s">
        <v>79</v>
      </c>
      <c r="AW215" s="12" t="s">
        <v>32</v>
      </c>
      <c r="AX215" s="12" t="s">
        <v>68</v>
      </c>
      <c r="AY215" s="226" t="s">
        <v>188</v>
      </c>
    </row>
    <row r="216" spans="2:65" s="13" customFormat="1">
      <c r="B216" s="227"/>
      <c r="C216" s="228"/>
      <c r="D216" s="229" t="s">
        <v>197</v>
      </c>
      <c r="E216" s="230" t="s">
        <v>21</v>
      </c>
      <c r="F216" s="231" t="s">
        <v>199</v>
      </c>
      <c r="G216" s="228"/>
      <c r="H216" s="232">
        <v>4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197</v>
      </c>
      <c r="AU216" s="238" t="s">
        <v>79</v>
      </c>
      <c r="AV216" s="13" t="s">
        <v>114</v>
      </c>
      <c r="AW216" s="13" t="s">
        <v>32</v>
      </c>
      <c r="AX216" s="13" t="s">
        <v>75</v>
      </c>
      <c r="AY216" s="238" t="s">
        <v>188</v>
      </c>
    </row>
    <row r="217" spans="2:65" s="1" customFormat="1" ht="22.5" customHeight="1">
      <c r="B217" s="42"/>
      <c r="C217" s="203" t="s">
        <v>9</v>
      </c>
      <c r="D217" s="203" t="s">
        <v>190</v>
      </c>
      <c r="E217" s="204" t="s">
        <v>808</v>
      </c>
      <c r="F217" s="205" t="s">
        <v>809</v>
      </c>
      <c r="G217" s="206" t="s">
        <v>430</v>
      </c>
      <c r="H217" s="207">
        <v>3</v>
      </c>
      <c r="I217" s="208"/>
      <c r="J217" s="209">
        <f>ROUND(I217*H217,2)</f>
        <v>0</v>
      </c>
      <c r="K217" s="205" t="s">
        <v>21</v>
      </c>
      <c r="L217" s="62"/>
      <c r="M217" s="210" t="s">
        <v>21</v>
      </c>
      <c r="N217" s="211" t="s">
        <v>39</v>
      </c>
      <c r="O217" s="43"/>
      <c r="P217" s="212">
        <f>O217*H217</f>
        <v>0</v>
      </c>
      <c r="Q217" s="212">
        <v>0.1288</v>
      </c>
      <c r="R217" s="212">
        <f>Q217*H217</f>
        <v>0.38639999999999997</v>
      </c>
      <c r="S217" s="212">
        <v>0</v>
      </c>
      <c r="T217" s="213">
        <f>S217*H217</f>
        <v>0</v>
      </c>
      <c r="AR217" s="25" t="s">
        <v>195</v>
      </c>
      <c r="AT217" s="25" t="s">
        <v>190</v>
      </c>
      <c r="AU217" s="25" t="s">
        <v>79</v>
      </c>
      <c r="AY217" s="25" t="s">
        <v>188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5" t="s">
        <v>75</v>
      </c>
      <c r="BK217" s="214">
        <f>ROUND(I217*H217,2)</f>
        <v>0</v>
      </c>
      <c r="BL217" s="25" t="s">
        <v>195</v>
      </c>
      <c r="BM217" s="25" t="s">
        <v>810</v>
      </c>
    </row>
    <row r="218" spans="2:65" s="12" customFormat="1">
      <c r="B218" s="215"/>
      <c r="C218" s="216"/>
      <c r="D218" s="217" t="s">
        <v>197</v>
      </c>
      <c r="E218" s="218" t="s">
        <v>21</v>
      </c>
      <c r="F218" s="219" t="s">
        <v>811</v>
      </c>
      <c r="G218" s="216"/>
      <c r="H218" s="220">
        <v>3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197</v>
      </c>
      <c r="AU218" s="226" t="s">
        <v>79</v>
      </c>
      <c r="AV218" s="12" t="s">
        <v>79</v>
      </c>
      <c r="AW218" s="12" t="s">
        <v>32</v>
      </c>
      <c r="AX218" s="12" t="s">
        <v>68</v>
      </c>
      <c r="AY218" s="226" t="s">
        <v>188</v>
      </c>
    </row>
    <row r="219" spans="2:65" s="13" customFormat="1">
      <c r="B219" s="227"/>
      <c r="C219" s="228"/>
      <c r="D219" s="229" t="s">
        <v>197</v>
      </c>
      <c r="E219" s="230" t="s">
        <v>21</v>
      </c>
      <c r="F219" s="231" t="s">
        <v>199</v>
      </c>
      <c r="G219" s="228"/>
      <c r="H219" s="232">
        <v>3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197</v>
      </c>
      <c r="AU219" s="238" t="s">
        <v>79</v>
      </c>
      <c r="AV219" s="13" t="s">
        <v>114</v>
      </c>
      <c r="AW219" s="13" t="s">
        <v>32</v>
      </c>
      <c r="AX219" s="13" t="s">
        <v>75</v>
      </c>
      <c r="AY219" s="238" t="s">
        <v>188</v>
      </c>
    </row>
    <row r="220" spans="2:65" s="1" customFormat="1" ht="22.5" customHeight="1">
      <c r="B220" s="42"/>
      <c r="C220" s="203" t="s">
        <v>301</v>
      </c>
      <c r="D220" s="203" t="s">
        <v>190</v>
      </c>
      <c r="E220" s="204" t="s">
        <v>812</v>
      </c>
      <c r="F220" s="205" t="s">
        <v>813</v>
      </c>
      <c r="G220" s="206" t="s">
        <v>430</v>
      </c>
      <c r="H220" s="207">
        <v>3</v>
      </c>
      <c r="I220" s="208"/>
      <c r="J220" s="209">
        <f>ROUND(I220*H220,2)</f>
        <v>0</v>
      </c>
      <c r="K220" s="205" t="s">
        <v>21</v>
      </c>
      <c r="L220" s="62"/>
      <c r="M220" s="210" t="s">
        <v>21</v>
      </c>
      <c r="N220" s="211" t="s">
        <v>39</v>
      </c>
      <c r="O220" s="43"/>
      <c r="P220" s="212">
        <f>O220*H220</f>
        <v>0</v>
      </c>
      <c r="Q220" s="212">
        <v>0.15970000000000001</v>
      </c>
      <c r="R220" s="212">
        <f>Q220*H220</f>
        <v>0.47910000000000003</v>
      </c>
      <c r="S220" s="212">
        <v>0</v>
      </c>
      <c r="T220" s="213">
        <f>S220*H220</f>
        <v>0</v>
      </c>
      <c r="AR220" s="25" t="s">
        <v>195</v>
      </c>
      <c r="AT220" s="25" t="s">
        <v>190</v>
      </c>
      <c r="AU220" s="25" t="s">
        <v>79</v>
      </c>
      <c r="AY220" s="25" t="s">
        <v>188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75</v>
      </c>
      <c r="BK220" s="214">
        <f>ROUND(I220*H220,2)</f>
        <v>0</v>
      </c>
      <c r="BL220" s="25" t="s">
        <v>195</v>
      </c>
      <c r="BM220" s="25" t="s">
        <v>814</v>
      </c>
    </row>
    <row r="221" spans="2:65" s="12" customFormat="1">
      <c r="B221" s="215"/>
      <c r="C221" s="216"/>
      <c r="D221" s="217" t="s">
        <v>197</v>
      </c>
      <c r="E221" s="218" t="s">
        <v>21</v>
      </c>
      <c r="F221" s="219" t="s">
        <v>815</v>
      </c>
      <c r="G221" s="216"/>
      <c r="H221" s="220">
        <v>3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197</v>
      </c>
      <c r="AU221" s="226" t="s">
        <v>79</v>
      </c>
      <c r="AV221" s="12" t="s">
        <v>79</v>
      </c>
      <c r="AW221" s="12" t="s">
        <v>32</v>
      </c>
      <c r="AX221" s="12" t="s">
        <v>68</v>
      </c>
      <c r="AY221" s="226" t="s">
        <v>188</v>
      </c>
    </row>
    <row r="222" spans="2:65" s="13" customFormat="1">
      <c r="B222" s="227"/>
      <c r="C222" s="228"/>
      <c r="D222" s="229" t="s">
        <v>197</v>
      </c>
      <c r="E222" s="230" t="s">
        <v>21</v>
      </c>
      <c r="F222" s="231" t="s">
        <v>199</v>
      </c>
      <c r="G222" s="228"/>
      <c r="H222" s="232">
        <v>3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197</v>
      </c>
      <c r="AU222" s="238" t="s">
        <v>79</v>
      </c>
      <c r="AV222" s="13" t="s">
        <v>114</v>
      </c>
      <c r="AW222" s="13" t="s">
        <v>32</v>
      </c>
      <c r="AX222" s="13" t="s">
        <v>75</v>
      </c>
      <c r="AY222" s="238" t="s">
        <v>188</v>
      </c>
    </row>
    <row r="223" spans="2:65" s="1" customFormat="1" ht="22.5" customHeight="1">
      <c r="B223" s="42"/>
      <c r="C223" s="203" t="s">
        <v>243</v>
      </c>
      <c r="D223" s="203" t="s">
        <v>190</v>
      </c>
      <c r="E223" s="204" t="s">
        <v>816</v>
      </c>
      <c r="F223" s="205" t="s">
        <v>817</v>
      </c>
      <c r="G223" s="206" t="s">
        <v>430</v>
      </c>
      <c r="H223" s="207">
        <v>41</v>
      </c>
      <c r="I223" s="208"/>
      <c r="J223" s="209">
        <f>ROUND(I223*H223,2)</f>
        <v>0</v>
      </c>
      <c r="K223" s="205" t="s">
        <v>21</v>
      </c>
      <c r="L223" s="62"/>
      <c r="M223" s="210" t="s">
        <v>21</v>
      </c>
      <c r="N223" s="211" t="s">
        <v>39</v>
      </c>
      <c r="O223" s="43"/>
      <c r="P223" s="212">
        <f>O223*H223</f>
        <v>0</v>
      </c>
      <c r="Q223" s="212">
        <v>0.19070000000000001</v>
      </c>
      <c r="R223" s="212">
        <f>Q223*H223</f>
        <v>7.8187000000000006</v>
      </c>
      <c r="S223" s="212">
        <v>0</v>
      </c>
      <c r="T223" s="213">
        <f>S223*H223</f>
        <v>0</v>
      </c>
      <c r="AR223" s="25" t="s">
        <v>195</v>
      </c>
      <c r="AT223" s="25" t="s">
        <v>190</v>
      </c>
      <c r="AU223" s="25" t="s">
        <v>79</v>
      </c>
      <c r="AY223" s="25" t="s">
        <v>188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75</v>
      </c>
      <c r="BK223" s="214">
        <f>ROUND(I223*H223,2)</f>
        <v>0</v>
      </c>
      <c r="BL223" s="25" t="s">
        <v>195</v>
      </c>
      <c r="BM223" s="25" t="s">
        <v>818</v>
      </c>
    </row>
    <row r="224" spans="2:65" s="12" customFormat="1">
      <c r="B224" s="215"/>
      <c r="C224" s="216"/>
      <c r="D224" s="217" t="s">
        <v>197</v>
      </c>
      <c r="E224" s="218" t="s">
        <v>21</v>
      </c>
      <c r="F224" s="219" t="s">
        <v>819</v>
      </c>
      <c r="G224" s="216"/>
      <c r="H224" s="220">
        <v>9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197</v>
      </c>
      <c r="AU224" s="226" t="s">
        <v>79</v>
      </c>
      <c r="AV224" s="12" t="s">
        <v>79</v>
      </c>
      <c r="AW224" s="12" t="s">
        <v>32</v>
      </c>
      <c r="AX224" s="12" t="s">
        <v>68</v>
      </c>
      <c r="AY224" s="226" t="s">
        <v>188</v>
      </c>
    </row>
    <row r="225" spans="2:65" s="12" customFormat="1">
      <c r="B225" s="215"/>
      <c r="C225" s="216"/>
      <c r="D225" s="217" t="s">
        <v>197</v>
      </c>
      <c r="E225" s="218" t="s">
        <v>21</v>
      </c>
      <c r="F225" s="219" t="s">
        <v>820</v>
      </c>
      <c r="G225" s="216"/>
      <c r="H225" s="220">
        <v>13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197</v>
      </c>
      <c r="AU225" s="226" t="s">
        <v>79</v>
      </c>
      <c r="AV225" s="12" t="s">
        <v>79</v>
      </c>
      <c r="AW225" s="12" t="s">
        <v>32</v>
      </c>
      <c r="AX225" s="12" t="s">
        <v>68</v>
      </c>
      <c r="AY225" s="226" t="s">
        <v>188</v>
      </c>
    </row>
    <row r="226" spans="2:65" s="12" customFormat="1">
      <c r="B226" s="215"/>
      <c r="C226" s="216"/>
      <c r="D226" s="217" t="s">
        <v>197</v>
      </c>
      <c r="E226" s="218" t="s">
        <v>21</v>
      </c>
      <c r="F226" s="219" t="s">
        <v>821</v>
      </c>
      <c r="G226" s="216"/>
      <c r="H226" s="220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197</v>
      </c>
      <c r="AU226" s="226" t="s">
        <v>79</v>
      </c>
      <c r="AV226" s="12" t="s">
        <v>79</v>
      </c>
      <c r="AW226" s="12" t="s">
        <v>32</v>
      </c>
      <c r="AX226" s="12" t="s">
        <v>68</v>
      </c>
      <c r="AY226" s="226" t="s">
        <v>188</v>
      </c>
    </row>
    <row r="227" spans="2:65" s="13" customFormat="1">
      <c r="B227" s="227"/>
      <c r="C227" s="228"/>
      <c r="D227" s="217" t="s">
        <v>197</v>
      </c>
      <c r="E227" s="242" t="s">
        <v>21</v>
      </c>
      <c r="F227" s="243" t="s">
        <v>199</v>
      </c>
      <c r="G227" s="228"/>
      <c r="H227" s="244">
        <v>41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197</v>
      </c>
      <c r="AU227" s="238" t="s">
        <v>79</v>
      </c>
      <c r="AV227" s="13" t="s">
        <v>114</v>
      </c>
      <c r="AW227" s="13" t="s">
        <v>32</v>
      </c>
      <c r="AX227" s="13" t="s">
        <v>68</v>
      </c>
      <c r="AY227" s="238" t="s">
        <v>188</v>
      </c>
    </row>
    <row r="228" spans="2:65" s="14" customFormat="1">
      <c r="B228" s="245"/>
      <c r="C228" s="246"/>
      <c r="D228" s="229" t="s">
        <v>197</v>
      </c>
      <c r="E228" s="247" t="s">
        <v>21</v>
      </c>
      <c r="F228" s="248" t="s">
        <v>238</v>
      </c>
      <c r="G228" s="246"/>
      <c r="H228" s="249">
        <v>41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197</v>
      </c>
      <c r="AU228" s="255" t="s">
        <v>79</v>
      </c>
      <c r="AV228" s="14" t="s">
        <v>195</v>
      </c>
      <c r="AW228" s="14" t="s">
        <v>32</v>
      </c>
      <c r="AX228" s="14" t="s">
        <v>75</v>
      </c>
      <c r="AY228" s="255" t="s">
        <v>188</v>
      </c>
    </row>
    <row r="229" spans="2:65" s="1" customFormat="1" ht="22.5" customHeight="1">
      <c r="B229" s="42"/>
      <c r="C229" s="203" t="s">
        <v>312</v>
      </c>
      <c r="D229" s="203" t="s">
        <v>190</v>
      </c>
      <c r="E229" s="204" t="s">
        <v>822</v>
      </c>
      <c r="F229" s="205" t="s">
        <v>823</v>
      </c>
      <c r="G229" s="206" t="s">
        <v>430</v>
      </c>
      <c r="H229" s="207">
        <v>6</v>
      </c>
      <c r="I229" s="208"/>
      <c r="J229" s="209">
        <f>ROUND(I229*H229,2)</f>
        <v>0</v>
      </c>
      <c r="K229" s="205" t="s">
        <v>21</v>
      </c>
      <c r="L229" s="62"/>
      <c r="M229" s="210" t="s">
        <v>21</v>
      </c>
      <c r="N229" s="211" t="s">
        <v>39</v>
      </c>
      <c r="O229" s="43"/>
      <c r="P229" s="212">
        <f>O229*H229</f>
        <v>0</v>
      </c>
      <c r="Q229" s="212">
        <v>0.22239999999999999</v>
      </c>
      <c r="R229" s="212">
        <f>Q229*H229</f>
        <v>1.3344</v>
      </c>
      <c r="S229" s="212">
        <v>0</v>
      </c>
      <c r="T229" s="213">
        <f>S229*H229</f>
        <v>0</v>
      </c>
      <c r="AR229" s="25" t="s">
        <v>195</v>
      </c>
      <c r="AT229" s="25" t="s">
        <v>190</v>
      </c>
      <c r="AU229" s="25" t="s">
        <v>79</v>
      </c>
      <c r="AY229" s="25" t="s">
        <v>188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75</v>
      </c>
      <c r="BK229" s="214">
        <f>ROUND(I229*H229,2)</f>
        <v>0</v>
      </c>
      <c r="BL229" s="25" t="s">
        <v>195</v>
      </c>
      <c r="BM229" s="25" t="s">
        <v>824</v>
      </c>
    </row>
    <row r="230" spans="2:65" s="12" customFormat="1">
      <c r="B230" s="215"/>
      <c r="C230" s="216"/>
      <c r="D230" s="217" t="s">
        <v>197</v>
      </c>
      <c r="E230" s="218" t="s">
        <v>21</v>
      </c>
      <c r="F230" s="219" t="s">
        <v>825</v>
      </c>
      <c r="G230" s="216"/>
      <c r="H230" s="220">
        <v>6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197</v>
      </c>
      <c r="AU230" s="226" t="s">
        <v>79</v>
      </c>
      <c r="AV230" s="12" t="s">
        <v>79</v>
      </c>
      <c r="AW230" s="12" t="s">
        <v>32</v>
      </c>
      <c r="AX230" s="12" t="s">
        <v>68</v>
      </c>
      <c r="AY230" s="226" t="s">
        <v>188</v>
      </c>
    </row>
    <row r="231" spans="2:65" s="13" customFormat="1">
      <c r="B231" s="227"/>
      <c r="C231" s="228"/>
      <c r="D231" s="229" t="s">
        <v>197</v>
      </c>
      <c r="E231" s="230" t="s">
        <v>21</v>
      </c>
      <c r="F231" s="231" t="s">
        <v>199</v>
      </c>
      <c r="G231" s="228"/>
      <c r="H231" s="232">
        <v>6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197</v>
      </c>
      <c r="AU231" s="238" t="s">
        <v>79</v>
      </c>
      <c r="AV231" s="13" t="s">
        <v>114</v>
      </c>
      <c r="AW231" s="13" t="s">
        <v>32</v>
      </c>
      <c r="AX231" s="13" t="s">
        <v>75</v>
      </c>
      <c r="AY231" s="238" t="s">
        <v>188</v>
      </c>
    </row>
    <row r="232" spans="2:65" s="1" customFormat="1" ht="22.5" customHeight="1">
      <c r="B232" s="42"/>
      <c r="C232" s="203" t="s">
        <v>317</v>
      </c>
      <c r="D232" s="203" t="s">
        <v>190</v>
      </c>
      <c r="E232" s="204" t="s">
        <v>826</v>
      </c>
      <c r="F232" s="205" t="s">
        <v>827</v>
      </c>
      <c r="G232" s="206" t="s">
        <v>430</v>
      </c>
      <c r="H232" s="207">
        <v>2</v>
      </c>
      <c r="I232" s="208"/>
      <c r="J232" s="209">
        <f>ROUND(I232*H232,2)</f>
        <v>0</v>
      </c>
      <c r="K232" s="205" t="s">
        <v>21</v>
      </c>
      <c r="L232" s="62"/>
      <c r="M232" s="210" t="s">
        <v>21</v>
      </c>
      <c r="N232" s="211" t="s">
        <v>39</v>
      </c>
      <c r="O232" s="43"/>
      <c r="P232" s="212">
        <f>O232*H232</f>
        <v>0</v>
      </c>
      <c r="Q232" s="212">
        <v>0.25340000000000001</v>
      </c>
      <c r="R232" s="212">
        <f>Q232*H232</f>
        <v>0.50680000000000003</v>
      </c>
      <c r="S232" s="212">
        <v>0</v>
      </c>
      <c r="T232" s="213">
        <f>S232*H232</f>
        <v>0</v>
      </c>
      <c r="AR232" s="25" t="s">
        <v>195</v>
      </c>
      <c r="AT232" s="25" t="s">
        <v>190</v>
      </c>
      <c r="AU232" s="25" t="s">
        <v>79</v>
      </c>
      <c r="AY232" s="25" t="s">
        <v>188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5" t="s">
        <v>75</v>
      </c>
      <c r="BK232" s="214">
        <f>ROUND(I232*H232,2)</f>
        <v>0</v>
      </c>
      <c r="BL232" s="25" t="s">
        <v>195</v>
      </c>
      <c r="BM232" s="25" t="s">
        <v>828</v>
      </c>
    </row>
    <row r="233" spans="2:65" s="12" customFormat="1">
      <c r="B233" s="215"/>
      <c r="C233" s="216"/>
      <c r="D233" s="217" t="s">
        <v>197</v>
      </c>
      <c r="E233" s="218" t="s">
        <v>21</v>
      </c>
      <c r="F233" s="219" t="s">
        <v>829</v>
      </c>
      <c r="G233" s="216"/>
      <c r="H233" s="220">
        <v>1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197</v>
      </c>
      <c r="AU233" s="226" t="s">
        <v>79</v>
      </c>
      <c r="AV233" s="12" t="s">
        <v>79</v>
      </c>
      <c r="AW233" s="12" t="s">
        <v>32</v>
      </c>
      <c r="AX233" s="12" t="s">
        <v>68</v>
      </c>
      <c r="AY233" s="226" t="s">
        <v>188</v>
      </c>
    </row>
    <row r="234" spans="2:65" s="12" customFormat="1">
      <c r="B234" s="215"/>
      <c r="C234" s="216"/>
      <c r="D234" s="217" t="s">
        <v>197</v>
      </c>
      <c r="E234" s="218" t="s">
        <v>21</v>
      </c>
      <c r="F234" s="219" t="s">
        <v>830</v>
      </c>
      <c r="G234" s="216"/>
      <c r="H234" s="220">
        <v>1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197</v>
      </c>
      <c r="AU234" s="226" t="s">
        <v>79</v>
      </c>
      <c r="AV234" s="12" t="s">
        <v>79</v>
      </c>
      <c r="AW234" s="12" t="s">
        <v>32</v>
      </c>
      <c r="AX234" s="12" t="s">
        <v>68</v>
      </c>
      <c r="AY234" s="226" t="s">
        <v>188</v>
      </c>
    </row>
    <row r="235" spans="2:65" s="13" customFormat="1">
      <c r="B235" s="227"/>
      <c r="C235" s="228"/>
      <c r="D235" s="229" t="s">
        <v>197</v>
      </c>
      <c r="E235" s="230" t="s">
        <v>21</v>
      </c>
      <c r="F235" s="231" t="s">
        <v>199</v>
      </c>
      <c r="G235" s="228"/>
      <c r="H235" s="232">
        <v>2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197</v>
      </c>
      <c r="AU235" s="238" t="s">
        <v>79</v>
      </c>
      <c r="AV235" s="13" t="s">
        <v>114</v>
      </c>
      <c r="AW235" s="13" t="s">
        <v>32</v>
      </c>
      <c r="AX235" s="13" t="s">
        <v>75</v>
      </c>
      <c r="AY235" s="238" t="s">
        <v>188</v>
      </c>
    </row>
    <row r="236" spans="2:65" s="1" customFormat="1" ht="22.5" customHeight="1">
      <c r="B236" s="42"/>
      <c r="C236" s="203" t="s">
        <v>323</v>
      </c>
      <c r="D236" s="203" t="s">
        <v>190</v>
      </c>
      <c r="E236" s="204" t="s">
        <v>831</v>
      </c>
      <c r="F236" s="205" t="s">
        <v>832</v>
      </c>
      <c r="G236" s="206" t="s">
        <v>430</v>
      </c>
      <c r="H236" s="207">
        <v>1</v>
      </c>
      <c r="I236" s="208"/>
      <c r="J236" s="209">
        <f>ROUND(I236*H236,2)</f>
        <v>0</v>
      </c>
      <c r="K236" s="205" t="s">
        <v>21</v>
      </c>
      <c r="L236" s="62"/>
      <c r="M236" s="210" t="s">
        <v>21</v>
      </c>
      <c r="N236" s="211" t="s">
        <v>39</v>
      </c>
      <c r="O236" s="43"/>
      <c r="P236" s="212">
        <f>O236*H236</f>
        <v>0</v>
      </c>
      <c r="Q236" s="212">
        <v>0.28449999999999998</v>
      </c>
      <c r="R236" s="212">
        <f>Q236*H236</f>
        <v>0.28449999999999998</v>
      </c>
      <c r="S236" s="212">
        <v>0</v>
      </c>
      <c r="T236" s="213">
        <f>S236*H236</f>
        <v>0</v>
      </c>
      <c r="AR236" s="25" t="s">
        <v>195</v>
      </c>
      <c r="AT236" s="25" t="s">
        <v>190</v>
      </c>
      <c r="AU236" s="25" t="s">
        <v>79</v>
      </c>
      <c r="AY236" s="25" t="s">
        <v>188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75</v>
      </c>
      <c r="BK236" s="214">
        <f>ROUND(I236*H236,2)</f>
        <v>0</v>
      </c>
      <c r="BL236" s="25" t="s">
        <v>195</v>
      </c>
      <c r="BM236" s="25" t="s">
        <v>833</v>
      </c>
    </row>
    <row r="237" spans="2:65" s="12" customFormat="1">
      <c r="B237" s="215"/>
      <c r="C237" s="216"/>
      <c r="D237" s="217" t="s">
        <v>197</v>
      </c>
      <c r="E237" s="218" t="s">
        <v>21</v>
      </c>
      <c r="F237" s="219" t="s">
        <v>834</v>
      </c>
      <c r="G237" s="216"/>
      <c r="H237" s="220">
        <v>1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79</v>
      </c>
      <c r="AV237" s="12" t="s">
        <v>79</v>
      </c>
      <c r="AW237" s="12" t="s">
        <v>32</v>
      </c>
      <c r="AX237" s="12" t="s">
        <v>68</v>
      </c>
      <c r="AY237" s="226" t="s">
        <v>188</v>
      </c>
    </row>
    <row r="238" spans="2:65" s="13" customFormat="1">
      <c r="B238" s="227"/>
      <c r="C238" s="228"/>
      <c r="D238" s="229" t="s">
        <v>197</v>
      </c>
      <c r="E238" s="230" t="s">
        <v>21</v>
      </c>
      <c r="F238" s="231" t="s">
        <v>199</v>
      </c>
      <c r="G238" s="228"/>
      <c r="H238" s="232">
        <v>1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197</v>
      </c>
      <c r="AU238" s="238" t="s">
        <v>79</v>
      </c>
      <c r="AV238" s="13" t="s">
        <v>114</v>
      </c>
      <c r="AW238" s="13" t="s">
        <v>32</v>
      </c>
      <c r="AX238" s="13" t="s">
        <v>75</v>
      </c>
      <c r="AY238" s="238" t="s">
        <v>188</v>
      </c>
    </row>
    <row r="239" spans="2:65" s="1" customFormat="1" ht="22.5" customHeight="1">
      <c r="B239" s="42"/>
      <c r="C239" s="203" t="s">
        <v>327</v>
      </c>
      <c r="D239" s="203" t="s">
        <v>190</v>
      </c>
      <c r="E239" s="204" t="s">
        <v>835</v>
      </c>
      <c r="F239" s="205" t="s">
        <v>836</v>
      </c>
      <c r="G239" s="206" t="s">
        <v>193</v>
      </c>
      <c r="H239" s="207">
        <v>272</v>
      </c>
      <c r="I239" s="208"/>
      <c r="J239" s="209">
        <f>ROUND(I239*H239,2)</f>
        <v>0</v>
      </c>
      <c r="K239" s="205" t="s">
        <v>21</v>
      </c>
      <c r="L239" s="62"/>
      <c r="M239" s="210" t="s">
        <v>21</v>
      </c>
      <c r="N239" s="211" t="s">
        <v>39</v>
      </c>
      <c r="O239" s="43"/>
      <c r="P239" s="212">
        <f>O239*H239</f>
        <v>0</v>
      </c>
      <c r="Q239" s="212">
        <v>0.21149999999999999</v>
      </c>
      <c r="R239" s="212">
        <f>Q239*H239</f>
        <v>57.527999999999999</v>
      </c>
      <c r="S239" s="212">
        <v>0</v>
      </c>
      <c r="T239" s="213">
        <f>S239*H239</f>
        <v>0</v>
      </c>
      <c r="AR239" s="25" t="s">
        <v>195</v>
      </c>
      <c r="AT239" s="25" t="s">
        <v>190</v>
      </c>
      <c r="AU239" s="25" t="s">
        <v>79</v>
      </c>
      <c r="AY239" s="25" t="s">
        <v>188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75</v>
      </c>
      <c r="BK239" s="214">
        <f>ROUND(I239*H239,2)</f>
        <v>0</v>
      </c>
      <c r="BL239" s="25" t="s">
        <v>195</v>
      </c>
      <c r="BM239" s="25" t="s">
        <v>837</v>
      </c>
    </row>
    <row r="240" spans="2:65" s="12" customFormat="1">
      <c r="B240" s="215"/>
      <c r="C240" s="216"/>
      <c r="D240" s="217" t="s">
        <v>197</v>
      </c>
      <c r="E240" s="218" t="s">
        <v>21</v>
      </c>
      <c r="F240" s="219" t="s">
        <v>838</v>
      </c>
      <c r="G240" s="216"/>
      <c r="H240" s="220">
        <v>18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79</v>
      </c>
      <c r="AV240" s="12" t="s">
        <v>79</v>
      </c>
      <c r="AW240" s="12" t="s">
        <v>32</v>
      </c>
      <c r="AX240" s="12" t="s">
        <v>68</v>
      </c>
      <c r="AY240" s="226" t="s">
        <v>188</v>
      </c>
    </row>
    <row r="241" spans="2:51" s="12" customFormat="1">
      <c r="B241" s="215"/>
      <c r="C241" s="216"/>
      <c r="D241" s="217" t="s">
        <v>197</v>
      </c>
      <c r="E241" s="218" t="s">
        <v>21</v>
      </c>
      <c r="F241" s="219" t="s">
        <v>839</v>
      </c>
      <c r="G241" s="216"/>
      <c r="H241" s="220">
        <v>18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197</v>
      </c>
      <c r="AU241" s="226" t="s">
        <v>79</v>
      </c>
      <c r="AV241" s="12" t="s">
        <v>79</v>
      </c>
      <c r="AW241" s="12" t="s">
        <v>32</v>
      </c>
      <c r="AX241" s="12" t="s">
        <v>68</v>
      </c>
      <c r="AY241" s="226" t="s">
        <v>188</v>
      </c>
    </row>
    <row r="242" spans="2:51" s="13" customFormat="1">
      <c r="B242" s="227"/>
      <c r="C242" s="228"/>
      <c r="D242" s="217" t="s">
        <v>197</v>
      </c>
      <c r="E242" s="242" t="s">
        <v>21</v>
      </c>
      <c r="F242" s="243" t="s">
        <v>199</v>
      </c>
      <c r="G242" s="228"/>
      <c r="H242" s="244">
        <v>36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197</v>
      </c>
      <c r="AU242" s="238" t="s">
        <v>79</v>
      </c>
      <c r="AV242" s="13" t="s">
        <v>114</v>
      </c>
      <c r="AW242" s="13" t="s">
        <v>32</v>
      </c>
      <c r="AX242" s="13" t="s">
        <v>68</v>
      </c>
      <c r="AY242" s="238" t="s">
        <v>188</v>
      </c>
    </row>
    <row r="243" spans="2:51" s="12" customFormat="1">
      <c r="B243" s="215"/>
      <c r="C243" s="216"/>
      <c r="D243" s="217" t="s">
        <v>197</v>
      </c>
      <c r="E243" s="218" t="s">
        <v>21</v>
      </c>
      <c r="F243" s="219" t="s">
        <v>840</v>
      </c>
      <c r="G243" s="216"/>
      <c r="H243" s="220">
        <v>10.4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197</v>
      </c>
      <c r="AU243" s="226" t="s">
        <v>79</v>
      </c>
      <c r="AV243" s="12" t="s">
        <v>79</v>
      </c>
      <c r="AW243" s="12" t="s">
        <v>32</v>
      </c>
      <c r="AX243" s="12" t="s">
        <v>68</v>
      </c>
      <c r="AY243" s="226" t="s">
        <v>188</v>
      </c>
    </row>
    <row r="244" spans="2:51" s="12" customFormat="1">
      <c r="B244" s="215"/>
      <c r="C244" s="216"/>
      <c r="D244" s="217" t="s">
        <v>197</v>
      </c>
      <c r="E244" s="218" t="s">
        <v>21</v>
      </c>
      <c r="F244" s="219" t="s">
        <v>841</v>
      </c>
      <c r="G244" s="216"/>
      <c r="H244" s="220">
        <v>14.8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197</v>
      </c>
      <c r="AU244" s="226" t="s">
        <v>79</v>
      </c>
      <c r="AV244" s="12" t="s">
        <v>79</v>
      </c>
      <c r="AW244" s="12" t="s">
        <v>32</v>
      </c>
      <c r="AX244" s="12" t="s">
        <v>68</v>
      </c>
      <c r="AY244" s="226" t="s">
        <v>188</v>
      </c>
    </row>
    <row r="245" spans="2:51" s="12" customFormat="1">
      <c r="B245" s="215"/>
      <c r="C245" s="216"/>
      <c r="D245" s="217" t="s">
        <v>197</v>
      </c>
      <c r="E245" s="218" t="s">
        <v>21</v>
      </c>
      <c r="F245" s="219" t="s">
        <v>842</v>
      </c>
      <c r="G245" s="216"/>
      <c r="H245" s="220">
        <v>10.199999999999999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197</v>
      </c>
      <c r="AU245" s="226" t="s">
        <v>79</v>
      </c>
      <c r="AV245" s="12" t="s">
        <v>79</v>
      </c>
      <c r="AW245" s="12" t="s">
        <v>32</v>
      </c>
      <c r="AX245" s="12" t="s">
        <v>68</v>
      </c>
      <c r="AY245" s="226" t="s">
        <v>188</v>
      </c>
    </row>
    <row r="246" spans="2:51" s="12" customFormat="1">
      <c r="B246" s="215"/>
      <c r="C246" s="216"/>
      <c r="D246" s="217" t="s">
        <v>197</v>
      </c>
      <c r="E246" s="218" t="s">
        <v>21</v>
      </c>
      <c r="F246" s="219" t="s">
        <v>843</v>
      </c>
      <c r="G246" s="216"/>
      <c r="H246" s="220">
        <v>8.4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197</v>
      </c>
      <c r="AU246" s="226" t="s">
        <v>79</v>
      </c>
      <c r="AV246" s="12" t="s">
        <v>79</v>
      </c>
      <c r="AW246" s="12" t="s">
        <v>32</v>
      </c>
      <c r="AX246" s="12" t="s">
        <v>68</v>
      </c>
      <c r="AY246" s="226" t="s">
        <v>188</v>
      </c>
    </row>
    <row r="247" spans="2:51" s="12" customFormat="1">
      <c r="B247" s="215"/>
      <c r="C247" s="216"/>
      <c r="D247" s="217" t="s">
        <v>197</v>
      </c>
      <c r="E247" s="218" t="s">
        <v>21</v>
      </c>
      <c r="F247" s="219" t="s">
        <v>844</v>
      </c>
      <c r="G247" s="216"/>
      <c r="H247" s="220">
        <v>10.199999999999999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79</v>
      </c>
      <c r="AV247" s="12" t="s">
        <v>79</v>
      </c>
      <c r="AW247" s="12" t="s">
        <v>32</v>
      </c>
      <c r="AX247" s="12" t="s">
        <v>68</v>
      </c>
      <c r="AY247" s="226" t="s">
        <v>188</v>
      </c>
    </row>
    <row r="248" spans="2:51" s="12" customFormat="1">
      <c r="B248" s="215"/>
      <c r="C248" s="216"/>
      <c r="D248" s="217" t="s">
        <v>197</v>
      </c>
      <c r="E248" s="218" t="s">
        <v>21</v>
      </c>
      <c r="F248" s="219" t="s">
        <v>845</v>
      </c>
      <c r="G248" s="216"/>
      <c r="H248" s="220">
        <v>10.199999999999999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197</v>
      </c>
      <c r="AU248" s="226" t="s">
        <v>79</v>
      </c>
      <c r="AV248" s="12" t="s">
        <v>79</v>
      </c>
      <c r="AW248" s="12" t="s">
        <v>32</v>
      </c>
      <c r="AX248" s="12" t="s">
        <v>68</v>
      </c>
      <c r="AY248" s="226" t="s">
        <v>188</v>
      </c>
    </row>
    <row r="249" spans="2:51" s="12" customFormat="1">
      <c r="B249" s="215"/>
      <c r="C249" s="216"/>
      <c r="D249" s="217" t="s">
        <v>197</v>
      </c>
      <c r="E249" s="218" t="s">
        <v>21</v>
      </c>
      <c r="F249" s="219" t="s">
        <v>846</v>
      </c>
      <c r="G249" s="216"/>
      <c r="H249" s="220">
        <v>8.4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197</v>
      </c>
      <c r="AU249" s="226" t="s">
        <v>79</v>
      </c>
      <c r="AV249" s="12" t="s">
        <v>79</v>
      </c>
      <c r="AW249" s="12" t="s">
        <v>32</v>
      </c>
      <c r="AX249" s="12" t="s">
        <v>68</v>
      </c>
      <c r="AY249" s="226" t="s">
        <v>188</v>
      </c>
    </row>
    <row r="250" spans="2:51" s="12" customFormat="1">
      <c r="B250" s="215"/>
      <c r="C250" s="216"/>
      <c r="D250" s="217" t="s">
        <v>197</v>
      </c>
      <c r="E250" s="218" t="s">
        <v>21</v>
      </c>
      <c r="F250" s="219" t="s">
        <v>847</v>
      </c>
      <c r="G250" s="216"/>
      <c r="H250" s="220">
        <v>10.199999999999999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79</v>
      </c>
      <c r="AV250" s="12" t="s">
        <v>79</v>
      </c>
      <c r="AW250" s="12" t="s">
        <v>32</v>
      </c>
      <c r="AX250" s="12" t="s">
        <v>68</v>
      </c>
      <c r="AY250" s="226" t="s">
        <v>188</v>
      </c>
    </row>
    <row r="251" spans="2:51" s="12" customFormat="1">
      <c r="B251" s="215"/>
      <c r="C251" s="216"/>
      <c r="D251" s="217" t="s">
        <v>197</v>
      </c>
      <c r="E251" s="218" t="s">
        <v>21</v>
      </c>
      <c r="F251" s="219" t="s">
        <v>848</v>
      </c>
      <c r="G251" s="216"/>
      <c r="H251" s="220">
        <v>14.4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79</v>
      </c>
      <c r="AV251" s="12" t="s">
        <v>79</v>
      </c>
      <c r="AW251" s="12" t="s">
        <v>32</v>
      </c>
      <c r="AX251" s="12" t="s">
        <v>68</v>
      </c>
      <c r="AY251" s="226" t="s">
        <v>188</v>
      </c>
    </row>
    <row r="252" spans="2:51" s="12" customFormat="1">
      <c r="B252" s="215"/>
      <c r="C252" s="216"/>
      <c r="D252" s="217" t="s">
        <v>197</v>
      </c>
      <c r="E252" s="218" t="s">
        <v>21</v>
      </c>
      <c r="F252" s="219" t="s">
        <v>849</v>
      </c>
      <c r="G252" s="216"/>
      <c r="H252" s="220">
        <v>8.6999999999999993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197</v>
      </c>
      <c r="AU252" s="226" t="s">
        <v>79</v>
      </c>
      <c r="AV252" s="12" t="s">
        <v>79</v>
      </c>
      <c r="AW252" s="12" t="s">
        <v>32</v>
      </c>
      <c r="AX252" s="12" t="s">
        <v>68</v>
      </c>
      <c r="AY252" s="226" t="s">
        <v>188</v>
      </c>
    </row>
    <row r="253" spans="2:51" s="13" customFormat="1">
      <c r="B253" s="227"/>
      <c r="C253" s="228"/>
      <c r="D253" s="217" t="s">
        <v>197</v>
      </c>
      <c r="E253" s="242" t="s">
        <v>21</v>
      </c>
      <c r="F253" s="243" t="s">
        <v>199</v>
      </c>
      <c r="G253" s="228"/>
      <c r="H253" s="244">
        <v>105.9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197</v>
      </c>
      <c r="AU253" s="238" t="s">
        <v>79</v>
      </c>
      <c r="AV253" s="13" t="s">
        <v>114</v>
      </c>
      <c r="AW253" s="13" t="s">
        <v>32</v>
      </c>
      <c r="AX253" s="13" t="s">
        <v>68</v>
      </c>
      <c r="AY253" s="238" t="s">
        <v>188</v>
      </c>
    </row>
    <row r="254" spans="2:51" s="12" customFormat="1">
      <c r="B254" s="215"/>
      <c r="C254" s="216"/>
      <c r="D254" s="217" t="s">
        <v>197</v>
      </c>
      <c r="E254" s="218" t="s">
        <v>21</v>
      </c>
      <c r="F254" s="219" t="s">
        <v>850</v>
      </c>
      <c r="G254" s="216"/>
      <c r="H254" s="220">
        <v>12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79</v>
      </c>
      <c r="AV254" s="12" t="s">
        <v>79</v>
      </c>
      <c r="AW254" s="12" t="s">
        <v>32</v>
      </c>
      <c r="AX254" s="12" t="s">
        <v>68</v>
      </c>
      <c r="AY254" s="226" t="s">
        <v>188</v>
      </c>
    </row>
    <row r="255" spans="2:51" s="12" customFormat="1">
      <c r="B255" s="215"/>
      <c r="C255" s="216"/>
      <c r="D255" s="217" t="s">
        <v>197</v>
      </c>
      <c r="E255" s="218" t="s">
        <v>21</v>
      </c>
      <c r="F255" s="219" t="s">
        <v>851</v>
      </c>
      <c r="G255" s="216"/>
      <c r="H255" s="220">
        <v>10.199999999999999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197</v>
      </c>
      <c r="AU255" s="226" t="s">
        <v>79</v>
      </c>
      <c r="AV255" s="12" t="s">
        <v>79</v>
      </c>
      <c r="AW255" s="12" t="s">
        <v>32</v>
      </c>
      <c r="AX255" s="12" t="s">
        <v>68</v>
      </c>
      <c r="AY255" s="226" t="s">
        <v>188</v>
      </c>
    </row>
    <row r="256" spans="2:51" s="12" customFormat="1">
      <c r="B256" s="215"/>
      <c r="C256" s="216"/>
      <c r="D256" s="217" t="s">
        <v>197</v>
      </c>
      <c r="E256" s="218" t="s">
        <v>21</v>
      </c>
      <c r="F256" s="219" t="s">
        <v>852</v>
      </c>
      <c r="G256" s="216"/>
      <c r="H256" s="220">
        <v>10.199999999999999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79</v>
      </c>
      <c r="AV256" s="12" t="s">
        <v>79</v>
      </c>
      <c r="AW256" s="12" t="s">
        <v>32</v>
      </c>
      <c r="AX256" s="12" t="s">
        <v>68</v>
      </c>
      <c r="AY256" s="226" t="s">
        <v>188</v>
      </c>
    </row>
    <row r="257" spans="2:65" s="12" customFormat="1">
      <c r="B257" s="215"/>
      <c r="C257" s="216"/>
      <c r="D257" s="217" t="s">
        <v>197</v>
      </c>
      <c r="E257" s="218" t="s">
        <v>21</v>
      </c>
      <c r="F257" s="219" t="s">
        <v>853</v>
      </c>
      <c r="G257" s="216"/>
      <c r="H257" s="220">
        <v>6.3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197</v>
      </c>
      <c r="AU257" s="226" t="s">
        <v>79</v>
      </c>
      <c r="AV257" s="12" t="s">
        <v>79</v>
      </c>
      <c r="AW257" s="12" t="s">
        <v>32</v>
      </c>
      <c r="AX257" s="12" t="s">
        <v>68</v>
      </c>
      <c r="AY257" s="226" t="s">
        <v>188</v>
      </c>
    </row>
    <row r="258" spans="2:65" s="12" customFormat="1">
      <c r="B258" s="215"/>
      <c r="C258" s="216"/>
      <c r="D258" s="217" t="s">
        <v>197</v>
      </c>
      <c r="E258" s="218" t="s">
        <v>21</v>
      </c>
      <c r="F258" s="219" t="s">
        <v>854</v>
      </c>
      <c r="G258" s="216"/>
      <c r="H258" s="220">
        <v>12.4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79</v>
      </c>
      <c r="AV258" s="12" t="s">
        <v>79</v>
      </c>
      <c r="AW258" s="12" t="s">
        <v>32</v>
      </c>
      <c r="AX258" s="12" t="s">
        <v>68</v>
      </c>
      <c r="AY258" s="226" t="s">
        <v>188</v>
      </c>
    </row>
    <row r="259" spans="2:65" s="12" customFormat="1">
      <c r="B259" s="215"/>
      <c r="C259" s="216"/>
      <c r="D259" s="217" t="s">
        <v>197</v>
      </c>
      <c r="E259" s="218" t="s">
        <v>21</v>
      </c>
      <c r="F259" s="219" t="s">
        <v>855</v>
      </c>
      <c r="G259" s="216"/>
      <c r="H259" s="220">
        <v>34.9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197</v>
      </c>
      <c r="AU259" s="226" t="s">
        <v>79</v>
      </c>
      <c r="AV259" s="12" t="s">
        <v>79</v>
      </c>
      <c r="AW259" s="12" t="s">
        <v>32</v>
      </c>
      <c r="AX259" s="12" t="s">
        <v>68</v>
      </c>
      <c r="AY259" s="226" t="s">
        <v>188</v>
      </c>
    </row>
    <row r="260" spans="2:65" s="12" customFormat="1">
      <c r="B260" s="215"/>
      <c r="C260" s="216"/>
      <c r="D260" s="217" t="s">
        <v>197</v>
      </c>
      <c r="E260" s="218" t="s">
        <v>21</v>
      </c>
      <c r="F260" s="219" t="s">
        <v>856</v>
      </c>
      <c r="G260" s="216"/>
      <c r="H260" s="220">
        <v>6.6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197</v>
      </c>
      <c r="AU260" s="226" t="s">
        <v>79</v>
      </c>
      <c r="AV260" s="12" t="s">
        <v>79</v>
      </c>
      <c r="AW260" s="12" t="s">
        <v>32</v>
      </c>
      <c r="AX260" s="12" t="s">
        <v>68</v>
      </c>
      <c r="AY260" s="226" t="s">
        <v>188</v>
      </c>
    </row>
    <row r="261" spans="2:65" s="12" customFormat="1">
      <c r="B261" s="215"/>
      <c r="C261" s="216"/>
      <c r="D261" s="217" t="s">
        <v>197</v>
      </c>
      <c r="E261" s="218" t="s">
        <v>21</v>
      </c>
      <c r="F261" s="219" t="s">
        <v>857</v>
      </c>
      <c r="G261" s="216"/>
      <c r="H261" s="220">
        <v>7.8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197</v>
      </c>
      <c r="AU261" s="226" t="s">
        <v>79</v>
      </c>
      <c r="AV261" s="12" t="s">
        <v>79</v>
      </c>
      <c r="AW261" s="12" t="s">
        <v>32</v>
      </c>
      <c r="AX261" s="12" t="s">
        <v>68</v>
      </c>
      <c r="AY261" s="226" t="s">
        <v>188</v>
      </c>
    </row>
    <row r="262" spans="2:65" s="12" customFormat="1">
      <c r="B262" s="215"/>
      <c r="C262" s="216"/>
      <c r="D262" s="217" t="s">
        <v>197</v>
      </c>
      <c r="E262" s="218" t="s">
        <v>21</v>
      </c>
      <c r="F262" s="219" t="s">
        <v>858</v>
      </c>
      <c r="G262" s="216"/>
      <c r="H262" s="220">
        <v>12.3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79</v>
      </c>
      <c r="AV262" s="12" t="s">
        <v>79</v>
      </c>
      <c r="AW262" s="12" t="s">
        <v>32</v>
      </c>
      <c r="AX262" s="12" t="s">
        <v>68</v>
      </c>
      <c r="AY262" s="226" t="s">
        <v>188</v>
      </c>
    </row>
    <row r="263" spans="2:65" s="12" customFormat="1">
      <c r="B263" s="215"/>
      <c r="C263" s="216"/>
      <c r="D263" s="217" t="s">
        <v>197</v>
      </c>
      <c r="E263" s="218" t="s">
        <v>21</v>
      </c>
      <c r="F263" s="219" t="s">
        <v>859</v>
      </c>
      <c r="G263" s="216"/>
      <c r="H263" s="220">
        <v>17.399999999999999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197</v>
      </c>
      <c r="AU263" s="226" t="s">
        <v>79</v>
      </c>
      <c r="AV263" s="12" t="s">
        <v>79</v>
      </c>
      <c r="AW263" s="12" t="s">
        <v>32</v>
      </c>
      <c r="AX263" s="12" t="s">
        <v>68</v>
      </c>
      <c r="AY263" s="226" t="s">
        <v>188</v>
      </c>
    </row>
    <row r="264" spans="2:65" s="13" customFormat="1">
      <c r="B264" s="227"/>
      <c r="C264" s="228"/>
      <c r="D264" s="217" t="s">
        <v>197</v>
      </c>
      <c r="E264" s="242" t="s">
        <v>21</v>
      </c>
      <c r="F264" s="243" t="s">
        <v>199</v>
      </c>
      <c r="G264" s="228"/>
      <c r="H264" s="244">
        <v>130.1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197</v>
      </c>
      <c r="AU264" s="238" t="s">
        <v>79</v>
      </c>
      <c r="AV264" s="13" t="s">
        <v>114</v>
      </c>
      <c r="AW264" s="13" t="s">
        <v>32</v>
      </c>
      <c r="AX264" s="13" t="s">
        <v>68</v>
      </c>
      <c r="AY264" s="238" t="s">
        <v>188</v>
      </c>
    </row>
    <row r="265" spans="2:65" s="14" customFormat="1">
      <c r="B265" s="245"/>
      <c r="C265" s="246"/>
      <c r="D265" s="217" t="s">
        <v>197</v>
      </c>
      <c r="E265" s="291" t="s">
        <v>21</v>
      </c>
      <c r="F265" s="292" t="s">
        <v>238</v>
      </c>
      <c r="G265" s="246"/>
      <c r="H265" s="293">
        <v>272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197</v>
      </c>
      <c r="AU265" s="255" t="s">
        <v>79</v>
      </c>
      <c r="AV265" s="14" t="s">
        <v>195</v>
      </c>
      <c r="AW265" s="14" t="s">
        <v>32</v>
      </c>
      <c r="AX265" s="14" t="s">
        <v>75</v>
      </c>
      <c r="AY265" s="255" t="s">
        <v>188</v>
      </c>
    </row>
    <row r="266" spans="2:65" s="11" customFormat="1" ht="29.85" customHeight="1">
      <c r="B266" s="186"/>
      <c r="C266" s="187"/>
      <c r="D266" s="188" t="s">
        <v>67</v>
      </c>
      <c r="E266" s="266" t="s">
        <v>217</v>
      </c>
      <c r="F266" s="266" t="s">
        <v>860</v>
      </c>
      <c r="G266" s="187"/>
      <c r="H266" s="187"/>
      <c r="I266" s="190"/>
      <c r="J266" s="267">
        <f>BK266</f>
        <v>0</v>
      </c>
      <c r="K266" s="187"/>
      <c r="L266" s="192"/>
      <c r="M266" s="193"/>
      <c r="N266" s="194"/>
      <c r="O266" s="194"/>
      <c r="P266" s="195">
        <f>P267+P302+P379+P471</f>
        <v>0</v>
      </c>
      <c r="Q266" s="194"/>
      <c r="R266" s="195">
        <f>R267+R302+R379+R471</f>
        <v>133.75237583000001</v>
      </c>
      <c r="S266" s="194"/>
      <c r="T266" s="196">
        <f>T267+T302+T379+T471</f>
        <v>0</v>
      </c>
      <c r="AR266" s="197" t="s">
        <v>75</v>
      </c>
      <c r="AT266" s="198" t="s">
        <v>67</v>
      </c>
      <c r="AU266" s="198" t="s">
        <v>75</v>
      </c>
      <c r="AY266" s="197" t="s">
        <v>188</v>
      </c>
      <c r="BK266" s="199">
        <f>BK267+BK302+BK379+BK471</f>
        <v>0</v>
      </c>
    </row>
    <row r="267" spans="2:65" s="11" customFormat="1" ht="14.85" customHeight="1">
      <c r="B267" s="186"/>
      <c r="C267" s="187"/>
      <c r="D267" s="200" t="s">
        <v>67</v>
      </c>
      <c r="E267" s="201" t="s">
        <v>497</v>
      </c>
      <c r="F267" s="201" t="s">
        <v>861</v>
      </c>
      <c r="G267" s="187"/>
      <c r="H267" s="187"/>
      <c r="I267" s="190"/>
      <c r="J267" s="202">
        <f>BK267</f>
        <v>0</v>
      </c>
      <c r="K267" s="187"/>
      <c r="L267" s="192"/>
      <c r="M267" s="193"/>
      <c r="N267" s="194"/>
      <c r="O267" s="194"/>
      <c r="P267" s="195">
        <f>SUM(P268:P301)</f>
        <v>0</v>
      </c>
      <c r="Q267" s="194"/>
      <c r="R267" s="195">
        <f>SUM(R268:R301)</f>
        <v>44.784634100000005</v>
      </c>
      <c r="S267" s="194"/>
      <c r="T267" s="196">
        <f>SUM(T268:T301)</f>
        <v>0</v>
      </c>
      <c r="AR267" s="197" t="s">
        <v>75</v>
      </c>
      <c r="AT267" s="198" t="s">
        <v>67</v>
      </c>
      <c r="AU267" s="198" t="s">
        <v>79</v>
      </c>
      <c r="AY267" s="197" t="s">
        <v>188</v>
      </c>
      <c r="BK267" s="199">
        <f>SUM(BK268:BK301)</f>
        <v>0</v>
      </c>
    </row>
    <row r="268" spans="2:65" s="1" customFormat="1" ht="22.5" customHeight="1">
      <c r="B268" s="42"/>
      <c r="C268" s="203" t="s">
        <v>333</v>
      </c>
      <c r="D268" s="203" t="s">
        <v>190</v>
      </c>
      <c r="E268" s="204" t="s">
        <v>862</v>
      </c>
      <c r="F268" s="205" t="s">
        <v>863</v>
      </c>
      <c r="G268" s="206" t="s">
        <v>193</v>
      </c>
      <c r="H268" s="207">
        <v>221</v>
      </c>
      <c r="I268" s="208"/>
      <c r="J268" s="209">
        <f>ROUND(I268*H268,2)</f>
        <v>0</v>
      </c>
      <c r="K268" s="205" t="s">
        <v>21</v>
      </c>
      <c r="L268" s="62"/>
      <c r="M268" s="210" t="s">
        <v>21</v>
      </c>
      <c r="N268" s="211" t="s">
        <v>39</v>
      </c>
      <c r="O268" s="43"/>
      <c r="P268" s="212">
        <f>O268*H268</f>
        <v>0</v>
      </c>
      <c r="Q268" s="212">
        <v>4.8900000000000002E-3</v>
      </c>
      <c r="R268" s="212">
        <f>Q268*H268</f>
        <v>1.0806900000000002</v>
      </c>
      <c r="S268" s="212">
        <v>0</v>
      </c>
      <c r="T268" s="213">
        <f>S268*H268</f>
        <v>0</v>
      </c>
      <c r="AR268" s="25" t="s">
        <v>195</v>
      </c>
      <c r="AT268" s="25" t="s">
        <v>190</v>
      </c>
      <c r="AU268" s="25" t="s">
        <v>114</v>
      </c>
      <c r="AY268" s="25" t="s">
        <v>188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75</v>
      </c>
      <c r="BK268" s="214">
        <f>ROUND(I268*H268,2)</f>
        <v>0</v>
      </c>
      <c r="BL268" s="25" t="s">
        <v>195</v>
      </c>
      <c r="BM268" s="25" t="s">
        <v>864</v>
      </c>
    </row>
    <row r="269" spans="2:65" s="12" customFormat="1">
      <c r="B269" s="215"/>
      <c r="C269" s="216"/>
      <c r="D269" s="217" t="s">
        <v>197</v>
      </c>
      <c r="E269" s="218" t="s">
        <v>21</v>
      </c>
      <c r="F269" s="219" t="s">
        <v>865</v>
      </c>
      <c r="G269" s="216"/>
      <c r="H269" s="220">
        <v>13.8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197</v>
      </c>
      <c r="AU269" s="226" t="s">
        <v>114</v>
      </c>
      <c r="AV269" s="12" t="s">
        <v>79</v>
      </c>
      <c r="AW269" s="12" t="s">
        <v>32</v>
      </c>
      <c r="AX269" s="12" t="s">
        <v>68</v>
      </c>
      <c r="AY269" s="226" t="s">
        <v>188</v>
      </c>
    </row>
    <row r="270" spans="2:65" s="12" customFormat="1">
      <c r="B270" s="215"/>
      <c r="C270" s="216"/>
      <c r="D270" s="217" t="s">
        <v>197</v>
      </c>
      <c r="E270" s="218" t="s">
        <v>21</v>
      </c>
      <c r="F270" s="219" t="s">
        <v>866</v>
      </c>
      <c r="G270" s="216"/>
      <c r="H270" s="220">
        <v>7.7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114</v>
      </c>
      <c r="AV270" s="12" t="s">
        <v>79</v>
      </c>
      <c r="AW270" s="12" t="s">
        <v>32</v>
      </c>
      <c r="AX270" s="12" t="s">
        <v>68</v>
      </c>
      <c r="AY270" s="226" t="s">
        <v>188</v>
      </c>
    </row>
    <row r="271" spans="2:65" s="12" customFormat="1">
      <c r="B271" s="215"/>
      <c r="C271" s="216"/>
      <c r="D271" s="217" t="s">
        <v>197</v>
      </c>
      <c r="E271" s="218" t="s">
        <v>21</v>
      </c>
      <c r="F271" s="219" t="s">
        <v>867</v>
      </c>
      <c r="G271" s="216"/>
      <c r="H271" s="220">
        <v>7.7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197</v>
      </c>
      <c r="AU271" s="226" t="s">
        <v>114</v>
      </c>
      <c r="AV271" s="12" t="s">
        <v>79</v>
      </c>
      <c r="AW271" s="12" t="s">
        <v>32</v>
      </c>
      <c r="AX271" s="12" t="s">
        <v>68</v>
      </c>
      <c r="AY271" s="226" t="s">
        <v>188</v>
      </c>
    </row>
    <row r="272" spans="2:65" s="12" customFormat="1">
      <c r="B272" s="215"/>
      <c r="C272" s="216"/>
      <c r="D272" s="217" t="s">
        <v>197</v>
      </c>
      <c r="E272" s="218" t="s">
        <v>21</v>
      </c>
      <c r="F272" s="219" t="s">
        <v>868</v>
      </c>
      <c r="G272" s="216"/>
      <c r="H272" s="220">
        <v>16.8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197</v>
      </c>
      <c r="AU272" s="226" t="s">
        <v>114</v>
      </c>
      <c r="AV272" s="12" t="s">
        <v>79</v>
      </c>
      <c r="AW272" s="12" t="s">
        <v>32</v>
      </c>
      <c r="AX272" s="12" t="s">
        <v>68</v>
      </c>
      <c r="AY272" s="226" t="s">
        <v>188</v>
      </c>
    </row>
    <row r="273" spans="2:65" s="12" customFormat="1">
      <c r="B273" s="215"/>
      <c r="C273" s="216"/>
      <c r="D273" s="217" t="s">
        <v>197</v>
      </c>
      <c r="E273" s="218" t="s">
        <v>21</v>
      </c>
      <c r="F273" s="219" t="s">
        <v>869</v>
      </c>
      <c r="G273" s="216"/>
      <c r="H273" s="220">
        <v>33.4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197</v>
      </c>
      <c r="AU273" s="226" t="s">
        <v>114</v>
      </c>
      <c r="AV273" s="12" t="s">
        <v>79</v>
      </c>
      <c r="AW273" s="12" t="s">
        <v>32</v>
      </c>
      <c r="AX273" s="12" t="s">
        <v>68</v>
      </c>
      <c r="AY273" s="226" t="s">
        <v>188</v>
      </c>
    </row>
    <row r="274" spans="2:65" s="12" customFormat="1">
      <c r="B274" s="215"/>
      <c r="C274" s="216"/>
      <c r="D274" s="217" t="s">
        <v>197</v>
      </c>
      <c r="E274" s="218" t="s">
        <v>21</v>
      </c>
      <c r="F274" s="219" t="s">
        <v>870</v>
      </c>
      <c r="G274" s="216"/>
      <c r="H274" s="220">
        <v>69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197</v>
      </c>
      <c r="AU274" s="226" t="s">
        <v>114</v>
      </c>
      <c r="AV274" s="12" t="s">
        <v>79</v>
      </c>
      <c r="AW274" s="12" t="s">
        <v>32</v>
      </c>
      <c r="AX274" s="12" t="s">
        <v>68</v>
      </c>
      <c r="AY274" s="226" t="s">
        <v>188</v>
      </c>
    </row>
    <row r="275" spans="2:65" s="13" customFormat="1">
      <c r="B275" s="227"/>
      <c r="C275" s="228"/>
      <c r="D275" s="217" t="s">
        <v>197</v>
      </c>
      <c r="E275" s="242" t="s">
        <v>21</v>
      </c>
      <c r="F275" s="243" t="s">
        <v>199</v>
      </c>
      <c r="G275" s="228"/>
      <c r="H275" s="244">
        <v>148.4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197</v>
      </c>
      <c r="AU275" s="238" t="s">
        <v>114</v>
      </c>
      <c r="AV275" s="13" t="s">
        <v>114</v>
      </c>
      <c r="AW275" s="13" t="s">
        <v>32</v>
      </c>
      <c r="AX275" s="13" t="s">
        <v>68</v>
      </c>
      <c r="AY275" s="238" t="s">
        <v>188</v>
      </c>
    </row>
    <row r="276" spans="2:65" s="12" customFormat="1">
      <c r="B276" s="215"/>
      <c r="C276" s="216"/>
      <c r="D276" s="217" t="s">
        <v>197</v>
      </c>
      <c r="E276" s="218" t="s">
        <v>21</v>
      </c>
      <c r="F276" s="219" t="s">
        <v>871</v>
      </c>
      <c r="G276" s="216"/>
      <c r="H276" s="220">
        <v>25.4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197</v>
      </c>
      <c r="AU276" s="226" t="s">
        <v>114</v>
      </c>
      <c r="AV276" s="12" t="s">
        <v>79</v>
      </c>
      <c r="AW276" s="12" t="s">
        <v>32</v>
      </c>
      <c r="AX276" s="12" t="s">
        <v>68</v>
      </c>
      <c r="AY276" s="226" t="s">
        <v>188</v>
      </c>
    </row>
    <row r="277" spans="2:65" s="13" customFormat="1">
      <c r="B277" s="227"/>
      <c r="C277" s="228"/>
      <c r="D277" s="217" t="s">
        <v>197</v>
      </c>
      <c r="E277" s="242" t="s">
        <v>21</v>
      </c>
      <c r="F277" s="243" t="s">
        <v>199</v>
      </c>
      <c r="G277" s="228"/>
      <c r="H277" s="244">
        <v>25.4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197</v>
      </c>
      <c r="AU277" s="238" t="s">
        <v>114</v>
      </c>
      <c r="AV277" s="13" t="s">
        <v>114</v>
      </c>
      <c r="AW277" s="13" t="s">
        <v>32</v>
      </c>
      <c r="AX277" s="13" t="s">
        <v>68</v>
      </c>
      <c r="AY277" s="238" t="s">
        <v>188</v>
      </c>
    </row>
    <row r="278" spans="2:65" s="12" customFormat="1">
      <c r="B278" s="215"/>
      <c r="C278" s="216"/>
      <c r="D278" s="217" t="s">
        <v>197</v>
      </c>
      <c r="E278" s="218" t="s">
        <v>21</v>
      </c>
      <c r="F278" s="219" t="s">
        <v>872</v>
      </c>
      <c r="G278" s="216"/>
      <c r="H278" s="220">
        <v>9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197</v>
      </c>
      <c r="AU278" s="226" t="s">
        <v>114</v>
      </c>
      <c r="AV278" s="12" t="s">
        <v>79</v>
      </c>
      <c r="AW278" s="12" t="s">
        <v>32</v>
      </c>
      <c r="AX278" s="12" t="s">
        <v>68</v>
      </c>
      <c r="AY278" s="226" t="s">
        <v>188</v>
      </c>
    </row>
    <row r="279" spans="2:65" s="12" customFormat="1">
      <c r="B279" s="215"/>
      <c r="C279" s="216"/>
      <c r="D279" s="217" t="s">
        <v>197</v>
      </c>
      <c r="E279" s="218" t="s">
        <v>21</v>
      </c>
      <c r="F279" s="219" t="s">
        <v>873</v>
      </c>
      <c r="G279" s="216"/>
      <c r="H279" s="220">
        <v>4.0999999999999996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197</v>
      </c>
      <c r="AU279" s="226" t="s">
        <v>114</v>
      </c>
      <c r="AV279" s="12" t="s">
        <v>79</v>
      </c>
      <c r="AW279" s="12" t="s">
        <v>32</v>
      </c>
      <c r="AX279" s="12" t="s">
        <v>68</v>
      </c>
      <c r="AY279" s="226" t="s">
        <v>188</v>
      </c>
    </row>
    <row r="280" spans="2:65" s="12" customFormat="1">
      <c r="B280" s="215"/>
      <c r="C280" s="216"/>
      <c r="D280" s="217" t="s">
        <v>197</v>
      </c>
      <c r="E280" s="218" t="s">
        <v>21</v>
      </c>
      <c r="F280" s="219" t="s">
        <v>874</v>
      </c>
      <c r="G280" s="216"/>
      <c r="H280" s="220">
        <v>25.4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197</v>
      </c>
      <c r="AU280" s="226" t="s">
        <v>114</v>
      </c>
      <c r="AV280" s="12" t="s">
        <v>79</v>
      </c>
      <c r="AW280" s="12" t="s">
        <v>32</v>
      </c>
      <c r="AX280" s="12" t="s">
        <v>68</v>
      </c>
      <c r="AY280" s="226" t="s">
        <v>188</v>
      </c>
    </row>
    <row r="281" spans="2:65" s="12" customFormat="1">
      <c r="B281" s="215"/>
      <c r="C281" s="216"/>
      <c r="D281" s="217" t="s">
        <v>197</v>
      </c>
      <c r="E281" s="218" t="s">
        <v>21</v>
      </c>
      <c r="F281" s="219" t="s">
        <v>875</v>
      </c>
      <c r="G281" s="216"/>
      <c r="H281" s="220">
        <v>8.6999999999999993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197</v>
      </c>
      <c r="AU281" s="226" t="s">
        <v>114</v>
      </c>
      <c r="AV281" s="12" t="s">
        <v>79</v>
      </c>
      <c r="AW281" s="12" t="s">
        <v>32</v>
      </c>
      <c r="AX281" s="12" t="s">
        <v>68</v>
      </c>
      <c r="AY281" s="226" t="s">
        <v>188</v>
      </c>
    </row>
    <row r="282" spans="2:65" s="13" customFormat="1">
      <c r="B282" s="227"/>
      <c r="C282" s="228"/>
      <c r="D282" s="217" t="s">
        <v>197</v>
      </c>
      <c r="E282" s="242" t="s">
        <v>21</v>
      </c>
      <c r="F282" s="243" t="s">
        <v>199</v>
      </c>
      <c r="G282" s="228"/>
      <c r="H282" s="244">
        <v>47.2</v>
      </c>
      <c r="I282" s="233"/>
      <c r="J282" s="228"/>
      <c r="K282" s="228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197</v>
      </c>
      <c r="AU282" s="238" t="s">
        <v>114</v>
      </c>
      <c r="AV282" s="13" t="s">
        <v>114</v>
      </c>
      <c r="AW282" s="13" t="s">
        <v>32</v>
      </c>
      <c r="AX282" s="13" t="s">
        <v>68</v>
      </c>
      <c r="AY282" s="238" t="s">
        <v>188</v>
      </c>
    </row>
    <row r="283" spans="2:65" s="14" customFormat="1">
      <c r="B283" s="245"/>
      <c r="C283" s="246"/>
      <c r="D283" s="229" t="s">
        <v>197</v>
      </c>
      <c r="E283" s="247" t="s">
        <v>21</v>
      </c>
      <c r="F283" s="248" t="s">
        <v>238</v>
      </c>
      <c r="G283" s="246"/>
      <c r="H283" s="249">
        <v>221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197</v>
      </c>
      <c r="AU283" s="255" t="s">
        <v>114</v>
      </c>
      <c r="AV283" s="14" t="s">
        <v>195</v>
      </c>
      <c r="AW283" s="14" t="s">
        <v>32</v>
      </c>
      <c r="AX283" s="14" t="s">
        <v>75</v>
      </c>
      <c r="AY283" s="255" t="s">
        <v>188</v>
      </c>
    </row>
    <row r="284" spans="2:65" s="1" customFormat="1" ht="31.5" customHeight="1">
      <c r="B284" s="42"/>
      <c r="C284" s="203" t="s">
        <v>338</v>
      </c>
      <c r="D284" s="203" t="s">
        <v>190</v>
      </c>
      <c r="E284" s="204" t="s">
        <v>876</v>
      </c>
      <c r="F284" s="205" t="s">
        <v>877</v>
      </c>
      <c r="G284" s="206" t="s">
        <v>193</v>
      </c>
      <c r="H284" s="207">
        <v>221</v>
      </c>
      <c r="I284" s="208"/>
      <c r="J284" s="209">
        <f>ROUND(I284*H284,2)</f>
        <v>0</v>
      </c>
      <c r="K284" s="205" t="s">
        <v>21</v>
      </c>
      <c r="L284" s="62"/>
      <c r="M284" s="210" t="s">
        <v>21</v>
      </c>
      <c r="N284" s="211" t="s">
        <v>39</v>
      </c>
      <c r="O284" s="43"/>
      <c r="P284" s="212">
        <f>O284*H284</f>
        <v>0</v>
      </c>
      <c r="Q284" s="212">
        <v>1.6279999999999999E-2</v>
      </c>
      <c r="R284" s="212">
        <f>Q284*H284</f>
        <v>3.59788</v>
      </c>
      <c r="S284" s="212">
        <v>0</v>
      </c>
      <c r="T284" s="213">
        <f>S284*H284</f>
        <v>0</v>
      </c>
      <c r="AR284" s="25" t="s">
        <v>195</v>
      </c>
      <c r="AT284" s="25" t="s">
        <v>190</v>
      </c>
      <c r="AU284" s="25" t="s">
        <v>114</v>
      </c>
      <c r="AY284" s="25" t="s">
        <v>188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75</v>
      </c>
      <c r="BK284" s="214">
        <f>ROUND(I284*H284,2)</f>
        <v>0</v>
      </c>
      <c r="BL284" s="25" t="s">
        <v>195</v>
      </c>
      <c r="BM284" s="25" t="s">
        <v>878</v>
      </c>
    </row>
    <row r="285" spans="2:65" s="12" customFormat="1">
      <c r="B285" s="215"/>
      <c r="C285" s="216"/>
      <c r="D285" s="229" t="s">
        <v>197</v>
      </c>
      <c r="E285" s="239" t="s">
        <v>21</v>
      </c>
      <c r="F285" s="240" t="s">
        <v>879</v>
      </c>
      <c r="G285" s="216"/>
      <c r="H285" s="241">
        <v>221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114</v>
      </c>
      <c r="AV285" s="12" t="s">
        <v>79</v>
      </c>
      <c r="AW285" s="12" t="s">
        <v>32</v>
      </c>
      <c r="AX285" s="12" t="s">
        <v>75</v>
      </c>
      <c r="AY285" s="226" t="s">
        <v>188</v>
      </c>
    </row>
    <row r="286" spans="2:65" s="1" customFormat="1" ht="31.5" customHeight="1">
      <c r="B286" s="42"/>
      <c r="C286" s="203" t="s">
        <v>342</v>
      </c>
      <c r="D286" s="203" t="s">
        <v>190</v>
      </c>
      <c r="E286" s="204" t="s">
        <v>880</v>
      </c>
      <c r="F286" s="205" t="s">
        <v>881</v>
      </c>
      <c r="G286" s="206" t="s">
        <v>193</v>
      </c>
      <c r="H286" s="207">
        <v>221</v>
      </c>
      <c r="I286" s="208"/>
      <c r="J286" s="209">
        <f>ROUND(I286*H286,2)</f>
        <v>0</v>
      </c>
      <c r="K286" s="205" t="s">
        <v>21</v>
      </c>
      <c r="L286" s="62"/>
      <c r="M286" s="210" t="s">
        <v>21</v>
      </c>
      <c r="N286" s="211" t="s">
        <v>39</v>
      </c>
      <c r="O286" s="43"/>
      <c r="P286" s="212">
        <f>O286*H286</f>
        <v>0</v>
      </c>
      <c r="Q286" s="212">
        <v>6.7999999999999996E-3</v>
      </c>
      <c r="R286" s="212">
        <f>Q286*H286</f>
        <v>1.5027999999999999</v>
      </c>
      <c r="S286" s="212">
        <v>0</v>
      </c>
      <c r="T286" s="213">
        <f>S286*H286</f>
        <v>0</v>
      </c>
      <c r="AR286" s="25" t="s">
        <v>195</v>
      </c>
      <c r="AT286" s="25" t="s">
        <v>190</v>
      </c>
      <c r="AU286" s="25" t="s">
        <v>114</v>
      </c>
      <c r="AY286" s="25" t="s">
        <v>188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75</v>
      </c>
      <c r="BK286" s="214">
        <f>ROUND(I286*H286,2)</f>
        <v>0</v>
      </c>
      <c r="BL286" s="25" t="s">
        <v>195</v>
      </c>
      <c r="BM286" s="25" t="s">
        <v>882</v>
      </c>
    </row>
    <row r="287" spans="2:65" s="12" customFormat="1">
      <c r="B287" s="215"/>
      <c r="C287" s="216"/>
      <c r="D287" s="229" t="s">
        <v>197</v>
      </c>
      <c r="E287" s="239" t="s">
        <v>21</v>
      </c>
      <c r="F287" s="240" t="s">
        <v>879</v>
      </c>
      <c r="G287" s="216"/>
      <c r="H287" s="241">
        <v>221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114</v>
      </c>
      <c r="AV287" s="12" t="s">
        <v>79</v>
      </c>
      <c r="AW287" s="12" t="s">
        <v>32</v>
      </c>
      <c r="AX287" s="12" t="s">
        <v>75</v>
      </c>
      <c r="AY287" s="226" t="s">
        <v>188</v>
      </c>
    </row>
    <row r="288" spans="2:65" s="1" customFormat="1" ht="22.5" customHeight="1">
      <c r="B288" s="42"/>
      <c r="C288" s="203" t="s">
        <v>348</v>
      </c>
      <c r="D288" s="203" t="s">
        <v>190</v>
      </c>
      <c r="E288" s="204" t="s">
        <v>883</v>
      </c>
      <c r="F288" s="205" t="s">
        <v>884</v>
      </c>
      <c r="G288" s="206" t="s">
        <v>193</v>
      </c>
      <c r="H288" s="207">
        <v>1404.375</v>
      </c>
      <c r="I288" s="208"/>
      <c r="J288" s="209">
        <f>ROUND(I288*H288,2)</f>
        <v>0</v>
      </c>
      <c r="K288" s="205" t="s">
        <v>21</v>
      </c>
      <c r="L288" s="62"/>
      <c r="M288" s="210" t="s">
        <v>21</v>
      </c>
      <c r="N288" s="211" t="s">
        <v>39</v>
      </c>
      <c r="O288" s="43"/>
      <c r="P288" s="212">
        <f>O288*H288</f>
        <v>0</v>
      </c>
      <c r="Q288" s="212">
        <v>1.4E-3</v>
      </c>
      <c r="R288" s="212">
        <f>Q288*H288</f>
        <v>1.9661249999999999</v>
      </c>
      <c r="S288" s="212">
        <v>0</v>
      </c>
      <c r="T288" s="213">
        <f>S288*H288</f>
        <v>0</v>
      </c>
      <c r="AR288" s="25" t="s">
        <v>195</v>
      </c>
      <c r="AT288" s="25" t="s">
        <v>190</v>
      </c>
      <c r="AU288" s="25" t="s">
        <v>114</v>
      </c>
      <c r="AY288" s="25" t="s">
        <v>188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75</v>
      </c>
      <c r="BK288" s="214">
        <f>ROUND(I288*H288,2)</f>
        <v>0</v>
      </c>
      <c r="BL288" s="25" t="s">
        <v>195</v>
      </c>
      <c r="BM288" s="25" t="s">
        <v>885</v>
      </c>
    </row>
    <row r="289" spans="2:65" s="12" customFormat="1">
      <c r="B289" s="215"/>
      <c r="C289" s="216"/>
      <c r="D289" s="217" t="s">
        <v>197</v>
      </c>
      <c r="E289" s="218" t="s">
        <v>21</v>
      </c>
      <c r="F289" s="219" t="s">
        <v>886</v>
      </c>
      <c r="G289" s="216"/>
      <c r="H289" s="220">
        <v>583.29999999999995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197</v>
      </c>
      <c r="AU289" s="226" t="s">
        <v>114</v>
      </c>
      <c r="AV289" s="12" t="s">
        <v>79</v>
      </c>
      <c r="AW289" s="12" t="s">
        <v>32</v>
      </c>
      <c r="AX289" s="12" t="s">
        <v>68</v>
      </c>
      <c r="AY289" s="226" t="s">
        <v>188</v>
      </c>
    </row>
    <row r="290" spans="2:65" s="13" customFormat="1">
      <c r="B290" s="227"/>
      <c r="C290" s="228"/>
      <c r="D290" s="217" t="s">
        <v>197</v>
      </c>
      <c r="E290" s="242" t="s">
        <v>21</v>
      </c>
      <c r="F290" s="243" t="s">
        <v>199</v>
      </c>
      <c r="G290" s="228"/>
      <c r="H290" s="244">
        <v>583.29999999999995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197</v>
      </c>
      <c r="AU290" s="238" t="s">
        <v>114</v>
      </c>
      <c r="AV290" s="13" t="s">
        <v>114</v>
      </c>
      <c r="AW290" s="13" t="s">
        <v>32</v>
      </c>
      <c r="AX290" s="13" t="s">
        <v>68</v>
      </c>
      <c r="AY290" s="238" t="s">
        <v>188</v>
      </c>
    </row>
    <row r="291" spans="2:65" s="12" customFormat="1">
      <c r="B291" s="215"/>
      <c r="C291" s="216"/>
      <c r="D291" s="217" t="s">
        <v>197</v>
      </c>
      <c r="E291" s="218" t="s">
        <v>21</v>
      </c>
      <c r="F291" s="219" t="s">
        <v>887</v>
      </c>
      <c r="G291" s="216"/>
      <c r="H291" s="220">
        <v>821.07500000000005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114</v>
      </c>
      <c r="AV291" s="12" t="s">
        <v>79</v>
      </c>
      <c r="AW291" s="12" t="s">
        <v>32</v>
      </c>
      <c r="AX291" s="12" t="s">
        <v>68</v>
      </c>
      <c r="AY291" s="226" t="s">
        <v>188</v>
      </c>
    </row>
    <row r="292" spans="2:65" s="13" customFormat="1">
      <c r="B292" s="227"/>
      <c r="C292" s="228"/>
      <c r="D292" s="217" t="s">
        <v>197</v>
      </c>
      <c r="E292" s="242" t="s">
        <v>21</v>
      </c>
      <c r="F292" s="243" t="s">
        <v>199</v>
      </c>
      <c r="G292" s="228"/>
      <c r="H292" s="244">
        <v>821.07500000000005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197</v>
      </c>
      <c r="AU292" s="238" t="s">
        <v>114</v>
      </c>
      <c r="AV292" s="13" t="s">
        <v>114</v>
      </c>
      <c r="AW292" s="13" t="s">
        <v>32</v>
      </c>
      <c r="AX292" s="13" t="s">
        <v>68</v>
      </c>
      <c r="AY292" s="238" t="s">
        <v>188</v>
      </c>
    </row>
    <row r="293" spans="2:65" s="14" customFormat="1">
      <c r="B293" s="245"/>
      <c r="C293" s="246"/>
      <c r="D293" s="229" t="s">
        <v>197</v>
      </c>
      <c r="E293" s="247" t="s">
        <v>21</v>
      </c>
      <c r="F293" s="248" t="s">
        <v>238</v>
      </c>
      <c r="G293" s="246"/>
      <c r="H293" s="249">
        <v>1404.375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AT293" s="255" t="s">
        <v>197</v>
      </c>
      <c r="AU293" s="255" t="s">
        <v>114</v>
      </c>
      <c r="AV293" s="14" t="s">
        <v>195</v>
      </c>
      <c r="AW293" s="14" t="s">
        <v>32</v>
      </c>
      <c r="AX293" s="14" t="s">
        <v>75</v>
      </c>
      <c r="AY293" s="255" t="s">
        <v>188</v>
      </c>
    </row>
    <row r="294" spans="2:65" s="1" customFormat="1" ht="22.5" customHeight="1">
      <c r="B294" s="42"/>
      <c r="C294" s="203" t="s">
        <v>354</v>
      </c>
      <c r="D294" s="203" t="s">
        <v>190</v>
      </c>
      <c r="E294" s="204" t="s">
        <v>888</v>
      </c>
      <c r="F294" s="205" t="s">
        <v>889</v>
      </c>
      <c r="G294" s="206" t="s">
        <v>193</v>
      </c>
      <c r="H294" s="207">
        <v>1569</v>
      </c>
      <c r="I294" s="208"/>
      <c r="J294" s="209">
        <f>ROUND(I294*H294,2)</f>
        <v>0</v>
      </c>
      <c r="K294" s="205" t="s">
        <v>21</v>
      </c>
      <c r="L294" s="62"/>
      <c r="M294" s="210" t="s">
        <v>21</v>
      </c>
      <c r="N294" s="211" t="s">
        <v>39</v>
      </c>
      <c r="O294" s="43"/>
      <c r="P294" s="212">
        <f>O294*H294</f>
        <v>0</v>
      </c>
      <c r="Q294" s="212">
        <v>1.6279999999999999E-2</v>
      </c>
      <c r="R294" s="212">
        <f>Q294*H294</f>
        <v>25.543319999999998</v>
      </c>
      <c r="S294" s="212">
        <v>0</v>
      </c>
      <c r="T294" s="213">
        <f>S294*H294</f>
        <v>0</v>
      </c>
      <c r="AR294" s="25" t="s">
        <v>195</v>
      </c>
      <c r="AT294" s="25" t="s">
        <v>190</v>
      </c>
      <c r="AU294" s="25" t="s">
        <v>114</v>
      </c>
      <c r="AY294" s="25" t="s">
        <v>188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25" t="s">
        <v>75</v>
      </c>
      <c r="BK294" s="214">
        <f>ROUND(I294*H294,2)</f>
        <v>0</v>
      </c>
      <c r="BL294" s="25" t="s">
        <v>195</v>
      </c>
      <c r="BM294" s="25" t="s">
        <v>890</v>
      </c>
    </row>
    <row r="295" spans="2:65" s="12" customFormat="1">
      <c r="B295" s="215"/>
      <c r="C295" s="216"/>
      <c r="D295" s="229" t="s">
        <v>197</v>
      </c>
      <c r="E295" s="239" t="s">
        <v>21</v>
      </c>
      <c r="F295" s="240" t="s">
        <v>891</v>
      </c>
      <c r="G295" s="216"/>
      <c r="H295" s="241">
        <v>1569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197</v>
      </c>
      <c r="AU295" s="226" t="s">
        <v>114</v>
      </c>
      <c r="AV295" s="12" t="s">
        <v>79</v>
      </c>
      <c r="AW295" s="12" t="s">
        <v>32</v>
      </c>
      <c r="AX295" s="12" t="s">
        <v>75</v>
      </c>
      <c r="AY295" s="226" t="s">
        <v>188</v>
      </c>
    </row>
    <row r="296" spans="2:65" s="1" customFormat="1" ht="31.5" customHeight="1">
      <c r="B296" s="42"/>
      <c r="C296" s="203" t="s">
        <v>360</v>
      </c>
      <c r="D296" s="203" t="s">
        <v>190</v>
      </c>
      <c r="E296" s="204" t="s">
        <v>892</v>
      </c>
      <c r="F296" s="205" t="s">
        <v>893</v>
      </c>
      <c r="G296" s="206" t="s">
        <v>193</v>
      </c>
      <c r="H296" s="207">
        <v>1569</v>
      </c>
      <c r="I296" s="208"/>
      <c r="J296" s="209">
        <f>ROUND(I296*H296,2)</f>
        <v>0</v>
      </c>
      <c r="K296" s="205" t="s">
        <v>21</v>
      </c>
      <c r="L296" s="62"/>
      <c r="M296" s="210" t="s">
        <v>21</v>
      </c>
      <c r="N296" s="211" t="s">
        <v>39</v>
      </c>
      <c r="O296" s="43"/>
      <c r="P296" s="212">
        <f>O296*H296</f>
        <v>0</v>
      </c>
      <c r="Q296" s="212">
        <v>6.7999999999999996E-3</v>
      </c>
      <c r="R296" s="212">
        <f>Q296*H296</f>
        <v>10.6692</v>
      </c>
      <c r="S296" s="212">
        <v>0</v>
      </c>
      <c r="T296" s="213">
        <f>S296*H296</f>
        <v>0</v>
      </c>
      <c r="AR296" s="25" t="s">
        <v>195</v>
      </c>
      <c r="AT296" s="25" t="s">
        <v>190</v>
      </c>
      <c r="AU296" s="25" t="s">
        <v>114</v>
      </c>
      <c r="AY296" s="25" t="s">
        <v>188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25" t="s">
        <v>75</v>
      </c>
      <c r="BK296" s="214">
        <f>ROUND(I296*H296,2)</f>
        <v>0</v>
      </c>
      <c r="BL296" s="25" t="s">
        <v>195</v>
      </c>
      <c r="BM296" s="25" t="s">
        <v>894</v>
      </c>
    </row>
    <row r="297" spans="2:65" s="12" customFormat="1">
      <c r="B297" s="215"/>
      <c r="C297" s="216"/>
      <c r="D297" s="229" t="s">
        <v>197</v>
      </c>
      <c r="E297" s="239" t="s">
        <v>21</v>
      </c>
      <c r="F297" s="240" t="s">
        <v>895</v>
      </c>
      <c r="G297" s="216"/>
      <c r="H297" s="241">
        <v>1569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197</v>
      </c>
      <c r="AU297" s="226" t="s">
        <v>114</v>
      </c>
      <c r="AV297" s="12" t="s">
        <v>79</v>
      </c>
      <c r="AW297" s="12" t="s">
        <v>32</v>
      </c>
      <c r="AX297" s="12" t="s">
        <v>75</v>
      </c>
      <c r="AY297" s="226" t="s">
        <v>188</v>
      </c>
    </row>
    <row r="298" spans="2:65" s="1" customFormat="1" ht="22.5" customHeight="1">
      <c r="B298" s="42"/>
      <c r="C298" s="203" t="s">
        <v>365</v>
      </c>
      <c r="D298" s="203" t="s">
        <v>190</v>
      </c>
      <c r="E298" s="204" t="s">
        <v>896</v>
      </c>
      <c r="F298" s="205" t="s">
        <v>897</v>
      </c>
      <c r="G298" s="206" t="s">
        <v>193</v>
      </c>
      <c r="H298" s="207">
        <v>12.645</v>
      </c>
      <c r="I298" s="208"/>
      <c r="J298" s="209">
        <f>ROUND(I298*H298,2)</f>
        <v>0</v>
      </c>
      <c r="K298" s="205" t="s">
        <v>21</v>
      </c>
      <c r="L298" s="62"/>
      <c r="M298" s="210" t="s">
        <v>21</v>
      </c>
      <c r="N298" s="211" t="s">
        <v>39</v>
      </c>
      <c r="O298" s="43"/>
      <c r="P298" s="212">
        <f>O298*H298</f>
        <v>0</v>
      </c>
      <c r="Q298" s="212">
        <v>3.3579999999999999E-2</v>
      </c>
      <c r="R298" s="212">
        <f>Q298*H298</f>
        <v>0.42461909999999997</v>
      </c>
      <c r="S298" s="212">
        <v>0</v>
      </c>
      <c r="T298" s="213">
        <f>S298*H298</f>
        <v>0</v>
      </c>
      <c r="AR298" s="25" t="s">
        <v>195</v>
      </c>
      <c r="AT298" s="25" t="s">
        <v>190</v>
      </c>
      <c r="AU298" s="25" t="s">
        <v>114</v>
      </c>
      <c r="AY298" s="25" t="s">
        <v>188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5" t="s">
        <v>75</v>
      </c>
      <c r="BK298" s="214">
        <f>ROUND(I298*H298,2)</f>
        <v>0</v>
      </c>
      <c r="BL298" s="25" t="s">
        <v>195</v>
      </c>
      <c r="BM298" s="25" t="s">
        <v>898</v>
      </c>
    </row>
    <row r="299" spans="2:65" s="12" customFormat="1">
      <c r="B299" s="215"/>
      <c r="C299" s="216"/>
      <c r="D299" s="217" t="s">
        <v>197</v>
      </c>
      <c r="E299" s="218" t="s">
        <v>21</v>
      </c>
      <c r="F299" s="219" t="s">
        <v>899</v>
      </c>
      <c r="G299" s="216"/>
      <c r="H299" s="220">
        <v>9.6449999999999996</v>
      </c>
      <c r="I299" s="221"/>
      <c r="J299" s="216"/>
      <c r="K299" s="216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197</v>
      </c>
      <c r="AU299" s="226" t="s">
        <v>114</v>
      </c>
      <c r="AV299" s="12" t="s">
        <v>79</v>
      </c>
      <c r="AW299" s="12" t="s">
        <v>32</v>
      </c>
      <c r="AX299" s="12" t="s">
        <v>68</v>
      </c>
      <c r="AY299" s="226" t="s">
        <v>188</v>
      </c>
    </row>
    <row r="300" spans="2:65" s="12" customFormat="1">
      <c r="B300" s="215"/>
      <c r="C300" s="216"/>
      <c r="D300" s="217" t="s">
        <v>197</v>
      </c>
      <c r="E300" s="218" t="s">
        <v>21</v>
      </c>
      <c r="F300" s="219" t="s">
        <v>900</v>
      </c>
      <c r="G300" s="216"/>
      <c r="H300" s="220">
        <v>3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197</v>
      </c>
      <c r="AU300" s="226" t="s">
        <v>114</v>
      </c>
      <c r="AV300" s="12" t="s">
        <v>79</v>
      </c>
      <c r="AW300" s="12" t="s">
        <v>32</v>
      </c>
      <c r="AX300" s="12" t="s">
        <v>68</v>
      </c>
      <c r="AY300" s="226" t="s">
        <v>188</v>
      </c>
    </row>
    <row r="301" spans="2:65" s="13" customFormat="1">
      <c r="B301" s="227"/>
      <c r="C301" s="228"/>
      <c r="D301" s="217" t="s">
        <v>197</v>
      </c>
      <c r="E301" s="242" t="s">
        <v>21</v>
      </c>
      <c r="F301" s="243" t="s">
        <v>199</v>
      </c>
      <c r="G301" s="228"/>
      <c r="H301" s="244">
        <v>12.645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197</v>
      </c>
      <c r="AU301" s="238" t="s">
        <v>114</v>
      </c>
      <c r="AV301" s="13" t="s">
        <v>114</v>
      </c>
      <c r="AW301" s="13" t="s">
        <v>32</v>
      </c>
      <c r="AX301" s="13" t="s">
        <v>75</v>
      </c>
      <c r="AY301" s="238" t="s">
        <v>188</v>
      </c>
    </row>
    <row r="302" spans="2:65" s="11" customFormat="1" ht="22.35" customHeight="1">
      <c r="B302" s="186"/>
      <c r="C302" s="187"/>
      <c r="D302" s="200" t="s">
        <v>67</v>
      </c>
      <c r="E302" s="201" t="s">
        <v>501</v>
      </c>
      <c r="F302" s="201" t="s">
        <v>901</v>
      </c>
      <c r="G302" s="187"/>
      <c r="H302" s="187"/>
      <c r="I302" s="190"/>
      <c r="J302" s="202">
        <f>BK302</f>
        <v>0</v>
      </c>
      <c r="K302" s="187"/>
      <c r="L302" s="192"/>
      <c r="M302" s="193"/>
      <c r="N302" s="194"/>
      <c r="O302" s="194"/>
      <c r="P302" s="195">
        <f>SUM(P303:P378)</f>
        <v>0</v>
      </c>
      <c r="Q302" s="194"/>
      <c r="R302" s="195">
        <f>SUM(R303:R378)</f>
        <v>7.4979073300000003</v>
      </c>
      <c r="S302" s="194"/>
      <c r="T302" s="196">
        <f>SUM(T303:T378)</f>
        <v>0</v>
      </c>
      <c r="AR302" s="197" t="s">
        <v>75</v>
      </c>
      <c r="AT302" s="198" t="s">
        <v>67</v>
      </c>
      <c r="AU302" s="198" t="s">
        <v>79</v>
      </c>
      <c r="AY302" s="197" t="s">
        <v>188</v>
      </c>
      <c r="BK302" s="199">
        <f>SUM(BK303:BK378)</f>
        <v>0</v>
      </c>
    </row>
    <row r="303" spans="2:65" s="1" customFormat="1" ht="22.5" customHeight="1">
      <c r="B303" s="42"/>
      <c r="C303" s="203" t="s">
        <v>369</v>
      </c>
      <c r="D303" s="203" t="s">
        <v>190</v>
      </c>
      <c r="E303" s="204" t="s">
        <v>902</v>
      </c>
      <c r="F303" s="205" t="s">
        <v>903</v>
      </c>
      <c r="G303" s="206" t="s">
        <v>193</v>
      </c>
      <c r="H303" s="207">
        <v>15.5</v>
      </c>
      <c r="I303" s="208"/>
      <c r="J303" s="209">
        <f>ROUND(I303*H303,2)</f>
        <v>0</v>
      </c>
      <c r="K303" s="205" t="s">
        <v>21</v>
      </c>
      <c r="L303" s="62"/>
      <c r="M303" s="210" t="s">
        <v>21</v>
      </c>
      <c r="N303" s="211" t="s">
        <v>39</v>
      </c>
      <c r="O303" s="43"/>
      <c r="P303" s="212">
        <f>O303*H303</f>
        <v>0</v>
      </c>
      <c r="Q303" s="212">
        <v>8.6499999999999997E-3</v>
      </c>
      <c r="R303" s="212">
        <f>Q303*H303</f>
        <v>0.134075</v>
      </c>
      <c r="S303" s="212">
        <v>0</v>
      </c>
      <c r="T303" s="213">
        <f>S303*H303</f>
        <v>0</v>
      </c>
      <c r="AR303" s="25" t="s">
        <v>195</v>
      </c>
      <c r="AT303" s="25" t="s">
        <v>190</v>
      </c>
      <c r="AU303" s="25" t="s">
        <v>114</v>
      </c>
      <c r="AY303" s="25" t="s">
        <v>188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5" t="s">
        <v>75</v>
      </c>
      <c r="BK303" s="214">
        <f>ROUND(I303*H303,2)</f>
        <v>0</v>
      </c>
      <c r="BL303" s="25" t="s">
        <v>195</v>
      </c>
      <c r="BM303" s="25" t="s">
        <v>904</v>
      </c>
    </row>
    <row r="304" spans="2:65" s="12" customFormat="1">
      <c r="B304" s="215"/>
      <c r="C304" s="216"/>
      <c r="D304" s="229" t="s">
        <v>197</v>
      </c>
      <c r="E304" s="239" t="s">
        <v>21</v>
      </c>
      <c r="F304" s="240" t="s">
        <v>905</v>
      </c>
      <c r="G304" s="216"/>
      <c r="H304" s="241">
        <v>15.5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197</v>
      </c>
      <c r="AU304" s="226" t="s">
        <v>114</v>
      </c>
      <c r="AV304" s="12" t="s">
        <v>79</v>
      </c>
      <c r="AW304" s="12" t="s">
        <v>32</v>
      </c>
      <c r="AX304" s="12" t="s">
        <v>75</v>
      </c>
      <c r="AY304" s="226" t="s">
        <v>188</v>
      </c>
    </row>
    <row r="305" spans="2:65" s="1" customFormat="1" ht="22.5" customHeight="1">
      <c r="B305" s="42"/>
      <c r="C305" s="256" t="s">
        <v>373</v>
      </c>
      <c r="D305" s="256" t="s">
        <v>292</v>
      </c>
      <c r="E305" s="257" t="s">
        <v>906</v>
      </c>
      <c r="F305" s="258" t="s">
        <v>907</v>
      </c>
      <c r="G305" s="259" t="s">
        <v>193</v>
      </c>
      <c r="H305" s="260">
        <v>15.81</v>
      </c>
      <c r="I305" s="261"/>
      <c r="J305" s="262">
        <f>ROUND(I305*H305,2)</f>
        <v>0</v>
      </c>
      <c r="K305" s="258" t="s">
        <v>21</v>
      </c>
      <c r="L305" s="263"/>
      <c r="M305" s="264" t="s">
        <v>21</v>
      </c>
      <c r="N305" s="265" t="s">
        <v>39</v>
      </c>
      <c r="O305" s="43"/>
      <c r="P305" s="212">
        <f>O305*H305</f>
        <v>0</v>
      </c>
      <c r="Q305" s="212">
        <v>3.0000000000000001E-3</v>
      </c>
      <c r="R305" s="212">
        <f>Q305*H305</f>
        <v>4.743E-2</v>
      </c>
      <c r="S305" s="212">
        <v>0</v>
      </c>
      <c r="T305" s="213">
        <f>S305*H305</f>
        <v>0</v>
      </c>
      <c r="AR305" s="25" t="s">
        <v>227</v>
      </c>
      <c r="AT305" s="25" t="s">
        <v>292</v>
      </c>
      <c r="AU305" s="25" t="s">
        <v>114</v>
      </c>
      <c r="AY305" s="25" t="s">
        <v>188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25" t="s">
        <v>75</v>
      </c>
      <c r="BK305" s="214">
        <f>ROUND(I305*H305,2)</f>
        <v>0</v>
      </c>
      <c r="BL305" s="25" t="s">
        <v>195</v>
      </c>
      <c r="BM305" s="25" t="s">
        <v>908</v>
      </c>
    </row>
    <row r="306" spans="2:65" s="12" customFormat="1">
      <c r="B306" s="215"/>
      <c r="C306" s="216"/>
      <c r="D306" s="229" t="s">
        <v>197</v>
      </c>
      <c r="E306" s="239" t="s">
        <v>21</v>
      </c>
      <c r="F306" s="240" t="s">
        <v>909</v>
      </c>
      <c r="G306" s="216"/>
      <c r="H306" s="241">
        <v>15.81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197</v>
      </c>
      <c r="AU306" s="226" t="s">
        <v>114</v>
      </c>
      <c r="AV306" s="12" t="s">
        <v>79</v>
      </c>
      <c r="AW306" s="12" t="s">
        <v>32</v>
      </c>
      <c r="AX306" s="12" t="s">
        <v>75</v>
      </c>
      <c r="AY306" s="226" t="s">
        <v>188</v>
      </c>
    </row>
    <row r="307" spans="2:65" s="1" customFormat="1" ht="31.5" customHeight="1">
      <c r="B307" s="42"/>
      <c r="C307" s="203" t="s">
        <v>378</v>
      </c>
      <c r="D307" s="203" t="s">
        <v>190</v>
      </c>
      <c r="E307" s="204" t="s">
        <v>910</v>
      </c>
      <c r="F307" s="205" t="s">
        <v>911</v>
      </c>
      <c r="G307" s="206" t="s">
        <v>193</v>
      </c>
      <c r="H307" s="207">
        <v>15.5</v>
      </c>
      <c r="I307" s="208"/>
      <c r="J307" s="209">
        <f>ROUND(I307*H307,2)</f>
        <v>0</v>
      </c>
      <c r="K307" s="205" t="s">
        <v>21</v>
      </c>
      <c r="L307" s="62"/>
      <c r="M307" s="210" t="s">
        <v>21</v>
      </c>
      <c r="N307" s="211" t="s">
        <v>39</v>
      </c>
      <c r="O307" s="43"/>
      <c r="P307" s="212">
        <f>O307*H307</f>
        <v>0</v>
      </c>
      <c r="Q307" s="212">
        <v>9.0000000000000006E-5</v>
      </c>
      <c r="R307" s="212">
        <f>Q307*H307</f>
        <v>1.3950000000000002E-3</v>
      </c>
      <c r="S307" s="212">
        <v>0</v>
      </c>
      <c r="T307" s="213">
        <f>S307*H307</f>
        <v>0</v>
      </c>
      <c r="AR307" s="25" t="s">
        <v>195</v>
      </c>
      <c r="AT307" s="25" t="s">
        <v>190</v>
      </c>
      <c r="AU307" s="25" t="s">
        <v>114</v>
      </c>
      <c r="AY307" s="25" t="s">
        <v>188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5" t="s">
        <v>75</v>
      </c>
      <c r="BK307" s="214">
        <f>ROUND(I307*H307,2)</f>
        <v>0</v>
      </c>
      <c r="BL307" s="25" t="s">
        <v>195</v>
      </c>
      <c r="BM307" s="25" t="s">
        <v>912</v>
      </c>
    </row>
    <row r="308" spans="2:65" s="12" customFormat="1">
      <c r="B308" s="215"/>
      <c r="C308" s="216"/>
      <c r="D308" s="229" t="s">
        <v>197</v>
      </c>
      <c r="E308" s="239" t="s">
        <v>21</v>
      </c>
      <c r="F308" s="240" t="s">
        <v>913</v>
      </c>
      <c r="G308" s="216"/>
      <c r="H308" s="241">
        <v>15.5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197</v>
      </c>
      <c r="AU308" s="226" t="s">
        <v>114</v>
      </c>
      <c r="AV308" s="12" t="s">
        <v>79</v>
      </c>
      <c r="AW308" s="12" t="s">
        <v>32</v>
      </c>
      <c r="AX308" s="12" t="s">
        <v>75</v>
      </c>
      <c r="AY308" s="226" t="s">
        <v>188</v>
      </c>
    </row>
    <row r="309" spans="2:65" s="1" customFormat="1" ht="22.5" customHeight="1">
      <c r="B309" s="42"/>
      <c r="C309" s="203" t="s">
        <v>352</v>
      </c>
      <c r="D309" s="203" t="s">
        <v>190</v>
      </c>
      <c r="E309" s="204" t="s">
        <v>914</v>
      </c>
      <c r="F309" s="205" t="s">
        <v>915</v>
      </c>
      <c r="G309" s="206" t="s">
        <v>234</v>
      </c>
      <c r="H309" s="207">
        <v>124.5</v>
      </c>
      <c r="I309" s="208"/>
      <c r="J309" s="209">
        <f>ROUND(I309*H309,2)</f>
        <v>0</v>
      </c>
      <c r="K309" s="205" t="s">
        <v>21</v>
      </c>
      <c r="L309" s="62"/>
      <c r="M309" s="210" t="s">
        <v>21</v>
      </c>
      <c r="N309" s="211" t="s">
        <v>39</v>
      </c>
      <c r="O309" s="43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25" t="s">
        <v>195</v>
      </c>
      <c r="AT309" s="25" t="s">
        <v>190</v>
      </c>
      <c r="AU309" s="25" t="s">
        <v>114</v>
      </c>
      <c r="AY309" s="25" t="s">
        <v>188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25" t="s">
        <v>75</v>
      </c>
      <c r="BK309" s="214">
        <f>ROUND(I309*H309,2)</f>
        <v>0</v>
      </c>
      <c r="BL309" s="25" t="s">
        <v>195</v>
      </c>
      <c r="BM309" s="25" t="s">
        <v>916</v>
      </c>
    </row>
    <row r="310" spans="2:65" s="12" customFormat="1">
      <c r="B310" s="215"/>
      <c r="C310" s="216"/>
      <c r="D310" s="217" t="s">
        <v>197</v>
      </c>
      <c r="E310" s="218" t="s">
        <v>21</v>
      </c>
      <c r="F310" s="219" t="s">
        <v>917</v>
      </c>
      <c r="G310" s="216"/>
      <c r="H310" s="220">
        <v>64.5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197</v>
      </c>
      <c r="AU310" s="226" t="s">
        <v>114</v>
      </c>
      <c r="AV310" s="12" t="s">
        <v>79</v>
      </c>
      <c r="AW310" s="12" t="s">
        <v>32</v>
      </c>
      <c r="AX310" s="12" t="s">
        <v>68</v>
      </c>
      <c r="AY310" s="226" t="s">
        <v>188</v>
      </c>
    </row>
    <row r="311" spans="2:65" s="15" customFormat="1">
      <c r="B311" s="280"/>
      <c r="C311" s="281"/>
      <c r="D311" s="217" t="s">
        <v>197</v>
      </c>
      <c r="E311" s="282" t="s">
        <v>21</v>
      </c>
      <c r="F311" s="283" t="s">
        <v>918</v>
      </c>
      <c r="G311" s="281"/>
      <c r="H311" s="284" t="s">
        <v>21</v>
      </c>
      <c r="I311" s="285"/>
      <c r="J311" s="281"/>
      <c r="K311" s="281"/>
      <c r="L311" s="286"/>
      <c r="M311" s="287"/>
      <c r="N311" s="288"/>
      <c r="O311" s="288"/>
      <c r="P311" s="288"/>
      <c r="Q311" s="288"/>
      <c r="R311" s="288"/>
      <c r="S311" s="288"/>
      <c r="T311" s="289"/>
      <c r="AT311" s="290" t="s">
        <v>197</v>
      </c>
      <c r="AU311" s="290" t="s">
        <v>114</v>
      </c>
      <c r="AV311" s="15" t="s">
        <v>75</v>
      </c>
      <c r="AW311" s="15" t="s">
        <v>32</v>
      </c>
      <c r="AX311" s="15" t="s">
        <v>68</v>
      </c>
      <c r="AY311" s="290" t="s">
        <v>188</v>
      </c>
    </row>
    <row r="312" spans="2:65" s="12" customFormat="1">
      <c r="B312" s="215"/>
      <c r="C312" s="216"/>
      <c r="D312" s="217" t="s">
        <v>197</v>
      </c>
      <c r="E312" s="218" t="s">
        <v>21</v>
      </c>
      <c r="F312" s="219" t="s">
        <v>919</v>
      </c>
      <c r="G312" s="216"/>
      <c r="H312" s="220">
        <v>30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197</v>
      </c>
      <c r="AU312" s="226" t="s">
        <v>114</v>
      </c>
      <c r="AV312" s="12" t="s">
        <v>79</v>
      </c>
      <c r="AW312" s="12" t="s">
        <v>32</v>
      </c>
      <c r="AX312" s="12" t="s">
        <v>68</v>
      </c>
      <c r="AY312" s="226" t="s">
        <v>188</v>
      </c>
    </row>
    <row r="313" spans="2:65" s="12" customFormat="1">
      <c r="B313" s="215"/>
      <c r="C313" s="216"/>
      <c r="D313" s="217" t="s">
        <v>197</v>
      </c>
      <c r="E313" s="218" t="s">
        <v>21</v>
      </c>
      <c r="F313" s="219" t="s">
        <v>920</v>
      </c>
      <c r="G313" s="216"/>
      <c r="H313" s="220">
        <v>30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197</v>
      </c>
      <c r="AU313" s="226" t="s">
        <v>114</v>
      </c>
      <c r="AV313" s="12" t="s">
        <v>79</v>
      </c>
      <c r="AW313" s="12" t="s">
        <v>32</v>
      </c>
      <c r="AX313" s="12" t="s">
        <v>68</v>
      </c>
      <c r="AY313" s="226" t="s">
        <v>188</v>
      </c>
    </row>
    <row r="314" spans="2:65" s="13" customFormat="1">
      <c r="B314" s="227"/>
      <c r="C314" s="228"/>
      <c r="D314" s="229" t="s">
        <v>197</v>
      </c>
      <c r="E314" s="230" t="s">
        <v>21</v>
      </c>
      <c r="F314" s="231" t="s">
        <v>199</v>
      </c>
      <c r="G314" s="228"/>
      <c r="H314" s="232">
        <v>124.5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197</v>
      </c>
      <c r="AU314" s="238" t="s">
        <v>114</v>
      </c>
      <c r="AV314" s="13" t="s">
        <v>114</v>
      </c>
      <c r="AW314" s="13" t="s">
        <v>32</v>
      </c>
      <c r="AX314" s="13" t="s">
        <v>75</v>
      </c>
      <c r="AY314" s="238" t="s">
        <v>188</v>
      </c>
    </row>
    <row r="315" spans="2:65" s="1" customFormat="1" ht="22.5" customHeight="1">
      <c r="B315" s="42"/>
      <c r="C315" s="256" t="s">
        <v>386</v>
      </c>
      <c r="D315" s="256" t="s">
        <v>292</v>
      </c>
      <c r="E315" s="257" t="s">
        <v>921</v>
      </c>
      <c r="F315" s="258" t="s">
        <v>922</v>
      </c>
      <c r="G315" s="259" t="s">
        <v>234</v>
      </c>
      <c r="H315" s="260">
        <v>160.94999999999999</v>
      </c>
      <c r="I315" s="261"/>
      <c r="J315" s="262">
        <f>ROUND(I315*H315,2)</f>
        <v>0</v>
      </c>
      <c r="K315" s="258" t="s">
        <v>21</v>
      </c>
      <c r="L315" s="263"/>
      <c r="M315" s="264" t="s">
        <v>21</v>
      </c>
      <c r="N315" s="265" t="s">
        <v>39</v>
      </c>
      <c r="O315" s="43"/>
      <c r="P315" s="212">
        <f>O315*H315</f>
        <v>0</v>
      </c>
      <c r="Q315" s="212">
        <v>3.0000000000000001E-5</v>
      </c>
      <c r="R315" s="212">
        <f>Q315*H315</f>
        <v>4.8284999999999995E-3</v>
      </c>
      <c r="S315" s="212">
        <v>0</v>
      </c>
      <c r="T315" s="213">
        <f>S315*H315</f>
        <v>0</v>
      </c>
      <c r="AR315" s="25" t="s">
        <v>227</v>
      </c>
      <c r="AT315" s="25" t="s">
        <v>292</v>
      </c>
      <c r="AU315" s="25" t="s">
        <v>114</v>
      </c>
      <c r="AY315" s="25" t="s">
        <v>188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25" t="s">
        <v>75</v>
      </c>
      <c r="BK315" s="214">
        <f>ROUND(I315*H315,2)</f>
        <v>0</v>
      </c>
      <c r="BL315" s="25" t="s">
        <v>195</v>
      </c>
      <c r="BM315" s="25" t="s">
        <v>923</v>
      </c>
    </row>
    <row r="316" spans="2:65" s="12" customFormat="1">
      <c r="B316" s="215"/>
      <c r="C316" s="216"/>
      <c r="D316" s="217" t="s">
        <v>197</v>
      </c>
      <c r="E316" s="218" t="s">
        <v>21</v>
      </c>
      <c r="F316" s="219" t="s">
        <v>917</v>
      </c>
      <c r="G316" s="216"/>
      <c r="H316" s="220">
        <v>64.5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197</v>
      </c>
      <c r="AU316" s="226" t="s">
        <v>114</v>
      </c>
      <c r="AV316" s="12" t="s">
        <v>79</v>
      </c>
      <c r="AW316" s="12" t="s">
        <v>32</v>
      </c>
      <c r="AX316" s="12" t="s">
        <v>68</v>
      </c>
      <c r="AY316" s="226" t="s">
        <v>188</v>
      </c>
    </row>
    <row r="317" spans="2:65" s="12" customFormat="1">
      <c r="B317" s="215"/>
      <c r="C317" s="216"/>
      <c r="D317" s="217" t="s">
        <v>197</v>
      </c>
      <c r="E317" s="218" t="s">
        <v>21</v>
      </c>
      <c r="F317" s="219" t="s">
        <v>924</v>
      </c>
      <c r="G317" s="216"/>
      <c r="H317" s="220">
        <v>96.45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197</v>
      </c>
      <c r="AU317" s="226" t="s">
        <v>114</v>
      </c>
      <c r="AV317" s="12" t="s">
        <v>79</v>
      </c>
      <c r="AW317" s="12" t="s">
        <v>32</v>
      </c>
      <c r="AX317" s="12" t="s">
        <v>68</v>
      </c>
      <c r="AY317" s="226" t="s">
        <v>188</v>
      </c>
    </row>
    <row r="318" spans="2:65" s="13" customFormat="1">
      <c r="B318" s="227"/>
      <c r="C318" s="228"/>
      <c r="D318" s="217" t="s">
        <v>197</v>
      </c>
      <c r="E318" s="242" t="s">
        <v>21</v>
      </c>
      <c r="F318" s="243" t="s">
        <v>199</v>
      </c>
      <c r="G318" s="228"/>
      <c r="H318" s="244">
        <v>160.94999999999999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197</v>
      </c>
      <c r="AU318" s="238" t="s">
        <v>114</v>
      </c>
      <c r="AV318" s="13" t="s">
        <v>114</v>
      </c>
      <c r="AW318" s="13" t="s">
        <v>32</v>
      </c>
      <c r="AX318" s="13" t="s">
        <v>68</v>
      </c>
      <c r="AY318" s="238" t="s">
        <v>188</v>
      </c>
    </row>
    <row r="319" spans="2:65" s="14" customFormat="1">
      <c r="B319" s="245"/>
      <c r="C319" s="246"/>
      <c r="D319" s="229" t="s">
        <v>197</v>
      </c>
      <c r="E319" s="247" t="s">
        <v>21</v>
      </c>
      <c r="F319" s="248" t="s">
        <v>238</v>
      </c>
      <c r="G319" s="246"/>
      <c r="H319" s="249">
        <v>160.94999999999999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AT319" s="255" t="s">
        <v>197</v>
      </c>
      <c r="AU319" s="255" t="s">
        <v>114</v>
      </c>
      <c r="AV319" s="14" t="s">
        <v>195</v>
      </c>
      <c r="AW319" s="14" t="s">
        <v>32</v>
      </c>
      <c r="AX319" s="14" t="s">
        <v>75</v>
      </c>
      <c r="AY319" s="255" t="s">
        <v>188</v>
      </c>
    </row>
    <row r="320" spans="2:65" s="1" customFormat="1" ht="22.5" customHeight="1">
      <c r="B320" s="42"/>
      <c r="C320" s="256" t="s">
        <v>391</v>
      </c>
      <c r="D320" s="256" t="s">
        <v>292</v>
      </c>
      <c r="E320" s="257" t="s">
        <v>925</v>
      </c>
      <c r="F320" s="258" t="s">
        <v>926</v>
      </c>
      <c r="G320" s="259" t="s">
        <v>234</v>
      </c>
      <c r="H320" s="260">
        <v>31.5</v>
      </c>
      <c r="I320" s="261"/>
      <c r="J320" s="262">
        <f>ROUND(I320*H320,2)</f>
        <v>0</v>
      </c>
      <c r="K320" s="258" t="s">
        <v>21</v>
      </c>
      <c r="L320" s="263"/>
      <c r="M320" s="264" t="s">
        <v>21</v>
      </c>
      <c r="N320" s="265" t="s">
        <v>39</v>
      </c>
      <c r="O320" s="43"/>
      <c r="P320" s="212">
        <f>O320*H320</f>
        <v>0</v>
      </c>
      <c r="Q320" s="212">
        <v>2.9999999999999997E-4</v>
      </c>
      <c r="R320" s="212">
        <f>Q320*H320</f>
        <v>9.4499999999999983E-3</v>
      </c>
      <c r="S320" s="212">
        <v>0</v>
      </c>
      <c r="T320" s="213">
        <f>S320*H320</f>
        <v>0</v>
      </c>
      <c r="AR320" s="25" t="s">
        <v>227</v>
      </c>
      <c r="AT320" s="25" t="s">
        <v>292</v>
      </c>
      <c r="AU320" s="25" t="s">
        <v>114</v>
      </c>
      <c r="AY320" s="25" t="s">
        <v>188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25" t="s">
        <v>75</v>
      </c>
      <c r="BK320" s="214">
        <f>ROUND(I320*H320,2)</f>
        <v>0</v>
      </c>
      <c r="BL320" s="25" t="s">
        <v>195</v>
      </c>
      <c r="BM320" s="25" t="s">
        <v>927</v>
      </c>
    </row>
    <row r="321" spans="2:65" s="12" customFormat="1">
      <c r="B321" s="215"/>
      <c r="C321" s="216"/>
      <c r="D321" s="229" t="s">
        <v>197</v>
      </c>
      <c r="E321" s="239" t="s">
        <v>21</v>
      </c>
      <c r="F321" s="240" t="s">
        <v>928</v>
      </c>
      <c r="G321" s="216"/>
      <c r="H321" s="241">
        <v>31.5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197</v>
      </c>
      <c r="AU321" s="226" t="s">
        <v>114</v>
      </c>
      <c r="AV321" s="12" t="s">
        <v>79</v>
      </c>
      <c r="AW321" s="12" t="s">
        <v>32</v>
      </c>
      <c r="AX321" s="12" t="s">
        <v>75</v>
      </c>
      <c r="AY321" s="226" t="s">
        <v>188</v>
      </c>
    </row>
    <row r="322" spans="2:65" s="1" customFormat="1" ht="22.5" customHeight="1">
      <c r="B322" s="42"/>
      <c r="C322" s="256" t="s">
        <v>396</v>
      </c>
      <c r="D322" s="256" t="s">
        <v>292</v>
      </c>
      <c r="E322" s="257" t="s">
        <v>929</v>
      </c>
      <c r="F322" s="258" t="s">
        <v>930</v>
      </c>
      <c r="G322" s="259" t="s">
        <v>234</v>
      </c>
      <c r="H322" s="260">
        <v>31.5</v>
      </c>
      <c r="I322" s="261"/>
      <c r="J322" s="262">
        <f>ROUND(I322*H322,2)</f>
        <v>0</v>
      </c>
      <c r="K322" s="258" t="s">
        <v>21</v>
      </c>
      <c r="L322" s="263"/>
      <c r="M322" s="264" t="s">
        <v>21</v>
      </c>
      <c r="N322" s="265" t="s">
        <v>39</v>
      </c>
      <c r="O322" s="43"/>
      <c r="P322" s="212">
        <f>O322*H322</f>
        <v>0</v>
      </c>
      <c r="Q322" s="212">
        <v>2.0000000000000001E-4</v>
      </c>
      <c r="R322" s="212">
        <f>Q322*H322</f>
        <v>6.3E-3</v>
      </c>
      <c r="S322" s="212">
        <v>0</v>
      </c>
      <c r="T322" s="213">
        <f>S322*H322</f>
        <v>0</v>
      </c>
      <c r="AR322" s="25" t="s">
        <v>227</v>
      </c>
      <c r="AT322" s="25" t="s">
        <v>292</v>
      </c>
      <c r="AU322" s="25" t="s">
        <v>114</v>
      </c>
      <c r="AY322" s="25" t="s">
        <v>188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25" t="s">
        <v>75</v>
      </c>
      <c r="BK322" s="214">
        <f>ROUND(I322*H322,2)</f>
        <v>0</v>
      </c>
      <c r="BL322" s="25" t="s">
        <v>195</v>
      </c>
      <c r="BM322" s="25" t="s">
        <v>931</v>
      </c>
    </row>
    <row r="323" spans="2:65" s="12" customFormat="1">
      <c r="B323" s="215"/>
      <c r="C323" s="216"/>
      <c r="D323" s="229" t="s">
        <v>197</v>
      </c>
      <c r="E323" s="239" t="s">
        <v>21</v>
      </c>
      <c r="F323" s="240" t="s">
        <v>928</v>
      </c>
      <c r="G323" s="216"/>
      <c r="H323" s="241">
        <v>31.5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197</v>
      </c>
      <c r="AU323" s="226" t="s">
        <v>114</v>
      </c>
      <c r="AV323" s="12" t="s">
        <v>79</v>
      </c>
      <c r="AW323" s="12" t="s">
        <v>32</v>
      </c>
      <c r="AX323" s="12" t="s">
        <v>75</v>
      </c>
      <c r="AY323" s="226" t="s">
        <v>188</v>
      </c>
    </row>
    <row r="324" spans="2:65" s="1" customFormat="1" ht="22.5" customHeight="1">
      <c r="B324" s="42"/>
      <c r="C324" s="203" t="s">
        <v>400</v>
      </c>
      <c r="D324" s="203" t="s">
        <v>190</v>
      </c>
      <c r="E324" s="204" t="s">
        <v>932</v>
      </c>
      <c r="F324" s="205" t="s">
        <v>933</v>
      </c>
      <c r="G324" s="206" t="s">
        <v>234</v>
      </c>
      <c r="H324" s="207">
        <v>196</v>
      </c>
      <c r="I324" s="208"/>
      <c r="J324" s="209">
        <f>ROUND(I324*H324,2)</f>
        <v>0</v>
      </c>
      <c r="K324" s="205" t="s">
        <v>21</v>
      </c>
      <c r="L324" s="62"/>
      <c r="M324" s="210" t="s">
        <v>21</v>
      </c>
      <c r="N324" s="211" t="s">
        <v>39</v>
      </c>
      <c r="O324" s="43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AR324" s="25" t="s">
        <v>195</v>
      </c>
      <c r="AT324" s="25" t="s">
        <v>190</v>
      </c>
      <c r="AU324" s="25" t="s">
        <v>114</v>
      </c>
      <c r="AY324" s="25" t="s">
        <v>188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25" t="s">
        <v>75</v>
      </c>
      <c r="BK324" s="214">
        <f>ROUND(I324*H324,2)</f>
        <v>0</v>
      </c>
      <c r="BL324" s="25" t="s">
        <v>195</v>
      </c>
      <c r="BM324" s="25" t="s">
        <v>934</v>
      </c>
    </row>
    <row r="325" spans="2:65" s="12" customFormat="1">
      <c r="B325" s="215"/>
      <c r="C325" s="216"/>
      <c r="D325" s="217" t="s">
        <v>197</v>
      </c>
      <c r="E325" s="218" t="s">
        <v>21</v>
      </c>
      <c r="F325" s="219" t="s">
        <v>935</v>
      </c>
      <c r="G325" s="216"/>
      <c r="H325" s="220">
        <v>88</v>
      </c>
      <c r="I325" s="221"/>
      <c r="J325" s="216"/>
      <c r="K325" s="216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197</v>
      </c>
      <c r="AU325" s="226" t="s">
        <v>114</v>
      </c>
      <c r="AV325" s="12" t="s">
        <v>79</v>
      </c>
      <c r="AW325" s="12" t="s">
        <v>32</v>
      </c>
      <c r="AX325" s="12" t="s">
        <v>68</v>
      </c>
      <c r="AY325" s="226" t="s">
        <v>188</v>
      </c>
    </row>
    <row r="326" spans="2:65" s="12" customFormat="1">
      <c r="B326" s="215"/>
      <c r="C326" s="216"/>
      <c r="D326" s="217" t="s">
        <v>197</v>
      </c>
      <c r="E326" s="218" t="s">
        <v>21</v>
      </c>
      <c r="F326" s="219" t="s">
        <v>936</v>
      </c>
      <c r="G326" s="216"/>
      <c r="H326" s="220">
        <v>44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197</v>
      </c>
      <c r="AU326" s="226" t="s">
        <v>114</v>
      </c>
      <c r="AV326" s="12" t="s">
        <v>79</v>
      </c>
      <c r="AW326" s="12" t="s">
        <v>32</v>
      </c>
      <c r="AX326" s="12" t="s">
        <v>68</v>
      </c>
      <c r="AY326" s="226" t="s">
        <v>188</v>
      </c>
    </row>
    <row r="327" spans="2:65" s="12" customFormat="1">
      <c r="B327" s="215"/>
      <c r="C327" s="216"/>
      <c r="D327" s="217" t="s">
        <v>197</v>
      </c>
      <c r="E327" s="218" t="s">
        <v>21</v>
      </c>
      <c r="F327" s="219" t="s">
        <v>937</v>
      </c>
      <c r="G327" s="216"/>
      <c r="H327" s="220">
        <v>19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197</v>
      </c>
      <c r="AU327" s="226" t="s">
        <v>114</v>
      </c>
      <c r="AV327" s="12" t="s">
        <v>79</v>
      </c>
      <c r="AW327" s="12" t="s">
        <v>32</v>
      </c>
      <c r="AX327" s="12" t="s">
        <v>68</v>
      </c>
      <c r="AY327" s="226" t="s">
        <v>188</v>
      </c>
    </row>
    <row r="328" spans="2:65" s="12" customFormat="1">
      <c r="B328" s="215"/>
      <c r="C328" s="216"/>
      <c r="D328" s="217" t="s">
        <v>197</v>
      </c>
      <c r="E328" s="218" t="s">
        <v>21</v>
      </c>
      <c r="F328" s="219" t="s">
        <v>938</v>
      </c>
      <c r="G328" s="216"/>
      <c r="H328" s="220">
        <v>8.4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197</v>
      </c>
      <c r="AU328" s="226" t="s">
        <v>114</v>
      </c>
      <c r="AV328" s="12" t="s">
        <v>79</v>
      </c>
      <c r="AW328" s="12" t="s">
        <v>32</v>
      </c>
      <c r="AX328" s="12" t="s">
        <v>68</v>
      </c>
      <c r="AY328" s="226" t="s">
        <v>188</v>
      </c>
    </row>
    <row r="329" spans="2:65" s="12" customFormat="1">
      <c r="B329" s="215"/>
      <c r="C329" s="216"/>
      <c r="D329" s="217" t="s">
        <v>197</v>
      </c>
      <c r="E329" s="218" t="s">
        <v>21</v>
      </c>
      <c r="F329" s="219" t="s">
        <v>939</v>
      </c>
      <c r="G329" s="216"/>
      <c r="H329" s="220">
        <v>12.2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197</v>
      </c>
      <c r="AU329" s="226" t="s">
        <v>114</v>
      </c>
      <c r="AV329" s="12" t="s">
        <v>79</v>
      </c>
      <c r="AW329" s="12" t="s">
        <v>32</v>
      </c>
      <c r="AX329" s="12" t="s">
        <v>68</v>
      </c>
      <c r="AY329" s="226" t="s">
        <v>188</v>
      </c>
    </row>
    <row r="330" spans="2:65" s="12" customFormat="1">
      <c r="B330" s="215"/>
      <c r="C330" s="216"/>
      <c r="D330" s="217" t="s">
        <v>197</v>
      </c>
      <c r="E330" s="218" t="s">
        <v>21</v>
      </c>
      <c r="F330" s="219" t="s">
        <v>940</v>
      </c>
      <c r="G330" s="216"/>
      <c r="H330" s="220">
        <v>24.4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197</v>
      </c>
      <c r="AU330" s="226" t="s">
        <v>114</v>
      </c>
      <c r="AV330" s="12" t="s">
        <v>79</v>
      </c>
      <c r="AW330" s="12" t="s">
        <v>32</v>
      </c>
      <c r="AX330" s="12" t="s">
        <v>68</v>
      </c>
      <c r="AY330" s="226" t="s">
        <v>188</v>
      </c>
    </row>
    <row r="331" spans="2:65" s="13" customFormat="1">
      <c r="B331" s="227"/>
      <c r="C331" s="228"/>
      <c r="D331" s="229" t="s">
        <v>197</v>
      </c>
      <c r="E331" s="230" t="s">
        <v>21</v>
      </c>
      <c r="F331" s="231" t="s">
        <v>199</v>
      </c>
      <c r="G331" s="228"/>
      <c r="H331" s="232">
        <v>196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197</v>
      </c>
      <c r="AU331" s="238" t="s">
        <v>114</v>
      </c>
      <c r="AV331" s="13" t="s">
        <v>114</v>
      </c>
      <c r="AW331" s="13" t="s">
        <v>32</v>
      </c>
      <c r="AX331" s="13" t="s">
        <v>75</v>
      </c>
      <c r="AY331" s="238" t="s">
        <v>188</v>
      </c>
    </row>
    <row r="332" spans="2:65" s="1" customFormat="1" ht="22.5" customHeight="1">
      <c r="B332" s="42"/>
      <c r="C332" s="256" t="s">
        <v>406</v>
      </c>
      <c r="D332" s="256" t="s">
        <v>292</v>
      </c>
      <c r="E332" s="257" t="s">
        <v>941</v>
      </c>
      <c r="F332" s="258" t="s">
        <v>942</v>
      </c>
      <c r="G332" s="259" t="s">
        <v>234</v>
      </c>
      <c r="H332" s="260">
        <v>205.8</v>
      </c>
      <c r="I332" s="261"/>
      <c r="J332" s="262">
        <f>ROUND(I332*H332,2)</f>
        <v>0</v>
      </c>
      <c r="K332" s="258" t="s">
        <v>21</v>
      </c>
      <c r="L332" s="263"/>
      <c r="M332" s="264" t="s">
        <v>21</v>
      </c>
      <c r="N332" s="265" t="s">
        <v>39</v>
      </c>
      <c r="O332" s="43"/>
      <c r="P332" s="212">
        <f>O332*H332</f>
        <v>0</v>
      </c>
      <c r="Q332" s="212">
        <v>4.0000000000000003E-5</v>
      </c>
      <c r="R332" s="212">
        <f>Q332*H332</f>
        <v>8.2320000000000015E-3</v>
      </c>
      <c r="S332" s="212">
        <v>0</v>
      </c>
      <c r="T332" s="213">
        <f>S332*H332</f>
        <v>0</v>
      </c>
      <c r="AR332" s="25" t="s">
        <v>227</v>
      </c>
      <c r="AT332" s="25" t="s">
        <v>292</v>
      </c>
      <c r="AU332" s="25" t="s">
        <v>114</v>
      </c>
      <c r="AY332" s="25" t="s">
        <v>188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25" t="s">
        <v>75</v>
      </c>
      <c r="BK332" s="214">
        <f>ROUND(I332*H332,2)</f>
        <v>0</v>
      </c>
      <c r="BL332" s="25" t="s">
        <v>195</v>
      </c>
      <c r="BM332" s="25" t="s">
        <v>943</v>
      </c>
    </row>
    <row r="333" spans="2:65" s="12" customFormat="1">
      <c r="B333" s="215"/>
      <c r="C333" s="216"/>
      <c r="D333" s="229" t="s">
        <v>197</v>
      </c>
      <c r="E333" s="239" t="s">
        <v>21</v>
      </c>
      <c r="F333" s="240" t="s">
        <v>944</v>
      </c>
      <c r="G333" s="216"/>
      <c r="H333" s="241">
        <v>205.8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197</v>
      </c>
      <c r="AU333" s="226" t="s">
        <v>114</v>
      </c>
      <c r="AV333" s="12" t="s">
        <v>79</v>
      </c>
      <c r="AW333" s="12" t="s">
        <v>32</v>
      </c>
      <c r="AX333" s="12" t="s">
        <v>75</v>
      </c>
      <c r="AY333" s="226" t="s">
        <v>188</v>
      </c>
    </row>
    <row r="334" spans="2:65" s="1" customFormat="1" ht="22.5" customHeight="1">
      <c r="B334" s="42"/>
      <c r="C334" s="203" t="s">
        <v>410</v>
      </c>
      <c r="D334" s="203" t="s">
        <v>190</v>
      </c>
      <c r="E334" s="204" t="s">
        <v>945</v>
      </c>
      <c r="F334" s="205" t="s">
        <v>946</v>
      </c>
      <c r="G334" s="206" t="s">
        <v>193</v>
      </c>
      <c r="H334" s="207">
        <v>360.9</v>
      </c>
      <c r="I334" s="208"/>
      <c r="J334" s="209">
        <f>ROUND(I334*H334,2)</f>
        <v>0</v>
      </c>
      <c r="K334" s="205" t="s">
        <v>21</v>
      </c>
      <c r="L334" s="62"/>
      <c r="M334" s="210" t="s">
        <v>21</v>
      </c>
      <c r="N334" s="211" t="s">
        <v>39</v>
      </c>
      <c r="O334" s="43"/>
      <c r="P334" s="212">
        <f>O334*H334</f>
        <v>0</v>
      </c>
      <c r="Q334" s="212">
        <v>8.5000000000000006E-3</v>
      </c>
      <c r="R334" s="212">
        <f>Q334*H334</f>
        <v>3.06765</v>
      </c>
      <c r="S334" s="212">
        <v>0</v>
      </c>
      <c r="T334" s="213">
        <f>S334*H334</f>
        <v>0</v>
      </c>
      <c r="AR334" s="25" t="s">
        <v>195</v>
      </c>
      <c r="AT334" s="25" t="s">
        <v>190</v>
      </c>
      <c r="AU334" s="25" t="s">
        <v>114</v>
      </c>
      <c r="AY334" s="25" t="s">
        <v>188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75</v>
      </c>
      <c r="BK334" s="214">
        <f>ROUND(I334*H334,2)</f>
        <v>0</v>
      </c>
      <c r="BL334" s="25" t="s">
        <v>195</v>
      </c>
      <c r="BM334" s="25" t="s">
        <v>947</v>
      </c>
    </row>
    <row r="335" spans="2:65" s="15" customFormat="1">
      <c r="B335" s="280"/>
      <c r="C335" s="281"/>
      <c r="D335" s="217" t="s">
        <v>197</v>
      </c>
      <c r="E335" s="282" t="s">
        <v>21</v>
      </c>
      <c r="F335" s="283" t="s">
        <v>948</v>
      </c>
      <c r="G335" s="281"/>
      <c r="H335" s="284" t="s">
        <v>21</v>
      </c>
      <c r="I335" s="285"/>
      <c r="J335" s="281"/>
      <c r="K335" s="281"/>
      <c r="L335" s="286"/>
      <c r="M335" s="287"/>
      <c r="N335" s="288"/>
      <c r="O335" s="288"/>
      <c r="P335" s="288"/>
      <c r="Q335" s="288"/>
      <c r="R335" s="288"/>
      <c r="S335" s="288"/>
      <c r="T335" s="289"/>
      <c r="AT335" s="290" t="s">
        <v>197</v>
      </c>
      <c r="AU335" s="290" t="s">
        <v>114</v>
      </c>
      <c r="AV335" s="15" t="s">
        <v>75</v>
      </c>
      <c r="AW335" s="15" t="s">
        <v>32</v>
      </c>
      <c r="AX335" s="15" t="s">
        <v>68</v>
      </c>
      <c r="AY335" s="290" t="s">
        <v>188</v>
      </c>
    </row>
    <row r="336" spans="2:65" s="12" customFormat="1">
      <c r="B336" s="215"/>
      <c r="C336" s="216"/>
      <c r="D336" s="217" t="s">
        <v>197</v>
      </c>
      <c r="E336" s="218" t="s">
        <v>21</v>
      </c>
      <c r="F336" s="219" t="s">
        <v>949</v>
      </c>
      <c r="G336" s="216"/>
      <c r="H336" s="220">
        <v>175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197</v>
      </c>
      <c r="AU336" s="226" t="s">
        <v>114</v>
      </c>
      <c r="AV336" s="12" t="s">
        <v>79</v>
      </c>
      <c r="AW336" s="12" t="s">
        <v>32</v>
      </c>
      <c r="AX336" s="12" t="s">
        <v>68</v>
      </c>
      <c r="AY336" s="226" t="s">
        <v>188</v>
      </c>
    </row>
    <row r="337" spans="2:65" s="12" customFormat="1">
      <c r="B337" s="215"/>
      <c r="C337" s="216"/>
      <c r="D337" s="217" t="s">
        <v>197</v>
      </c>
      <c r="E337" s="218" t="s">
        <v>21</v>
      </c>
      <c r="F337" s="219" t="s">
        <v>950</v>
      </c>
      <c r="G337" s="216"/>
      <c r="H337" s="220">
        <v>49.725000000000001</v>
      </c>
      <c r="I337" s="221"/>
      <c r="J337" s="216"/>
      <c r="K337" s="216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197</v>
      </c>
      <c r="AU337" s="226" t="s">
        <v>114</v>
      </c>
      <c r="AV337" s="12" t="s">
        <v>79</v>
      </c>
      <c r="AW337" s="12" t="s">
        <v>32</v>
      </c>
      <c r="AX337" s="12" t="s">
        <v>68</v>
      </c>
      <c r="AY337" s="226" t="s">
        <v>188</v>
      </c>
    </row>
    <row r="338" spans="2:65" s="12" customFormat="1">
      <c r="B338" s="215"/>
      <c r="C338" s="216"/>
      <c r="D338" s="217" t="s">
        <v>197</v>
      </c>
      <c r="E338" s="218" t="s">
        <v>21</v>
      </c>
      <c r="F338" s="219" t="s">
        <v>951</v>
      </c>
      <c r="G338" s="216"/>
      <c r="H338" s="220">
        <v>66.8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197</v>
      </c>
      <c r="AU338" s="226" t="s">
        <v>114</v>
      </c>
      <c r="AV338" s="12" t="s">
        <v>79</v>
      </c>
      <c r="AW338" s="12" t="s">
        <v>32</v>
      </c>
      <c r="AX338" s="12" t="s">
        <v>68</v>
      </c>
      <c r="AY338" s="226" t="s">
        <v>188</v>
      </c>
    </row>
    <row r="339" spans="2:65" s="13" customFormat="1">
      <c r="B339" s="227"/>
      <c r="C339" s="228"/>
      <c r="D339" s="217" t="s">
        <v>197</v>
      </c>
      <c r="E339" s="242" t="s">
        <v>21</v>
      </c>
      <c r="F339" s="243" t="s">
        <v>199</v>
      </c>
      <c r="G339" s="228"/>
      <c r="H339" s="244">
        <v>291.52499999999998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197</v>
      </c>
      <c r="AU339" s="238" t="s">
        <v>114</v>
      </c>
      <c r="AV339" s="13" t="s">
        <v>114</v>
      </c>
      <c r="AW339" s="13" t="s">
        <v>32</v>
      </c>
      <c r="AX339" s="13" t="s">
        <v>68</v>
      </c>
      <c r="AY339" s="238" t="s">
        <v>188</v>
      </c>
    </row>
    <row r="340" spans="2:65" s="12" customFormat="1">
      <c r="B340" s="215"/>
      <c r="C340" s="216"/>
      <c r="D340" s="217" t="s">
        <v>197</v>
      </c>
      <c r="E340" s="218" t="s">
        <v>21</v>
      </c>
      <c r="F340" s="219" t="s">
        <v>952</v>
      </c>
      <c r="G340" s="216"/>
      <c r="H340" s="220">
        <v>69.375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197</v>
      </c>
      <c r="AU340" s="226" t="s">
        <v>114</v>
      </c>
      <c r="AV340" s="12" t="s">
        <v>79</v>
      </c>
      <c r="AW340" s="12" t="s">
        <v>32</v>
      </c>
      <c r="AX340" s="12" t="s">
        <v>68</v>
      </c>
      <c r="AY340" s="226" t="s">
        <v>188</v>
      </c>
    </row>
    <row r="341" spans="2:65" s="13" customFormat="1">
      <c r="B341" s="227"/>
      <c r="C341" s="228"/>
      <c r="D341" s="217" t="s">
        <v>197</v>
      </c>
      <c r="E341" s="242" t="s">
        <v>21</v>
      </c>
      <c r="F341" s="243" t="s">
        <v>199</v>
      </c>
      <c r="G341" s="228"/>
      <c r="H341" s="244">
        <v>69.375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197</v>
      </c>
      <c r="AU341" s="238" t="s">
        <v>114</v>
      </c>
      <c r="AV341" s="13" t="s">
        <v>114</v>
      </c>
      <c r="AW341" s="13" t="s">
        <v>32</v>
      </c>
      <c r="AX341" s="13" t="s">
        <v>68</v>
      </c>
      <c r="AY341" s="238" t="s">
        <v>188</v>
      </c>
    </row>
    <row r="342" spans="2:65" s="14" customFormat="1">
      <c r="B342" s="245"/>
      <c r="C342" s="246"/>
      <c r="D342" s="229" t="s">
        <v>197</v>
      </c>
      <c r="E342" s="247" t="s">
        <v>21</v>
      </c>
      <c r="F342" s="248" t="s">
        <v>238</v>
      </c>
      <c r="G342" s="246"/>
      <c r="H342" s="249">
        <v>360.9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AT342" s="255" t="s">
        <v>197</v>
      </c>
      <c r="AU342" s="255" t="s">
        <v>114</v>
      </c>
      <c r="AV342" s="14" t="s">
        <v>195</v>
      </c>
      <c r="AW342" s="14" t="s">
        <v>32</v>
      </c>
      <c r="AX342" s="14" t="s">
        <v>75</v>
      </c>
      <c r="AY342" s="255" t="s">
        <v>188</v>
      </c>
    </row>
    <row r="343" spans="2:65" s="1" customFormat="1" ht="22.5" customHeight="1">
      <c r="B343" s="42"/>
      <c r="C343" s="256" t="s">
        <v>414</v>
      </c>
      <c r="D343" s="256" t="s">
        <v>292</v>
      </c>
      <c r="E343" s="257" t="s">
        <v>953</v>
      </c>
      <c r="F343" s="258" t="s">
        <v>954</v>
      </c>
      <c r="G343" s="259" t="s">
        <v>193</v>
      </c>
      <c r="H343" s="260">
        <v>70.763000000000005</v>
      </c>
      <c r="I343" s="261"/>
      <c r="J343" s="262">
        <f>ROUND(I343*H343,2)</f>
        <v>0</v>
      </c>
      <c r="K343" s="258" t="s">
        <v>21</v>
      </c>
      <c r="L343" s="263"/>
      <c r="M343" s="264" t="s">
        <v>21</v>
      </c>
      <c r="N343" s="265" t="s">
        <v>39</v>
      </c>
      <c r="O343" s="43"/>
      <c r="P343" s="212">
        <f>O343*H343</f>
        <v>0</v>
      </c>
      <c r="Q343" s="212">
        <v>4.8999999999999998E-3</v>
      </c>
      <c r="R343" s="212">
        <f>Q343*H343</f>
        <v>0.34673870000000001</v>
      </c>
      <c r="S343" s="212">
        <v>0</v>
      </c>
      <c r="T343" s="213">
        <f>S343*H343</f>
        <v>0</v>
      </c>
      <c r="AR343" s="25" t="s">
        <v>227</v>
      </c>
      <c r="AT343" s="25" t="s">
        <v>292</v>
      </c>
      <c r="AU343" s="25" t="s">
        <v>114</v>
      </c>
      <c r="AY343" s="25" t="s">
        <v>188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75</v>
      </c>
      <c r="BK343" s="214">
        <f>ROUND(I343*H343,2)</f>
        <v>0</v>
      </c>
      <c r="BL343" s="25" t="s">
        <v>195</v>
      </c>
      <c r="BM343" s="25" t="s">
        <v>955</v>
      </c>
    </row>
    <row r="344" spans="2:65" s="12" customFormat="1">
      <c r="B344" s="215"/>
      <c r="C344" s="216"/>
      <c r="D344" s="217" t="s">
        <v>197</v>
      </c>
      <c r="E344" s="218" t="s">
        <v>21</v>
      </c>
      <c r="F344" s="219" t="s">
        <v>952</v>
      </c>
      <c r="G344" s="216"/>
      <c r="H344" s="220">
        <v>69.375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197</v>
      </c>
      <c r="AU344" s="226" t="s">
        <v>114</v>
      </c>
      <c r="AV344" s="12" t="s">
        <v>79</v>
      </c>
      <c r="AW344" s="12" t="s">
        <v>32</v>
      </c>
      <c r="AX344" s="12" t="s">
        <v>68</v>
      </c>
      <c r="AY344" s="226" t="s">
        <v>188</v>
      </c>
    </row>
    <row r="345" spans="2:65" s="13" customFormat="1">
      <c r="B345" s="227"/>
      <c r="C345" s="228"/>
      <c r="D345" s="217" t="s">
        <v>197</v>
      </c>
      <c r="E345" s="242" t="s">
        <v>21</v>
      </c>
      <c r="F345" s="243" t="s">
        <v>199</v>
      </c>
      <c r="G345" s="228"/>
      <c r="H345" s="244">
        <v>69.375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197</v>
      </c>
      <c r="AU345" s="238" t="s">
        <v>114</v>
      </c>
      <c r="AV345" s="13" t="s">
        <v>114</v>
      </c>
      <c r="AW345" s="13" t="s">
        <v>32</v>
      </c>
      <c r="AX345" s="13" t="s">
        <v>68</v>
      </c>
      <c r="AY345" s="238" t="s">
        <v>188</v>
      </c>
    </row>
    <row r="346" spans="2:65" s="14" customFormat="1">
      <c r="B346" s="245"/>
      <c r="C346" s="246"/>
      <c r="D346" s="217" t="s">
        <v>197</v>
      </c>
      <c r="E346" s="291" t="s">
        <v>21</v>
      </c>
      <c r="F346" s="292" t="s">
        <v>238</v>
      </c>
      <c r="G346" s="246"/>
      <c r="H346" s="293">
        <v>69.375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AT346" s="255" t="s">
        <v>197</v>
      </c>
      <c r="AU346" s="255" t="s">
        <v>114</v>
      </c>
      <c r="AV346" s="14" t="s">
        <v>195</v>
      </c>
      <c r="AW346" s="14" t="s">
        <v>32</v>
      </c>
      <c r="AX346" s="14" t="s">
        <v>68</v>
      </c>
      <c r="AY346" s="255" t="s">
        <v>188</v>
      </c>
    </row>
    <row r="347" spans="2:65" s="12" customFormat="1">
      <c r="B347" s="215"/>
      <c r="C347" s="216"/>
      <c r="D347" s="229" t="s">
        <v>197</v>
      </c>
      <c r="E347" s="239" t="s">
        <v>21</v>
      </c>
      <c r="F347" s="240" t="s">
        <v>956</v>
      </c>
      <c r="G347" s="216"/>
      <c r="H347" s="241">
        <v>70.763000000000005</v>
      </c>
      <c r="I347" s="221"/>
      <c r="J347" s="216"/>
      <c r="K347" s="216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197</v>
      </c>
      <c r="AU347" s="226" t="s">
        <v>114</v>
      </c>
      <c r="AV347" s="12" t="s">
        <v>79</v>
      </c>
      <c r="AW347" s="12" t="s">
        <v>32</v>
      </c>
      <c r="AX347" s="12" t="s">
        <v>75</v>
      </c>
      <c r="AY347" s="226" t="s">
        <v>188</v>
      </c>
    </row>
    <row r="348" spans="2:65" s="1" customFormat="1" ht="22.5" customHeight="1">
      <c r="B348" s="42"/>
      <c r="C348" s="256" t="s">
        <v>420</v>
      </c>
      <c r="D348" s="256" t="s">
        <v>292</v>
      </c>
      <c r="E348" s="257" t="s">
        <v>957</v>
      </c>
      <c r="F348" s="258" t="s">
        <v>958</v>
      </c>
      <c r="G348" s="259" t="s">
        <v>193</v>
      </c>
      <c r="H348" s="260">
        <v>368.11799999999999</v>
      </c>
      <c r="I348" s="261"/>
      <c r="J348" s="262">
        <f>ROUND(I348*H348,2)</f>
        <v>0</v>
      </c>
      <c r="K348" s="258" t="s">
        <v>21</v>
      </c>
      <c r="L348" s="263"/>
      <c r="M348" s="264" t="s">
        <v>21</v>
      </c>
      <c r="N348" s="265" t="s">
        <v>39</v>
      </c>
      <c r="O348" s="43"/>
      <c r="P348" s="212">
        <f>O348*H348</f>
        <v>0</v>
      </c>
      <c r="Q348" s="212">
        <v>2.3999999999999998E-3</v>
      </c>
      <c r="R348" s="212">
        <f>Q348*H348</f>
        <v>0.88348319999999991</v>
      </c>
      <c r="S348" s="212">
        <v>0</v>
      </c>
      <c r="T348" s="213">
        <f>S348*H348</f>
        <v>0</v>
      </c>
      <c r="AR348" s="25" t="s">
        <v>227</v>
      </c>
      <c r="AT348" s="25" t="s">
        <v>292</v>
      </c>
      <c r="AU348" s="25" t="s">
        <v>114</v>
      </c>
      <c r="AY348" s="25" t="s">
        <v>188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25" t="s">
        <v>75</v>
      </c>
      <c r="BK348" s="214">
        <f>ROUND(I348*H348,2)</f>
        <v>0</v>
      </c>
      <c r="BL348" s="25" t="s">
        <v>195</v>
      </c>
      <c r="BM348" s="25" t="s">
        <v>959</v>
      </c>
    </row>
    <row r="349" spans="2:65" s="12" customFormat="1">
      <c r="B349" s="215"/>
      <c r="C349" s="216"/>
      <c r="D349" s="217" t="s">
        <v>197</v>
      </c>
      <c r="E349" s="218" t="s">
        <v>21</v>
      </c>
      <c r="F349" s="219" t="s">
        <v>960</v>
      </c>
      <c r="G349" s="216"/>
      <c r="H349" s="220">
        <v>360.9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197</v>
      </c>
      <c r="AU349" s="226" t="s">
        <v>114</v>
      </c>
      <c r="AV349" s="12" t="s">
        <v>79</v>
      </c>
      <c r="AW349" s="12" t="s">
        <v>32</v>
      </c>
      <c r="AX349" s="12" t="s">
        <v>68</v>
      </c>
      <c r="AY349" s="226" t="s">
        <v>188</v>
      </c>
    </row>
    <row r="350" spans="2:65" s="13" customFormat="1">
      <c r="B350" s="227"/>
      <c r="C350" s="228"/>
      <c r="D350" s="217" t="s">
        <v>197</v>
      </c>
      <c r="E350" s="242" t="s">
        <v>21</v>
      </c>
      <c r="F350" s="243" t="s">
        <v>199</v>
      </c>
      <c r="G350" s="228"/>
      <c r="H350" s="244">
        <v>360.9</v>
      </c>
      <c r="I350" s="233"/>
      <c r="J350" s="228"/>
      <c r="K350" s="228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197</v>
      </c>
      <c r="AU350" s="238" t="s">
        <v>114</v>
      </c>
      <c r="AV350" s="13" t="s">
        <v>114</v>
      </c>
      <c r="AW350" s="13" t="s">
        <v>32</v>
      </c>
      <c r="AX350" s="13" t="s">
        <v>68</v>
      </c>
      <c r="AY350" s="238" t="s">
        <v>188</v>
      </c>
    </row>
    <row r="351" spans="2:65" s="14" customFormat="1">
      <c r="B351" s="245"/>
      <c r="C351" s="246"/>
      <c r="D351" s="217" t="s">
        <v>197</v>
      </c>
      <c r="E351" s="291" t="s">
        <v>21</v>
      </c>
      <c r="F351" s="292" t="s">
        <v>238</v>
      </c>
      <c r="G351" s="246"/>
      <c r="H351" s="293">
        <v>360.9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197</v>
      </c>
      <c r="AU351" s="255" t="s">
        <v>114</v>
      </c>
      <c r="AV351" s="14" t="s">
        <v>195</v>
      </c>
      <c r="AW351" s="14" t="s">
        <v>32</v>
      </c>
      <c r="AX351" s="14" t="s">
        <v>68</v>
      </c>
      <c r="AY351" s="255" t="s">
        <v>188</v>
      </c>
    </row>
    <row r="352" spans="2:65" s="12" customFormat="1">
      <c r="B352" s="215"/>
      <c r="C352" s="216"/>
      <c r="D352" s="229" t="s">
        <v>197</v>
      </c>
      <c r="E352" s="239" t="s">
        <v>21</v>
      </c>
      <c r="F352" s="240" t="s">
        <v>961</v>
      </c>
      <c r="G352" s="216"/>
      <c r="H352" s="241">
        <v>368.11799999999999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197</v>
      </c>
      <c r="AU352" s="226" t="s">
        <v>114</v>
      </c>
      <c r="AV352" s="12" t="s">
        <v>79</v>
      </c>
      <c r="AW352" s="12" t="s">
        <v>32</v>
      </c>
      <c r="AX352" s="12" t="s">
        <v>75</v>
      </c>
      <c r="AY352" s="226" t="s">
        <v>188</v>
      </c>
    </row>
    <row r="353" spans="2:65" s="1" customFormat="1" ht="22.5" customHeight="1">
      <c r="B353" s="42"/>
      <c r="C353" s="203" t="s">
        <v>427</v>
      </c>
      <c r="D353" s="203" t="s">
        <v>190</v>
      </c>
      <c r="E353" s="204" t="s">
        <v>962</v>
      </c>
      <c r="F353" s="205" t="s">
        <v>963</v>
      </c>
      <c r="G353" s="206" t="s">
        <v>193</v>
      </c>
      <c r="H353" s="207">
        <v>157.63499999999999</v>
      </c>
      <c r="I353" s="208"/>
      <c r="J353" s="209">
        <f>ROUND(I353*H353,2)</f>
        <v>0</v>
      </c>
      <c r="K353" s="205" t="s">
        <v>21</v>
      </c>
      <c r="L353" s="62"/>
      <c r="M353" s="210" t="s">
        <v>21</v>
      </c>
      <c r="N353" s="211" t="s">
        <v>39</v>
      </c>
      <c r="O353" s="43"/>
      <c r="P353" s="212">
        <f>O353*H353</f>
        <v>0</v>
      </c>
      <c r="Q353" s="212">
        <v>8.5000000000000006E-3</v>
      </c>
      <c r="R353" s="212">
        <f>Q353*H353</f>
        <v>1.3398975</v>
      </c>
      <c r="S353" s="212">
        <v>0</v>
      </c>
      <c r="T353" s="213">
        <f>S353*H353</f>
        <v>0</v>
      </c>
      <c r="AR353" s="25" t="s">
        <v>195</v>
      </c>
      <c r="AT353" s="25" t="s">
        <v>190</v>
      </c>
      <c r="AU353" s="25" t="s">
        <v>114</v>
      </c>
      <c r="AY353" s="25" t="s">
        <v>188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25" t="s">
        <v>75</v>
      </c>
      <c r="BK353" s="214">
        <f>ROUND(I353*H353,2)</f>
        <v>0</v>
      </c>
      <c r="BL353" s="25" t="s">
        <v>195</v>
      </c>
      <c r="BM353" s="25" t="s">
        <v>964</v>
      </c>
    </row>
    <row r="354" spans="2:65" s="12" customFormat="1">
      <c r="B354" s="215"/>
      <c r="C354" s="216"/>
      <c r="D354" s="217" t="s">
        <v>197</v>
      </c>
      <c r="E354" s="218" t="s">
        <v>21</v>
      </c>
      <c r="F354" s="219" t="s">
        <v>965</v>
      </c>
      <c r="G354" s="216"/>
      <c r="H354" s="220">
        <v>76.959999999999994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197</v>
      </c>
      <c r="AU354" s="226" t="s">
        <v>114</v>
      </c>
      <c r="AV354" s="12" t="s">
        <v>79</v>
      </c>
      <c r="AW354" s="12" t="s">
        <v>32</v>
      </c>
      <c r="AX354" s="12" t="s">
        <v>68</v>
      </c>
      <c r="AY354" s="226" t="s">
        <v>188</v>
      </c>
    </row>
    <row r="355" spans="2:65" s="12" customFormat="1">
      <c r="B355" s="215"/>
      <c r="C355" s="216"/>
      <c r="D355" s="217" t="s">
        <v>197</v>
      </c>
      <c r="E355" s="218" t="s">
        <v>21</v>
      </c>
      <c r="F355" s="219" t="s">
        <v>966</v>
      </c>
      <c r="G355" s="216"/>
      <c r="H355" s="220">
        <v>80.674999999999997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197</v>
      </c>
      <c r="AU355" s="226" t="s">
        <v>114</v>
      </c>
      <c r="AV355" s="12" t="s">
        <v>79</v>
      </c>
      <c r="AW355" s="12" t="s">
        <v>32</v>
      </c>
      <c r="AX355" s="12" t="s">
        <v>68</v>
      </c>
      <c r="AY355" s="226" t="s">
        <v>188</v>
      </c>
    </row>
    <row r="356" spans="2:65" s="13" customFormat="1">
      <c r="B356" s="227"/>
      <c r="C356" s="228"/>
      <c r="D356" s="217" t="s">
        <v>197</v>
      </c>
      <c r="E356" s="242" t="s">
        <v>21</v>
      </c>
      <c r="F356" s="243" t="s">
        <v>199</v>
      </c>
      <c r="G356" s="228"/>
      <c r="H356" s="244">
        <v>157.63499999999999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197</v>
      </c>
      <c r="AU356" s="238" t="s">
        <v>114</v>
      </c>
      <c r="AV356" s="13" t="s">
        <v>114</v>
      </c>
      <c r="AW356" s="13" t="s">
        <v>32</v>
      </c>
      <c r="AX356" s="13" t="s">
        <v>68</v>
      </c>
      <c r="AY356" s="238" t="s">
        <v>188</v>
      </c>
    </row>
    <row r="357" spans="2:65" s="14" customFormat="1">
      <c r="B357" s="245"/>
      <c r="C357" s="246"/>
      <c r="D357" s="229" t="s">
        <v>197</v>
      </c>
      <c r="E357" s="247" t="s">
        <v>21</v>
      </c>
      <c r="F357" s="248" t="s">
        <v>238</v>
      </c>
      <c r="G357" s="246"/>
      <c r="H357" s="249">
        <v>157.63499999999999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197</v>
      </c>
      <c r="AU357" s="255" t="s">
        <v>114</v>
      </c>
      <c r="AV357" s="14" t="s">
        <v>195</v>
      </c>
      <c r="AW357" s="14" t="s">
        <v>32</v>
      </c>
      <c r="AX357" s="14" t="s">
        <v>75</v>
      </c>
      <c r="AY357" s="255" t="s">
        <v>188</v>
      </c>
    </row>
    <row r="358" spans="2:65" s="1" customFormat="1" ht="22.5" customHeight="1">
      <c r="B358" s="42"/>
      <c r="C358" s="256" t="s">
        <v>440</v>
      </c>
      <c r="D358" s="256" t="s">
        <v>292</v>
      </c>
      <c r="E358" s="257" t="s">
        <v>906</v>
      </c>
      <c r="F358" s="258" t="s">
        <v>907</v>
      </c>
      <c r="G358" s="259" t="s">
        <v>193</v>
      </c>
      <c r="H358" s="260">
        <v>160.78800000000001</v>
      </c>
      <c r="I358" s="261"/>
      <c r="J358" s="262">
        <f>ROUND(I358*H358,2)</f>
        <v>0</v>
      </c>
      <c r="K358" s="258" t="s">
        <v>21</v>
      </c>
      <c r="L358" s="263"/>
      <c r="M358" s="264" t="s">
        <v>21</v>
      </c>
      <c r="N358" s="265" t="s">
        <v>39</v>
      </c>
      <c r="O358" s="43"/>
      <c r="P358" s="212">
        <f>O358*H358</f>
        <v>0</v>
      </c>
      <c r="Q358" s="212">
        <v>3.0000000000000001E-3</v>
      </c>
      <c r="R358" s="212">
        <f>Q358*H358</f>
        <v>0.48236400000000007</v>
      </c>
      <c r="S358" s="212">
        <v>0</v>
      </c>
      <c r="T358" s="213">
        <f>S358*H358</f>
        <v>0</v>
      </c>
      <c r="AR358" s="25" t="s">
        <v>227</v>
      </c>
      <c r="AT358" s="25" t="s">
        <v>292</v>
      </c>
      <c r="AU358" s="25" t="s">
        <v>114</v>
      </c>
      <c r="AY358" s="25" t="s">
        <v>188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75</v>
      </c>
      <c r="BK358" s="214">
        <f>ROUND(I358*H358,2)</f>
        <v>0</v>
      </c>
      <c r="BL358" s="25" t="s">
        <v>195</v>
      </c>
      <c r="BM358" s="25" t="s">
        <v>967</v>
      </c>
    </row>
    <row r="359" spans="2:65" s="12" customFormat="1">
      <c r="B359" s="215"/>
      <c r="C359" s="216"/>
      <c r="D359" s="229" t="s">
        <v>197</v>
      </c>
      <c r="E359" s="239" t="s">
        <v>21</v>
      </c>
      <c r="F359" s="240" t="s">
        <v>968</v>
      </c>
      <c r="G359" s="216"/>
      <c r="H359" s="241">
        <v>160.78800000000001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197</v>
      </c>
      <c r="AU359" s="226" t="s">
        <v>114</v>
      </c>
      <c r="AV359" s="12" t="s">
        <v>79</v>
      </c>
      <c r="AW359" s="12" t="s">
        <v>32</v>
      </c>
      <c r="AX359" s="12" t="s">
        <v>75</v>
      </c>
      <c r="AY359" s="226" t="s">
        <v>188</v>
      </c>
    </row>
    <row r="360" spans="2:65" s="1" customFormat="1" ht="31.5" customHeight="1">
      <c r="B360" s="42"/>
      <c r="C360" s="203" t="s">
        <v>444</v>
      </c>
      <c r="D360" s="203" t="s">
        <v>190</v>
      </c>
      <c r="E360" s="204" t="s">
        <v>969</v>
      </c>
      <c r="F360" s="205" t="s">
        <v>970</v>
      </c>
      <c r="G360" s="206" t="s">
        <v>234</v>
      </c>
      <c r="H360" s="207">
        <v>196</v>
      </c>
      <c r="I360" s="208"/>
      <c r="J360" s="209">
        <f>ROUND(I360*H360,2)</f>
        <v>0</v>
      </c>
      <c r="K360" s="205" t="s">
        <v>21</v>
      </c>
      <c r="L360" s="62"/>
      <c r="M360" s="210" t="s">
        <v>21</v>
      </c>
      <c r="N360" s="211" t="s">
        <v>39</v>
      </c>
      <c r="O360" s="43"/>
      <c r="P360" s="212">
        <f>O360*H360</f>
        <v>0</v>
      </c>
      <c r="Q360" s="212">
        <v>1.6800000000000001E-3</v>
      </c>
      <c r="R360" s="212">
        <f>Q360*H360</f>
        <v>0.32928000000000002</v>
      </c>
      <c r="S360" s="212">
        <v>0</v>
      </c>
      <c r="T360" s="213">
        <f>S360*H360</f>
        <v>0</v>
      </c>
      <c r="AR360" s="25" t="s">
        <v>195</v>
      </c>
      <c r="AT360" s="25" t="s">
        <v>190</v>
      </c>
      <c r="AU360" s="25" t="s">
        <v>114</v>
      </c>
      <c r="AY360" s="25" t="s">
        <v>188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75</v>
      </c>
      <c r="BK360" s="214">
        <f>ROUND(I360*H360,2)</f>
        <v>0</v>
      </c>
      <c r="BL360" s="25" t="s">
        <v>195</v>
      </c>
      <c r="BM360" s="25" t="s">
        <v>971</v>
      </c>
    </row>
    <row r="361" spans="2:65" s="12" customFormat="1">
      <c r="B361" s="215"/>
      <c r="C361" s="216"/>
      <c r="D361" s="229" t="s">
        <v>197</v>
      </c>
      <c r="E361" s="239" t="s">
        <v>21</v>
      </c>
      <c r="F361" s="240" t="s">
        <v>972</v>
      </c>
      <c r="G361" s="216"/>
      <c r="H361" s="241">
        <v>196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197</v>
      </c>
      <c r="AU361" s="226" t="s">
        <v>114</v>
      </c>
      <c r="AV361" s="12" t="s">
        <v>79</v>
      </c>
      <c r="AW361" s="12" t="s">
        <v>32</v>
      </c>
      <c r="AX361" s="12" t="s">
        <v>75</v>
      </c>
      <c r="AY361" s="226" t="s">
        <v>188</v>
      </c>
    </row>
    <row r="362" spans="2:65" s="1" customFormat="1" ht="22.5" customHeight="1">
      <c r="B362" s="42"/>
      <c r="C362" s="256" t="s">
        <v>448</v>
      </c>
      <c r="D362" s="256" t="s">
        <v>292</v>
      </c>
      <c r="E362" s="257" t="s">
        <v>973</v>
      </c>
      <c r="F362" s="258" t="s">
        <v>974</v>
      </c>
      <c r="G362" s="259" t="s">
        <v>193</v>
      </c>
      <c r="H362" s="260">
        <v>40.024999999999999</v>
      </c>
      <c r="I362" s="261"/>
      <c r="J362" s="262">
        <f>ROUND(I362*H362,2)</f>
        <v>0</v>
      </c>
      <c r="K362" s="258" t="s">
        <v>21</v>
      </c>
      <c r="L362" s="263"/>
      <c r="M362" s="264" t="s">
        <v>21</v>
      </c>
      <c r="N362" s="265" t="s">
        <v>39</v>
      </c>
      <c r="O362" s="43"/>
      <c r="P362" s="212">
        <f>O362*H362</f>
        <v>0</v>
      </c>
      <c r="Q362" s="212">
        <v>4.4999999999999999E-4</v>
      </c>
      <c r="R362" s="212">
        <f>Q362*H362</f>
        <v>1.8011249999999999E-2</v>
      </c>
      <c r="S362" s="212">
        <v>0</v>
      </c>
      <c r="T362" s="213">
        <f>S362*H362</f>
        <v>0</v>
      </c>
      <c r="AR362" s="25" t="s">
        <v>227</v>
      </c>
      <c r="AT362" s="25" t="s">
        <v>292</v>
      </c>
      <c r="AU362" s="25" t="s">
        <v>114</v>
      </c>
      <c r="AY362" s="25" t="s">
        <v>188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5" t="s">
        <v>75</v>
      </c>
      <c r="BK362" s="214">
        <f>ROUND(I362*H362,2)</f>
        <v>0</v>
      </c>
      <c r="BL362" s="25" t="s">
        <v>195</v>
      </c>
      <c r="BM362" s="25" t="s">
        <v>975</v>
      </c>
    </row>
    <row r="363" spans="2:65" s="12" customFormat="1">
      <c r="B363" s="215"/>
      <c r="C363" s="216"/>
      <c r="D363" s="217" t="s">
        <v>197</v>
      </c>
      <c r="E363" s="218" t="s">
        <v>21</v>
      </c>
      <c r="F363" s="219" t="s">
        <v>976</v>
      </c>
      <c r="G363" s="216"/>
      <c r="H363" s="220">
        <v>39.24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197</v>
      </c>
      <c r="AU363" s="226" t="s">
        <v>114</v>
      </c>
      <c r="AV363" s="12" t="s">
        <v>79</v>
      </c>
      <c r="AW363" s="12" t="s">
        <v>32</v>
      </c>
      <c r="AX363" s="12" t="s">
        <v>68</v>
      </c>
      <c r="AY363" s="226" t="s">
        <v>188</v>
      </c>
    </row>
    <row r="364" spans="2:65" s="13" customFormat="1">
      <c r="B364" s="227"/>
      <c r="C364" s="228"/>
      <c r="D364" s="217" t="s">
        <v>197</v>
      </c>
      <c r="E364" s="242" t="s">
        <v>21</v>
      </c>
      <c r="F364" s="243" t="s">
        <v>199</v>
      </c>
      <c r="G364" s="228"/>
      <c r="H364" s="244">
        <v>39.24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197</v>
      </c>
      <c r="AU364" s="238" t="s">
        <v>114</v>
      </c>
      <c r="AV364" s="13" t="s">
        <v>114</v>
      </c>
      <c r="AW364" s="13" t="s">
        <v>32</v>
      </c>
      <c r="AX364" s="13" t="s">
        <v>68</v>
      </c>
      <c r="AY364" s="238" t="s">
        <v>188</v>
      </c>
    </row>
    <row r="365" spans="2:65" s="12" customFormat="1">
      <c r="B365" s="215"/>
      <c r="C365" s="216"/>
      <c r="D365" s="229" t="s">
        <v>197</v>
      </c>
      <c r="E365" s="239" t="s">
        <v>21</v>
      </c>
      <c r="F365" s="240" t="s">
        <v>977</v>
      </c>
      <c r="G365" s="216"/>
      <c r="H365" s="241">
        <v>40.024999999999999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197</v>
      </c>
      <c r="AU365" s="226" t="s">
        <v>114</v>
      </c>
      <c r="AV365" s="12" t="s">
        <v>79</v>
      </c>
      <c r="AW365" s="12" t="s">
        <v>32</v>
      </c>
      <c r="AX365" s="12" t="s">
        <v>75</v>
      </c>
      <c r="AY365" s="226" t="s">
        <v>188</v>
      </c>
    </row>
    <row r="366" spans="2:65" s="1" customFormat="1" ht="31.5" customHeight="1">
      <c r="B366" s="42"/>
      <c r="C366" s="203" t="s">
        <v>452</v>
      </c>
      <c r="D366" s="203" t="s">
        <v>190</v>
      </c>
      <c r="E366" s="204" t="s">
        <v>978</v>
      </c>
      <c r="F366" s="205" t="s">
        <v>979</v>
      </c>
      <c r="G366" s="206" t="s">
        <v>193</v>
      </c>
      <c r="H366" s="207">
        <v>426.89499999999998</v>
      </c>
      <c r="I366" s="208"/>
      <c r="J366" s="209">
        <f>ROUND(I366*H366,2)</f>
        <v>0</v>
      </c>
      <c r="K366" s="205" t="s">
        <v>21</v>
      </c>
      <c r="L366" s="62"/>
      <c r="M366" s="210" t="s">
        <v>21</v>
      </c>
      <c r="N366" s="211" t="s">
        <v>39</v>
      </c>
      <c r="O366" s="43"/>
      <c r="P366" s="212">
        <f>O366*H366</f>
        <v>0</v>
      </c>
      <c r="Q366" s="212">
        <v>6.0000000000000002E-5</v>
      </c>
      <c r="R366" s="212">
        <f>Q366*H366</f>
        <v>2.56137E-2</v>
      </c>
      <c r="S366" s="212">
        <v>0</v>
      </c>
      <c r="T366" s="213">
        <f>S366*H366</f>
        <v>0</v>
      </c>
      <c r="AR366" s="25" t="s">
        <v>195</v>
      </c>
      <c r="AT366" s="25" t="s">
        <v>190</v>
      </c>
      <c r="AU366" s="25" t="s">
        <v>114</v>
      </c>
      <c r="AY366" s="25" t="s">
        <v>188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5" t="s">
        <v>75</v>
      </c>
      <c r="BK366" s="214">
        <f>ROUND(I366*H366,2)</f>
        <v>0</v>
      </c>
      <c r="BL366" s="25" t="s">
        <v>195</v>
      </c>
      <c r="BM366" s="25" t="s">
        <v>980</v>
      </c>
    </row>
    <row r="367" spans="2:65" s="12" customFormat="1">
      <c r="B367" s="215"/>
      <c r="C367" s="216"/>
      <c r="D367" s="229" t="s">
        <v>197</v>
      </c>
      <c r="E367" s="239" t="s">
        <v>21</v>
      </c>
      <c r="F367" s="240" t="s">
        <v>981</v>
      </c>
      <c r="G367" s="216"/>
      <c r="H367" s="241">
        <v>426.89499999999998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197</v>
      </c>
      <c r="AU367" s="226" t="s">
        <v>114</v>
      </c>
      <c r="AV367" s="12" t="s">
        <v>79</v>
      </c>
      <c r="AW367" s="12" t="s">
        <v>32</v>
      </c>
      <c r="AX367" s="12" t="s">
        <v>75</v>
      </c>
      <c r="AY367" s="226" t="s">
        <v>188</v>
      </c>
    </row>
    <row r="368" spans="2:65" s="1" customFormat="1" ht="22.5" customHeight="1">
      <c r="B368" s="42"/>
      <c r="C368" s="203" t="s">
        <v>456</v>
      </c>
      <c r="D368" s="203" t="s">
        <v>190</v>
      </c>
      <c r="E368" s="204" t="s">
        <v>982</v>
      </c>
      <c r="F368" s="205" t="s">
        <v>983</v>
      </c>
      <c r="G368" s="206" t="s">
        <v>234</v>
      </c>
      <c r="H368" s="207">
        <v>47.75</v>
      </c>
      <c r="I368" s="208"/>
      <c r="J368" s="209">
        <f>ROUND(I368*H368,2)</f>
        <v>0</v>
      </c>
      <c r="K368" s="205" t="s">
        <v>21</v>
      </c>
      <c r="L368" s="62"/>
      <c r="M368" s="210" t="s">
        <v>21</v>
      </c>
      <c r="N368" s="211" t="s">
        <v>39</v>
      </c>
      <c r="O368" s="43"/>
      <c r="P368" s="212">
        <f>O368*H368</f>
        <v>0</v>
      </c>
      <c r="Q368" s="212">
        <v>6.0000000000000002E-5</v>
      </c>
      <c r="R368" s="212">
        <f>Q368*H368</f>
        <v>2.8649999999999999E-3</v>
      </c>
      <c r="S368" s="212">
        <v>0</v>
      </c>
      <c r="T368" s="213">
        <f>S368*H368</f>
        <v>0</v>
      </c>
      <c r="AR368" s="25" t="s">
        <v>195</v>
      </c>
      <c r="AT368" s="25" t="s">
        <v>190</v>
      </c>
      <c r="AU368" s="25" t="s">
        <v>114</v>
      </c>
      <c r="AY368" s="25" t="s">
        <v>188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25" t="s">
        <v>75</v>
      </c>
      <c r="BK368" s="214">
        <f>ROUND(I368*H368,2)</f>
        <v>0</v>
      </c>
      <c r="BL368" s="25" t="s">
        <v>195</v>
      </c>
      <c r="BM368" s="25" t="s">
        <v>984</v>
      </c>
    </row>
    <row r="369" spans="2:65" s="12" customFormat="1">
      <c r="B369" s="215"/>
      <c r="C369" s="216"/>
      <c r="D369" s="229" t="s">
        <v>197</v>
      </c>
      <c r="E369" s="239" t="s">
        <v>21</v>
      </c>
      <c r="F369" s="240" t="s">
        <v>985</v>
      </c>
      <c r="G369" s="216"/>
      <c r="H369" s="241">
        <v>47.75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197</v>
      </c>
      <c r="AU369" s="226" t="s">
        <v>114</v>
      </c>
      <c r="AV369" s="12" t="s">
        <v>79</v>
      </c>
      <c r="AW369" s="12" t="s">
        <v>32</v>
      </c>
      <c r="AX369" s="12" t="s">
        <v>75</v>
      </c>
      <c r="AY369" s="226" t="s">
        <v>188</v>
      </c>
    </row>
    <row r="370" spans="2:65" s="1" customFormat="1" ht="22.5" customHeight="1">
      <c r="B370" s="42"/>
      <c r="C370" s="256" t="s">
        <v>460</v>
      </c>
      <c r="D370" s="256" t="s">
        <v>292</v>
      </c>
      <c r="E370" s="257" t="s">
        <v>986</v>
      </c>
      <c r="F370" s="258" t="s">
        <v>987</v>
      </c>
      <c r="G370" s="259" t="s">
        <v>234</v>
      </c>
      <c r="H370" s="260">
        <v>50</v>
      </c>
      <c r="I370" s="261"/>
      <c r="J370" s="262">
        <f>ROUND(I370*H370,2)</f>
        <v>0</v>
      </c>
      <c r="K370" s="258" t="s">
        <v>21</v>
      </c>
      <c r="L370" s="263"/>
      <c r="M370" s="264" t="s">
        <v>21</v>
      </c>
      <c r="N370" s="265" t="s">
        <v>39</v>
      </c>
      <c r="O370" s="43"/>
      <c r="P370" s="212">
        <f>O370*H370</f>
        <v>0</v>
      </c>
      <c r="Q370" s="212">
        <v>7.2000000000000005E-4</v>
      </c>
      <c r="R370" s="212">
        <f>Q370*H370</f>
        <v>3.6000000000000004E-2</v>
      </c>
      <c r="S370" s="212">
        <v>0</v>
      </c>
      <c r="T370" s="213">
        <f>S370*H370</f>
        <v>0</v>
      </c>
      <c r="AR370" s="25" t="s">
        <v>227</v>
      </c>
      <c r="AT370" s="25" t="s">
        <v>292</v>
      </c>
      <c r="AU370" s="25" t="s">
        <v>114</v>
      </c>
      <c r="AY370" s="25" t="s">
        <v>188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75</v>
      </c>
      <c r="BK370" s="214">
        <f>ROUND(I370*H370,2)</f>
        <v>0</v>
      </c>
      <c r="BL370" s="25" t="s">
        <v>195</v>
      </c>
      <c r="BM370" s="25" t="s">
        <v>988</v>
      </c>
    </row>
    <row r="371" spans="2:65" s="12" customFormat="1">
      <c r="B371" s="215"/>
      <c r="C371" s="216"/>
      <c r="D371" s="229" t="s">
        <v>197</v>
      </c>
      <c r="E371" s="239" t="s">
        <v>21</v>
      </c>
      <c r="F371" s="240" t="s">
        <v>989</v>
      </c>
      <c r="G371" s="216"/>
      <c r="H371" s="241">
        <v>50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197</v>
      </c>
      <c r="AU371" s="226" t="s">
        <v>114</v>
      </c>
      <c r="AV371" s="12" t="s">
        <v>79</v>
      </c>
      <c r="AW371" s="12" t="s">
        <v>32</v>
      </c>
      <c r="AX371" s="12" t="s">
        <v>75</v>
      </c>
      <c r="AY371" s="226" t="s">
        <v>188</v>
      </c>
    </row>
    <row r="372" spans="2:65" s="1" customFormat="1" ht="22.5" customHeight="1">
      <c r="B372" s="42"/>
      <c r="C372" s="203" t="s">
        <v>464</v>
      </c>
      <c r="D372" s="203" t="s">
        <v>190</v>
      </c>
      <c r="E372" s="204" t="s">
        <v>990</v>
      </c>
      <c r="F372" s="205" t="s">
        <v>991</v>
      </c>
      <c r="G372" s="206" t="s">
        <v>193</v>
      </c>
      <c r="H372" s="207">
        <v>216.751</v>
      </c>
      <c r="I372" s="208"/>
      <c r="J372" s="209">
        <f>ROUND(I372*H372,2)</f>
        <v>0</v>
      </c>
      <c r="K372" s="205" t="s">
        <v>21</v>
      </c>
      <c r="L372" s="62"/>
      <c r="M372" s="210" t="s">
        <v>21</v>
      </c>
      <c r="N372" s="211" t="s">
        <v>39</v>
      </c>
      <c r="O372" s="43"/>
      <c r="P372" s="212">
        <f>O372*H372</f>
        <v>0</v>
      </c>
      <c r="Q372" s="212">
        <v>3.48E-3</v>
      </c>
      <c r="R372" s="212">
        <f>Q372*H372</f>
        <v>0.75429348000000007</v>
      </c>
      <c r="S372" s="212">
        <v>0</v>
      </c>
      <c r="T372" s="213">
        <f>S372*H372</f>
        <v>0</v>
      </c>
      <c r="AR372" s="25" t="s">
        <v>195</v>
      </c>
      <c r="AT372" s="25" t="s">
        <v>190</v>
      </c>
      <c r="AU372" s="25" t="s">
        <v>114</v>
      </c>
      <c r="AY372" s="25" t="s">
        <v>188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25" t="s">
        <v>75</v>
      </c>
      <c r="BK372" s="214">
        <f>ROUND(I372*H372,2)</f>
        <v>0</v>
      </c>
      <c r="BL372" s="25" t="s">
        <v>195</v>
      </c>
      <c r="BM372" s="25" t="s">
        <v>992</v>
      </c>
    </row>
    <row r="373" spans="2:65" s="15" customFormat="1">
      <c r="B373" s="280"/>
      <c r="C373" s="281"/>
      <c r="D373" s="217" t="s">
        <v>197</v>
      </c>
      <c r="E373" s="282" t="s">
        <v>21</v>
      </c>
      <c r="F373" s="283" t="s">
        <v>993</v>
      </c>
      <c r="G373" s="281"/>
      <c r="H373" s="284" t="s">
        <v>21</v>
      </c>
      <c r="I373" s="285"/>
      <c r="J373" s="281"/>
      <c r="K373" s="281"/>
      <c r="L373" s="286"/>
      <c r="M373" s="287"/>
      <c r="N373" s="288"/>
      <c r="O373" s="288"/>
      <c r="P373" s="288"/>
      <c r="Q373" s="288"/>
      <c r="R373" s="288"/>
      <c r="S373" s="288"/>
      <c r="T373" s="289"/>
      <c r="AT373" s="290" t="s">
        <v>197</v>
      </c>
      <c r="AU373" s="290" t="s">
        <v>114</v>
      </c>
      <c r="AV373" s="15" t="s">
        <v>75</v>
      </c>
      <c r="AW373" s="15" t="s">
        <v>32</v>
      </c>
      <c r="AX373" s="15" t="s">
        <v>68</v>
      </c>
      <c r="AY373" s="290" t="s">
        <v>188</v>
      </c>
    </row>
    <row r="374" spans="2:65" s="12" customFormat="1">
      <c r="B374" s="215"/>
      <c r="C374" s="216"/>
      <c r="D374" s="217" t="s">
        <v>197</v>
      </c>
      <c r="E374" s="218" t="s">
        <v>21</v>
      </c>
      <c r="F374" s="219" t="s">
        <v>994</v>
      </c>
      <c r="G374" s="216"/>
      <c r="H374" s="220">
        <v>129.251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197</v>
      </c>
      <c r="AU374" s="226" t="s">
        <v>114</v>
      </c>
      <c r="AV374" s="12" t="s">
        <v>79</v>
      </c>
      <c r="AW374" s="12" t="s">
        <v>32</v>
      </c>
      <c r="AX374" s="12" t="s">
        <v>68</v>
      </c>
      <c r="AY374" s="226" t="s">
        <v>188</v>
      </c>
    </row>
    <row r="375" spans="2:65" s="13" customFormat="1">
      <c r="B375" s="227"/>
      <c r="C375" s="228"/>
      <c r="D375" s="217" t="s">
        <v>197</v>
      </c>
      <c r="E375" s="242" t="s">
        <v>21</v>
      </c>
      <c r="F375" s="243" t="s">
        <v>199</v>
      </c>
      <c r="G375" s="228"/>
      <c r="H375" s="244">
        <v>129.251</v>
      </c>
      <c r="I375" s="233"/>
      <c r="J375" s="228"/>
      <c r="K375" s="228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197</v>
      </c>
      <c r="AU375" s="238" t="s">
        <v>114</v>
      </c>
      <c r="AV375" s="13" t="s">
        <v>114</v>
      </c>
      <c r="AW375" s="13" t="s">
        <v>32</v>
      </c>
      <c r="AX375" s="13" t="s">
        <v>68</v>
      </c>
      <c r="AY375" s="238" t="s">
        <v>188</v>
      </c>
    </row>
    <row r="376" spans="2:65" s="12" customFormat="1">
      <c r="B376" s="215"/>
      <c r="C376" s="216"/>
      <c r="D376" s="217" t="s">
        <v>197</v>
      </c>
      <c r="E376" s="218" t="s">
        <v>21</v>
      </c>
      <c r="F376" s="219" t="s">
        <v>995</v>
      </c>
      <c r="G376" s="216"/>
      <c r="H376" s="220">
        <v>87.5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197</v>
      </c>
      <c r="AU376" s="226" t="s">
        <v>114</v>
      </c>
      <c r="AV376" s="12" t="s">
        <v>79</v>
      </c>
      <c r="AW376" s="12" t="s">
        <v>32</v>
      </c>
      <c r="AX376" s="12" t="s">
        <v>68</v>
      </c>
      <c r="AY376" s="226" t="s">
        <v>188</v>
      </c>
    </row>
    <row r="377" spans="2:65" s="13" customFormat="1">
      <c r="B377" s="227"/>
      <c r="C377" s="228"/>
      <c r="D377" s="217" t="s">
        <v>197</v>
      </c>
      <c r="E377" s="242" t="s">
        <v>21</v>
      </c>
      <c r="F377" s="243" t="s">
        <v>199</v>
      </c>
      <c r="G377" s="228"/>
      <c r="H377" s="244">
        <v>87.5</v>
      </c>
      <c r="I377" s="233"/>
      <c r="J377" s="228"/>
      <c r="K377" s="228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197</v>
      </c>
      <c r="AU377" s="238" t="s">
        <v>114</v>
      </c>
      <c r="AV377" s="13" t="s">
        <v>114</v>
      </c>
      <c r="AW377" s="13" t="s">
        <v>32</v>
      </c>
      <c r="AX377" s="13" t="s">
        <v>68</v>
      </c>
      <c r="AY377" s="238" t="s">
        <v>188</v>
      </c>
    </row>
    <row r="378" spans="2:65" s="14" customFormat="1">
      <c r="B378" s="245"/>
      <c r="C378" s="246"/>
      <c r="D378" s="217" t="s">
        <v>197</v>
      </c>
      <c r="E378" s="291" t="s">
        <v>21</v>
      </c>
      <c r="F378" s="292" t="s">
        <v>238</v>
      </c>
      <c r="G378" s="246"/>
      <c r="H378" s="293">
        <v>216.751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AT378" s="255" t="s">
        <v>197</v>
      </c>
      <c r="AU378" s="255" t="s">
        <v>114</v>
      </c>
      <c r="AV378" s="14" t="s">
        <v>195</v>
      </c>
      <c r="AW378" s="14" t="s">
        <v>32</v>
      </c>
      <c r="AX378" s="14" t="s">
        <v>75</v>
      </c>
      <c r="AY378" s="255" t="s">
        <v>188</v>
      </c>
    </row>
    <row r="379" spans="2:65" s="11" customFormat="1" ht="22.35" customHeight="1">
      <c r="B379" s="186"/>
      <c r="C379" s="187"/>
      <c r="D379" s="200" t="s">
        <v>67</v>
      </c>
      <c r="E379" s="201" t="s">
        <v>505</v>
      </c>
      <c r="F379" s="201" t="s">
        <v>996</v>
      </c>
      <c r="G379" s="187"/>
      <c r="H379" s="187"/>
      <c r="I379" s="190"/>
      <c r="J379" s="202">
        <f>BK379</f>
        <v>0</v>
      </c>
      <c r="K379" s="187"/>
      <c r="L379" s="192"/>
      <c r="M379" s="193"/>
      <c r="N379" s="194"/>
      <c r="O379" s="194"/>
      <c r="P379" s="195">
        <f>SUM(P380:P470)</f>
        <v>0</v>
      </c>
      <c r="Q379" s="194"/>
      <c r="R379" s="195">
        <f>SUM(R380:R470)</f>
        <v>79.339034400000003</v>
      </c>
      <c r="S379" s="194"/>
      <c r="T379" s="196">
        <f>SUM(T380:T470)</f>
        <v>0</v>
      </c>
      <c r="AR379" s="197" t="s">
        <v>75</v>
      </c>
      <c r="AT379" s="198" t="s">
        <v>67</v>
      </c>
      <c r="AU379" s="198" t="s">
        <v>79</v>
      </c>
      <c r="AY379" s="197" t="s">
        <v>188</v>
      </c>
      <c r="BK379" s="199">
        <f>SUM(BK380:BK470)</f>
        <v>0</v>
      </c>
    </row>
    <row r="380" spans="2:65" s="1" customFormat="1" ht="22.5" customHeight="1">
      <c r="B380" s="42"/>
      <c r="C380" s="203" t="s">
        <v>469</v>
      </c>
      <c r="D380" s="203" t="s">
        <v>190</v>
      </c>
      <c r="E380" s="204" t="s">
        <v>997</v>
      </c>
      <c r="F380" s="205" t="s">
        <v>998</v>
      </c>
      <c r="G380" s="206" t="s">
        <v>247</v>
      </c>
      <c r="H380" s="207">
        <v>15.36</v>
      </c>
      <c r="I380" s="208"/>
      <c r="J380" s="209">
        <f>ROUND(I380*H380,2)</f>
        <v>0</v>
      </c>
      <c r="K380" s="205" t="s">
        <v>21</v>
      </c>
      <c r="L380" s="62"/>
      <c r="M380" s="210" t="s">
        <v>21</v>
      </c>
      <c r="N380" s="211" t="s">
        <v>39</v>
      </c>
      <c r="O380" s="43"/>
      <c r="P380" s="212">
        <f>O380*H380</f>
        <v>0</v>
      </c>
      <c r="Q380" s="212">
        <v>2.45329</v>
      </c>
      <c r="R380" s="212">
        <f>Q380*H380</f>
        <v>37.682534400000002</v>
      </c>
      <c r="S380" s="212">
        <v>0</v>
      </c>
      <c r="T380" s="213">
        <f>S380*H380</f>
        <v>0</v>
      </c>
      <c r="AR380" s="25" t="s">
        <v>195</v>
      </c>
      <c r="AT380" s="25" t="s">
        <v>190</v>
      </c>
      <c r="AU380" s="25" t="s">
        <v>114</v>
      </c>
      <c r="AY380" s="25" t="s">
        <v>188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25" t="s">
        <v>75</v>
      </c>
      <c r="BK380" s="214">
        <f>ROUND(I380*H380,2)</f>
        <v>0</v>
      </c>
      <c r="BL380" s="25" t="s">
        <v>195</v>
      </c>
      <c r="BM380" s="25" t="s">
        <v>999</v>
      </c>
    </row>
    <row r="381" spans="2:65" s="15" customFormat="1">
      <c r="B381" s="280"/>
      <c r="C381" s="281"/>
      <c r="D381" s="217" t="s">
        <v>197</v>
      </c>
      <c r="E381" s="282" t="s">
        <v>21</v>
      </c>
      <c r="F381" s="283" t="s">
        <v>1000</v>
      </c>
      <c r="G381" s="281"/>
      <c r="H381" s="284" t="s">
        <v>21</v>
      </c>
      <c r="I381" s="285"/>
      <c r="J381" s="281"/>
      <c r="K381" s="281"/>
      <c r="L381" s="286"/>
      <c r="M381" s="287"/>
      <c r="N381" s="288"/>
      <c r="O381" s="288"/>
      <c r="P381" s="288"/>
      <c r="Q381" s="288"/>
      <c r="R381" s="288"/>
      <c r="S381" s="288"/>
      <c r="T381" s="289"/>
      <c r="AT381" s="290" t="s">
        <v>197</v>
      </c>
      <c r="AU381" s="290" t="s">
        <v>114</v>
      </c>
      <c r="AV381" s="15" t="s">
        <v>75</v>
      </c>
      <c r="AW381" s="15" t="s">
        <v>32</v>
      </c>
      <c r="AX381" s="15" t="s">
        <v>68</v>
      </c>
      <c r="AY381" s="290" t="s">
        <v>188</v>
      </c>
    </row>
    <row r="382" spans="2:65" s="12" customFormat="1">
      <c r="B382" s="215"/>
      <c r="C382" s="216"/>
      <c r="D382" s="217" t="s">
        <v>197</v>
      </c>
      <c r="E382" s="218" t="s">
        <v>21</v>
      </c>
      <c r="F382" s="219" t="s">
        <v>1001</v>
      </c>
      <c r="G382" s="216"/>
      <c r="H382" s="220">
        <v>15.36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197</v>
      </c>
      <c r="AU382" s="226" t="s">
        <v>114</v>
      </c>
      <c r="AV382" s="12" t="s">
        <v>79</v>
      </c>
      <c r="AW382" s="12" t="s">
        <v>32</v>
      </c>
      <c r="AX382" s="12" t="s">
        <v>68</v>
      </c>
      <c r="AY382" s="226" t="s">
        <v>188</v>
      </c>
    </row>
    <row r="383" spans="2:65" s="13" customFormat="1">
      <c r="B383" s="227"/>
      <c r="C383" s="228"/>
      <c r="D383" s="229" t="s">
        <v>197</v>
      </c>
      <c r="E383" s="230" t="s">
        <v>21</v>
      </c>
      <c r="F383" s="231" t="s">
        <v>199</v>
      </c>
      <c r="G383" s="228"/>
      <c r="H383" s="232">
        <v>15.36</v>
      </c>
      <c r="I383" s="233"/>
      <c r="J383" s="228"/>
      <c r="K383" s="228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197</v>
      </c>
      <c r="AU383" s="238" t="s">
        <v>114</v>
      </c>
      <c r="AV383" s="13" t="s">
        <v>114</v>
      </c>
      <c r="AW383" s="13" t="s">
        <v>32</v>
      </c>
      <c r="AX383" s="13" t="s">
        <v>75</v>
      </c>
      <c r="AY383" s="238" t="s">
        <v>188</v>
      </c>
    </row>
    <row r="384" spans="2:65" s="1" customFormat="1" ht="31.5" customHeight="1">
      <c r="B384" s="42"/>
      <c r="C384" s="203" t="s">
        <v>474</v>
      </c>
      <c r="D384" s="203" t="s">
        <v>190</v>
      </c>
      <c r="E384" s="204" t="s">
        <v>1002</v>
      </c>
      <c r="F384" s="205" t="s">
        <v>1003</v>
      </c>
      <c r="G384" s="206" t="s">
        <v>247</v>
      </c>
      <c r="H384" s="207">
        <v>15.36</v>
      </c>
      <c r="I384" s="208"/>
      <c r="J384" s="209">
        <f>ROUND(I384*H384,2)</f>
        <v>0</v>
      </c>
      <c r="K384" s="205" t="s">
        <v>21</v>
      </c>
      <c r="L384" s="62"/>
      <c r="M384" s="210" t="s">
        <v>21</v>
      </c>
      <c r="N384" s="211" t="s">
        <v>39</v>
      </c>
      <c r="O384" s="43"/>
      <c r="P384" s="212">
        <f>O384*H384</f>
        <v>0</v>
      </c>
      <c r="Q384" s="212">
        <v>2.0199999999999999E-2</v>
      </c>
      <c r="R384" s="212">
        <f>Q384*H384</f>
        <v>0.31027199999999999</v>
      </c>
      <c r="S384" s="212">
        <v>0</v>
      </c>
      <c r="T384" s="213">
        <f>S384*H384</f>
        <v>0</v>
      </c>
      <c r="AR384" s="25" t="s">
        <v>195</v>
      </c>
      <c r="AT384" s="25" t="s">
        <v>190</v>
      </c>
      <c r="AU384" s="25" t="s">
        <v>114</v>
      </c>
      <c r="AY384" s="25" t="s">
        <v>188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25" t="s">
        <v>75</v>
      </c>
      <c r="BK384" s="214">
        <f>ROUND(I384*H384,2)</f>
        <v>0</v>
      </c>
      <c r="BL384" s="25" t="s">
        <v>195</v>
      </c>
      <c r="BM384" s="25" t="s">
        <v>1004</v>
      </c>
    </row>
    <row r="385" spans="2:65" s="12" customFormat="1">
      <c r="B385" s="215"/>
      <c r="C385" s="216"/>
      <c r="D385" s="229" t="s">
        <v>197</v>
      </c>
      <c r="E385" s="239" t="s">
        <v>21</v>
      </c>
      <c r="F385" s="240" t="s">
        <v>1005</v>
      </c>
      <c r="G385" s="216"/>
      <c r="H385" s="241">
        <v>15.36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197</v>
      </c>
      <c r="AU385" s="226" t="s">
        <v>114</v>
      </c>
      <c r="AV385" s="12" t="s">
        <v>79</v>
      </c>
      <c r="AW385" s="12" t="s">
        <v>32</v>
      </c>
      <c r="AX385" s="12" t="s">
        <v>75</v>
      </c>
      <c r="AY385" s="226" t="s">
        <v>188</v>
      </c>
    </row>
    <row r="386" spans="2:65" s="1" customFormat="1" ht="22.5" customHeight="1">
      <c r="B386" s="42"/>
      <c r="C386" s="203" t="s">
        <v>479</v>
      </c>
      <c r="D386" s="203" t="s">
        <v>190</v>
      </c>
      <c r="E386" s="204" t="s">
        <v>1006</v>
      </c>
      <c r="F386" s="205" t="s">
        <v>1007</v>
      </c>
      <c r="G386" s="206" t="s">
        <v>193</v>
      </c>
      <c r="H386" s="207">
        <v>3.6</v>
      </c>
      <c r="I386" s="208"/>
      <c r="J386" s="209">
        <f>ROUND(I386*H386,2)</f>
        <v>0</v>
      </c>
      <c r="K386" s="205" t="s">
        <v>21</v>
      </c>
      <c r="L386" s="62"/>
      <c r="M386" s="210" t="s">
        <v>21</v>
      </c>
      <c r="N386" s="211" t="s">
        <v>39</v>
      </c>
      <c r="O386" s="43"/>
      <c r="P386" s="212">
        <f>O386*H386</f>
        <v>0</v>
      </c>
      <c r="Q386" s="212">
        <v>1.3520000000000001E-2</v>
      </c>
      <c r="R386" s="212">
        <f>Q386*H386</f>
        <v>4.8672000000000007E-2</v>
      </c>
      <c r="S386" s="212">
        <v>0</v>
      </c>
      <c r="T386" s="213">
        <f>S386*H386</f>
        <v>0</v>
      </c>
      <c r="AR386" s="25" t="s">
        <v>195</v>
      </c>
      <c r="AT386" s="25" t="s">
        <v>190</v>
      </c>
      <c r="AU386" s="25" t="s">
        <v>114</v>
      </c>
      <c r="AY386" s="25" t="s">
        <v>188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75</v>
      </c>
      <c r="BK386" s="214">
        <f>ROUND(I386*H386,2)</f>
        <v>0</v>
      </c>
      <c r="BL386" s="25" t="s">
        <v>195</v>
      </c>
      <c r="BM386" s="25" t="s">
        <v>1008</v>
      </c>
    </row>
    <row r="387" spans="2:65" s="15" customFormat="1">
      <c r="B387" s="280"/>
      <c r="C387" s="281"/>
      <c r="D387" s="217" t="s">
        <v>197</v>
      </c>
      <c r="E387" s="282" t="s">
        <v>21</v>
      </c>
      <c r="F387" s="283" t="s">
        <v>1009</v>
      </c>
      <c r="G387" s="281"/>
      <c r="H387" s="284" t="s">
        <v>21</v>
      </c>
      <c r="I387" s="285"/>
      <c r="J387" s="281"/>
      <c r="K387" s="281"/>
      <c r="L387" s="286"/>
      <c r="M387" s="287"/>
      <c r="N387" s="288"/>
      <c r="O387" s="288"/>
      <c r="P387" s="288"/>
      <c r="Q387" s="288"/>
      <c r="R387" s="288"/>
      <c r="S387" s="288"/>
      <c r="T387" s="289"/>
      <c r="AT387" s="290" t="s">
        <v>197</v>
      </c>
      <c r="AU387" s="290" t="s">
        <v>114</v>
      </c>
      <c r="AV387" s="15" t="s">
        <v>75</v>
      </c>
      <c r="AW387" s="15" t="s">
        <v>32</v>
      </c>
      <c r="AX387" s="15" t="s">
        <v>68</v>
      </c>
      <c r="AY387" s="290" t="s">
        <v>188</v>
      </c>
    </row>
    <row r="388" spans="2:65" s="12" customFormat="1">
      <c r="B388" s="215"/>
      <c r="C388" s="216"/>
      <c r="D388" s="217" t="s">
        <v>197</v>
      </c>
      <c r="E388" s="218" t="s">
        <v>21</v>
      </c>
      <c r="F388" s="219" t="s">
        <v>1010</v>
      </c>
      <c r="G388" s="216"/>
      <c r="H388" s="220">
        <v>2.4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197</v>
      </c>
      <c r="AU388" s="226" t="s">
        <v>114</v>
      </c>
      <c r="AV388" s="12" t="s">
        <v>79</v>
      </c>
      <c r="AW388" s="12" t="s">
        <v>32</v>
      </c>
      <c r="AX388" s="12" t="s">
        <v>68</v>
      </c>
      <c r="AY388" s="226" t="s">
        <v>188</v>
      </c>
    </row>
    <row r="389" spans="2:65" s="12" customFormat="1">
      <c r="B389" s="215"/>
      <c r="C389" s="216"/>
      <c r="D389" s="217" t="s">
        <v>197</v>
      </c>
      <c r="E389" s="218" t="s">
        <v>21</v>
      </c>
      <c r="F389" s="219" t="s">
        <v>1011</v>
      </c>
      <c r="G389" s="216"/>
      <c r="H389" s="220">
        <v>1.2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197</v>
      </c>
      <c r="AU389" s="226" t="s">
        <v>114</v>
      </c>
      <c r="AV389" s="12" t="s">
        <v>79</v>
      </c>
      <c r="AW389" s="12" t="s">
        <v>32</v>
      </c>
      <c r="AX389" s="12" t="s">
        <v>68</v>
      </c>
      <c r="AY389" s="226" t="s">
        <v>188</v>
      </c>
    </row>
    <row r="390" spans="2:65" s="13" customFormat="1">
      <c r="B390" s="227"/>
      <c r="C390" s="228"/>
      <c r="D390" s="229" t="s">
        <v>197</v>
      </c>
      <c r="E390" s="230" t="s">
        <v>21</v>
      </c>
      <c r="F390" s="231" t="s">
        <v>199</v>
      </c>
      <c r="G390" s="228"/>
      <c r="H390" s="232">
        <v>3.6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197</v>
      </c>
      <c r="AU390" s="238" t="s">
        <v>114</v>
      </c>
      <c r="AV390" s="13" t="s">
        <v>114</v>
      </c>
      <c r="AW390" s="13" t="s">
        <v>32</v>
      </c>
      <c r="AX390" s="13" t="s">
        <v>75</v>
      </c>
      <c r="AY390" s="238" t="s">
        <v>188</v>
      </c>
    </row>
    <row r="391" spans="2:65" s="1" customFormat="1" ht="22.5" customHeight="1">
      <c r="B391" s="42"/>
      <c r="C391" s="203" t="s">
        <v>484</v>
      </c>
      <c r="D391" s="203" t="s">
        <v>190</v>
      </c>
      <c r="E391" s="204" t="s">
        <v>1012</v>
      </c>
      <c r="F391" s="205" t="s">
        <v>1013</v>
      </c>
      <c r="G391" s="206" t="s">
        <v>193</v>
      </c>
      <c r="H391" s="207">
        <v>3.6</v>
      </c>
      <c r="I391" s="208"/>
      <c r="J391" s="209">
        <f>ROUND(I391*H391,2)</f>
        <v>0</v>
      </c>
      <c r="K391" s="205" t="s">
        <v>21</v>
      </c>
      <c r="L391" s="62"/>
      <c r="M391" s="210" t="s">
        <v>21</v>
      </c>
      <c r="N391" s="211" t="s">
        <v>39</v>
      </c>
      <c r="O391" s="43"/>
      <c r="P391" s="212">
        <f>O391*H391</f>
        <v>0</v>
      </c>
      <c r="Q391" s="212">
        <v>0</v>
      </c>
      <c r="R391" s="212">
        <f>Q391*H391</f>
        <v>0</v>
      </c>
      <c r="S391" s="212">
        <v>0</v>
      </c>
      <c r="T391" s="213">
        <f>S391*H391</f>
        <v>0</v>
      </c>
      <c r="AR391" s="25" t="s">
        <v>195</v>
      </c>
      <c r="AT391" s="25" t="s">
        <v>190</v>
      </c>
      <c r="AU391" s="25" t="s">
        <v>114</v>
      </c>
      <c r="AY391" s="25" t="s">
        <v>188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25" t="s">
        <v>75</v>
      </c>
      <c r="BK391" s="214">
        <f>ROUND(I391*H391,2)</f>
        <v>0</v>
      </c>
      <c r="BL391" s="25" t="s">
        <v>195</v>
      </c>
      <c r="BM391" s="25" t="s">
        <v>1014</v>
      </c>
    </row>
    <row r="392" spans="2:65" s="12" customFormat="1">
      <c r="B392" s="215"/>
      <c r="C392" s="216"/>
      <c r="D392" s="229" t="s">
        <v>197</v>
      </c>
      <c r="E392" s="239" t="s">
        <v>21</v>
      </c>
      <c r="F392" s="240" t="s">
        <v>1015</v>
      </c>
      <c r="G392" s="216"/>
      <c r="H392" s="241">
        <v>3.6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197</v>
      </c>
      <c r="AU392" s="226" t="s">
        <v>114</v>
      </c>
      <c r="AV392" s="12" t="s">
        <v>79</v>
      </c>
      <c r="AW392" s="12" t="s">
        <v>32</v>
      </c>
      <c r="AX392" s="12" t="s">
        <v>75</v>
      </c>
      <c r="AY392" s="226" t="s">
        <v>188</v>
      </c>
    </row>
    <row r="393" spans="2:65" s="1" customFormat="1" ht="22.5" customHeight="1">
      <c r="B393" s="42"/>
      <c r="C393" s="203" t="s">
        <v>489</v>
      </c>
      <c r="D393" s="203" t="s">
        <v>190</v>
      </c>
      <c r="E393" s="204" t="s">
        <v>1016</v>
      </c>
      <c r="F393" s="205" t="s">
        <v>1017</v>
      </c>
      <c r="G393" s="206" t="s">
        <v>193</v>
      </c>
      <c r="H393" s="207">
        <v>119.7</v>
      </c>
      <c r="I393" s="208"/>
      <c r="J393" s="209">
        <f>ROUND(I393*H393,2)</f>
        <v>0</v>
      </c>
      <c r="K393" s="205" t="s">
        <v>21</v>
      </c>
      <c r="L393" s="62"/>
      <c r="M393" s="210" t="s">
        <v>21</v>
      </c>
      <c r="N393" s="211" t="s">
        <v>39</v>
      </c>
      <c r="O393" s="43"/>
      <c r="P393" s="212">
        <f>O393*H393</f>
        <v>0</v>
      </c>
      <c r="Q393" s="212">
        <v>0.105</v>
      </c>
      <c r="R393" s="212">
        <f>Q393*H393</f>
        <v>12.5685</v>
      </c>
      <c r="S393" s="212">
        <v>0</v>
      </c>
      <c r="T393" s="213">
        <f>S393*H393</f>
        <v>0</v>
      </c>
      <c r="AR393" s="25" t="s">
        <v>195</v>
      </c>
      <c r="AT393" s="25" t="s">
        <v>190</v>
      </c>
      <c r="AU393" s="25" t="s">
        <v>114</v>
      </c>
      <c r="AY393" s="25" t="s">
        <v>188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25" t="s">
        <v>75</v>
      </c>
      <c r="BK393" s="214">
        <f>ROUND(I393*H393,2)</f>
        <v>0</v>
      </c>
      <c r="BL393" s="25" t="s">
        <v>195</v>
      </c>
      <c r="BM393" s="25" t="s">
        <v>1018</v>
      </c>
    </row>
    <row r="394" spans="2:65" s="15" customFormat="1">
      <c r="B394" s="280"/>
      <c r="C394" s="281"/>
      <c r="D394" s="217" t="s">
        <v>197</v>
      </c>
      <c r="E394" s="282" t="s">
        <v>21</v>
      </c>
      <c r="F394" s="283" t="s">
        <v>1019</v>
      </c>
      <c r="G394" s="281"/>
      <c r="H394" s="284" t="s">
        <v>21</v>
      </c>
      <c r="I394" s="285"/>
      <c r="J394" s="281"/>
      <c r="K394" s="281"/>
      <c r="L394" s="286"/>
      <c r="M394" s="287"/>
      <c r="N394" s="288"/>
      <c r="O394" s="288"/>
      <c r="P394" s="288"/>
      <c r="Q394" s="288"/>
      <c r="R394" s="288"/>
      <c r="S394" s="288"/>
      <c r="T394" s="289"/>
      <c r="AT394" s="290" t="s">
        <v>197</v>
      </c>
      <c r="AU394" s="290" t="s">
        <v>114</v>
      </c>
      <c r="AV394" s="15" t="s">
        <v>75</v>
      </c>
      <c r="AW394" s="15" t="s">
        <v>32</v>
      </c>
      <c r="AX394" s="15" t="s">
        <v>68</v>
      </c>
      <c r="AY394" s="290" t="s">
        <v>188</v>
      </c>
    </row>
    <row r="395" spans="2:65" s="12" customFormat="1">
      <c r="B395" s="215"/>
      <c r="C395" s="216"/>
      <c r="D395" s="217" t="s">
        <v>197</v>
      </c>
      <c r="E395" s="218" t="s">
        <v>21</v>
      </c>
      <c r="F395" s="219" t="s">
        <v>871</v>
      </c>
      <c r="G395" s="216"/>
      <c r="H395" s="220">
        <v>25.4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197</v>
      </c>
      <c r="AU395" s="226" t="s">
        <v>114</v>
      </c>
      <c r="AV395" s="12" t="s">
        <v>79</v>
      </c>
      <c r="AW395" s="12" t="s">
        <v>32</v>
      </c>
      <c r="AX395" s="12" t="s">
        <v>68</v>
      </c>
      <c r="AY395" s="226" t="s">
        <v>188</v>
      </c>
    </row>
    <row r="396" spans="2:65" s="12" customFormat="1">
      <c r="B396" s="215"/>
      <c r="C396" s="216"/>
      <c r="D396" s="217" t="s">
        <v>197</v>
      </c>
      <c r="E396" s="218" t="s">
        <v>21</v>
      </c>
      <c r="F396" s="219" t="s">
        <v>1020</v>
      </c>
      <c r="G396" s="216"/>
      <c r="H396" s="220">
        <v>8.5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197</v>
      </c>
      <c r="AU396" s="226" t="s">
        <v>114</v>
      </c>
      <c r="AV396" s="12" t="s">
        <v>79</v>
      </c>
      <c r="AW396" s="12" t="s">
        <v>32</v>
      </c>
      <c r="AX396" s="12" t="s">
        <v>68</v>
      </c>
      <c r="AY396" s="226" t="s">
        <v>188</v>
      </c>
    </row>
    <row r="397" spans="2:65" s="12" customFormat="1">
      <c r="B397" s="215"/>
      <c r="C397" s="216"/>
      <c r="D397" s="217" t="s">
        <v>197</v>
      </c>
      <c r="E397" s="218" t="s">
        <v>21</v>
      </c>
      <c r="F397" s="219" t="s">
        <v>1021</v>
      </c>
      <c r="G397" s="216"/>
      <c r="H397" s="220">
        <v>9.6999999999999993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197</v>
      </c>
      <c r="AU397" s="226" t="s">
        <v>114</v>
      </c>
      <c r="AV397" s="12" t="s">
        <v>79</v>
      </c>
      <c r="AW397" s="12" t="s">
        <v>32</v>
      </c>
      <c r="AX397" s="12" t="s">
        <v>68</v>
      </c>
      <c r="AY397" s="226" t="s">
        <v>188</v>
      </c>
    </row>
    <row r="398" spans="2:65" s="12" customFormat="1">
      <c r="B398" s="215"/>
      <c r="C398" s="216"/>
      <c r="D398" s="217" t="s">
        <v>197</v>
      </c>
      <c r="E398" s="218" t="s">
        <v>21</v>
      </c>
      <c r="F398" s="219" t="s">
        <v>1022</v>
      </c>
      <c r="G398" s="216"/>
      <c r="H398" s="220">
        <v>2.7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197</v>
      </c>
      <c r="AU398" s="226" t="s">
        <v>114</v>
      </c>
      <c r="AV398" s="12" t="s">
        <v>79</v>
      </c>
      <c r="AW398" s="12" t="s">
        <v>32</v>
      </c>
      <c r="AX398" s="12" t="s">
        <v>68</v>
      </c>
      <c r="AY398" s="226" t="s">
        <v>188</v>
      </c>
    </row>
    <row r="399" spans="2:65" s="13" customFormat="1">
      <c r="B399" s="227"/>
      <c r="C399" s="228"/>
      <c r="D399" s="217" t="s">
        <v>197</v>
      </c>
      <c r="E399" s="242" t="s">
        <v>21</v>
      </c>
      <c r="F399" s="243" t="s">
        <v>199</v>
      </c>
      <c r="G399" s="228"/>
      <c r="H399" s="244">
        <v>46.3</v>
      </c>
      <c r="I399" s="233"/>
      <c r="J399" s="228"/>
      <c r="K399" s="228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197</v>
      </c>
      <c r="AU399" s="238" t="s">
        <v>114</v>
      </c>
      <c r="AV399" s="13" t="s">
        <v>114</v>
      </c>
      <c r="AW399" s="13" t="s">
        <v>32</v>
      </c>
      <c r="AX399" s="13" t="s">
        <v>68</v>
      </c>
      <c r="AY399" s="238" t="s">
        <v>188</v>
      </c>
    </row>
    <row r="400" spans="2:65" s="12" customFormat="1">
      <c r="B400" s="215"/>
      <c r="C400" s="216"/>
      <c r="D400" s="217" t="s">
        <v>197</v>
      </c>
      <c r="E400" s="218" t="s">
        <v>21</v>
      </c>
      <c r="F400" s="219" t="s">
        <v>1023</v>
      </c>
      <c r="G400" s="216"/>
      <c r="H400" s="220">
        <v>5.8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197</v>
      </c>
      <c r="AU400" s="226" t="s">
        <v>114</v>
      </c>
      <c r="AV400" s="12" t="s">
        <v>79</v>
      </c>
      <c r="AW400" s="12" t="s">
        <v>32</v>
      </c>
      <c r="AX400" s="12" t="s">
        <v>68</v>
      </c>
      <c r="AY400" s="226" t="s">
        <v>188</v>
      </c>
    </row>
    <row r="401" spans="2:65" s="12" customFormat="1">
      <c r="B401" s="215"/>
      <c r="C401" s="216"/>
      <c r="D401" s="217" t="s">
        <v>197</v>
      </c>
      <c r="E401" s="218" t="s">
        <v>21</v>
      </c>
      <c r="F401" s="219" t="s">
        <v>1024</v>
      </c>
      <c r="G401" s="216"/>
      <c r="H401" s="220">
        <v>5.8</v>
      </c>
      <c r="I401" s="221"/>
      <c r="J401" s="216"/>
      <c r="K401" s="216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197</v>
      </c>
      <c r="AU401" s="226" t="s">
        <v>114</v>
      </c>
      <c r="AV401" s="12" t="s">
        <v>79</v>
      </c>
      <c r="AW401" s="12" t="s">
        <v>32</v>
      </c>
      <c r="AX401" s="12" t="s">
        <v>68</v>
      </c>
      <c r="AY401" s="226" t="s">
        <v>188</v>
      </c>
    </row>
    <row r="402" spans="2:65" s="12" customFormat="1">
      <c r="B402" s="215"/>
      <c r="C402" s="216"/>
      <c r="D402" s="217" t="s">
        <v>197</v>
      </c>
      <c r="E402" s="218" t="s">
        <v>21</v>
      </c>
      <c r="F402" s="219" t="s">
        <v>1025</v>
      </c>
      <c r="G402" s="216"/>
      <c r="H402" s="220">
        <v>5.8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197</v>
      </c>
      <c r="AU402" s="226" t="s">
        <v>114</v>
      </c>
      <c r="AV402" s="12" t="s">
        <v>79</v>
      </c>
      <c r="AW402" s="12" t="s">
        <v>32</v>
      </c>
      <c r="AX402" s="12" t="s">
        <v>68</v>
      </c>
      <c r="AY402" s="226" t="s">
        <v>188</v>
      </c>
    </row>
    <row r="403" spans="2:65" s="12" customFormat="1">
      <c r="B403" s="215"/>
      <c r="C403" s="216"/>
      <c r="D403" s="217" t="s">
        <v>197</v>
      </c>
      <c r="E403" s="218" t="s">
        <v>21</v>
      </c>
      <c r="F403" s="219" t="s">
        <v>1026</v>
      </c>
      <c r="G403" s="216"/>
      <c r="H403" s="220">
        <v>8.8000000000000007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197</v>
      </c>
      <c r="AU403" s="226" t="s">
        <v>114</v>
      </c>
      <c r="AV403" s="12" t="s">
        <v>79</v>
      </c>
      <c r="AW403" s="12" t="s">
        <v>32</v>
      </c>
      <c r="AX403" s="12" t="s">
        <v>68</v>
      </c>
      <c r="AY403" s="226" t="s">
        <v>188</v>
      </c>
    </row>
    <row r="404" spans="2:65" s="12" customFormat="1">
      <c r="B404" s="215"/>
      <c r="C404" s="216"/>
      <c r="D404" s="217" t="s">
        <v>197</v>
      </c>
      <c r="E404" s="218" t="s">
        <v>21</v>
      </c>
      <c r="F404" s="219" t="s">
        <v>872</v>
      </c>
      <c r="G404" s="216"/>
      <c r="H404" s="220">
        <v>9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197</v>
      </c>
      <c r="AU404" s="226" t="s">
        <v>114</v>
      </c>
      <c r="AV404" s="12" t="s">
        <v>79</v>
      </c>
      <c r="AW404" s="12" t="s">
        <v>32</v>
      </c>
      <c r="AX404" s="12" t="s">
        <v>68</v>
      </c>
      <c r="AY404" s="226" t="s">
        <v>188</v>
      </c>
    </row>
    <row r="405" spans="2:65" s="12" customFormat="1">
      <c r="B405" s="215"/>
      <c r="C405" s="216"/>
      <c r="D405" s="217" t="s">
        <v>197</v>
      </c>
      <c r="E405" s="218" t="s">
        <v>21</v>
      </c>
      <c r="F405" s="219" t="s">
        <v>873</v>
      </c>
      <c r="G405" s="216"/>
      <c r="H405" s="220">
        <v>4.0999999999999996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197</v>
      </c>
      <c r="AU405" s="226" t="s">
        <v>114</v>
      </c>
      <c r="AV405" s="12" t="s">
        <v>79</v>
      </c>
      <c r="AW405" s="12" t="s">
        <v>32</v>
      </c>
      <c r="AX405" s="12" t="s">
        <v>68</v>
      </c>
      <c r="AY405" s="226" t="s">
        <v>188</v>
      </c>
    </row>
    <row r="406" spans="2:65" s="12" customFormat="1">
      <c r="B406" s="215"/>
      <c r="C406" s="216"/>
      <c r="D406" s="217" t="s">
        <v>197</v>
      </c>
      <c r="E406" s="218" t="s">
        <v>21</v>
      </c>
      <c r="F406" s="219" t="s">
        <v>874</v>
      </c>
      <c r="G406" s="216"/>
      <c r="H406" s="220">
        <v>25.4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197</v>
      </c>
      <c r="AU406" s="226" t="s">
        <v>114</v>
      </c>
      <c r="AV406" s="12" t="s">
        <v>79</v>
      </c>
      <c r="AW406" s="12" t="s">
        <v>32</v>
      </c>
      <c r="AX406" s="12" t="s">
        <v>68</v>
      </c>
      <c r="AY406" s="226" t="s">
        <v>188</v>
      </c>
    </row>
    <row r="407" spans="2:65" s="12" customFormat="1">
      <c r="B407" s="215"/>
      <c r="C407" s="216"/>
      <c r="D407" s="217" t="s">
        <v>197</v>
      </c>
      <c r="E407" s="218" t="s">
        <v>21</v>
      </c>
      <c r="F407" s="219" t="s">
        <v>875</v>
      </c>
      <c r="G407" s="216"/>
      <c r="H407" s="220">
        <v>8.6999999999999993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197</v>
      </c>
      <c r="AU407" s="226" t="s">
        <v>114</v>
      </c>
      <c r="AV407" s="12" t="s">
        <v>79</v>
      </c>
      <c r="AW407" s="12" t="s">
        <v>32</v>
      </c>
      <c r="AX407" s="12" t="s">
        <v>68</v>
      </c>
      <c r="AY407" s="226" t="s">
        <v>188</v>
      </c>
    </row>
    <row r="408" spans="2:65" s="13" customFormat="1">
      <c r="B408" s="227"/>
      <c r="C408" s="228"/>
      <c r="D408" s="217" t="s">
        <v>197</v>
      </c>
      <c r="E408" s="242" t="s">
        <v>21</v>
      </c>
      <c r="F408" s="243" t="s">
        <v>199</v>
      </c>
      <c r="G408" s="228"/>
      <c r="H408" s="244">
        <v>73.400000000000006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197</v>
      </c>
      <c r="AU408" s="238" t="s">
        <v>114</v>
      </c>
      <c r="AV408" s="13" t="s">
        <v>114</v>
      </c>
      <c r="AW408" s="13" t="s">
        <v>32</v>
      </c>
      <c r="AX408" s="13" t="s">
        <v>68</v>
      </c>
      <c r="AY408" s="238" t="s">
        <v>188</v>
      </c>
    </row>
    <row r="409" spans="2:65" s="14" customFormat="1">
      <c r="B409" s="245"/>
      <c r="C409" s="246"/>
      <c r="D409" s="229" t="s">
        <v>197</v>
      </c>
      <c r="E409" s="247" t="s">
        <v>21</v>
      </c>
      <c r="F409" s="248" t="s">
        <v>238</v>
      </c>
      <c r="G409" s="246"/>
      <c r="H409" s="249">
        <v>119.7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AT409" s="255" t="s">
        <v>197</v>
      </c>
      <c r="AU409" s="255" t="s">
        <v>114</v>
      </c>
      <c r="AV409" s="14" t="s">
        <v>195</v>
      </c>
      <c r="AW409" s="14" t="s">
        <v>32</v>
      </c>
      <c r="AX409" s="14" t="s">
        <v>75</v>
      </c>
      <c r="AY409" s="255" t="s">
        <v>188</v>
      </c>
    </row>
    <row r="410" spans="2:65" s="1" customFormat="1" ht="22.5" customHeight="1">
      <c r="B410" s="42"/>
      <c r="C410" s="203" t="s">
        <v>493</v>
      </c>
      <c r="D410" s="203" t="s">
        <v>190</v>
      </c>
      <c r="E410" s="204" t="s">
        <v>1027</v>
      </c>
      <c r="F410" s="205" t="s">
        <v>1028</v>
      </c>
      <c r="G410" s="206" t="s">
        <v>193</v>
      </c>
      <c r="H410" s="207">
        <v>248.2</v>
      </c>
      <c r="I410" s="208"/>
      <c r="J410" s="209">
        <f>ROUND(I410*H410,2)</f>
        <v>0</v>
      </c>
      <c r="K410" s="205" t="s">
        <v>21</v>
      </c>
      <c r="L410" s="62"/>
      <c r="M410" s="210" t="s">
        <v>21</v>
      </c>
      <c r="N410" s="211" t="s">
        <v>39</v>
      </c>
      <c r="O410" s="43"/>
      <c r="P410" s="212">
        <f>O410*H410</f>
        <v>0</v>
      </c>
      <c r="Q410" s="212">
        <v>0.11550000000000001</v>
      </c>
      <c r="R410" s="212">
        <f>Q410*H410</f>
        <v>28.667100000000001</v>
      </c>
      <c r="S410" s="212">
        <v>0</v>
      </c>
      <c r="T410" s="213">
        <f>S410*H410</f>
        <v>0</v>
      </c>
      <c r="AR410" s="25" t="s">
        <v>195</v>
      </c>
      <c r="AT410" s="25" t="s">
        <v>190</v>
      </c>
      <c r="AU410" s="25" t="s">
        <v>114</v>
      </c>
      <c r="AY410" s="25" t="s">
        <v>188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25" t="s">
        <v>75</v>
      </c>
      <c r="BK410" s="214">
        <f>ROUND(I410*H410,2)</f>
        <v>0</v>
      </c>
      <c r="BL410" s="25" t="s">
        <v>195</v>
      </c>
      <c r="BM410" s="25" t="s">
        <v>1029</v>
      </c>
    </row>
    <row r="411" spans="2:65" s="15" customFormat="1">
      <c r="B411" s="280"/>
      <c r="C411" s="281"/>
      <c r="D411" s="217" t="s">
        <v>197</v>
      </c>
      <c r="E411" s="282" t="s">
        <v>21</v>
      </c>
      <c r="F411" s="283" t="s">
        <v>1030</v>
      </c>
      <c r="G411" s="281"/>
      <c r="H411" s="284" t="s">
        <v>21</v>
      </c>
      <c r="I411" s="285"/>
      <c r="J411" s="281"/>
      <c r="K411" s="281"/>
      <c r="L411" s="286"/>
      <c r="M411" s="287"/>
      <c r="N411" s="288"/>
      <c r="O411" s="288"/>
      <c r="P411" s="288"/>
      <c r="Q411" s="288"/>
      <c r="R411" s="288"/>
      <c r="S411" s="288"/>
      <c r="T411" s="289"/>
      <c r="AT411" s="290" t="s">
        <v>197</v>
      </c>
      <c r="AU411" s="290" t="s">
        <v>114</v>
      </c>
      <c r="AV411" s="15" t="s">
        <v>75</v>
      </c>
      <c r="AW411" s="15" t="s">
        <v>32</v>
      </c>
      <c r="AX411" s="15" t="s">
        <v>68</v>
      </c>
      <c r="AY411" s="290" t="s">
        <v>188</v>
      </c>
    </row>
    <row r="412" spans="2:65" s="12" customFormat="1">
      <c r="B412" s="215"/>
      <c r="C412" s="216"/>
      <c r="D412" s="217" t="s">
        <v>197</v>
      </c>
      <c r="E412" s="218" t="s">
        <v>21</v>
      </c>
      <c r="F412" s="219" t="s">
        <v>1031</v>
      </c>
      <c r="G412" s="216"/>
      <c r="H412" s="220">
        <v>24.7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197</v>
      </c>
      <c r="AU412" s="226" t="s">
        <v>114</v>
      </c>
      <c r="AV412" s="12" t="s">
        <v>79</v>
      </c>
      <c r="AW412" s="12" t="s">
        <v>32</v>
      </c>
      <c r="AX412" s="12" t="s">
        <v>68</v>
      </c>
      <c r="AY412" s="226" t="s">
        <v>188</v>
      </c>
    </row>
    <row r="413" spans="2:65" s="12" customFormat="1">
      <c r="B413" s="215"/>
      <c r="C413" s="216"/>
      <c r="D413" s="217" t="s">
        <v>197</v>
      </c>
      <c r="E413" s="218" t="s">
        <v>21</v>
      </c>
      <c r="F413" s="219" t="s">
        <v>1032</v>
      </c>
      <c r="G413" s="216"/>
      <c r="H413" s="220">
        <v>21.9</v>
      </c>
      <c r="I413" s="221"/>
      <c r="J413" s="216"/>
      <c r="K413" s="216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197</v>
      </c>
      <c r="AU413" s="226" t="s">
        <v>114</v>
      </c>
      <c r="AV413" s="12" t="s">
        <v>79</v>
      </c>
      <c r="AW413" s="12" t="s">
        <v>32</v>
      </c>
      <c r="AX413" s="12" t="s">
        <v>68</v>
      </c>
      <c r="AY413" s="226" t="s">
        <v>188</v>
      </c>
    </row>
    <row r="414" spans="2:65" s="12" customFormat="1">
      <c r="B414" s="215"/>
      <c r="C414" s="216"/>
      <c r="D414" s="217" t="s">
        <v>197</v>
      </c>
      <c r="E414" s="218" t="s">
        <v>21</v>
      </c>
      <c r="F414" s="219" t="s">
        <v>1033</v>
      </c>
      <c r="G414" s="216"/>
      <c r="H414" s="220">
        <v>22.2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197</v>
      </c>
      <c r="AU414" s="226" t="s">
        <v>114</v>
      </c>
      <c r="AV414" s="12" t="s">
        <v>79</v>
      </c>
      <c r="AW414" s="12" t="s">
        <v>32</v>
      </c>
      <c r="AX414" s="12" t="s">
        <v>68</v>
      </c>
      <c r="AY414" s="226" t="s">
        <v>188</v>
      </c>
    </row>
    <row r="415" spans="2:65" s="13" customFormat="1">
      <c r="B415" s="227"/>
      <c r="C415" s="228"/>
      <c r="D415" s="217" t="s">
        <v>197</v>
      </c>
      <c r="E415" s="242" t="s">
        <v>21</v>
      </c>
      <c r="F415" s="243" t="s">
        <v>199</v>
      </c>
      <c r="G415" s="228"/>
      <c r="H415" s="244">
        <v>68.8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197</v>
      </c>
      <c r="AU415" s="238" t="s">
        <v>114</v>
      </c>
      <c r="AV415" s="13" t="s">
        <v>114</v>
      </c>
      <c r="AW415" s="13" t="s">
        <v>32</v>
      </c>
      <c r="AX415" s="13" t="s">
        <v>68</v>
      </c>
      <c r="AY415" s="238" t="s">
        <v>188</v>
      </c>
    </row>
    <row r="416" spans="2:65" s="12" customFormat="1">
      <c r="B416" s="215"/>
      <c r="C416" s="216"/>
      <c r="D416" s="217" t="s">
        <v>197</v>
      </c>
      <c r="E416" s="218" t="s">
        <v>21</v>
      </c>
      <c r="F416" s="219" t="s">
        <v>1034</v>
      </c>
      <c r="G416" s="216"/>
      <c r="H416" s="220">
        <v>25.2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197</v>
      </c>
      <c r="AU416" s="226" t="s">
        <v>114</v>
      </c>
      <c r="AV416" s="12" t="s">
        <v>79</v>
      </c>
      <c r="AW416" s="12" t="s">
        <v>32</v>
      </c>
      <c r="AX416" s="12" t="s">
        <v>68</v>
      </c>
      <c r="AY416" s="226" t="s">
        <v>188</v>
      </c>
    </row>
    <row r="417" spans="2:65" s="13" customFormat="1">
      <c r="B417" s="227"/>
      <c r="C417" s="228"/>
      <c r="D417" s="217" t="s">
        <v>197</v>
      </c>
      <c r="E417" s="242" t="s">
        <v>21</v>
      </c>
      <c r="F417" s="243" t="s">
        <v>199</v>
      </c>
      <c r="G417" s="228"/>
      <c r="H417" s="244">
        <v>25.2</v>
      </c>
      <c r="I417" s="233"/>
      <c r="J417" s="228"/>
      <c r="K417" s="228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197</v>
      </c>
      <c r="AU417" s="238" t="s">
        <v>114</v>
      </c>
      <c r="AV417" s="13" t="s">
        <v>114</v>
      </c>
      <c r="AW417" s="13" t="s">
        <v>32</v>
      </c>
      <c r="AX417" s="13" t="s">
        <v>68</v>
      </c>
      <c r="AY417" s="238" t="s">
        <v>188</v>
      </c>
    </row>
    <row r="418" spans="2:65" s="15" customFormat="1">
      <c r="B418" s="280"/>
      <c r="C418" s="281"/>
      <c r="D418" s="217" t="s">
        <v>197</v>
      </c>
      <c r="E418" s="282" t="s">
        <v>21</v>
      </c>
      <c r="F418" s="283" t="s">
        <v>1035</v>
      </c>
      <c r="G418" s="281"/>
      <c r="H418" s="284" t="s">
        <v>21</v>
      </c>
      <c r="I418" s="285"/>
      <c r="J418" s="281"/>
      <c r="K418" s="281"/>
      <c r="L418" s="286"/>
      <c r="M418" s="287"/>
      <c r="N418" s="288"/>
      <c r="O418" s="288"/>
      <c r="P418" s="288"/>
      <c r="Q418" s="288"/>
      <c r="R418" s="288"/>
      <c r="S418" s="288"/>
      <c r="T418" s="289"/>
      <c r="AT418" s="290" t="s">
        <v>197</v>
      </c>
      <c r="AU418" s="290" t="s">
        <v>114</v>
      </c>
      <c r="AV418" s="15" t="s">
        <v>75</v>
      </c>
      <c r="AW418" s="15" t="s">
        <v>32</v>
      </c>
      <c r="AX418" s="15" t="s">
        <v>68</v>
      </c>
      <c r="AY418" s="290" t="s">
        <v>188</v>
      </c>
    </row>
    <row r="419" spans="2:65" s="12" customFormat="1">
      <c r="B419" s="215"/>
      <c r="C419" s="216"/>
      <c r="D419" s="217" t="s">
        <v>197</v>
      </c>
      <c r="E419" s="218" t="s">
        <v>21</v>
      </c>
      <c r="F419" s="219" t="s">
        <v>1036</v>
      </c>
      <c r="G419" s="216"/>
      <c r="H419" s="220">
        <v>24.2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197</v>
      </c>
      <c r="AU419" s="226" t="s">
        <v>114</v>
      </c>
      <c r="AV419" s="12" t="s">
        <v>79</v>
      </c>
      <c r="AW419" s="12" t="s">
        <v>32</v>
      </c>
      <c r="AX419" s="12" t="s">
        <v>68</v>
      </c>
      <c r="AY419" s="226" t="s">
        <v>188</v>
      </c>
    </row>
    <row r="420" spans="2:65" s="12" customFormat="1">
      <c r="B420" s="215"/>
      <c r="C420" s="216"/>
      <c r="D420" s="217" t="s">
        <v>197</v>
      </c>
      <c r="E420" s="218" t="s">
        <v>21</v>
      </c>
      <c r="F420" s="219" t="s">
        <v>1037</v>
      </c>
      <c r="G420" s="216"/>
      <c r="H420" s="220">
        <v>11.7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197</v>
      </c>
      <c r="AU420" s="226" t="s">
        <v>114</v>
      </c>
      <c r="AV420" s="12" t="s">
        <v>79</v>
      </c>
      <c r="AW420" s="12" t="s">
        <v>32</v>
      </c>
      <c r="AX420" s="12" t="s">
        <v>68</v>
      </c>
      <c r="AY420" s="226" t="s">
        <v>188</v>
      </c>
    </row>
    <row r="421" spans="2:65" s="12" customFormat="1">
      <c r="B421" s="215"/>
      <c r="C421" s="216"/>
      <c r="D421" s="217" t="s">
        <v>197</v>
      </c>
      <c r="E421" s="218" t="s">
        <v>21</v>
      </c>
      <c r="F421" s="219" t="s">
        <v>1038</v>
      </c>
      <c r="G421" s="216"/>
      <c r="H421" s="220">
        <v>10.5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197</v>
      </c>
      <c r="AU421" s="226" t="s">
        <v>114</v>
      </c>
      <c r="AV421" s="12" t="s">
        <v>79</v>
      </c>
      <c r="AW421" s="12" t="s">
        <v>32</v>
      </c>
      <c r="AX421" s="12" t="s">
        <v>68</v>
      </c>
      <c r="AY421" s="226" t="s">
        <v>188</v>
      </c>
    </row>
    <row r="422" spans="2:65" s="12" customFormat="1">
      <c r="B422" s="215"/>
      <c r="C422" s="216"/>
      <c r="D422" s="217" t="s">
        <v>197</v>
      </c>
      <c r="E422" s="218" t="s">
        <v>21</v>
      </c>
      <c r="F422" s="219" t="s">
        <v>1039</v>
      </c>
      <c r="G422" s="216"/>
      <c r="H422" s="220">
        <v>10.6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197</v>
      </c>
      <c r="AU422" s="226" t="s">
        <v>114</v>
      </c>
      <c r="AV422" s="12" t="s">
        <v>79</v>
      </c>
      <c r="AW422" s="12" t="s">
        <v>32</v>
      </c>
      <c r="AX422" s="12" t="s">
        <v>68</v>
      </c>
      <c r="AY422" s="226" t="s">
        <v>188</v>
      </c>
    </row>
    <row r="423" spans="2:65" s="12" customFormat="1">
      <c r="B423" s="215"/>
      <c r="C423" s="216"/>
      <c r="D423" s="217" t="s">
        <v>197</v>
      </c>
      <c r="E423" s="218" t="s">
        <v>21</v>
      </c>
      <c r="F423" s="219" t="s">
        <v>1040</v>
      </c>
      <c r="G423" s="216"/>
      <c r="H423" s="220">
        <v>2.7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197</v>
      </c>
      <c r="AU423" s="226" t="s">
        <v>114</v>
      </c>
      <c r="AV423" s="12" t="s">
        <v>79</v>
      </c>
      <c r="AW423" s="12" t="s">
        <v>32</v>
      </c>
      <c r="AX423" s="12" t="s">
        <v>68</v>
      </c>
      <c r="AY423" s="226" t="s">
        <v>188</v>
      </c>
    </row>
    <row r="424" spans="2:65" s="13" customFormat="1">
      <c r="B424" s="227"/>
      <c r="C424" s="228"/>
      <c r="D424" s="217" t="s">
        <v>197</v>
      </c>
      <c r="E424" s="242" t="s">
        <v>21</v>
      </c>
      <c r="F424" s="243" t="s">
        <v>199</v>
      </c>
      <c r="G424" s="228"/>
      <c r="H424" s="244">
        <v>59.7</v>
      </c>
      <c r="I424" s="233"/>
      <c r="J424" s="228"/>
      <c r="K424" s="228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197</v>
      </c>
      <c r="AU424" s="238" t="s">
        <v>114</v>
      </c>
      <c r="AV424" s="13" t="s">
        <v>114</v>
      </c>
      <c r="AW424" s="13" t="s">
        <v>32</v>
      </c>
      <c r="AX424" s="13" t="s">
        <v>68</v>
      </c>
      <c r="AY424" s="238" t="s">
        <v>188</v>
      </c>
    </row>
    <row r="425" spans="2:65" s="12" customFormat="1">
      <c r="B425" s="215"/>
      <c r="C425" s="216"/>
      <c r="D425" s="217" t="s">
        <v>197</v>
      </c>
      <c r="E425" s="218" t="s">
        <v>21</v>
      </c>
      <c r="F425" s="219" t="s">
        <v>1041</v>
      </c>
      <c r="G425" s="216"/>
      <c r="H425" s="220">
        <v>24.2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197</v>
      </c>
      <c r="AU425" s="226" t="s">
        <v>114</v>
      </c>
      <c r="AV425" s="12" t="s">
        <v>79</v>
      </c>
      <c r="AW425" s="12" t="s">
        <v>32</v>
      </c>
      <c r="AX425" s="12" t="s">
        <v>68</v>
      </c>
      <c r="AY425" s="226" t="s">
        <v>188</v>
      </c>
    </row>
    <row r="426" spans="2:65" s="12" customFormat="1">
      <c r="B426" s="215"/>
      <c r="C426" s="216"/>
      <c r="D426" s="217" t="s">
        <v>197</v>
      </c>
      <c r="E426" s="218" t="s">
        <v>21</v>
      </c>
      <c r="F426" s="219" t="s">
        <v>1042</v>
      </c>
      <c r="G426" s="216"/>
      <c r="H426" s="220">
        <v>24.7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197</v>
      </c>
      <c r="AU426" s="226" t="s">
        <v>114</v>
      </c>
      <c r="AV426" s="12" t="s">
        <v>79</v>
      </c>
      <c r="AW426" s="12" t="s">
        <v>32</v>
      </c>
      <c r="AX426" s="12" t="s">
        <v>68</v>
      </c>
      <c r="AY426" s="226" t="s">
        <v>188</v>
      </c>
    </row>
    <row r="427" spans="2:65" s="12" customFormat="1">
      <c r="B427" s="215"/>
      <c r="C427" s="216"/>
      <c r="D427" s="217" t="s">
        <v>197</v>
      </c>
      <c r="E427" s="218" t="s">
        <v>21</v>
      </c>
      <c r="F427" s="219" t="s">
        <v>1043</v>
      </c>
      <c r="G427" s="216"/>
      <c r="H427" s="220">
        <v>24.9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197</v>
      </c>
      <c r="AU427" s="226" t="s">
        <v>114</v>
      </c>
      <c r="AV427" s="12" t="s">
        <v>79</v>
      </c>
      <c r="AW427" s="12" t="s">
        <v>32</v>
      </c>
      <c r="AX427" s="12" t="s">
        <v>68</v>
      </c>
      <c r="AY427" s="226" t="s">
        <v>188</v>
      </c>
    </row>
    <row r="428" spans="2:65" s="12" customFormat="1">
      <c r="B428" s="215"/>
      <c r="C428" s="216"/>
      <c r="D428" s="217" t="s">
        <v>197</v>
      </c>
      <c r="E428" s="218" t="s">
        <v>21</v>
      </c>
      <c r="F428" s="219" t="s">
        <v>1044</v>
      </c>
      <c r="G428" s="216"/>
      <c r="H428" s="220">
        <v>6.8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197</v>
      </c>
      <c r="AU428" s="226" t="s">
        <v>114</v>
      </c>
      <c r="AV428" s="12" t="s">
        <v>79</v>
      </c>
      <c r="AW428" s="12" t="s">
        <v>32</v>
      </c>
      <c r="AX428" s="12" t="s">
        <v>68</v>
      </c>
      <c r="AY428" s="226" t="s">
        <v>188</v>
      </c>
    </row>
    <row r="429" spans="2:65" s="12" customFormat="1">
      <c r="B429" s="215"/>
      <c r="C429" s="216"/>
      <c r="D429" s="217" t="s">
        <v>197</v>
      </c>
      <c r="E429" s="218" t="s">
        <v>21</v>
      </c>
      <c r="F429" s="219" t="s">
        <v>1045</v>
      </c>
      <c r="G429" s="216"/>
      <c r="H429" s="220">
        <v>13.9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197</v>
      </c>
      <c r="AU429" s="226" t="s">
        <v>114</v>
      </c>
      <c r="AV429" s="12" t="s">
        <v>79</v>
      </c>
      <c r="AW429" s="12" t="s">
        <v>32</v>
      </c>
      <c r="AX429" s="12" t="s">
        <v>68</v>
      </c>
      <c r="AY429" s="226" t="s">
        <v>188</v>
      </c>
    </row>
    <row r="430" spans="2:65" s="13" customFormat="1">
      <c r="B430" s="227"/>
      <c r="C430" s="228"/>
      <c r="D430" s="217" t="s">
        <v>197</v>
      </c>
      <c r="E430" s="242" t="s">
        <v>21</v>
      </c>
      <c r="F430" s="243" t="s">
        <v>199</v>
      </c>
      <c r="G430" s="228"/>
      <c r="H430" s="244">
        <v>94.5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197</v>
      </c>
      <c r="AU430" s="238" t="s">
        <v>114</v>
      </c>
      <c r="AV430" s="13" t="s">
        <v>114</v>
      </c>
      <c r="AW430" s="13" t="s">
        <v>32</v>
      </c>
      <c r="AX430" s="13" t="s">
        <v>68</v>
      </c>
      <c r="AY430" s="238" t="s">
        <v>188</v>
      </c>
    </row>
    <row r="431" spans="2:65" s="14" customFormat="1">
      <c r="B431" s="245"/>
      <c r="C431" s="246"/>
      <c r="D431" s="229" t="s">
        <v>197</v>
      </c>
      <c r="E431" s="247" t="s">
        <v>21</v>
      </c>
      <c r="F431" s="248" t="s">
        <v>238</v>
      </c>
      <c r="G431" s="246"/>
      <c r="H431" s="249">
        <v>248.2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AT431" s="255" t="s">
        <v>197</v>
      </c>
      <c r="AU431" s="255" t="s">
        <v>114</v>
      </c>
      <c r="AV431" s="14" t="s">
        <v>195</v>
      </c>
      <c r="AW431" s="14" t="s">
        <v>32</v>
      </c>
      <c r="AX431" s="14" t="s">
        <v>75</v>
      </c>
      <c r="AY431" s="255" t="s">
        <v>188</v>
      </c>
    </row>
    <row r="432" spans="2:65" s="1" customFormat="1" ht="22.5" customHeight="1">
      <c r="B432" s="42"/>
      <c r="C432" s="203" t="s">
        <v>497</v>
      </c>
      <c r="D432" s="203" t="s">
        <v>190</v>
      </c>
      <c r="E432" s="204" t="s">
        <v>1046</v>
      </c>
      <c r="F432" s="205" t="s">
        <v>1047</v>
      </c>
      <c r="G432" s="206" t="s">
        <v>193</v>
      </c>
      <c r="H432" s="207">
        <v>516.29999999999995</v>
      </c>
      <c r="I432" s="208"/>
      <c r="J432" s="209">
        <f>ROUND(I432*H432,2)</f>
        <v>0</v>
      </c>
      <c r="K432" s="205" t="s">
        <v>21</v>
      </c>
      <c r="L432" s="62"/>
      <c r="M432" s="210" t="s">
        <v>21</v>
      </c>
      <c r="N432" s="211" t="s">
        <v>39</v>
      </c>
      <c r="O432" s="43"/>
      <c r="P432" s="212">
        <f>O432*H432</f>
        <v>0</v>
      </c>
      <c r="Q432" s="212">
        <v>1.2E-4</v>
      </c>
      <c r="R432" s="212">
        <f>Q432*H432</f>
        <v>6.1955999999999997E-2</v>
      </c>
      <c r="S432" s="212">
        <v>0</v>
      </c>
      <c r="T432" s="213">
        <f>S432*H432</f>
        <v>0</v>
      </c>
      <c r="AR432" s="25" t="s">
        <v>195</v>
      </c>
      <c r="AT432" s="25" t="s">
        <v>190</v>
      </c>
      <c r="AU432" s="25" t="s">
        <v>114</v>
      </c>
      <c r="AY432" s="25" t="s">
        <v>188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25" t="s">
        <v>75</v>
      </c>
      <c r="BK432" s="214">
        <f>ROUND(I432*H432,2)</f>
        <v>0</v>
      </c>
      <c r="BL432" s="25" t="s">
        <v>195</v>
      </c>
      <c r="BM432" s="25" t="s">
        <v>1048</v>
      </c>
    </row>
    <row r="433" spans="2:51" s="15" customFormat="1">
      <c r="B433" s="280"/>
      <c r="C433" s="281"/>
      <c r="D433" s="217" t="s">
        <v>197</v>
      </c>
      <c r="E433" s="282" t="s">
        <v>21</v>
      </c>
      <c r="F433" s="283" t="s">
        <v>1049</v>
      </c>
      <c r="G433" s="281"/>
      <c r="H433" s="284" t="s">
        <v>21</v>
      </c>
      <c r="I433" s="285"/>
      <c r="J433" s="281"/>
      <c r="K433" s="281"/>
      <c r="L433" s="286"/>
      <c r="M433" s="287"/>
      <c r="N433" s="288"/>
      <c r="O433" s="288"/>
      <c r="P433" s="288"/>
      <c r="Q433" s="288"/>
      <c r="R433" s="288"/>
      <c r="S433" s="288"/>
      <c r="T433" s="289"/>
      <c r="AT433" s="290" t="s">
        <v>197</v>
      </c>
      <c r="AU433" s="290" t="s">
        <v>114</v>
      </c>
      <c r="AV433" s="15" t="s">
        <v>75</v>
      </c>
      <c r="AW433" s="15" t="s">
        <v>32</v>
      </c>
      <c r="AX433" s="15" t="s">
        <v>68</v>
      </c>
      <c r="AY433" s="290" t="s">
        <v>188</v>
      </c>
    </row>
    <row r="434" spans="2:51" s="12" customFormat="1">
      <c r="B434" s="215"/>
      <c r="C434" s="216"/>
      <c r="D434" s="217" t="s">
        <v>197</v>
      </c>
      <c r="E434" s="218" t="s">
        <v>21</v>
      </c>
      <c r="F434" s="219" t="s">
        <v>865</v>
      </c>
      <c r="G434" s="216"/>
      <c r="H434" s="220">
        <v>13.8</v>
      </c>
      <c r="I434" s="221"/>
      <c r="J434" s="216"/>
      <c r="K434" s="216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197</v>
      </c>
      <c r="AU434" s="226" t="s">
        <v>114</v>
      </c>
      <c r="AV434" s="12" t="s">
        <v>79</v>
      </c>
      <c r="AW434" s="12" t="s">
        <v>32</v>
      </c>
      <c r="AX434" s="12" t="s">
        <v>68</v>
      </c>
      <c r="AY434" s="226" t="s">
        <v>188</v>
      </c>
    </row>
    <row r="435" spans="2:51" s="12" customFormat="1">
      <c r="B435" s="215"/>
      <c r="C435" s="216"/>
      <c r="D435" s="217" t="s">
        <v>197</v>
      </c>
      <c r="E435" s="218" t="s">
        <v>21</v>
      </c>
      <c r="F435" s="219" t="s">
        <v>866</v>
      </c>
      <c r="G435" s="216"/>
      <c r="H435" s="220">
        <v>7.7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197</v>
      </c>
      <c r="AU435" s="226" t="s">
        <v>114</v>
      </c>
      <c r="AV435" s="12" t="s">
        <v>79</v>
      </c>
      <c r="AW435" s="12" t="s">
        <v>32</v>
      </c>
      <c r="AX435" s="12" t="s">
        <v>68</v>
      </c>
      <c r="AY435" s="226" t="s">
        <v>188</v>
      </c>
    </row>
    <row r="436" spans="2:51" s="12" customFormat="1">
      <c r="B436" s="215"/>
      <c r="C436" s="216"/>
      <c r="D436" s="217" t="s">
        <v>197</v>
      </c>
      <c r="E436" s="218" t="s">
        <v>21</v>
      </c>
      <c r="F436" s="219" t="s">
        <v>867</v>
      </c>
      <c r="G436" s="216"/>
      <c r="H436" s="220">
        <v>7.7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197</v>
      </c>
      <c r="AU436" s="226" t="s">
        <v>114</v>
      </c>
      <c r="AV436" s="12" t="s">
        <v>79</v>
      </c>
      <c r="AW436" s="12" t="s">
        <v>32</v>
      </c>
      <c r="AX436" s="12" t="s">
        <v>68</v>
      </c>
      <c r="AY436" s="226" t="s">
        <v>188</v>
      </c>
    </row>
    <row r="437" spans="2:51" s="12" customFormat="1">
      <c r="B437" s="215"/>
      <c r="C437" s="216"/>
      <c r="D437" s="217" t="s">
        <v>197</v>
      </c>
      <c r="E437" s="218" t="s">
        <v>21</v>
      </c>
      <c r="F437" s="219" t="s">
        <v>868</v>
      </c>
      <c r="G437" s="216"/>
      <c r="H437" s="220">
        <v>16.8</v>
      </c>
      <c r="I437" s="221"/>
      <c r="J437" s="216"/>
      <c r="K437" s="216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197</v>
      </c>
      <c r="AU437" s="226" t="s">
        <v>114</v>
      </c>
      <c r="AV437" s="12" t="s">
        <v>79</v>
      </c>
      <c r="AW437" s="12" t="s">
        <v>32</v>
      </c>
      <c r="AX437" s="12" t="s">
        <v>68</v>
      </c>
      <c r="AY437" s="226" t="s">
        <v>188</v>
      </c>
    </row>
    <row r="438" spans="2:51" s="12" customFormat="1">
      <c r="B438" s="215"/>
      <c r="C438" s="216"/>
      <c r="D438" s="217" t="s">
        <v>197</v>
      </c>
      <c r="E438" s="218" t="s">
        <v>21</v>
      </c>
      <c r="F438" s="219" t="s">
        <v>869</v>
      </c>
      <c r="G438" s="216"/>
      <c r="H438" s="220">
        <v>33.4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197</v>
      </c>
      <c r="AU438" s="226" t="s">
        <v>114</v>
      </c>
      <c r="AV438" s="12" t="s">
        <v>79</v>
      </c>
      <c r="AW438" s="12" t="s">
        <v>32</v>
      </c>
      <c r="AX438" s="12" t="s">
        <v>68</v>
      </c>
      <c r="AY438" s="226" t="s">
        <v>188</v>
      </c>
    </row>
    <row r="439" spans="2:51" s="12" customFormat="1">
      <c r="B439" s="215"/>
      <c r="C439" s="216"/>
      <c r="D439" s="217" t="s">
        <v>197</v>
      </c>
      <c r="E439" s="218" t="s">
        <v>21</v>
      </c>
      <c r="F439" s="219" t="s">
        <v>870</v>
      </c>
      <c r="G439" s="216"/>
      <c r="H439" s="220">
        <v>69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197</v>
      </c>
      <c r="AU439" s="226" t="s">
        <v>114</v>
      </c>
      <c r="AV439" s="12" t="s">
        <v>79</v>
      </c>
      <c r="AW439" s="12" t="s">
        <v>32</v>
      </c>
      <c r="AX439" s="12" t="s">
        <v>68</v>
      </c>
      <c r="AY439" s="226" t="s">
        <v>188</v>
      </c>
    </row>
    <row r="440" spans="2:51" s="13" customFormat="1">
      <c r="B440" s="227"/>
      <c r="C440" s="228"/>
      <c r="D440" s="217" t="s">
        <v>197</v>
      </c>
      <c r="E440" s="242" t="s">
        <v>21</v>
      </c>
      <c r="F440" s="243" t="s">
        <v>199</v>
      </c>
      <c r="G440" s="228"/>
      <c r="H440" s="244">
        <v>148.4</v>
      </c>
      <c r="I440" s="233"/>
      <c r="J440" s="228"/>
      <c r="K440" s="228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197</v>
      </c>
      <c r="AU440" s="238" t="s">
        <v>114</v>
      </c>
      <c r="AV440" s="13" t="s">
        <v>114</v>
      </c>
      <c r="AW440" s="13" t="s">
        <v>32</v>
      </c>
      <c r="AX440" s="13" t="s">
        <v>68</v>
      </c>
      <c r="AY440" s="238" t="s">
        <v>188</v>
      </c>
    </row>
    <row r="441" spans="2:51" s="15" customFormat="1">
      <c r="B441" s="280"/>
      <c r="C441" s="281"/>
      <c r="D441" s="217" t="s">
        <v>197</v>
      </c>
      <c r="E441" s="282" t="s">
        <v>21</v>
      </c>
      <c r="F441" s="283" t="s">
        <v>1050</v>
      </c>
      <c r="G441" s="281"/>
      <c r="H441" s="284" t="s">
        <v>21</v>
      </c>
      <c r="I441" s="285"/>
      <c r="J441" s="281"/>
      <c r="K441" s="281"/>
      <c r="L441" s="286"/>
      <c r="M441" s="287"/>
      <c r="N441" s="288"/>
      <c r="O441" s="288"/>
      <c r="P441" s="288"/>
      <c r="Q441" s="288"/>
      <c r="R441" s="288"/>
      <c r="S441" s="288"/>
      <c r="T441" s="289"/>
      <c r="AT441" s="290" t="s">
        <v>197</v>
      </c>
      <c r="AU441" s="290" t="s">
        <v>114</v>
      </c>
      <c r="AV441" s="15" t="s">
        <v>75</v>
      </c>
      <c r="AW441" s="15" t="s">
        <v>32</v>
      </c>
      <c r="AX441" s="15" t="s">
        <v>68</v>
      </c>
      <c r="AY441" s="290" t="s">
        <v>188</v>
      </c>
    </row>
    <row r="442" spans="2:51" s="12" customFormat="1">
      <c r="B442" s="215"/>
      <c r="C442" s="216"/>
      <c r="D442" s="217" t="s">
        <v>197</v>
      </c>
      <c r="E442" s="218" t="s">
        <v>21</v>
      </c>
      <c r="F442" s="219" t="s">
        <v>1036</v>
      </c>
      <c r="G442" s="216"/>
      <c r="H442" s="220">
        <v>24.2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197</v>
      </c>
      <c r="AU442" s="226" t="s">
        <v>114</v>
      </c>
      <c r="AV442" s="12" t="s">
        <v>79</v>
      </c>
      <c r="AW442" s="12" t="s">
        <v>32</v>
      </c>
      <c r="AX442" s="12" t="s">
        <v>68</v>
      </c>
      <c r="AY442" s="226" t="s">
        <v>188</v>
      </c>
    </row>
    <row r="443" spans="2:51" s="12" customFormat="1">
      <c r="B443" s="215"/>
      <c r="C443" s="216"/>
      <c r="D443" s="217" t="s">
        <v>197</v>
      </c>
      <c r="E443" s="218" t="s">
        <v>21</v>
      </c>
      <c r="F443" s="219" t="s">
        <v>1031</v>
      </c>
      <c r="G443" s="216"/>
      <c r="H443" s="220">
        <v>24.7</v>
      </c>
      <c r="I443" s="221"/>
      <c r="J443" s="216"/>
      <c r="K443" s="216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197</v>
      </c>
      <c r="AU443" s="226" t="s">
        <v>114</v>
      </c>
      <c r="AV443" s="12" t="s">
        <v>79</v>
      </c>
      <c r="AW443" s="12" t="s">
        <v>32</v>
      </c>
      <c r="AX443" s="12" t="s">
        <v>68</v>
      </c>
      <c r="AY443" s="226" t="s">
        <v>188</v>
      </c>
    </row>
    <row r="444" spans="2:51" s="12" customFormat="1">
      <c r="B444" s="215"/>
      <c r="C444" s="216"/>
      <c r="D444" s="217" t="s">
        <v>197</v>
      </c>
      <c r="E444" s="218" t="s">
        <v>21</v>
      </c>
      <c r="F444" s="219" t="s">
        <v>1032</v>
      </c>
      <c r="G444" s="216"/>
      <c r="H444" s="220">
        <v>21.9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197</v>
      </c>
      <c r="AU444" s="226" t="s">
        <v>114</v>
      </c>
      <c r="AV444" s="12" t="s">
        <v>79</v>
      </c>
      <c r="AW444" s="12" t="s">
        <v>32</v>
      </c>
      <c r="AX444" s="12" t="s">
        <v>68</v>
      </c>
      <c r="AY444" s="226" t="s">
        <v>188</v>
      </c>
    </row>
    <row r="445" spans="2:51" s="12" customFormat="1">
      <c r="B445" s="215"/>
      <c r="C445" s="216"/>
      <c r="D445" s="217" t="s">
        <v>197</v>
      </c>
      <c r="E445" s="218" t="s">
        <v>21</v>
      </c>
      <c r="F445" s="219" t="s">
        <v>1033</v>
      </c>
      <c r="G445" s="216"/>
      <c r="H445" s="220">
        <v>22.2</v>
      </c>
      <c r="I445" s="221"/>
      <c r="J445" s="216"/>
      <c r="K445" s="216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197</v>
      </c>
      <c r="AU445" s="226" t="s">
        <v>114</v>
      </c>
      <c r="AV445" s="12" t="s">
        <v>79</v>
      </c>
      <c r="AW445" s="12" t="s">
        <v>32</v>
      </c>
      <c r="AX445" s="12" t="s">
        <v>68</v>
      </c>
      <c r="AY445" s="226" t="s">
        <v>188</v>
      </c>
    </row>
    <row r="446" spans="2:51" s="12" customFormat="1">
      <c r="B446" s="215"/>
      <c r="C446" s="216"/>
      <c r="D446" s="217" t="s">
        <v>197</v>
      </c>
      <c r="E446" s="218" t="s">
        <v>21</v>
      </c>
      <c r="F446" s="219" t="s">
        <v>1037</v>
      </c>
      <c r="G446" s="216"/>
      <c r="H446" s="220">
        <v>11.7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197</v>
      </c>
      <c r="AU446" s="226" t="s">
        <v>114</v>
      </c>
      <c r="AV446" s="12" t="s">
        <v>79</v>
      </c>
      <c r="AW446" s="12" t="s">
        <v>32</v>
      </c>
      <c r="AX446" s="12" t="s">
        <v>68</v>
      </c>
      <c r="AY446" s="226" t="s">
        <v>188</v>
      </c>
    </row>
    <row r="447" spans="2:51" s="12" customFormat="1">
      <c r="B447" s="215"/>
      <c r="C447" s="216"/>
      <c r="D447" s="217" t="s">
        <v>197</v>
      </c>
      <c r="E447" s="218" t="s">
        <v>21</v>
      </c>
      <c r="F447" s="219" t="s">
        <v>871</v>
      </c>
      <c r="G447" s="216"/>
      <c r="H447" s="220">
        <v>25.4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197</v>
      </c>
      <c r="AU447" s="226" t="s">
        <v>114</v>
      </c>
      <c r="AV447" s="12" t="s">
        <v>79</v>
      </c>
      <c r="AW447" s="12" t="s">
        <v>32</v>
      </c>
      <c r="AX447" s="12" t="s">
        <v>68</v>
      </c>
      <c r="AY447" s="226" t="s">
        <v>188</v>
      </c>
    </row>
    <row r="448" spans="2:51" s="12" customFormat="1">
      <c r="B448" s="215"/>
      <c r="C448" s="216"/>
      <c r="D448" s="217" t="s">
        <v>197</v>
      </c>
      <c r="E448" s="218" t="s">
        <v>21</v>
      </c>
      <c r="F448" s="219" t="s">
        <v>1020</v>
      </c>
      <c r="G448" s="216"/>
      <c r="H448" s="220">
        <v>8.5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197</v>
      </c>
      <c r="AU448" s="226" t="s">
        <v>114</v>
      </c>
      <c r="AV448" s="12" t="s">
        <v>79</v>
      </c>
      <c r="AW448" s="12" t="s">
        <v>32</v>
      </c>
      <c r="AX448" s="12" t="s">
        <v>68</v>
      </c>
      <c r="AY448" s="226" t="s">
        <v>188</v>
      </c>
    </row>
    <row r="449" spans="2:51" s="12" customFormat="1">
      <c r="B449" s="215"/>
      <c r="C449" s="216"/>
      <c r="D449" s="217" t="s">
        <v>197</v>
      </c>
      <c r="E449" s="218" t="s">
        <v>21</v>
      </c>
      <c r="F449" s="219" t="s">
        <v>1038</v>
      </c>
      <c r="G449" s="216"/>
      <c r="H449" s="220">
        <v>10.5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197</v>
      </c>
      <c r="AU449" s="226" t="s">
        <v>114</v>
      </c>
      <c r="AV449" s="12" t="s">
        <v>79</v>
      </c>
      <c r="AW449" s="12" t="s">
        <v>32</v>
      </c>
      <c r="AX449" s="12" t="s">
        <v>68</v>
      </c>
      <c r="AY449" s="226" t="s">
        <v>188</v>
      </c>
    </row>
    <row r="450" spans="2:51" s="12" customFormat="1">
      <c r="B450" s="215"/>
      <c r="C450" s="216"/>
      <c r="D450" s="217" t="s">
        <v>197</v>
      </c>
      <c r="E450" s="218" t="s">
        <v>21</v>
      </c>
      <c r="F450" s="219" t="s">
        <v>1021</v>
      </c>
      <c r="G450" s="216"/>
      <c r="H450" s="220">
        <v>9.6999999999999993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197</v>
      </c>
      <c r="AU450" s="226" t="s">
        <v>114</v>
      </c>
      <c r="AV450" s="12" t="s">
        <v>79</v>
      </c>
      <c r="AW450" s="12" t="s">
        <v>32</v>
      </c>
      <c r="AX450" s="12" t="s">
        <v>68</v>
      </c>
      <c r="AY450" s="226" t="s">
        <v>188</v>
      </c>
    </row>
    <row r="451" spans="2:51" s="12" customFormat="1">
      <c r="B451" s="215"/>
      <c r="C451" s="216"/>
      <c r="D451" s="217" t="s">
        <v>197</v>
      </c>
      <c r="E451" s="218" t="s">
        <v>21</v>
      </c>
      <c r="F451" s="219" t="s">
        <v>1039</v>
      </c>
      <c r="G451" s="216"/>
      <c r="H451" s="220">
        <v>10.6</v>
      </c>
      <c r="I451" s="221"/>
      <c r="J451" s="216"/>
      <c r="K451" s="216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197</v>
      </c>
      <c r="AU451" s="226" t="s">
        <v>114</v>
      </c>
      <c r="AV451" s="12" t="s">
        <v>79</v>
      </c>
      <c r="AW451" s="12" t="s">
        <v>32</v>
      </c>
      <c r="AX451" s="12" t="s">
        <v>68</v>
      </c>
      <c r="AY451" s="226" t="s">
        <v>188</v>
      </c>
    </row>
    <row r="452" spans="2:51" s="12" customFormat="1">
      <c r="B452" s="215"/>
      <c r="C452" s="216"/>
      <c r="D452" s="217" t="s">
        <v>197</v>
      </c>
      <c r="E452" s="218" t="s">
        <v>21</v>
      </c>
      <c r="F452" s="219" t="s">
        <v>1022</v>
      </c>
      <c r="G452" s="216"/>
      <c r="H452" s="220">
        <v>2.7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197</v>
      </c>
      <c r="AU452" s="226" t="s">
        <v>114</v>
      </c>
      <c r="AV452" s="12" t="s">
        <v>79</v>
      </c>
      <c r="AW452" s="12" t="s">
        <v>32</v>
      </c>
      <c r="AX452" s="12" t="s">
        <v>68</v>
      </c>
      <c r="AY452" s="226" t="s">
        <v>188</v>
      </c>
    </row>
    <row r="453" spans="2:51" s="12" customFormat="1">
      <c r="B453" s="215"/>
      <c r="C453" s="216"/>
      <c r="D453" s="217" t="s">
        <v>197</v>
      </c>
      <c r="E453" s="218" t="s">
        <v>21</v>
      </c>
      <c r="F453" s="219" t="s">
        <v>1040</v>
      </c>
      <c r="G453" s="216"/>
      <c r="H453" s="220">
        <v>2.7</v>
      </c>
      <c r="I453" s="221"/>
      <c r="J453" s="216"/>
      <c r="K453" s="216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197</v>
      </c>
      <c r="AU453" s="226" t="s">
        <v>114</v>
      </c>
      <c r="AV453" s="12" t="s">
        <v>79</v>
      </c>
      <c r="AW453" s="12" t="s">
        <v>32</v>
      </c>
      <c r="AX453" s="12" t="s">
        <v>68</v>
      </c>
      <c r="AY453" s="226" t="s">
        <v>188</v>
      </c>
    </row>
    <row r="454" spans="2:51" s="13" customFormat="1">
      <c r="B454" s="227"/>
      <c r="C454" s="228"/>
      <c r="D454" s="217" t="s">
        <v>197</v>
      </c>
      <c r="E454" s="242" t="s">
        <v>21</v>
      </c>
      <c r="F454" s="243" t="s">
        <v>199</v>
      </c>
      <c r="G454" s="228"/>
      <c r="H454" s="244">
        <v>174.8</v>
      </c>
      <c r="I454" s="233"/>
      <c r="J454" s="228"/>
      <c r="K454" s="228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197</v>
      </c>
      <c r="AU454" s="238" t="s">
        <v>114</v>
      </c>
      <c r="AV454" s="13" t="s">
        <v>114</v>
      </c>
      <c r="AW454" s="13" t="s">
        <v>32</v>
      </c>
      <c r="AX454" s="13" t="s">
        <v>68</v>
      </c>
      <c r="AY454" s="238" t="s">
        <v>188</v>
      </c>
    </row>
    <row r="455" spans="2:51" s="12" customFormat="1">
      <c r="B455" s="215"/>
      <c r="C455" s="216"/>
      <c r="D455" s="217" t="s">
        <v>197</v>
      </c>
      <c r="E455" s="218" t="s">
        <v>21</v>
      </c>
      <c r="F455" s="219" t="s">
        <v>1041</v>
      </c>
      <c r="G455" s="216"/>
      <c r="H455" s="220">
        <v>24.2</v>
      </c>
      <c r="I455" s="221"/>
      <c r="J455" s="216"/>
      <c r="K455" s="216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197</v>
      </c>
      <c r="AU455" s="226" t="s">
        <v>114</v>
      </c>
      <c r="AV455" s="12" t="s">
        <v>79</v>
      </c>
      <c r="AW455" s="12" t="s">
        <v>32</v>
      </c>
      <c r="AX455" s="12" t="s">
        <v>68</v>
      </c>
      <c r="AY455" s="226" t="s">
        <v>188</v>
      </c>
    </row>
    <row r="456" spans="2:51" s="12" customFormat="1">
      <c r="B456" s="215"/>
      <c r="C456" s="216"/>
      <c r="D456" s="217" t="s">
        <v>197</v>
      </c>
      <c r="E456" s="218" t="s">
        <v>21</v>
      </c>
      <c r="F456" s="219" t="s">
        <v>1042</v>
      </c>
      <c r="G456" s="216"/>
      <c r="H456" s="220">
        <v>24.7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197</v>
      </c>
      <c r="AU456" s="226" t="s">
        <v>114</v>
      </c>
      <c r="AV456" s="12" t="s">
        <v>79</v>
      </c>
      <c r="AW456" s="12" t="s">
        <v>32</v>
      </c>
      <c r="AX456" s="12" t="s">
        <v>68</v>
      </c>
      <c r="AY456" s="226" t="s">
        <v>188</v>
      </c>
    </row>
    <row r="457" spans="2:51" s="12" customFormat="1">
      <c r="B457" s="215"/>
      <c r="C457" s="216"/>
      <c r="D457" s="217" t="s">
        <v>197</v>
      </c>
      <c r="E457" s="218" t="s">
        <v>21</v>
      </c>
      <c r="F457" s="219" t="s">
        <v>1043</v>
      </c>
      <c r="G457" s="216"/>
      <c r="H457" s="220">
        <v>24.9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197</v>
      </c>
      <c r="AU457" s="226" t="s">
        <v>114</v>
      </c>
      <c r="AV457" s="12" t="s">
        <v>79</v>
      </c>
      <c r="AW457" s="12" t="s">
        <v>32</v>
      </c>
      <c r="AX457" s="12" t="s">
        <v>68</v>
      </c>
      <c r="AY457" s="226" t="s">
        <v>188</v>
      </c>
    </row>
    <row r="458" spans="2:51" s="12" customFormat="1">
      <c r="B458" s="215"/>
      <c r="C458" s="216"/>
      <c r="D458" s="217" t="s">
        <v>197</v>
      </c>
      <c r="E458" s="218" t="s">
        <v>21</v>
      </c>
      <c r="F458" s="219" t="s">
        <v>1034</v>
      </c>
      <c r="G458" s="216"/>
      <c r="H458" s="220">
        <v>25.2</v>
      </c>
      <c r="I458" s="221"/>
      <c r="J458" s="216"/>
      <c r="K458" s="216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197</v>
      </c>
      <c r="AU458" s="226" t="s">
        <v>114</v>
      </c>
      <c r="AV458" s="12" t="s">
        <v>79</v>
      </c>
      <c r="AW458" s="12" t="s">
        <v>32</v>
      </c>
      <c r="AX458" s="12" t="s">
        <v>68</v>
      </c>
      <c r="AY458" s="226" t="s">
        <v>188</v>
      </c>
    </row>
    <row r="459" spans="2:51" s="12" customFormat="1">
      <c r="B459" s="215"/>
      <c r="C459" s="216"/>
      <c r="D459" s="217" t="s">
        <v>197</v>
      </c>
      <c r="E459" s="218" t="s">
        <v>21</v>
      </c>
      <c r="F459" s="219" t="s">
        <v>1023</v>
      </c>
      <c r="G459" s="216"/>
      <c r="H459" s="220">
        <v>5.8</v>
      </c>
      <c r="I459" s="221"/>
      <c r="J459" s="216"/>
      <c r="K459" s="216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197</v>
      </c>
      <c r="AU459" s="226" t="s">
        <v>114</v>
      </c>
      <c r="AV459" s="12" t="s">
        <v>79</v>
      </c>
      <c r="AW459" s="12" t="s">
        <v>32</v>
      </c>
      <c r="AX459" s="12" t="s">
        <v>68</v>
      </c>
      <c r="AY459" s="226" t="s">
        <v>188</v>
      </c>
    </row>
    <row r="460" spans="2:51" s="12" customFormat="1">
      <c r="B460" s="215"/>
      <c r="C460" s="216"/>
      <c r="D460" s="217" t="s">
        <v>197</v>
      </c>
      <c r="E460" s="218" t="s">
        <v>21</v>
      </c>
      <c r="F460" s="219" t="s">
        <v>1024</v>
      </c>
      <c r="G460" s="216"/>
      <c r="H460" s="220">
        <v>5.8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197</v>
      </c>
      <c r="AU460" s="226" t="s">
        <v>114</v>
      </c>
      <c r="AV460" s="12" t="s">
        <v>79</v>
      </c>
      <c r="AW460" s="12" t="s">
        <v>32</v>
      </c>
      <c r="AX460" s="12" t="s">
        <v>68</v>
      </c>
      <c r="AY460" s="226" t="s">
        <v>188</v>
      </c>
    </row>
    <row r="461" spans="2:51" s="12" customFormat="1">
      <c r="B461" s="215"/>
      <c r="C461" s="216"/>
      <c r="D461" s="217" t="s">
        <v>197</v>
      </c>
      <c r="E461" s="218" t="s">
        <v>21</v>
      </c>
      <c r="F461" s="219" t="s">
        <v>1044</v>
      </c>
      <c r="G461" s="216"/>
      <c r="H461" s="220">
        <v>6.8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197</v>
      </c>
      <c r="AU461" s="226" t="s">
        <v>114</v>
      </c>
      <c r="AV461" s="12" t="s">
        <v>79</v>
      </c>
      <c r="AW461" s="12" t="s">
        <v>32</v>
      </c>
      <c r="AX461" s="12" t="s">
        <v>68</v>
      </c>
      <c r="AY461" s="226" t="s">
        <v>188</v>
      </c>
    </row>
    <row r="462" spans="2:51" s="12" customFormat="1">
      <c r="B462" s="215"/>
      <c r="C462" s="216"/>
      <c r="D462" s="217" t="s">
        <v>197</v>
      </c>
      <c r="E462" s="218" t="s">
        <v>21</v>
      </c>
      <c r="F462" s="219" t="s">
        <v>1045</v>
      </c>
      <c r="G462" s="216"/>
      <c r="H462" s="220">
        <v>13.9</v>
      </c>
      <c r="I462" s="221"/>
      <c r="J462" s="216"/>
      <c r="K462" s="216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197</v>
      </c>
      <c r="AU462" s="226" t="s">
        <v>114</v>
      </c>
      <c r="AV462" s="12" t="s">
        <v>79</v>
      </c>
      <c r="AW462" s="12" t="s">
        <v>32</v>
      </c>
      <c r="AX462" s="12" t="s">
        <v>68</v>
      </c>
      <c r="AY462" s="226" t="s">
        <v>188</v>
      </c>
    </row>
    <row r="463" spans="2:51" s="12" customFormat="1">
      <c r="B463" s="215"/>
      <c r="C463" s="216"/>
      <c r="D463" s="217" t="s">
        <v>197</v>
      </c>
      <c r="E463" s="218" t="s">
        <v>21</v>
      </c>
      <c r="F463" s="219" t="s">
        <v>1025</v>
      </c>
      <c r="G463" s="216"/>
      <c r="H463" s="220">
        <v>5.8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197</v>
      </c>
      <c r="AU463" s="226" t="s">
        <v>114</v>
      </c>
      <c r="AV463" s="12" t="s">
        <v>79</v>
      </c>
      <c r="AW463" s="12" t="s">
        <v>32</v>
      </c>
      <c r="AX463" s="12" t="s">
        <v>68</v>
      </c>
      <c r="AY463" s="226" t="s">
        <v>188</v>
      </c>
    </row>
    <row r="464" spans="2:51" s="12" customFormat="1">
      <c r="B464" s="215"/>
      <c r="C464" s="216"/>
      <c r="D464" s="217" t="s">
        <v>197</v>
      </c>
      <c r="E464" s="218" t="s">
        <v>21</v>
      </c>
      <c r="F464" s="219" t="s">
        <v>1026</v>
      </c>
      <c r="G464" s="216"/>
      <c r="H464" s="220">
        <v>8.8000000000000007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197</v>
      </c>
      <c r="AU464" s="226" t="s">
        <v>114</v>
      </c>
      <c r="AV464" s="12" t="s">
        <v>79</v>
      </c>
      <c r="AW464" s="12" t="s">
        <v>32</v>
      </c>
      <c r="AX464" s="12" t="s">
        <v>68</v>
      </c>
      <c r="AY464" s="226" t="s">
        <v>188</v>
      </c>
    </row>
    <row r="465" spans="2:65" s="12" customFormat="1">
      <c r="B465" s="215"/>
      <c r="C465" s="216"/>
      <c r="D465" s="217" t="s">
        <v>197</v>
      </c>
      <c r="E465" s="218" t="s">
        <v>21</v>
      </c>
      <c r="F465" s="219" t="s">
        <v>872</v>
      </c>
      <c r="G465" s="216"/>
      <c r="H465" s="220">
        <v>9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197</v>
      </c>
      <c r="AU465" s="226" t="s">
        <v>114</v>
      </c>
      <c r="AV465" s="12" t="s">
        <v>79</v>
      </c>
      <c r="AW465" s="12" t="s">
        <v>32</v>
      </c>
      <c r="AX465" s="12" t="s">
        <v>68</v>
      </c>
      <c r="AY465" s="226" t="s">
        <v>188</v>
      </c>
    </row>
    <row r="466" spans="2:65" s="12" customFormat="1">
      <c r="B466" s="215"/>
      <c r="C466" s="216"/>
      <c r="D466" s="217" t="s">
        <v>197</v>
      </c>
      <c r="E466" s="218" t="s">
        <v>21</v>
      </c>
      <c r="F466" s="219" t="s">
        <v>873</v>
      </c>
      <c r="G466" s="216"/>
      <c r="H466" s="220">
        <v>4.0999999999999996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197</v>
      </c>
      <c r="AU466" s="226" t="s">
        <v>114</v>
      </c>
      <c r="AV466" s="12" t="s">
        <v>79</v>
      </c>
      <c r="AW466" s="12" t="s">
        <v>32</v>
      </c>
      <c r="AX466" s="12" t="s">
        <v>68</v>
      </c>
      <c r="AY466" s="226" t="s">
        <v>188</v>
      </c>
    </row>
    <row r="467" spans="2:65" s="12" customFormat="1">
      <c r="B467" s="215"/>
      <c r="C467" s="216"/>
      <c r="D467" s="217" t="s">
        <v>197</v>
      </c>
      <c r="E467" s="218" t="s">
        <v>21</v>
      </c>
      <c r="F467" s="219" t="s">
        <v>874</v>
      </c>
      <c r="G467" s="216"/>
      <c r="H467" s="220">
        <v>25.4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197</v>
      </c>
      <c r="AU467" s="226" t="s">
        <v>114</v>
      </c>
      <c r="AV467" s="12" t="s">
        <v>79</v>
      </c>
      <c r="AW467" s="12" t="s">
        <v>32</v>
      </c>
      <c r="AX467" s="12" t="s">
        <v>68</v>
      </c>
      <c r="AY467" s="226" t="s">
        <v>188</v>
      </c>
    </row>
    <row r="468" spans="2:65" s="12" customFormat="1">
      <c r="B468" s="215"/>
      <c r="C468" s="216"/>
      <c r="D468" s="217" t="s">
        <v>197</v>
      </c>
      <c r="E468" s="218" t="s">
        <v>21</v>
      </c>
      <c r="F468" s="219" t="s">
        <v>875</v>
      </c>
      <c r="G468" s="216"/>
      <c r="H468" s="220">
        <v>8.6999999999999993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197</v>
      </c>
      <c r="AU468" s="226" t="s">
        <v>114</v>
      </c>
      <c r="AV468" s="12" t="s">
        <v>79</v>
      </c>
      <c r="AW468" s="12" t="s">
        <v>32</v>
      </c>
      <c r="AX468" s="12" t="s">
        <v>68</v>
      </c>
      <c r="AY468" s="226" t="s">
        <v>188</v>
      </c>
    </row>
    <row r="469" spans="2:65" s="13" customFormat="1">
      <c r="B469" s="227"/>
      <c r="C469" s="228"/>
      <c r="D469" s="217" t="s">
        <v>197</v>
      </c>
      <c r="E469" s="242" t="s">
        <v>21</v>
      </c>
      <c r="F469" s="243" t="s">
        <v>199</v>
      </c>
      <c r="G469" s="228"/>
      <c r="H469" s="244">
        <v>193.1</v>
      </c>
      <c r="I469" s="233"/>
      <c r="J469" s="228"/>
      <c r="K469" s="228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197</v>
      </c>
      <c r="AU469" s="238" t="s">
        <v>114</v>
      </c>
      <c r="AV469" s="13" t="s">
        <v>114</v>
      </c>
      <c r="AW469" s="13" t="s">
        <v>32</v>
      </c>
      <c r="AX469" s="13" t="s">
        <v>68</v>
      </c>
      <c r="AY469" s="238" t="s">
        <v>188</v>
      </c>
    </row>
    <row r="470" spans="2:65" s="14" customFormat="1">
      <c r="B470" s="245"/>
      <c r="C470" s="246"/>
      <c r="D470" s="217" t="s">
        <v>197</v>
      </c>
      <c r="E470" s="291" t="s">
        <v>21</v>
      </c>
      <c r="F470" s="292" t="s">
        <v>238</v>
      </c>
      <c r="G470" s="246"/>
      <c r="H470" s="293">
        <v>516.29999999999995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AT470" s="255" t="s">
        <v>197</v>
      </c>
      <c r="AU470" s="255" t="s">
        <v>114</v>
      </c>
      <c r="AV470" s="14" t="s">
        <v>195</v>
      </c>
      <c r="AW470" s="14" t="s">
        <v>32</v>
      </c>
      <c r="AX470" s="14" t="s">
        <v>75</v>
      </c>
      <c r="AY470" s="255" t="s">
        <v>188</v>
      </c>
    </row>
    <row r="471" spans="2:65" s="11" customFormat="1" ht="22.35" customHeight="1">
      <c r="B471" s="186"/>
      <c r="C471" s="187"/>
      <c r="D471" s="200" t="s">
        <v>67</v>
      </c>
      <c r="E471" s="201" t="s">
        <v>478</v>
      </c>
      <c r="F471" s="201" t="s">
        <v>1051</v>
      </c>
      <c r="G471" s="187"/>
      <c r="H471" s="187"/>
      <c r="I471" s="190"/>
      <c r="J471" s="202">
        <f>BK471</f>
        <v>0</v>
      </c>
      <c r="K471" s="187"/>
      <c r="L471" s="192"/>
      <c r="M471" s="193"/>
      <c r="N471" s="194"/>
      <c r="O471" s="194"/>
      <c r="P471" s="195">
        <f>SUM(P472:P479)</f>
        <v>0</v>
      </c>
      <c r="Q471" s="194"/>
      <c r="R471" s="195">
        <f>SUM(R472:R479)</f>
        <v>2.1308000000000002</v>
      </c>
      <c r="S471" s="194"/>
      <c r="T471" s="196">
        <f>SUM(T472:T479)</f>
        <v>0</v>
      </c>
      <c r="AR471" s="197" t="s">
        <v>75</v>
      </c>
      <c r="AT471" s="198" t="s">
        <v>67</v>
      </c>
      <c r="AU471" s="198" t="s">
        <v>79</v>
      </c>
      <c r="AY471" s="197" t="s">
        <v>188</v>
      </c>
      <c r="BK471" s="199">
        <f>SUM(BK472:BK479)</f>
        <v>0</v>
      </c>
    </row>
    <row r="472" spans="2:65" s="1" customFormat="1" ht="22.5" customHeight="1">
      <c r="B472" s="42"/>
      <c r="C472" s="203" t="s">
        <v>501</v>
      </c>
      <c r="D472" s="203" t="s">
        <v>190</v>
      </c>
      <c r="E472" s="204" t="s">
        <v>1052</v>
      </c>
      <c r="F472" s="205" t="s">
        <v>1053</v>
      </c>
      <c r="G472" s="206" t="s">
        <v>430</v>
      </c>
      <c r="H472" s="207">
        <v>30</v>
      </c>
      <c r="I472" s="208"/>
      <c r="J472" s="209">
        <f>ROUND(I472*H472,2)</f>
        <v>0</v>
      </c>
      <c r="K472" s="205" t="s">
        <v>21</v>
      </c>
      <c r="L472" s="62"/>
      <c r="M472" s="210" t="s">
        <v>21</v>
      </c>
      <c r="N472" s="211" t="s">
        <v>39</v>
      </c>
      <c r="O472" s="43"/>
      <c r="P472" s="212">
        <f>O472*H472</f>
        <v>0</v>
      </c>
      <c r="Q472" s="212">
        <v>4.684E-2</v>
      </c>
      <c r="R472" s="212">
        <f>Q472*H472</f>
        <v>1.4052</v>
      </c>
      <c r="S472" s="212">
        <v>0</v>
      </c>
      <c r="T472" s="213">
        <f>S472*H472</f>
        <v>0</v>
      </c>
      <c r="AR472" s="25" t="s">
        <v>195</v>
      </c>
      <c r="AT472" s="25" t="s">
        <v>190</v>
      </c>
      <c r="AU472" s="25" t="s">
        <v>114</v>
      </c>
      <c r="AY472" s="25" t="s">
        <v>188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25" t="s">
        <v>75</v>
      </c>
      <c r="BK472" s="214">
        <f>ROUND(I472*H472,2)</f>
        <v>0</v>
      </c>
      <c r="BL472" s="25" t="s">
        <v>195</v>
      </c>
      <c r="BM472" s="25" t="s">
        <v>1054</v>
      </c>
    </row>
    <row r="473" spans="2:65" s="12" customFormat="1">
      <c r="B473" s="215"/>
      <c r="C473" s="216"/>
      <c r="D473" s="229" t="s">
        <v>197</v>
      </c>
      <c r="E473" s="239" t="s">
        <v>21</v>
      </c>
      <c r="F473" s="240" t="s">
        <v>1055</v>
      </c>
      <c r="G473" s="216"/>
      <c r="H473" s="241">
        <v>30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197</v>
      </c>
      <c r="AU473" s="226" t="s">
        <v>114</v>
      </c>
      <c r="AV473" s="12" t="s">
        <v>79</v>
      </c>
      <c r="AW473" s="12" t="s">
        <v>32</v>
      </c>
      <c r="AX473" s="12" t="s">
        <v>75</v>
      </c>
      <c r="AY473" s="226" t="s">
        <v>188</v>
      </c>
    </row>
    <row r="474" spans="2:65" s="1" customFormat="1" ht="22.5" customHeight="1">
      <c r="B474" s="42"/>
      <c r="C474" s="256" t="s">
        <v>505</v>
      </c>
      <c r="D474" s="256" t="s">
        <v>292</v>
      </c>
      <c r="E474" s="257" t="s">
        <v>1056</v>
      </c>
      <c r="F474" s="258" t="s">
        <v>1057</v>
      </c>
      <c r="G474" s="259" t="s">
        <v>430</v>
      </c>
      <c r="H474" s="260">
        <v>28</v>
      </c>
      <c r="I474" s="261"/>
      <c r="J474" s="262">
        <f>ROUND(I474*H474,2)</f>
        <v>0</v>
      </c>
      <c r="K474" s="258" t="s">
        <v>21</v>
      </c>
      <c r="L474" s="263"/>
      <c r="M474" s="264" t="s">
        <v>21</v>
      </c>
      <c r="N474" s="265" t="s">
        <v>39</v>
      </c>
      <c r="O474" s="43"/>
      <c r="P474" s="212">
        <f>O474*H474</f>
        <v>0</v>
      </c>
      <c r="Q474" s="212">
        <v>1.23E-2</v>
      </c>
      <c r="R474" s="212">
        <f>Q474*H474</f>
        <v>0.34439999999999998</v>
      </c>
      <c r="S474" s="212">
        <v>0</v>
      </c>
      <c r="T474" s="213">
        <f>S474*H474</f>
        <v>0</v>
      </c>
      <c r="AR474" s="25" t="s">
        <v>227</v>
      </c>
      <c r="AT474" s="25" t="s">
        <v>292</v>
      </c>
      <c r="AU474" s="25" t="s">
        <v>114</v>
      </c>
      <c r="AY474" s="25" t="s">
        <v>188</v>
      </c>
      <c r="BE474" s="214">
        <f>IF(N474="základní",J474,0)</f>
        <v>0</v>
      </c>
      <c r="BF474" s="214">
        <f>IF(N474="snížená",J474,0)</f>
        <v>0</v>
      </c>
      <c r="BG474" s="214">
        <f>IF(N474="zákl. přenesená",J474,0)</f>
        <v>0</v>
      </c>
      <c r="BH474" s="214">
        <f>IF(N474="sníž. přenesená",J474,0)</f>
        <v>0</v>
      </c>
      <c r="BI474" s="214">
        <f>IF(N474="nulová",J474,0)</f>
        <v>0</v>
      </c>
      <c r="BJ474" s="25" t="s">
        <v>75</v>
      </c>
      <c r="BK474" s="214">
        <f>ROUND(I474*H474,2)</f>
        <v>0</v>
      </c>
      <c r="BL474" s="25" t="s">
        <v>195</v>
      </c>
      <c r="BM474" s="25" t="s">
        <v>1058</v>
      </c>
    </row>
    <row r="475" spans="2:65" s="12" customFormat="1">
      <c r="B475" s="215"/>
      <c r="C475" s="216"/>
      <c r="D475" s="229" t="s">
        <v>197</v>
      </c>
      <c r="E475" s="239" t="s">
        <v>21</v>
      </c>
      <c r="F475" s="240" t="s">
        <v>333</v>
      </c>
      <c r="G475" s="216"/>
      <c r="H475" s="241">
        <v>28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197</v>
      </c>
      <c r="AU475" s="226" t="s">
        <v>114</v>
      </c>
      <c r="AV475" s="12" t="s">
        <v>79</v>
      </c>
      <c r="AW475" s="12" t="s">
        <v>32</v>
      </c>
      <c r="AX475" s="12" t="s">
        <v>75</v>
      </c>
      <c r="AY475" s="226" t="s">
        <v>188</v>
      </c>
    </row>
    <row r="476" spans="2:65" s="1" customFormat="1" ht="22.5" customHeight="1">
      <c r="B476" s="42"/>
      <c r="C476" s="256" t="s">
        <v>478</v>
      </c>
      <c r="D476" s="256" t="s">
        <v>292</v>
      </c>
      <c r="E476" s="257" t="s">
        <v>1059</v>
      </c>
      <c r="F476" s="258" t="s">
        <v>1060</v>
      </c>
      <c r="G476" s="259" t="s">
        <v>430</v>
      </c>
      <c r="H476" s="260">
        <v>2</v>
      </c>
      <c r="I476" s="261"/>
      <c r="J476" s="262">
        <f>ROUND(I476*H476,2)</f>
        <v>0</v>
      </c>
      <c r="K476" s="258" t="s">
        <v>21</v>
      </c>
      <c r="L476" s="263"/>
      <c r="M476" s="264" t="s">
        <v>21</v>
      </c>
      <c r="N476" s="265" t="s">
        <v>39</v>
      </c>
      <c r="O476" s="43"/>
      <c r="P476" s="212">
        <f>O476*H476</f>
        <v>0</v>
      </c>
      <c r="Q476" s="212">
        <v>1.21E-2</v>
      </c>
      <c r="R476" s="212">
        <f>Q476*H476</f>
        <v>2.4199999999999999E-2</v>
      </c>
      <c r="S476" s="212">
        <v>0</v>
      </c>
      <c r="T476" s="213">
        <f>S476*H476</f>
        <v>0</v>
      </c>
      <c r="AR476" s="25" t="s">
        <v>227</v>
      </c>
      <c r="AT476" s="25" t="s">
        <v>292</v>
      </c>
      <c r="AU476" s="25" t="s">
        <v>114</v>
      </c>
      <c r="AY476" s="25" t="s">
        <v>188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25" t="s">
        <v>75</v>
      </c>
      <c r="BK476" s="214">
        <f>ROUND(I476*H476,2)</f>
        <v>0</v>
      </c>
      <c r="BL476" s="25" t="s">
        <v>195</v>
      </c>
      <c r="BM476" s="25" t="s">
        <v>1061</v>
      </c>
    </row>
    <row r="477" spans="2:65" s="12" customFormat="1">
      <c r="B477" s="215"/>
      <c r="C477" s="216"/>
      <c r="D477" s="229" t="s">
        <v>197</v>
      </c>
      <c r="E477" s="239" t="s">
        <v>21</v>
      </c>
      <c r="F477" s="240" t="s">
        <v>79</v>
      </c>
      <c r="G477" s="216"/>
      <c r="H477" s="241">
        <v>2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197</v>
      </c>
      <c r="AU477" s="226" t="s">
        <v>114</v>
      </c>
      <c r="AV477" s="12" t="s">
        <v>79</v>
      </c>
      <c r="AW477" s="12" t="s">
        <v>32</v>
      </c>
      <c r="AX477" s="12" t="s">
        <v>75</v>
      </c>
      <c r="AY477" s="226" t="s">
        <v>188</v>
      </c>
    </row>
    <row r="478" spans="2:65" s="1" customFormat="1" ht="22.5" customHeight="1">
      <c r="B478" s="42"/>
      <c r="C478" s="256" t="s">
        <v>516</v>
      </c>
      <c r="D478" s="256" t="s">
        <v>292</v>
      </c>
      <c r="E478" s="257" t="s">
        <v>1062</v>
      </c>
      <c r="F478" s="258" t="s">
        <v>1063</v>
      </c>
      <c r="G478" s="259" t="s">
        <v>430</v>
      </c>
      <c r="H478" s="260">
        <v>30</v>
      </c>
      <c r="I478" s="261"/>
      <c r="J478" s="262">
        <f>ROUND(I478*H478,2)</f>
        <v>0</v>
      </c>
      <c r="K478" s="258" t="s">
        <v>21</v>
      </c>
      <c r="L478" s="263"/>
      <c r="M478" s="264" t="s">
        <v>21</v>
      </c>
      <c r="N478" s="265" t="s">
        <v>39</v>
      </c>
      <c r="O478" s="43"/>
      <c r="P478" s="212">
        <f>O478*H478</f>
        <v>0</v>
      </c>
      <c r="Q478" s="212">
        <v>1.1900000000000001E-2</v>
      </c>
      <c r="R478" s="212">
        <f>Q478*H478</f>
        <v>0.35700000000000004</v>
      </c>
      <c r="S478" s="212">
        <v>0</v>
      </c>
      <c r="T478" s="213">
        <f>S478*H478</f>
        <v>0</v>
      </c>
      <c r="AR478" s="25" t="s">
        <v>227</v>
      </c>
      <c r="AT478" s="25" t="s">
        <v>292</v>
      </c>
      <c r="AU478" s="25" t="s">
        <v>114</v>
      </c>
      <c r="AY478" s="25" t="s">
        <v>188</v>
      </c>
      <c r="BE478" s="214">
        <f>IF(N478="základní",J478,0)</f>
        <v>0</v>
      </c>
      <c r="BF478" s="214">
        <f>IF(N478="snížená",J478,0)</f>
        <v>0</v>
      </c>
      <c r="BG478" s="214">
        <f>IF(N478="zákl. přenesená",J478,0)</f>
        <v>0</v>
      </c>
      <c r="BH478" s="214">
        <f>IF(N478="sníž. přenesená",J478,0)</f>
        <v>0</v>
      </c>
      <c r="BI478" s="214">
        <f>IF(N478="nulová",J478,0)</f>
        <v>0</v>
      </c>
      <c r="BJ478" s="25" t="s">
        <v>75</v>
      </c>
      <c r="BK478" s="214">
        <f>ROUND(I478*H478,2)</f>
        <v>0</v>
      </c>
      <c r="BL478" s="25" t="s">
        <v>195</v>
      </c>
      <c r="BM478" s="25" t="s">
        <v>1064</v>
      </c>
    </row>
    <row r="479" spans="2:65" s="12" customFormat="1">
      <c r="B479" s="215"/>
      <c r="C479" s="216"/>
      <c r="D479" s="217" t="s">
        <v>197</v>
      </c>
      <c r="E479" s="218" t="s">
        <v>21</v>
      </c>
      <c r="F479" s="219" t="s">
        <v>342</v>
      </c>
      <c r="G479" s="216"/>
      <c r="H479" s="220">
        <v>30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197</v>
      </c>
      <c r="AU479" s="226" t="s">
        <v>114</v>
      </c>
      <c r="AV479" s="12" t="s">
        <v>79</v>
      </c>
      <c r="AW479" s="12" t="s">
        <v>32</v>
      </c>
      <c r="AX479" s="12" t="s">
        <v>75</v>
      </c>
      <c r="AY479" s="226" t="s">
        <v>188</v>
      </c>
    </row>
    <row r="480" spans="2:65" s="11" customFormat="1" ht="29.85" customHeight="1">
      <c r="B480" s="186"/>
      <c r="C480" s="187"/>
      <c r="D480" s="188" t="s">
        <v>67</v>
      </c>
      <c r="E480" s="266" t="s">
        <v>231</v>
      </c>
      <c r="F480" s="266" t="s">
        <v>424</v>
      </c>
      <c r="G480" s="187"/>
      <c r="H480" s="187"/>
      <c r="I480" s="190"/>
      <c r="J480" s="267">
        <f>BK480</f>
        <v>0</v>
      </c>
      <c r="K480" s="187"/>
      <c r="L480" s="192"/>
      <c r="M480" s="193"/>
      <c r="N480" s="194"/>
      <c r="O480" s="194"/>
      <c r="P480" s="195">
        <f>P481+P486+P503</f>
        <v>0</v>
      </c>
      <c r="Q480" s="194"/>
      <c r="R480" s="195">
        <f>R481+R486+R503</f>
        <v>1.7932030000000001</v>
      </c>
      <c r="S480" s="194"/>
      <c r="T480" s="196">
        <f>T481+T486+T503</f>
        <v>0</v>
      </c>
      <c r="AR480" s="197" t="s">
        <v>75</v>
      </c>
      <c r="AT480" s="198" t="s">
        <v>67</v>
      </c>
      <c r="AU480" s="198" t="s">
        <v>75</v>
      </c>
      <c r="AY480" s="197" t="s">
        <v>188</v>
      </c>
      <c r="BK480" s="199">
        <f>BK481+BK486+BK503</f>
        <v>0</v>
      </c>
    </row>
    <row r="481" spans="2:65" s="11" customFormat="1" ht="14.85" customHeight="1">
      <c r="B481" s="186"/>
      <c r="C481" s="187"/>
      <c r="D481" s="200" t="s">
        <v>67</v>
      </c>
      <c r="E481" s="201" t="s">
        <v>510</v>
      </c>
      <c r="F481" s="201" t="s">
        <v>511</v>
      </c>
      <c r="G481" s="187"/>
      <c r="H481" s="187"/>
      <c r="I481" s="190"/>
      <c r="J481" s="202">
        <f>BK481</f>
        <v>0</v>
      </c>
      <c r="K481" s="187"/>
      <c r="L481" s="192"/>
      <c r="M481" s="193"/>
      <c r="N481" s="194"/>
      <c r="O481" s="194"/>
      <c r="P481" s="195">
        <f>SUM(P482:P485)</f>
        <v>0</v>
      </c>
      <c r="Q481" s="194"/>
      <c r="R481" s="195">
        <f>SUM(R482:R485)</f>
        <v>1.6935600000000002</v>
      </c>
      <c r="S481" s="194"/>
      <c r="T481" s="196">
        <f>SUM(T482:T485)</f>
        <v>0</v>
      </c>
      <c r="AR481" s="197" t="s">
        <v>75</v>
      </c>
      <c r="AT481" s="198" t="s">
        <v>67</v>
      </c>
      <c r="AU481" s="198" t="s">
        <v>79</v>
      </c>
      <c r="AY481" s="197" t="s">
        <v>188</v>
      </c>
      <c r="BK481" s="199">
        <f>SUM(BK482:BK485)</f>
        <v>0</v>
      </c>
    </row>
    <row r="482" spans="2:65" s="1" customFormat="1" ht="31.5" customHeight="1">
      <c r="B482" s="42"/>
      <c r="C482" s="203" t="s">
        <v>520</v>
      </c>
      <c r="D482" s="203" t="s">
        <v>190</v>
      </c>
      <c r="E482" s="204" t="s">
        <v>1065</v>
      </c>
      <c r="F482" s="205" t="s">
        <v>1066</v>
      </c>
      <c r="G482" s="206" t="s">
        <v>234</v>
      </c>
      <c r="H482" s="207">
        <v>11</v>
      </c>
      <c r="I482" s="208"/>
      <c r="J482" s="209">
        <f>ROUND(I482*H482,2)</f>
        <v>0</v>
      </c>
      <c r="K482" s="205" t="s">
        <v>21</v>
      </c>
      <c r="L482" s="62"/>
      <c r="M482" s="210" t="s">
        <v>21</v>
      </c>
      <c r="N482" s="211" t="s">
        <v>39</v>
      </c>
      <c r="O482" s="43"/>
      <c r="P482" s="212">
        <f>O482*H482</f>
        <v>0</v>
      </c>
      <c r="Q482" s="212">
        <v>0.15396000000000001</v>
      </c>
      <c r="R482" s="212">
        <f>Q482*H482</f>
        <v>1.6935600000000002</v>
      </c>
      <c r="S482" s="212">
        <v>0</v>
      </c>
      <c r="T482" s="213">
        <f>S482*H482</f>
        <v>0</v>
      </c>
      <c r="AR482" s="25" t="s">
        <v>195</v>
      </c>
      <c r="AT482" s="25" t="s">
        <v>190</v>
      </c>
      <c r="AU482" s="25" t="s">
        <v>114</v>
      </c>
      <c r="AY482" s="25" t="s">
        <v>188</v>
      </c>
      <c r="BE482" s="214">
        <f>IF(N482="základní",J482,0)</f>
        <v>0</v>
      </c>
      <c r="BF482" s="214">
        <f>IF(N482="snížená",J482,0)</f>
        <v>0</v>
      </c>
      <c r="BG482" s="214">
        <f>IF(N482="zákl. přenesená",J482,0)</f>
        <v>0</v>
      </c>
      <c r="BH482" s="214">
        <f>IF(N482="sníž. přenesená",J482,0)</f>
        <v>0</v>
      </c>
      <c r="BI482" s="214">
        <f>IF(N482="nulová",J482,0)</f>
        <v>0</v>
      </c>
      <c r="BJ482" s="25" t="s">
        <v>75</v>
      </c>
      <c r="BK482" s="214">
        <f>ROUND(I482*H482,2)</f>
        <v>0</v>
      </c>
      <c r="BL482" s="25" t="s">
        <v>195</v>
      </c>
      <c r="BM482" s="25" t="s">
        <v>1067</v>
      </c>
    </row>
    <row r="483" spans="2:65" s="12" customFormat="1">
      <c r="B483" s="215"/>
      <c r="C483" s="216"/>
      <c r="D483" s="217" t="s">
        <v>197</v>
      </c>
      <c r="E483" s="218" t="s">
        <v>21</v>
      </c>
      <c r="F483" s="219" t="s">
        <v>1068</v>
      </c>
      <c r="G483" s="216"/>
      <c r="H483" s="220">
        <v>3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197</v>
      </c>
      <c r="AU483" s="226" t="s">
        <v>114</v>
      </c>
      <c r="AV483" s="12" t="s">
        <v>79</v>
      </c>
      <c r="AW483" s="12" t="s">
        <v>32</v>
      </c>
      <c r="AX483" s="12" t="s">
        <v>68</v>
      </c>
      <c r="AY483" s="226" t="s">
        <v>188</v>
      </c>
    </row>
    <row r="484" spans="2:65" s="12" customFormat="1">
      <c r="B484" s="215"/>
      <c r="C484" s="216"/>
      <c r="D484" s="217" t="s">
        <v>197</v>
      </c>
      <c r="E484" s="218" t="s">
        <v>21</v>
      </c>
      <c r="F484" s="219" t="s">
        <v>1069</v>
      </c>
      <c r="G484" s="216"/>
      <c r="H484" s="220">
        <v>8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197</v>
      </c>
      <c r="AU484" s="226" t="s">
        <v>114</v>
      </c>
      <c r="AV484" s="12" t="s">
        <v>79</v>
      </c>
      <c r="AW484" s="12" t="s">
        <v>32</v>
      </c>
      <c r="AX484" s="12" t="s">
        <v>68</v>
      </c>
      <c r="AY484" s="226" t="s">
        <v>188</v>
      </c>
    </row>
    <row r="485" spans="2:65" s="13" customFormat="1">
      <c r="B485" s="227"/>
      <c r="C485" s="228"/>
      <c r="D485" s="217" t="s">
        <v>197</v>
      </c>
      <c r="E485" s="242" t="s">
        <v>21</v>
      </c>
      <c r="F485" s="243" t="s">
        <v>199</v>
      </c>
      <c r="G485" s="228"/>
      <c r="H485" s="244">
        <v>11</v>
      </c>
      <c r="I485" s="233"/>
      <c r="J485" s="228"/>
      <c r="K485" s="228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197</v>
      </c>
      <c r="AU485" s="238" t="s">
        <v>114</v>
      </c>
      <c r="AV485" s="13" t="s">
        <v>114</v>
      </c>
      <c r="AW485" s="13" t="s">
        <v>32</v>
      </c>
      <c r="AX485" s="13" t="s">
        <v>75</v>
      </c>
      <c r="AY485" s="238" t="s">
        <v>188</v>
      </c>
    </row>
    <row r="486" spans="2:65" s="11" customFormat="1" ht="22.35" customHeight="1">
      <c r="B486" s="186"/>
      <c r="C486" s="187"/>
      <c r="D486" s="200" t="s">
        <v>67</v>
      </c>
      <c r="E486" s="201" t="s">
        <v>1070</v>
      </c>
      <c r="F486" s="201" t="s">
        <v>1071</v>
      </c>
      <c r="G486" s="187"/>
      <c r="H486" s="187"/>
      <c r="I486" s="190"/>
      <c r="J486" s="202">
        <f>BK486</f>
        <v>0</v>
      </c>
      <c r="K486" s="187"/>
      <c r="L486" s="192"/>
      <c r="M486" s="193"/>
      <c r="N486" s="194"/>
      <c r="O486" s="194"/>
      <c r="P486" s="195">
        <f>SUM(P487:P502)</f>
        <v>0</v>
      </c>
      <c r="Q486" s="194"/>
      <c r="R486" s="195">
        <f>SUM(R487:R502)</f>
        <v>7.8991000000000006E-2</v>
      </c>
      <c r="S486" s="194"/>
      <c r="T486" s="196">
        <f>SUM(T487:T502)</f>
        <v>0</v>
      </c>
      <c r="AR486" s="197" t="s">
        <v>75</v>
      </c>
      <c r="AT486" s="198" t="s">
        <v>67</v>
      </c>
      <c r="AU486" s="198" t="s">
        <v>79</v>
      </c>
      <c r="AY486" s="197" t="s">
        <v>188</v>
      </c>
      <c r="BK486" s="199">
        <f>SUM(BK487:BK502)</f>
        <v>0</v>
      </c>
    </row>
    <row r="487" spans="2:65" s="1" customFormat="1" ht="31.5" customHeight="1">
      <c r="B487" s="42"/>
      <c r="C487" s="203" t="s">
        <v>524</v>
      </c>
      <c r="D487" s="203" t="s">
        <v>190</v>
      </c>
      <c r="E487" s="204" t="s">
        <v>1072</v>
      </c>
      <c r="F487" s="205" t="s">
        <v>1073</v>
      </c>
      <c r="G487" s="206" t="s">
        <v>193</v>
      </c>
      <c r="H487" s="207">
        <v>517</v>
      </c>
      <c r="I487" s="208"/>
      <c r="J487" s="209">
        <f>ROUND(I487*H487,2)</f>
        <v>0</v>
      </c>
      <c r="K487" s="205" t="s">
        <v>21</v>
      </c>
      <c r="L487" s="62"/>
      <c r="M487" s="210" t="s">
        <v>21</v>
      </c>
      <c r="N487" s="211" t="s">
        <v>39</v>
      </c>
      <c r="O487" s="43"/>
      <c r="P487" s="212">
        <f>O487*H487</f>
        <v>0</v>
      </c>
      <c r="Q487" s="212">
        <v>0</v>
      </c>
      <c r="R487" s="212">
        <f>Q487*H487</f>
        <v>0</v>
      </c>
      <c r="S487" s="212">
        <v>0</v>
      </c>
      <c r="T487" s="213">
        <f>S487*H487</f>
        <v>0</v>
      </c>
      <c r="AR487" s="25" t="s">
        <v>195</v>
      </c>
      <c r="AT487" s="25" t="s">
        <v>190</v>
      </c>
      <c r="AU487" s="25" t="s">
        <v>114</v>
      </c>
      <c r="AY487" s="25" t="s">
        <v>188</v>
      </c>
      <c r="BE487" s="214">
        <f>IF(N487="základní",J487,0)</f>
        <v>0</v>
      </c>
      <c r="BF487" s="214">
        <f>IF(N487="snížená",J487,0)</f>
        <v>0</v>
      </c>
      <c r="BG487" s="214">
        <f>IF(N487="zákl. přenesená",J487,0)</f>
        <v>0</v>
      </c>
      <c r="BH487" s="214">
        <f>IF(N487="sníž. přenesená",J487,0)</f>
        <v>0</v>
      </c>
      <c r="BI487" s="214">
        <f>IF(N487="nulová",J487,0)</f>
        <v>0</v>
      </c>
      <c r="BJ487" s="25" t="s">
        <v>75</v>
      </c>
      <c r="BK487" s="214">
        <f>ROUND(I487*H487,2)</f>
        <v>0</v>
      </c>
      <c r="BL487" s="25" t="s">
        <v>195</v>
      </c>
      <c r="BM487" s="25" t="s">
        <v>1074</v>
      </c>
    </row>
    <row r="488" spans="2:65" s="12" customFormat="1">
      <c r="B488" s="215"/>
      <c r="C488" s="216"/>
      <c r="D488" s="229" t="s">
        <v>197</v>
      </c>
      <c r="E488" s="239" t="s">
        <v>21</v>
      </c>
      <c r="F488" s="240" t="s">
        <v>1075</v>
      </c>
      <c r="G488" s="216"/>
      <c r="H488" s="241">
        <v>517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197</v>
      </c>
      <c r="AU488" s="226" t="s">
        <v>114</v>
      </c>
      <c r="AV488" s="12" t="s">
        <v>79</v>
      </c>
      <c r="AW488" s="12" t="s">
        <v>32</v>
      </c>
      <c r="AX488" s="12" t="s">
        <v>75</v>
      </c>
      <c r="AY488" s="226" t="s">
        <v>188</v>
      </c>
    </row>
    <row r="489" spans="2:65" s="1" customFormat="1" ht="31.5" customHeight="1">
      <c r="B489" s="42"/>
      <c r="C489" s="203" t="s">
        <v>528</v>
      </c>
      <c r="D489" s="203" t="s">
        <v>190</v>
      </c>
      <c r="E489" s="204" t="s">
        <v>1076</v>
      </c>
      <c r="F489" s="205" t="s">
        <v>1077</v>
      </c>
      <c r="G489" s="206" t="s">
        <v>193</v>
      </c>
      <c r="H489" s="207">
        <v>155100</v>
      </c>
      <c r="I489" s="208"/>
      <c r="J489" s="209">
        <f>ROUND(I489*H489,2)</f>
        <v>0</v>
      </c>
      <c r="K489" s="205" t="s">
        <v>21</v>
      </c>
      <c r="L489" s="62"/>
      <c r="M489" s="210" t="s">
        <v>21</v>
      </c>
      <c r="N489" s="211" t="s">
        <v>39</v>
      </c>
      <c r="O489" s="43"/>
      <c r="P489" s="212">
        <f>O489*H489</f>
        <v>0</v>
      </c>
      <c r="Q489" s="212">
        <v>0</v>
      </c>
      <c r="R489" s="212">
        <f>Q489*H489</f>
        <v>0</v>
      </c>
      <c r="S489" s="212">
        <v>0</v>
      </c>
      <c r="T489" s="213">
        <f>S489*H489</f>
        <v>0</v>
      </c>
      <c r="AR489" s="25" t="s">
        <v>195</v>
      </c>
      <c r="AT489" s="25" t="s">
        <v>190</v>
      </c>
      <c r="AU489" s="25" t="s">
        <v>114</v>
      </c>
      <c r="AY489" s="25" t="s">
        <v>188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25" t="s">
        <v>75</v>
      </c>
      <c r="BK489" s="214">
        <f>ROUND(I489*H489,2)</f>
        <v>0</v>
      </c>
      <c r="BL489" s="25" t="s">
        <v>195</v>
      </c>
      <c r="BM489" s="25" t="s">
        <v>1078</v>
      </c>
    </row>
    <row r="490" spans="2:65" s="12" customFormat="1">
      <c r="B490" s="215"/>
      <c r="C490" s="216"/>
      <c r="D490" s="229" t="s">
        <v>197</v>
      </c>
      <c r="E490" s="239" t="s">
        <v>21</v>
      </c>
      <c r="F490" s="240" t="s">
        <v>1079</v>
      </c>
      <c r="G490" s="216"/>
      <c r="H490" s="241">
        <v>155100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197</v>
      </c>
      <c r="AU490" s="226" t="s">
        <v>114</v>
      </c>
      <c r="AV490" s="12" t="s">
        <v>79</v>
      </c>
      <c r="AW490" s="12" t="s">
        <v>32</v>
      </c>
      <c r="AX490" s="12" t="s">
        <v>75</v>
      </c>
      <c r="AY490" s="226" t="s">
        <v>188</v>
      </c>
    </row>
    <row r="491" spans="2:65" s="1" customFormat="1" ht="31.5" customHeight="1">
      <c r="B491" s="42"/>
      <c r="C491" s="203" t="s">
        <v>534</v>
      </c>
      <c r="D491" s="203" t="s">
        <v>190</v>
      </c>
      <c r="E491" s="204" t="s">
        <v>1080</v>
      </c>
      <c r="F491" s="205" t="s">
        <v>1081</v>
      </c>
      <c r="G491" s="206" t="s">
        <v>193</v>
      </c>
      <c r="H491" s="207">
        <v>517</v>
      </c>
      <c r="I491" s="208"/>
      <c r="J491" s="209">
        <f>ROUND(I491*H491,2)</f>
        <v>0</v>
      </c>
      <c r="K491" s="205" t="s">
        <v>21</v>
      </c>
      <c r="L491" s="62"/>
      <c r="M491" s="210" t="s">
        <v>21</v>
      </c>
      <c r="N491" s="211" t="s">
        <v>39</v>
      </c>
      <c r="O491" s="43"/>
      <c r="P491" s="212">
        <f>O491*H491</f>
        <v>0</v>
      </c>
      <c r="Q491" s="212">
        <v>0</v>
      </c>
      <c r="R491" s="212">
        <f>Q491*H491</f>
        <v>0</v>
      </c>
      <c r="S491" s="212">
        <v>0</v>
      </c>
      <c r="T491" s="213">
        <f>S491*H491</f>
        <v>0</v>
      </c>
      <c r="AR491" s="25" t="s">
        <v>195</v>
      </c>
      <c r="AT491" s="25" t="s">
        <v>190</v>
      </c>
      <c r="AU491" s="25" t="s">
        <v>114</v>
      </c>
      <c r="AY491" s="25" t="s">
        <v>188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25" t="s">
        <v>75</v>
      </c>
      <c r="BK491" s="214">
        <f>ROUND(I491*H491,2)</f>
        <v>0</v>
      </c>
      <c r="BL491" s="25" t="s">
        <v>195</v>
      </c>
      <c r="BM491" s="25" t="s">
        <v>1082</v>
      </c>
    </row>
    <row r="492" spans="2:65" s="12" customFormat="1">
      <c r="B492" s="215"/>
      <c r="C492" s="216"/>
      <c r="D492" s="229" t="s">
        <v>197</v>
      </c>
      <c r="E492" s="239" t="s">
        <v>21</v>
      </c>
      <c r="F492" s="240" t="s">
        <v>1075</v>
      </c>
      <c r="G492" s="216"/>
      <c r="H492" s="241">
        <v>517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197</v>
      </c>
      <c r="AU492" s="226" t="s">
        <v>114</v>
      </c>
      <c r="AV492" s="12" t="s">
        <v>79</v>
      </c>
      <c r="AW492" s="12" t="s">
        <v>32</v>
      </c>
      <c r="AX492" s="12" t="s">
        <v>75</v>
      </c>
      <c r="AY492" s="226" t="s">
        <v>188</v>
      </c>
    </row>
    <row r="493" spans="2:65" s="1" customFormat="1" ht="22.5" customHeight="1">
      <c r="B493" s="42"/>
      <c r="C493" s="203" t="s">
        <v>540</v>
      </c>
      <c r="D493" s="203" t="s">
        <v>190</v>
      </c>
      <c r="E493" s="204" t="s">
        <v>1083</v>
      </c>
      <c r="F493" s="205" t="s">
        <v>1084</v>
      </c>
      <c r="G493" s="206" t="s">
        <v>193</v>
      </c>
      <c r="H493" s="207">
        <v>517</v>
      </c>
      <c r="I493" s="208"/>
      <c r="J493" s="209">
        <f>ROUND(I493*H493,2)</f>
        <v>0</v>
      </c>
      <c r="K493" s="205" t="s">
        <v>21</v>
      </c>
      <c r="L493" s="62"/>
      <c r="M493" s="210" t="s">
        <v>21</v>
      </c>
      <c r="N493" s="211" t="s">
        <v>39</v>
      </c>
      <c r="O493" s="43"/>
      <c r="P493" s="212">
        <f>O493*H493</f>
        <v>0</v>
      </c>
      <c r="Q493" s="212">
        <v>0</v>
      </c>
      <c r="R493" s="212">
        <f>Q493*H493</f>
        <v>0</v>
      </c>
      <c r="S493" s="212">
        <v>0</v>
      </c>
      <c r="T493" s="213">
        <f>S493*H493</f>
        <v>0</v>
      </c>
      <c r="AR493" s="25" t="s">
        <v>195</v>
      </c>
      <c r="AT493" s="25" t="s">
        <v>190</v>
      </c>
      <c r="AU493" s="25" t="s">
        <v>114</v>
      </c>
      <c r="AY493" s="25" t="s">
        <v>188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5" t="s">
        <v>75</v>
      </c>
      <c r="BK493" s="214">
        <f>ROUND(I493*H493,2)</f>
        <v>0</v>
      </c>
      <c r="BL493" s="25" t="s">
        <v>195</v>
      </c>
      <c r="BM493" s="25" t="s">
        <v>1085</v>
      </c>
    </row>
    <row r="494" spans="2:65" s="12" customFormat="1">
      <c r="B494" s="215"/>
      <c r="C494" s="216"/>
      <c r="D494" s="229" t="s">
        <v>197</v>
      </c>
      <c r="E494" s="239" t="s">
        <v>21</v>
      </c>
      <c r="F494" s="240" t="s">
        <v>1075</v>
      </c>
      <c r="G494" s="216"/>
      <c r="H494" s="241">
        <v>517</v>
      </c>
      <c r="I494" s="221"/>
      <c r="J494" s="216"/>
      <c r="K494" s="216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197</v>
      </c>
      <c r="AU494" s="226" t="s">
        <v>114</v>
      </c>
      <c r="AV494" s="12" t="s">
        <v>79</v>
      </c>
      <c r="AW494" s="12" t="s">
        <v>32</v>
      </c>
      <c r="AX494" s="12" t="s">
        <v>75</v>
      </c>
      <c r="AY494" s="226" t="s">
        <v>188</v>
      </c>
    </row>
    <row r="495" spans="2:65" s="1" customFormat="1" ht="22.5" customHeight="1">
      <c r="B495" s="42"/>
      <c r="C495" s="203" t="s">
        <v>544</v>
      </c>
      <c r="D495" s="203" t="s">
        <v>190</v>
      </c>
      <c r="E495" s="204" t="s">
        <v>1086</v>
      </c>
      <c r="F495" s="205" t="s">
        <v>1087</v>
      </c>
      <c r="G495" s="206" t="s">
        <v>193</v>
      </c>
      <c r="H495" s="207">
        <v>155100</v>
      </c>
      <c r="I495" s="208"/>
      <c r="J495" s="209">
        <f>ROUND(I495*H495,2)</f>
        <v>0</v>
      </c>
      <c r="K495" s="205" t="s">
        <v>21</v>
      </c>
      <c r="L495" s="62"/>
      <c r="M495" s="210" t="s">
        <v>21</v>
      </c>
      <c r="N495" s="211" t="s">
        <v>39</v>
      </c>
      <c r="O495" s="43"/>
      <c r="P495" s="212">
        <f>O495*H495</f>
        <v>0</v>
      </c>
      <c r="Q495" s="212">
        <v>0</v>
      </c>
      <c r="R495" s="212">
        <f>Q495*H495</f>
        <v>0</v>
      </c>
      <c r="S495" s="212">
        <v>0</v>
      </c>
      <c r="T495" s="213">
        <f>S495*H495</f>
        <v>0</v>
      </c>
      <c r="AR495" s="25" t="s">
        <v>195</v>
      </c>
      <c r="AT495" s="25" t="s">
        <v>190</v>
      </c>
      <c r="AU495" s="25" t="s">
        <v>114</v>
      </c>
      <c r="AY495" s="25" t="s">
        <v>188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25" t="s">
        <v>75</v>
      </c>
      <c r="BK495" s="214">
        <f>ROUND(I495*H495,2)</f>
        <v>0</v>
      </c>
      <c r="BL495" s="25" t="s">
        <v>195</v>
      </c>
      <c r="BM495" s="25" t="s">
        <v>1088</v>
      </c>
    </row>
    <row r="496" spans="2:65" s="12" customFormat="1">
      <c r="B496" s="215"/>
      <c r="C496" s="216"/>
      <c r="D496" s="229" t="s">
        <v>197</v>
      </c>
      <c r="E496" s="239" t="s">
        <v>21</v>
      </c>
      <c r="F496" s="240" t="s">
        <v>1079</v>
      </c>
      <c r="G496" s="216"/>
      <c r="H496" s="241">
        <v>155100</v>
      </c>
      <c r="I496" s="221"/>
      <c r="J496" s="216"/>
      <c r="K496" s="216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197</v>
      </c>
      <c r="AU496" s="226" t="s">
        <v>114</v>
      </c>
      <c r="AV496" s="12" t="s">
        <v>79</v>
      </c>
      <c r="AW496" s="12" t="s">
        <v>32</v>
      </c>
      <c r="AX496" s="12" t="s">
        <v>75</v>
      </c>
      <c r="AY496" s="226" t="s">
        <v>188</v>
      </c>
    </row>
    <row r="497" spans="2:65" s="1" customFormat="1" ht="22.5" customHeight="1">
      <c r="B497" s="42"/>
      <c r="C497" s="203" t="s">
        <v>549</v>
      </c>
      <c r="D497" s="203" t="s">
        <v>190</v>
      </c>
      <c r="E497" s="204" t="s">
        <v>1089</v>
      </c>
      <c r="F497" s="205" t="s">
        <v>1090</v>
      </c>
      <c r="G497" s="206" t="s">
        <v>193</v>
      </c>
      <c r="H497" s="207">
        <v>517</v>
      </c>
      <c r="I497" s="208"/>
      <c r="J497" s="209">
        <f>ROUND(I497*H497,2)</f>
        <v>0</v>
      </c>
      <c r="K497" s="205" t="s">
        <v>21</v>
      </c>
      <c r="L497" s="62"/>
      <c r="M497" s="210" t="s">
        <v>21</v>
      </c>
      <c r="N497" s="211" t="s">
        <v>39</v>
      </c>
      <c r="O497" s="43"/>
      <c r="P497" s="212">
        <f>O497*H497</f>
        <v>0</v>
      </c>
      <c r="Q497" s="212">
        <v>0</v>
      </c>
      <c r="R497" s="212">
        <f>Q497*H497</f>
        <v>0</v>
      </c>
      <c r="S497" s="212">
        <v>0</v>
      </c>
      <c r="T497" s="213">
        <f>S497*H497</f>
        <v>0</v>
      </c>
      <c r="AR497" s="25" t="s">
        <v>195</v>
      </c>
      <c r="AT497" s="25" t="s">
        <v>190</v>
      </c>
      <c r="AU497" s="25" t="s">
        <v>114</v>
      </c>
      <c r="AY497" s="25" t="s">
        <v>188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25" t="s">
        <v>75</v>
      </c>
      <c r="BK497" s="214">
        <f>ROUND(I497*H497,2)</f>
        <v>0</v>
      </c>
      <c r="BL497" s="25" t="s">
        <v>195</v>
      </c>
      <c r="BM497" s="25" t="s">
        <v>1091</v>
      </c>
    </row>
    <row r="498" spans="2:65" s="12" customFormat="1">
      <c r="B498" s="215"/>
      <c r="C498" s="216"/>
      <c r="D498" s="229" t="s">
        <v>197</v>
      </c>
      <c r="E498" s="239" t="s">
        <v>21</v>
      </c>
      <c r="F498" s="240" t="s">
        <v>1075</v>
      </c>
      <c r="G498" s="216"/>
      <c r="H498" s="241">
        <v>517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197</v>
      </c>
      <c r="AU498" s="226" t="s">
        <v>114</v>
      </c>
      <c r="AV498" s="12" t="s">
        <v>79</v>
      </c>
      <c r="AW498" s="12" t="s">
        <v>32</v>
      </c>
      <c r="AX498" s="12" t="s">
        <v>75</v>
      </c>
      <c r="AY498" s="226" t="s">
        <v>188</v>
      </c>
    </row>
    <row r="499" spans="2:65" s="1" customFormat="1" ht="31.5" customHeight="1">
      <c r="B499" s="42"/>
      <c r="C499" s="203" t="s">
        <v>554</v>
      </c>
      <c r="D499" s="203" t="s">
        <v>190</v>
      </c>
      <c r="E499" s="204" t="s">
        <v>1092</v>
      </c>
      <c r="F499" s="205" t="s">
        <v>1093</v>
      </c>
      <c r="G499" s="206" t="s">
        <v>193</v>
      </c>
      <c r="H499" s="207">
        <v>367.9</v>
      </c>
      <c r="I499" s="208"/>
      <c r="J499" s="209">
        <f>ROUND(I499*H499,2)</f>
        <v>0</v>
      </c>
      <c r="K499" s="205" t="s">
        <v>21</v>
      </c>
      <c r="L499" s="62"/>
      <c r="M499" s="210" t="s">
        <v>21</v>
      </c>
      <c r="N499" s="211" t="s">
        <v>39</v>
      </c>
      <c r="O499" s="43"/>
      <c r="P499" s="212">
        <f>O499*H499</f>
        <v>0</v>
      </c>
      <c r="Q499" s="212">
        <v>1.2999999999999999E-4</v>
      </c>
      <c r="R499" s="212">
        <f>Q499*H499</f>
        <v>4.7826999999999995E-2</v>
      </c>
      <c r="S499" s="212">
        <v>0</v>
      </c>
      <c r="T499" s="213">
        <f>S499*H499</f>
        <v>0</v>
      </c>
      <c r="AR499" s="25" t="s">
        <v>195</v>
      </c>
      <c r="AT499" s="25" t="s">
        <v>190</v>
      </c>
      <c r="AU499" s="25" t="s">
        <v>114</v>
      </c>
      <c r="AY499" s="25" t="s">
        <v>188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25" t="s">
        <v>75</v>
      </c>
      <c r="BK499" s="214">
        <f>ROUND(I499*H499,2)</f>
        <v>0</v>
      </c>
      <c r="BL499" s="25" t="s">
        <v>195</v>
      </c>
      <c r="BM499" s="25" t="s">
        <v>1094</v>
      </c>
    </row>
    <row r="500" spans="2:65" s="12" customFormat="1">
      <c r="B500" s="215"/>
      <c r="C500" s="216"/>
      <c r="D500" s="229" t="s">
        <v>197</v>
      </c>
      <c r="E500" s="239" t="s">
        <v>21</v>
      </c>
      <c r="F500" s="240" t="s">
        <v>1095</v>
      </c>
      <c r="G500" s="216"/>
      <c r="H500" s="241">
        <v>367.9</v>
      </c>
      <c r="I500" s="221"/>
      <c r="J500" s="216"/>
      <c r="K500" s="216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197</v>
      </c>
      <c r="AU500" s="226" t="s">
        <v>114</v>
      </c>
      <c r="AV500" s="12" t="s">
        <v>79</v>
      </c>
      <c r="AW500" s="12" t="s">
        <v>32</v>
      </c>
      <c r="AX500" s="12" t="s">
        <v>75</v>
      </c>
      <c r="AY500" s="226" t="s">
        <v>188</v>
      </c>
    </row>
    <row r="501" spans="2:65" s="1" customFormat="1" ht="31.5" customHeight="1">
      <c r="B501" s="42"/>
      <c r="C501" s="203" t="s">
        <v>558</v>
      </c>
      <c r="D501" s="203" t="s">
        <v>190</v>
      </c>
      <c r="E501" s="204" t="s">
        <v>1096</v>
      </c>
      <c r="F501" s="205" t="s">
        <v>1097</v>
      </c>
      <c r="G501" s="206" t="s">
        <v>193</v>
      </c>
      <c r="H501" s="207">
        <v>148.4</v>
      </c>
      <c r="I501" s="208"/>
      <c r="J501" s="209">
        <f>ROUND(I501*H501,2)</f>
        <v>0</v>
      </c>
      <c r="K501" s="205" t="s">
        <v>21</v>
      </c>
      <c r="L501" s="62"/>
      <c r="M501" s="210" t="s">
        <v>21</v>
      </c>
      <c r="N501" s="211" t="s">
        <v>39</v>
      </c>
      <c r="O501" s="43"/>
      <c r="P501" s="212">
        <f>O501*H501</f>
        <v>0</v>
      </c>
      <c r="Q501" s="212">
        <v>2.1000000000000001E-4</v>
      </c>
      <c r="R501" s="212">
        <f>Q501*H501</f>
        <v>3.1164000000000004E-2</v>
      </c>
      <c r="S501" s="212">
        <v>0</v>
      </c>
      <c r="T501" s="213">
        <f>S501*H501</f>
        <v>0</v>
      </c>
      <c r="AR501" s="25" t="s">
        <v>195</v>
      </c>
      <c r="AT501" s="25" t="s">
        <v>190</v>
      </c>
      <c r="AU501" s="25" t="s">
        <v>114</v>
      </c>
      <c r="AY501" s="25" t="s">
        <v>188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5" t="s">
        <v>75</v>
      </c>
      <c r="BK501" s="214">
        <f>ROUND(I501*H501,2)</f>
        <v>0</v>
      </c>
      <c r="BL501" s="25" t="s">
        <v>195</v>
      </c>
      <c r="BM501" s="25" t="s">
        <v>1098</v>
      </c>
    </row>
    <row r="502" spans="2:65" s="12" customFormat="1">
      <c r="B502" s="215"/>
      <c r="C502" s="216"/>
      <c r="D502" s="217" t="s">
        <v>197</v>
      </c>
      <c r="E502" s="218" t="s">
        <v>21</v>
      </c>
      <c r="F502" s="219" t="s">
        <v>1099</v>
      </c>
      <c r="G502" s="216"/>
      <c r="H502" s="220">
        <v>148.4</v>
      </c>
      <c r="I502" s="221"/>
      <c r="J502" s="216"/>
      <c r="K502" s="216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197</v>
      </c>
      <c r="AU502" s="226" t="s">
        <v>114</v>
      </c>
      <c r="AV502" s="12" t="s">
        <v>79</v>
      </c>
      <c r="AW502" s="12" t="s">
        <v>32</v>
      </c>
      <c r="AX502" s="12" t="s">
        <v>75</v>
      </c>
      <c r="AY502" s="226" t="s">
        <v>188</v>
      </c>
    </row>
    <row r="503" spans="2:65" s="11" customFormat="1" ht="22.35" customHeight="1">
      <c r="B503" s="186"/>
      <c r="C503" s="187"/>
      <c r="D503" s="200" t="s">
        <v>67</v>
      </c>
      <c r="E503" s="201" t="s">
        <v>1100</v>
      </c>
      <c r="F503" s="201" t="s">
        <v>1101</v>
      </c>
      <c r="G503" s="187"/>
      <c r="H503" s="187"/>
      <c r="I503" s="190"/>
      <c r="J503" s="202">
        <f>BK503</f>
        <v>0</v>
      </c>
      <c r="K503" s="187"/>
      <c r="L503" s="192"/>
      <c r="M503" s="193"/>
      <c r="N503" s="194"/>
      <c r="O503" s="194"/>
      <c r="P503" s="195">
        <f>SUM(P504:P540)</f>
        <v>0</v>
      </c>
      <c r="Q503" s="194"/>
      <c r="R503" s="195">
        <f>SUM(R504:R540)</f>
        <v>2.0652E-2</v>
      </c>
      <c r="S503" s="194"/>
      <c r="T503" s="196">
        <f>SUM(T504:T540)</f>
        <v>0</v>
      </c>
      <c r="AR503" s="197" t="s">
        <v>75</v>
      </c>
      <c r="AT503" s="198" t="s">
        <v>67</v>
      </c>
      <c r="AU503" s="198" t="s">
        <v>79</v>
      </c>
      <c r="AY503" s="197" t="s">
        <v>188</v>
      </c>
      <c r="BK503" s="199">
        <f>SUM(BK504:BK540)</f>
        <v>0</v>
      </c>
    </row>
    <row r="504" spans="2:65" s="1" customFormat="1" ht="22.5" customHeight="1">
      <c r="B504" s="42"/>
      <c r="C504" s="203" t="s">
        <v>563</v>
      </c>
      <c r="D504" s="203" t="s">
        <v>190</v>
      </c>
      <c r="E504" s="204" t="s">
        <v>1102</v>
      </c>
      <c r="F504" s="205" t="s">
        <v>1103</v>
      </c>
      <c r="G504" s="206" t="s">
        <v>193</v>
      </c>
      <c r="H504" s="207">
        <v>516.29999999999995</v>
      </c>
      <c r="I504" s="208"/>
      <c r="J504" s="209">
        <f>ROUND(I504*H504,2)</f>
        <v>0</v>
      </c>
      <c r="K504" s="205" t="s">
        <v>21</v>
      </c>
      <c r="L504" s="62"/>
      <c r="M504" s="210" t="s">
        <v>21</v>
      </c>
      <c r="N504" s="211" t="s">
        <v>39</v>
      </c>
      <c r="O504" s="43"/>
      <c r="P504" s="212">
        <f>O504*H504</f>
        <v>0</v>
      </c>
      <c r="Q504" s="212">
        <v>4.0000000000000003E-5</v>
      </c>
      <c r="R504" s="212">
        <f>Q504*H504</f>
        <v>2.0652E-2</v>
      </c>
      <c r="S504" s="212">
        <v>0</v>
      </c>
      <c r="T504" s="213">
        <f>S504*H504</f>
        <v>0</v>
      </c>
      <c r="AR504" s="25" t="s">
        <v>195</v>
      </c>
      <c r="AT504" s="25" t="s">
        <v>190</v>
      </c>
      <c r="AU504" s="25" t="s">
        <v>114</v>
      </c>
      <c r="AY504" s="25" t="s">
        <v>188</v>
      </c>
      <c r="BE504" s="214">
        <f>IF(N504="základní",J504,0)</f>
        <v>0</v>
      </c>
      <c r="BF504" s="214">
        <f>IF(N504="snížená",J504,0)</f>
        <v>0</v>
      </c>
      <c r="BG504" s="214">
        <f>IF(N504="zákl. přenesená",J504,0)</f>
        <v>0</v>
      </c>
      <c r="BH504" s="214">
        <f>IF(N504="sníž. přenesená",J504,0)</f>
        <v>0</v>
      </c>
      <c r="BI504" s="214">
        <f>IF(N504="nulová",J504,0)</f>
        <v>0</v>
      </c>
      <c r="BJ504" s="25" t="s">
        <v>75</v>
      </c>
      <c r="BK504" s="214">
        <f>ROUND(I504*H504,2)</f>
        <v>0</v>
      </c>
      <c r="BL504" s="25" t="s">
        <v>195</v>
      </c>
      <c r="BM504" s="25" t="s">
        <v>1104</v>
      </c>
    </row>
    <row r="505" spans="2:65" s="12" customFormat="1">
      <c r="B505" s="215"/>
      <c r="C505" s="216"/>
      <c r="D505" s="217" t="s">
        <v>197</v>
      </c>
      <c r="E505" s="218" t="s">
        <v>21</v>
      </c>
      <c r="F505" s="219" t="s">
        <v>865</v>
      </c>
      <c r="G505" s="216"/>
      <c r="H505" s="220">
        <v>13.8</v>
      </c>
      <c r="I505" s="221"/>
      <c r="J505" s="216"/>
      <c r="K505" s="216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197</v>
      </c>
      <c r="AU505" s="226" t="s">
        <v>114</v>
      </c>
      <c r="AV505" s="12" t="s">
        <v>79</v>
      </c>
      <c r="AW505" s="12" t="s">
        <v>32</v>
      </c>
      <c r="AX505" s="12" t="s">
        <v>68</v>
      </c>
      <c r="AY505" s="226" t="s">
        <v>188</v>
      </c>
    </row>
    <row r="506" spans="2:65" s="12" customFormat="1">
      <c r="B506" s="215"/>
      <c r="C506" s="216"/>
      <c r="D506" s="217" t="s">
        <v>197</v>
      </c>
      <c r="E506" s="218" t="s">
        <v>21</v>
      </c>
      <c r="F506" s="219" t="s">
        <v>866</v>
      </c>
      <c r="G506" s="216"/>
      <c r="H506" s="220">
        <v>7.7</v>
      </c>
      <c r="I506" s="221"/>
      <c r="J506" s="216"/>
      <c r="K506" s="216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197</v>
      </c>
      <c r="AU506" s="226" t="s">
        <v>114</v>
      </c>
      <c r="AV506" s="12" t="s">
        <v>79</v>
      </c>
      <c r="AW506" s="12" t="s">
        <v>32</v>
      </c>
      <c r="AX506" s="12" t="s">
        <v>68</v>
      </c>
      <c r="AY506" s="226" t="s">
        <v>188</v>
      </c>
    </row>
    <row r="507" spans="2:65" s="12" customFormat="1">
      <c r="B507" s="215"/>
      <c r="C507" s="216"/>
      <c r="D507" s="217" t="s">
        <v>197</v>
      </c>
      <c r="E507" s="218" t="s">
        <v>21</v>
      </c>
      <c r="F507" s="219" t="s">
        <v>867</v>
      </c>
      <c r="G507" s="216"/>
      <c r="H507" s="220">
        <v>7.7</v>
      </c>
      <c r="I507" s="221"/>
      <c r="J507" s="216"/>
      <c r="K507" s="216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197</v>
      </c>
      <c r="AU507" s="226" t="s">
        <v>114</v>
      </c>
      <c r="AV507" s="12" t="s">
        <v>79</v>
      </c>
      <c r="AW507" s="12" t="s">
        <v>32</v>
      </c>
      <c r="AX507" s="12" t="s">
        <v>68</v>
      </c>
      <c r="AY507" s="226" t="s">
        <v>188</v>
      </c>
    </row>
    <row r="508" spans="2:65" s="12" customFormat="1">
      <c r="B508" s="215"/>
      <c r="C508" s="216"/>
      <c r="D508" s="217" t="s">
        <v>197</v>
      </c>
      <c r="E508" s="218" t="s">
        <v>21</v>
      </c>
      <c r="F508" s="219" t="s">
        <v>868</v>
      </c>
      <c r="G508" s="216"/>
      <c r="H508" s="220">
        <v>16.8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197</v>
      </c>
      <c r="AU508" s="226" t="s">
        <v>114</v>
      </c>
      <c r="AV508" s="12" t="s">
        <v>79</v>
      </c>
      <c r="AW508" s="12" t="s">
        <v>32</v>
      </c>
      <c r="AX508" s="12" t="s">
        <v>68</v>
      </c>
      <c r="AY508" s="226" t="s">
        <v>188</v>
      </c>
    </row>
    <row r="509" spans="2:65" s="12" customFormat="1">
      <c r="B509" s="215"/>
      <c r="C509" s="216"/>
      <c r="D509" s="217" t="s">
        <v>197</v>
      </c>
      <c r="E509" s="218" t="s">
        <v>21</v>
      </c>
      <c r="F509" s="219" t="s">
        <v>869</v>
      </c>
      <c r="G509" s="216"/>
      <c r="H509" s="220">
        <v>33.4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197</v>
      </c>
      <c r="AU509" s="226" t="s">
        <v>114</v>
      </c>
      <c r="AV509" s="12" t="s">
        <v>79</v>
      </c>
      <c r="AW509" s="12" t="s">
        <v>32</v>
      </c>
      <c r="AX509" s="12" t="s">
        <v>68</v>
      </c>
      <c r="AY509" s="226" t="s">
        <v>188</v>
      </c>
    </row>
    <row r="510" spans="2:65" s="12" customFormat="1">
      <c r="B510" s="215"/>
      <c r="C510" s="216"/>
      <c r="D510" s="217" t="s">
        <v>197</v>
      </c>
      <c r="E510" s="218" t="s">
        <v>21</v>
      </c>
      <c r="F510" s="219" t="s">
        <v>870</v>
      </c>
      <c r="G510" s="216"/>
      <c r="H510" s="220">
        <v>69</v>
      </c>
      <c r="I510" s="221"/>
      <c r="J510" s="216"/>
      <c r="K510" s="216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197</v>
      </c>
      <c r="AU510" s="226" t="s">
        <v>114</v>
      </c>
      <c r="AV510" s="12" t="s">
        <v>79</v>
      </c>
      <c r="AW510" s="12" t="s">
        <v>32</v>
      </c>
      <c r="AX510" s="12" t="s">
        <v>68</v>
      </c>
      <c r="AY510" s="226" t="s">
        <v>188</v>
      </c>
    </row>
    <row r="511" spans="2:65" s="13" customFormat="1">
      <c r="B511" s="227"/>
      <c r="C511" s="228"/>
      <c r="D511" s="217" t="s">
        <v>197</v>
      </c>
      <c r="E511" s="242" t="s">
        <v>21</v>
      </c>
      <c r="F511" s="243" t="s">
        <v>199</v>
      </c>
      <c r="G511" s="228"/>
      <c r="H511" s="244">
        <v>148.4</v>
      </c>
      <c r="I511" s="233"/>
      <c r="J511" s="228"/>
      <c r="K511" s="228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197</v>
      </c>
      <c r="AU511" s="238" t="s">
        <v>114</v>
      </c>
      <c r="AV511" s="13" t="s">
        <v>114</v>
      </c>
      <c r="AW511" s="13" t="s">
        <v>32</v>
      </c>
      <c r="AX511" s="13" t="s">
        <v>68</v>
      </c>
      <c r="AY511" s="238" t="s">
        <v>188</v>
      </c>
    </row>
    <row r="512" spans="2:65" s="12" customFormat="1">
      <c r="B512" s="215"/>
      <c r="C512" s="216"/>
      <c r="D512" s="217" t="s">
        <v>197</v>
      </c>
      <c r="E512" s="218" t="s">
        <v>21</v>
      </c>
      <c r="F512" s="219" t="s">
        <v>1036</v>
      </c>
      <c r="G512" s="216"/>
      <c r="H512" s="220">
        <v>24.2</v>
      </c>
      <c r="I512" s="221"/>
      <c r="J512" s="216"/>
      <c r="K512" s="216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197</v>
      </c>
      <c r="AU512" s="226" t="s">
        <v>114</v>
      </c>
      <c r="AV512" s="12" t="s">
        <v>79</v>
      </c>
      <c r="AW512" s="12" t="s">
        <v>32</v>
      </c>
      <c r="AX512" s="12" t="s">
        <v>68</v>
      </c>
      <c r="AY512" s="226" t="s">
        <v>188</v>
      </c>
    </row>
    <row r="513" spans="2:51" s="12" customFormat="1">
      <c r="B513" s="215"/>
      <c r="C513" s="216"/>
      <c r="D513" s="217" t="s">
        <v>197</v>
      </c>
      <c r="E513" s="218" t="s">
        <v>21</v>
      </c>
      <c r="F513" s="219" t="s">
        <v>1031</v>
      </c>
      <c r="G513" s="216"/>
      <c r="H513" s="220">
        <v>24.7</v>
      </c>
      <c r="I513" s="221"/>
      <c r="J513" s="216"/>
      <c r="K513" s="216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197</v>
      </c>
      <c r="AU513" s="226" t="s">
        <v>114</v>
      </c>
      <c r="AV513" s="12" t="s">
        <v>79</v>
      </c>
      <c r="AW513" s="12" t="s">
        <v>32</v>
      </c>
      <c r="AX513" s="12" t="s">
        <v>68</v>
      </c>
      <c r="AY513" s="226" t="s">
        <v>188</v>
      </c>
    </row>
    <row r="514" spans="2:51" s="12" customFormat="1">
      <c r="B514" s="215"/>
      <c r="C514" s="216"/>
      <c r="D514" s="217" t="s">
        <v>197</v>
      </c>
      <c r="E514" s="218" t="s">
        <v>21</v>
      </c>
      <c r="F514" s="219" t="s">
        <v>1032</v>
      </c>
      <c r="G514" s="216"/>
      <c r="H514" s="220">
        <v>21.9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197</v>
      </c>
      <c r="AU514" s="226" t="s">
        <v>114</v>
      </c>
      <c r="AV514" s="12" t="s">
        <v>79</v>
      </c>
      <c r="AW514" s="12" t="s">
        <v>32</v>
      </c>
      <c r="AX514" s="12" t="s">
        <v>68</v>
      </c>
      <c r="AY514" s="226" t="s">
        <v>188</v>
      </c>
    </row>
    <row r="515" spans="2:51" s="12" customFormat="1">
      <c r="B515" s="215"/>
      <c r="C515" s="216"/>
      <c r="D515" s="217" t="s">
        <v>197</v>
      </c>
      <c r="E515" s="218" t="s">
        <v>21</v>
      </c>
      <c r="F515" s="219" t="s">
        <v>1033</v>
      </c>
      <c r="G515" s="216"/>
      <c r="H515" s="220">
        <v>22.2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197</v>
      </c>
      <c r="AU515" s="226" t="s">
        <v>114</v>
      </c>
      <c r="AV515" s="12" t="s">
        <v>79</v>
      </c>
      <c r="AW515" s="12" t="s">
        <v>32</v>
      </c>
      <c r="AX515" s="12" t="s">
        <v>68</v>
      </c>
      <c r="AY515" s="226" t="s">
        <v>188</v>
      </c>
    </row>
    <row r="516" spans="2:51" s="12" customFormat="1">
      <c r="B516" s="215"/>
      <c r="C516" s="216"/>
      <c r="D516" s="217" t="s">
        <v>197</v>
      </c>
      <c r="E516" s="218" t="s">
        <v>21</v>
      </c>
      <c r="F516" s="219" t="s">
        <v>1037</v>
      </c>
      <c r="G516" s="216"/>
      <c r="H516" s="220">
        <v>11.7</v>
      </c>
      <c r="I516" s="221"/>
      <c r="J516" s="216"/>
      <c r="K516" s="216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197</v>
      </c>
      <c r="AU516" s="226" t="s">
        <v>114</v>
      </c>
      <c r="AV516" s="12" t="s">
        <v>79</v>
      </c>
      <c r="AW516" s="12" t="s">
        <v>32</v>
      </c>
      <c r="AX516" s="12" t="s">
        <v>68</v>
      </c>
      <c r="AY516" s="226" t="s">
        <v>188</v>
      </c>
    </row>
    <row r="517" spans="2:51" s="12" customFormat="1">
      <c r="B517" s="215"/>
      <c r="C517" s="216"/>
      <c r="D517" s="217" t="s">
        <v>197</v>
      </c>
      <c r="E517" s="218" t="s">
        <v>21</v>
      </c>
      <c r="F517" s="219" t="s">
        <v>871</v>
      </c>
      <c r="G517" s="216"/>
      <c r="H517" s="220">
        <v>25.4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197</v>
      </c>
      <c r="AU517" s="226" t="s">
        <v>114</v>
      </c>
      <c r="AV517" s="12" t="s">
        <v>79</v>
      </c>
      <c r="AW517" s="12" t="s">
        <v>32</v>
      </c>
      <c r="AX517" s="12" t="s">
        <v>68</v>
      </c>
      <c r="AY517" s="226" t="s">
        <v>188</v>
      </c>
    </row>
    <row r="518" spans="2:51" s="12" customFormat="1">
      <c r="B518" s="215"/>
      <c r="C518" s="216"/>
      <c r="D518" s="217" t="s">
        <v>197</v>
      </c>
      <c r="E518" s="218" t="s">
        <v>21</v>
      </c>
      <c r="F518" s="219" t="s">
        <v>1020</v>
      </c>
      <c r="G518" s="216"/>
      <c r="H518" s="220">
        <v>8.5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197</v>
      </c>
      <c r="AU518" s="226" t="s">
        <v>114</v>
      </c>
      <c r="AV518" s="12" t="s">
        <v>79</v>
      </c>
      <c r="AW518" s="12" t="s">
        <v>32</v>
      </c>
      <c r="AX518" s="12" t="s">
        <v>68</v>
      </c>
      <c r="AY518" s="226" t="s">
        <v>188</v>
      </c>
    </row>
    <row r="519" spans="2:51" s="12" customFormat="1">
      <c r="B519" s="215"/>
      <c r="C519" s="216"/>
      <c r="D519" s="217" t="s">
        <v>197</v>
      </c>
      <c r="E519" s="218" t="s">
        <v>21</v>
      </c>
      <c r="F519" s="219" t="s">
        <v>1038</v>
      </c>
      <c r="G519" s="216"/>
      <c r="H519" s="220">
        <v>10.5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197</v>
      </c>
      <c r="AU519" s="226" t="s">
        <v>114</v>
      </c>
      <c r="AV519" s="12" t="s">
        <v>79</v>
      </c>
      <c r="AW519" s="12" t="s">
        <v>32</v>
      </c>
      <c r="AX519" s="12" t="s">
        <v>68</v>
      </c>
      <c r="AY519" s="226" t="s">
        <v>188</v>
      </c>
    </row>
    <row r="520" spans="2:51" s="12" customFormat="1">
      <c r="B520" s="215"/>
      <c r="C520" s="216"/>
      <c r="D520" s="217" t="s">
        <v>197</v>
      </c>
      <c r="E520" s="218" t="s">
        <v>21</v>
      </c>
      <c r="F520" s="219" t="s">
        <v>1021</v>
      </c>
      <c r="G520" s="216"/>
      <c r="H520" s="220">
        <v>9.6999999999999993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197</v>
      </c>
      <c r="AU520" s="226" t="s">
        <v>114</v>
      </c>
      <c r="AV520" s="12" t="s">
        <v>79</v>
      </c>
      <c r="AW520" s="12" t="s">
        <v>32</v>
      </c>
      <c r="AX520" s="12" t="s">
        <v>68</v>
      </c>
      <c r="AY520" s="226" t="s">
        <v>188</v>
      </c>
    </row>
    <row r="521" spans="2:51" s="12" customFormat="1">
      <c r="B521" s="215"/>
      <c r="C521" s="216"/>
      <c r="D521" s="217" t="s">
        <v>197</v>
      </c>
      <c r="E521" s="218" t="s">
        <v>21</v>
      </c>
      <c r="F521" s="219" t="s">
        <v>1039</v>
      </c>
      <c r="G521" s="216"/>
      <c r="H521" s="220">
        <v>10.6</v>
      </c>
      <c r="I521" s="221"/>
      <c r="J521" s="216"/>
      <c r="K521" s="216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197</v>
      </c>
      <c r="AU521" s="226" t="s">
        <v>114</v>
      </c>
      <c r="AV521" s="12" t="s">
        <v>79</v>
      </c>
      <c r="AW521" s="12" t="s">
        <v>32</v>
      </c>
      <c r="AX521" s="12" t="s">
        <v>68</v>
      </c>
      <c r="AY521" s="226" t="s">
        <v>188</v>
      </c>
    </row>
    <row r="522" spans="2:51" s="12" customFormat="1">
      <c r="B522" s="215"/>
      <c r="C522" s="216"/>
      <c r="D522" s="217" t="s">
        <v>197</v>
      </c>
      <c r="E522" s="218" t="s">
        <v>21</v>
      </c>
      <c r="F522" s="219" t="s">
        <v>1022</v>
      </c>
      <c r="G522" s="216"/>
      <c r="H522" s="220">
        <v>2.7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197</v>
      </c>
      <c r="AU522" s="226" t="s">
        <v>114</v>
      </c>
      <c r="AV522" s="12" t="s">
        <v>79</v>
      </c>
      <c r="AW522" s="12" t="s">
        <v>32</v>
      </c>
      <c r="AX522" s="12" t="s">
        <v>68</v>
      </c>
      <c r="AY522" s="226" t="s">
        <v>188</v>
      </c>
    </row>
    <row r="523" spans="2:51" s="12" customFormat="1">
      <c r="B523" s="215"/>
      <c r="C523" s="216"/>
      <c r="D523" s="217" t="s">
        <v>197</v>
      </c>
      <c r="E523" s="218" t="s">
        <v>21</v>
      </c>
      <c r="F523" s="219" t="s">
        <v>1040</v>
      </c>
      <c r="G523" s="216"/>
      <c r="H523" s="220">
        <v>2.7</v>
      </c>
      <c r="I523" s="221"/>
      <c r="J523" s="216"/>
      <c r="K523" s="216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197</v>
      </c>
      <c r="AU523" s="226" t="s">
        <v>114</v>
      </c>
      <c r="AV523" s="12" t="s">
        <v>79</v>
      </c>
      <c r="AW523" s="12" t="s">
        <v>32</v>
      </c>
      <c r="AX523" s="12" t="s">
        <v>68</v>
      </c>
      <c r="AY523" s="226" t="s">
        <v>188</v>
      </c>
    </row>
    <row r="524" spans="2:51" s="13" customFormat="1">
      <c r="B524" s="227"/>
      <c r="C524" s="228"/>
      <c r="D524" s="217" t="s">
        <v>197</v>
      </c>
      <c r="E524" s="242" t="s">
        <v>21</v>
      </c>
      <c r="F524" s="243" t="s">
        <v>199</v>
      </c>
      <c r="G524" s="228"/>
      <c r="H524" s="244">
        <v>174.8</v>
      </c>
      <c r="I524" s="233"/>
      <c r="J524" s="228"/>
      <c r="K524" s="228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197</v>
      </c>
      <c r="AU524" s="238" t="s">
        <v>114</v>
      </c>
      <c r="AV524" s="13" t="s">
        <v>114</v>
      </c>
      <c r="AW524" s="13" t="s">
        <v>32</v>
      </c>
      <c r="AX524" s="13" t="s">
        <v>68</v>
      </c>
      <c r="AY524" s="238" t="s">
        <v>188</v>
      </c>
    </row>
    <row r="525" spans="2:51" s="12" customFormat="1">
      <c r="B525" s="215"/>
      <c r="C525" s="216"/>
      <c r="D525" s="217" t="s">
        <v>197</v>
      </c>
      <c r="E525" s="218" t="s">
        <v>21</v>
      </c>
      <c r="F525" s="219" t="s">
        <v>1041</v>
      </c>
      <c r="G525" s="216"/>
      <c r="H525" s="220">
        <v>24.2</v>
      </c>
      <c r="I525" s="221"/>
      <c r="J525" s="216"/>
      <c r="K525" s="216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197</v>
      </c>
      <c r="AU525" s="226" t="s">
        <v>114</v>
      </c>
      <c r="AV525" s="12" t="s">
        <v>79</v>
      </c>
      <c r="AW525" s="12" t="s">
        <v>32</v>
      </c>
      <c r="AX525" s="12" t="s">
        <v>68</v>
      </c>
      <c r="AY525" s="226" t="s">
        <v>188</v>
      </c>
    </row>
    <row r="526" spans="2:51" s="12" customFormat="1">
      <c r="B526" s="215"/>
      <c r="C526" s="216"/>
      <c r="D526" s="217" t="s">
        <v>197</v>
      </c>
      <c r="E526" s="218" t="s">
        <v>21</v>
      </c>
      <c r="F526" s="219" t="s">
        <v>1042</v>
      </c>
      <c r="G526" s="216"/>
      <c r="H526" s="220">
        <v>24.7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197</v>
      </c>
      <c r="AU526" s="226" t="s">
        <v>114</v>
      </c>
      <c r="AV526" s="12" t="s">
        <v>79</v>
      </c>
      <c r="AW526" s="12" t="s">
        <v>32</v>
      </c>
      <c r="AX526" s="12" t="s">
        <v>68</v>
      </c>
      <c r="AY526" s="226" t="s">
        <v>188</v>
      </c>
    </row>
    <row r="527" spans="2:51" s="12" customFormat="1">
      <c r="B527" s="215"/>
      <c r="C527" s="216"/>
      <c r="D527" s="217" t="s">
        <v>197</v>
      </c>
      <c r="E527" s="218" t="s">
        <v>21</v>
      </c>
      <c r="F527" s="219" t="s">
        <v>1043</v>
      </c>
      <c r="G527" s="216"/>
      <c r="H527" s="220">
        <v>24.9</v>
      </c>
      <c r="I527" s="221"/>
      <c r="J527" s="216"/>
      <c r="K527" s="216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197</v>
      </c>
      <c r="AU527" s="226" t="s">
        <v>114</v>
      </c>
      <c r="AV527" s="12" t="s">
        <v>79</v>
      </c>
      <c r="AW527" s="12" t="s">
        <v>32</v>
      </c>
      <c r="AX527" s="12" t="s">
        <v>68</v>
      </c>
      <c r="AY527" s="226" t="s">
        <v>188</v>
      </c>
    </row>
    <row r="528" spans="2:51" s="12" customFormat="1">
      <c r="B528" s="215"/>
      <c r="C528" s="216"/>
      <c r="D528" s="217" t="s">
        <v>197</v>
      </c>
      <c r="E528" s="218" t="s">
        <v>21</v>
      </c>
      <c r="F528" s="219" t="s">
        <v>1034</v>
      </c>
      <c r="G528" s="216"/>
      <c r="H528" s="220">
        <v>25.2</v>
      </c>
      <c r="I528" s="221"/>
      <c r="J528" s="216"/>
      <c r="K528" s="216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197</v>
      </c>
      <c r="AU528" s="226" t="s">
        <v>114</v>
      </c>
      <c r="AV528" s="12" t="s">
        <v>79</v>
      </c>
      <c r="AW528" s="12" t="s">
        <v>32</v>
      </c>
      <c r="AX528" s="12" t="s">
        <v>68</v>
      </c>
      <c r="AY528" s="226" t="s">
        <v>188</v>
      </c>
    </row>
    <row r="529" spans="2:65" s="12" customFormat="1">
      <c r="B529" s="215"/>
      <c r="C529" s="216"/>
      <c r="D529" s="217" t="s">
        <v>197</v>
      </c>
      <c r="E529" s="218" t="s">
        <v>21</v>
      </c>
      <c r="F529" s="219" t="s">
        <v>1023</v>
      </c>
      <c r="G529" s="216"/>
      <c r="H529" s="220">
        <v>5.8</v>
      </c>
      <c r="I529" s="221"/>
      <c r="J529" s="216"/>
      <c r="K529" s="216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197</v>
      </c>
      <c r="AU529" s="226" t="s">
        <v>114</v>
      </c>
      <c r="AV529" s="12" t="s">
        <v>79</v>
      </c>
      <c r="AW529" s="12" t="s">
        <v>32</v>
      </c>
      <c r="AX529" s="12" t="s">
        <v>68</v>
      </c>
      <c r="AY529" s="226" t="s">
        <v>188</v>
      </c>
    </row>
    <row r="530" spans="2:65" s="12" customFormat="1">
      <c r="B530" s="215"/>
      <c r="C530" s="216"/>
      <c r="D530" s="217" t="s">
        <v>197</v>
      </c>
      <c r="E530" s="218" t="s">
        <v>21</v>
      </c>
      <c r="F530" s="219" t="s">
        <v>1024</v>
      </c>
      <c r="G530" s="216"/>
      <c r="H530" s="220">
        <v>5.8</v>
      </c>
      <c r="I530" s="221"/>
      <c r="J530" s="216"/>
      <c r="K530" s="216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197</v>
      </c>
      <c r="AU530" s="226" t="s">
        <v>114</v>
      </c>
      <c r="AV530" s="12" t="s">
        <v>79</v>
      </c>
      <c r="AW530" s="12" t="s">
        <v>32</v>
      </c>
      <c r="AX530" s="12" t="s">
        <v>68</v>
      </c>
      <c r="AY530" s="226" t="s">
        <v>188</v>
      </c>
    </row>
    <row r="531" spans="2:65" s="12" customFormat="1">
      <c r="B531" s="215"/>
      <c r="C531" s="216"/>
      <c r="D531" s="217" t="s">
        <v>197</v>
      </c>
      <c r="E531" s="218" t="s">
        <v>21</v>
      </c>
      <c r="F531" s="219" t="s">
        <v>1044</v>
      </c>
      <c r="G531" s="216"/>
      <c r="H531" s="220">
        <v>6.8</v>
      </c>
      <c r="I531" s="221"/>
      <c r="J531" s="216"/>
      <c r="K531" s="216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197</v>
      </c>
      <c r="AU531" s="226" t="s">
        <v>114</v>
      </c>
      <c r="AV531" s="12" t="s">
        <v>79</v>
      </c>
      <c r="AW531" s="12" t="s">
        <v>32</v>
      </c>
      <c r="AX531" s="12" t="s">
        <v>68</v>
      </c>
      <c r="AY531" s="226" t="s">
        <v>188</v>
      </c>
    </row>
    <row r="532" spans="2:65" s="12" customFormat="1">
      <c r="B532" s="215"/>
      <c r="C532" s="216"/>
      <c r="D532" s="217" t="s">
        <v>197</v>
      </c>
      <c r="E532" s="218" t="s">
        <v>21</v>
      </c>
      <c r="F532" s="219" t="s">
        <v>1045</v>
      </c>
      <c r="G532" s="216"/>
      <c r="H532" s="220">
        <v>13.9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197</v>
      </c>
      <c r="AU532" s="226" t="s">
        <v>114</v>
      </c>
      <c r="AV532" s="12" t="s">
        <v>79</v>
      </c>
      <c r="AW532" s="12" t="s">
        <v>32</v>
      </c>
      <c r="AX532" s="12" t="s">
        <v>68</v>
      </c>
      <c r="AY532" s="226" t="s">
        <v>188</v>
      </c>
    </row>
    <row r="533" spans="2:65" s="12" customFormat="1">
      <c r="B533" s="215"/>
      <c r="C533" s="216"/>
      <c r="D533" s="217" t="s">
        <v>197</v>
      </c>
      <c r="E533" s="218" t="s">
        <v>21</v>
      </c>
      <c r="F533" s="219" t="s">
        <v>1025</v>
      </c>
      <c r="G533" s="216"/>
      <c r="H533" s="220">
        <v>5.8</v>
      </c>
      <c r="I533" s="221"/>
      <c r="J533" s="216"/>
      <c r="K533" s="216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197</v>
      </c>
      <c r="AU533" s="226" t="s">
        <v>114</v>
      </c>
      <c r="AV533" s="12" t="s">
        <v>79</v>
      </c>
      <c r="AW533" s="12" t="s">
        <v>32</v>
      </c>
      <c r="AX533" s="12" t="s">
        <v>68</v>
      </c>
      <c r="AY533" s="226" t="s">
        <v>188</v>
      </c>
    </row>
    <row r="534" spans="2:65" s="12" customFormat="1">
      <c r="B534" s="215"/>
      <c r="C534" s="216"/>
      <c r="D534" s="217" t="s">
        <v>197</v>
      </c>
      <c r="E534" s="218" t="s">
        <v>21</v>
      </c>
      <c r="F534" s="219" t="s">
        <v>1026</v>
      </c>
      <c r="G534" s="216"/>
      <c r="H534" s="220">
        <v>8.8000000000000007</v>
      </c>
      <c r="I534" s="221"/>
      <c r="J534" s="216"/>
      <c r="K534" s="216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197</v>
      </c>
      <c r="AU534" s="226" t="s">
        <v>114</v>
      </c>
      <c r="AV534" s="12" t="s">
        <v>79</v>
      </c>
      <c r="AW534" s="12" t="s">
        <v>32</v>
      </c>
      <c r="AX534" s="12" t="s">
        <v>68</v>
      </c>
      <c r="AY534" s="226" t="s">
        <v>188</v>
      </c>
    </row>
    <row r="535" spans="2:65" s="12" customFormat="1">
      <c r="B535" s="215"/>
      <c r="C535" s="216"/>
      <c r="D535" s="217" t="s">
        <v>197</v>
      </c>
      <c r="E535" s="218" t="s">
        <v>21</v>
      </c>
      <c r="F535" s="219" t="s">
        <v>872</v>
      </c>
      <c r="G535" s="216"/>
      <c r="H535" s="220">
        <v>9</v>
      </c>
      <c r="I535" s="221"/>
      <c r="J535" s="216"/>
      <c r="K535" s="216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197</v>
      </c>
      <c r="AU535" s="226" t="s">
        <v>114</v>
      </c>
      <c r="AV535" s="12" t="s">
        <v>79</v>
      </c>
      <c r="AW535" s="12" t="s">
        <v>32</v>
      </c>
      <c r="AX535" s="12" t="s">
        <v>68</v>
      </c>
      <c r="AY535" s="226" t="s">
        <v>188</v>
      </c>
    </row>
    <row r="536" spans="2:65" s="12" customFormat="1">
      <c r="B536" s="215"/>
      <c r="C536" s="216"/>
      <c r="D536" s="217" t="s">
        <v>197</v>
      </c>
      <c r="E536" s="218" t="s">
        <v>21</v>
      </c>
      <c r="F536" s="219" t="s">
        <v>873</v>
      </c>
      <c r="G536" s="216"/>
      <c r="H536" s="220">
        <v>4.0999999999999996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197</v>
      </c>
      <c r="AU536" s="226" t="s">
        <v>114</v>
      </c>
      <c r="AV536" s="12" t="s">
        <v>79</v>
      </c>
      <c r="AW536" s="12" t="s">
        <v>32</v>
      </c>
      <c r="AX536" s="12" t="s">
        <v>68</v>
      </c>
      <c r="AY536" s="226" t="s">
        <v>188</v>
      </c>
    </row>
    <row r="537" spans="2:65" s="12" customFormat="1">
      <c r="B537" s="215"/>
      <c r="C537" s="216"/>
      <c r="D537" s="217" t="s">
        <v>197</v>
      </c>
      <c r="E537" s="218" t="s">
        <v>21</v>
      </c>
      <c r="F537" s="219" t="s">
        <v>874</v>
      </c>
      <c r="G537" s="216"/>
      <c r="H537" s="220">
        <v>25.4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197</v>
      </c>
      <c r="AU537" s="226" t="s">
        <v>114</v>
      </c>
      <c r="AV537" s="12" t="s">
        <v>79</v>
      </c>
      <c r="AW537" s="12" t="s">
        <v>32</v>
      </c>
      <c r="AX537" s="12" t="s">
        <v>68</v>
      </c>
      <c r="AY537" s="226" t="s">
        <v>188</v>
      </c>
    </row>
    <row r="538" spans="2:65" s="12" customFormat="1">
      <c r="B538" s="215"/>
      <c r="C538" s="216"/>
      <c r="D538" s="217" t="s">
        <v>197</v>
      </c>
      <c r="E538" s="218" t="s">
        <v>21</v>
      </c>
      <c r="F538" s="219" t="s">
        <v>875</v>
      </c>
      <c r="G538" s="216"/>
      <c r="H538" s="220">
        <v>8.6999999999999993</v>
      </c>
      <c r="I538" s="221"/>
      <c r="J538" s="216"/>
      <c r="K538" s="216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197</v>
      </c>
      <c r="AU538" s="226" t="s">
        <v>114</v>
      </c>
      <c r="AV538" s="12" t="s">
        <v>79</v>
      </c>
      <c r="AW538" s="12" t="s">
        <v>32</v>
      </c>
      <c r="AX538" s="12" t="s">
        <v>68</v>
      </c>
      <c r="AY538" s="226" t="s">
        <v>188</v>
      </c>
    </row>
    <row r="539" spans="2:65" s="13" customFormat="1">
      <c r="B539" s="227"/>
      <c r="C539" s="228"/>
      <c r="D539" s="217" t="s">
        <v>197</v>
      </c>
      <c r="E539" s="242" t="s">
        <v>21</v>
      </c>
      <c r="F539" s="243" t="s">
        <v>199</v>
      </c>
      <c r="G539" s="228"/>
      <c r="H539" s="244">
        <v>193.1</v>
      </c>
      <c r="I539" s="233"/>
      <c r="J539" s="228"/>
      <c r="K539" s="228"/>
      <c r="L539" s="234"/>
      <c r="M539" s="235"/>
      <c r="N539" s="236"/>
      <c r="O539" s="236"/>
      <c r="P539" s="236"/>
      <c r="Q539" s="236"/>
      <c r="R539" s="236"/>
      <c r="S539" s="236"/>
      <c r="T539" s="237"/>
      <c r="AT539" s="238" t="s">
        <v>197</v>
      </c>
      <c r="AU539" s="238" t="s">
        <v>114</v>
      </c>
      <c r="AV539" s="13" t="s">
        <v>114</v>
      </c>
      <c r="AW539" s="13" t="s">
        <v>32</v>
      </c>
      <c r="AX539" s="13" t="s">
        <v>68</v>
      </c>
      <c r="AY539" s="238" t="s">
        <v>188</v>
      </c>
    </row>
    <row r="540" spans="2:65" s="14" customFormat="1">
      <c r="B540" s="245"/>
      <c r="C540" s="246"/>
      <c r="D540" s="217" t="s">
        <v>197</v>
      </c>
      <c r="E540" s="291" t="s">
        <v>21</v>
      </c>
      <c r="F540" s="292" t="s">
        <v>238</v>
      </c>
      <c r="G540" s="246"/>
      <c r="H540" s="293">
        <v>516.29999999999995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AT540" s="255" t="s">
        <v>197</v>
      </c>
      <c r="AU540" s="255" t="s">
        <v>114</v>
      </c>
      <c r="AV540" s="14" t="s">
        <v>195</v>
      </c>
      <c r="AW540" s="14" t="s">
        <v>32</v>
      </c>
      <c r="AX540" s="14" t="s">
        <v>75</v>
      </c>
      <c r="AY540" s="255" t="s">
        <v>188</v>
      </c>
    </row>
    <row r="541" spans="2:65" s="11" customFormat="1" ht="29.85" customHeight="1">
      <c r="B541" s="186"/>
      <c r="C541" s="187"/>
      <c r="D541" s="200" t="s">
        <v>67</v>
      </c>
      <c r="E541" s="201" t="s">
        <v>568</v>
      </c>
      <c r="F541" s="201" t="s">
        <v>569</v>
      </c>
      <c r="G541" s="187"/>
      <c r="H541" s="187"/>
      <c r="I541" s="190"/>
      <c r="J541" s="202">
        <f>BK541</f>
        <v>0</v>
      </c>
      <c r="K541" s="187"/>
      <c r="L541" s="192"/>
      <c r="M541" s="193"/>
      <c r="N541" s="194"/>
      <c r="O541" s="194"/>
      <c r="P541" s="195">
        <f>P542</f>
        <v>0</v>
      </c>
      <c r="Q541" s="194"/>
      <c r="R541" s="195">
        <f>R542</f>
        <v>0</v>
      </c>
      <c r="S541" s="194"/>
      <c r="T541" s="196">
        <f>T542</f>
        <v>0</v>
      </c>
      <c r="AR541" s="197" t="s">
        <v>75</v>
      </c>
      <c r="AT541" s="198" t="s">
        <v>67</v>
      </c>
      <c r="AU541" s="198" t="s">
        <v>75</v>
      </c>
      <c r="AY541" s="197" t="s">
        <v>188</v>
      </c>
      <c r="BK541" s="199">
        <f>BK542</f>
        <v>0</v>
      </c>
    </row>
    <row r="542" spans="2:65" s="1" customFormat="1" ht="22.5" customHeight="1">
      <c r="B542" s="42"/>
      <c r="C542" s="203" t="s">
        <v>570</v>
      </c>
      <c r="D542" s="203" t="s">
        <v>190</v>
      </c>
      <c r="E542" s="204" t="s">
        <v>1105</v>
      </c>
      <c r="F542" s="205" t="s">
        <v>1106</v>
      </c>
      <c r="G542" s="206" t="s">
        <v>283</v>
      </c>
      <c r="H542" s="207">
        <v>523.04200000000003</v>
      </c>
      <c r="I542" s="208"/>
      <c r="J542" s="209">
        <f>ROUND(I542*H542,2)</f>
        <v>0</v>
      </c>
      <c r="K542" s="205" t="s">
        <v>21</v>
      </c>
      <c r="L542" s="62"/>
      <c r="M542" s="210" t="s">
        <v>21</v>
      </c>
      <c r="N542" s="211" t="s">
        <v>39</v>
      </c>
      <c r="O542" s="43"/>
      <c r="P542" s="212">
        <f>O542*H542</f>
        <v>0</v>
      </c>
      <c r="Q542" s="212">
        <v>0</v>
      </c>
      <c r="R542" s="212">
        <f>Q542*H542</f>
        <v>0</v>
      </c>
      <c r="S542" s="212">
        <v>0</v>
      </c>
      <c r="T542" s="213">
        <f>S542*H542</f>
        <v>0</v>
      </c>
      <c r="AR542" s="25" t="s">
        <v>195</v>
      </c>
      <c r="AT542" s="25" t="s">
        <v>190</v>
      </c>
      <c r="AU542" s="25" t="s">
        <v>79</v>
      </c>
      <c r="AY542" s="25" t="s">
        <v>188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5" t="s">
        <v>75</v>
      </c>
      <c r="BK542" s="214">
        <f>ROUND(I542*H542,2)</f>
        <v>0</v>
      </c>
      <c r="BL542" s="25" t="s">
        <v>195</v>
      </c>
      <c r="BM542" s="25" t="s">
        <v>1107</v>
      </c>
    </row>
    <row r="543" spans="2:65" s="11" customFormat="1" ht="37.35" customHeight="1">
      <c r="B543" s="186"/>
      <c r="C543" s="187"/>
      <c r="D543" s="188" t="s">
        <v>67</v>
      </c>
      <c r="E543" s="189" t="s">
        <v>1108</v>
      </c>
      <c r="F543" s="189" t="s">
        <v>1109</v>
      </c>
      <c r="G543" s="187"/>
      <c r="H543" s="187"/>
      <c r="I543" s="190"/>
      <c r="J543" s="191">
        <f>BK543</f>
        <v>0</v>
      </c>
      <c r="K543" s="187"/>
      <c r="L543" s="192"/>
      <c r="M543" s="193"/>
      <c r="N543" s="194"/>
      <c r="O543" s="194"/>
      <c r="P543" s="195">
        <f>P544+P587+P657+P796+P802+P811+P893+P910+P963+P1004+P1095+P1135+P1142+P1189</f>
        <v>0</v>
      </c>
      <c r="Q543" s="194"/>
      <c r="R543" s="195">
        <f>R544+R587+R657+R796+R802+R811+R893+R910+R963+R1004+R1095+R1135+R1142+R1189</f>
        <v>35.277526549999997</v>
      </c>
      <c r="S543" s="194"/>
      <c r="T543" s="196">
        <f>T544+T587+T657+T796+T802+T811+T893+T910+T963+T1004+T1095+T1135+T1142+T1189</f>
        <v>0</v>
      </c>
      <c r="AR543" s="197" t="s">
        <v>79</v>
      </c>
      <c r="AT543" s="198" t="s">
        <v>67</v>
      </c>
      <c r="AU543" s="198" t="s">
        <v>68</v>
      </c>
      <c r="AY543" s="197" t="s">
        <v>188</v>
      </c>
      <c r="BK543" s="199">
        <f>BK544+BK587+BK657+BK796+BK802+BK811+BK893+BK910+BK963+BK1004+BK1095+BK1135+BK1142+BK1189</f>
        <v>0</v>
      </c>
    </row>
    <row r="544" spans="2:65" s="11" customFormat="1" ht="19.95" customHeight="1">
      <c r="B544" s="186"/>
      <c r="C544" s="187"/>
      <c r="D544" s="200" t="s">
        <v>67</v>
      </c>
      <c r="E544" s="201" t="s">
        <v>1110</v>
      </c>
      <c r="F544" s="201" t="s">
        <v>1111</v>
      </c>
      <c r="G544" s="187"/>
      <c r="H544" s="187"/>
      <c r="I544" s="190"/>
      <c r="J544" s="202">
        <f>BK544</f>
        <v>0</v>
      </c>
      <c r="K544" s="187"/>
      <c r="L544" s="192"/>
      <c r="M544" s="193"/>
      <c r="N544" s="194"/>
      <c r="O544" s="194"/>
      <c r="P544" s="195">
        <f>SUM(P545:P586)</f>
        <v>0</v>
      </c>
      <c r="Q544" s="194"/>
      <c r="R544" s="195">
        <f>SUM(R545:R586)</f>
        <v>3.6310399999999996</v>
      </c>
      <c r="S544" s="194"/>
      <c r="T544" s="196">
        <f>SUM(T545:T586)</f>
        <v>0</v>
      </c>
      <c r="AR544" s="197" t="s">
        <v>79</v>
      </c>
      <c r="AT544" s="198" t="s">
        <v>67</v>
      </c>
      <c r="AU544" s="198" t="s">
        <v>75</v>
      </c>
      <c r="AY544" s="197" t="s">
        <v>188</v>
      </c>
      <c r="BK544" s="199">
        <f>SUM(BK545:BK586)</f>
        <v>0</v>
      </c>
    </row>
    <row r="545" spans="2:65" s="1" customFormat="1" ht="22.5" customHeight="1">
      <c r="B545" s="42"/>
      <c r="C545" s="203" t="s">
        <v>576</v>
      </c>
      <c r="D545" s="203" t="s">
        <v>190</v>
      </c>
      <c r="E545" s="204" t="s">
        <v>1112</v>
      </c>
      <c r="F545" s="205" t="s">
        <v>1113</v>
      </c>
      <c r="G545" s="206" t="s">
        <v>193</v>
      </c>
      <c r="H545" s="207">
        <v>208</v>
      </c>
      <c r="I545" s="208"/>
      <c r="J545" s="209">
        <f>ROUND(I545*H545,2)</f>
        <v>0</v>
      </c>
      <c r="K545" s="205" t="s">
        <v>21</v>
      </c>
      <c r="L545" s="62"/>
      <c r="M545" s="210" t="s">
        <v>21</v>
      </c>
      <c r="N545" s="211" t="s">
        <v>39</v>
      </c>
      <c r="O545" s="43"/>
      <c r="P545" s="212">
        <f>O545*H545</f>
        <v>0</v>
      </c>
      <c r="Q545" s="212">
        <v>0</v>
      </c>
      <c r="R545" s="212">
        <f>Q545*H545</f>
        <v>0</v>
      </c>
      <c r="S545" s="212">
        <v>0</v>
      </c>
      <c r="T545" s="213">
        <f>S545*H545</f>
        <v>0</v>
      </c>
      <c r="AR545" s="25" t="s">
        <v>270</v>
      </c>
      <c r="AT545" s="25" t="s">
        <v>190</v>
      </c>
      <c r="AU545" s="25" t="s">
        <v>79</v>
      </c>
      <c r="AY545" s="25" t="s">
        <v>188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25" t="s">
        <v>75</v>
      </c>
      <c r="BK545" s="214">
        <f>ROUND(I545*H545,2)</f>
        <v>0</v>
      </c>
      <c r="BL545" s="25" t="s">
        <v>270</v>
      </c>
      <c r="BM545" s="25" t="s">
        <v>1114</v>
      </c>
    </row>
    <row r="546" spans="2:65" s="12" customFormat="1">
      <c r="B546" s="215"/>
      <c r="C546" s="216"/>
      <c r="D546" s="229" t="s">
        <v>197</v>
      </c>
      <c r="E546" s="239" t="s">
        <v>21</v>
      </c>
      <c r="F546" s="240" t="s">
        <v>1115</v>
      </c>
      <c r="G546" s="216"/>
      <c r="H546" s="241">
        <v>208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197</v>
      </c>
      <c r="AU546" s="226" t="s">
        <v>79</v>
      </c>
      <c r="AV546" s="12" t="s">
        <v>79</v>
      </c>
      <c r="AW546" s="12" t="s">
        <v>32</v>
      </c>
      <c r="AX546" s="12" t="s">
        <v>75</v>
      </c>
      <c r="AY546" s="226" t="s">
        <v>188</v>
      </c>
    </row>
    <row r="547" spans="2:65" s="1" customFormat="1" ht="22.5" customHeight="1">
      <c r="B547" s="42"/>
      <c r="C547" s="256" t="s">
        <v>1116</v>
      </c>
      <c r="D547" s="256" t="s">
        <v>292</v>
      </c>
      <c r="E547" s="257" t="s">
        <v>1117</v>
      </c>
      <c r="F547" s="258" t="s">
        <v>1118</v>
      </c>
      <c r="G547" s="259" t="s">
        <v>283</v>
      </c>
      <c r="H547" s="260">
        <v>6.2E-2</v>
      </c>
      <c r="I547" s="261"/>
      <c r="J547" s="262">
        <f>ROUND(I547*H547,2)</f>
        <v>0</v>
      </c>
      <c r="K547" s="258" t="s">
        <v>21</v>
      </c>
      <c r="L547" s="263"/>
      <c r="M547" s="264" t="s">
        <v>21</v>
      </c>
      <c r="N547" s="265" t="s">
        <v>39</v>
      </c>
      <c r="O547" s="43"/>
      <c r="P547" s="212">
        <f>O547*H547</f>
        <v>0</v>
      </c>
      <c r="Q547" s="212">
        <v>1</v>
      </c>
      <c r="R547" s="212">
        <f>Q547*H547</f>
        <v>6.2E-2</v>
      </c>
      <c r="S547" s="212">
        <v>0</v>
      </c>
      <c r="T547" s="213">
        <f>S547*H547</f>
        <v>0</v>
      </c>
      <c r="AR547" s="25" t="s">
        <v>354</v>
      </c>
      <c r="AT547" s="25" t="s">
        <v>292</v>
      </c>
      <c r="AU547" s="25" t="s">
        <v>79</v>
      </c>
      <c r="AY547" s="25" t="s">
        <v>188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25" t="s">
        <v>75</v>
      </c>
      <c r="BK547" s="214">
        <f>ROUND(I547*H547,2)</f>
        <v>0</v>
      </c>
      <c r="BL547" s="25" t="s">
        <v>270</v>
      </c>
      <c r="BM547" s="25" t="s">
        <v>1119</v>
      </c>
    </row>
    <row r="548" spans="2:65" s="12" customFormat="1">
      <c r="B548" s="215"/>
      <c r="C548" s="216"/>
      <c r="D548" s="229" t="s">
        <v>197</v>
      </c>
      <c r="E548" s="239" t="s">
        <v>21</v>
      </c>
      <c r="F548" s="240" t="s">
        <v>1120</v>
      </c>
      <c r="G548" s="216"/>
      <c r="H548" s="241">
        <v>6.2E-2</v>
      </c>
      <c r="I548" s="221"/>
      <c r="J548" s="216"/>
      <c r="K548" s="216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197</v>
      </c>
      <c r="AU548" s="226" t="s">
        <v>79</v>
      </c>
      <c r="AV548" s="12" t="s">
        <v>79</v>
      </c>
      <c r="AW548" s="12" t="s">
        <v>32</v>
      </c>
      <c r="AX548" s="12" t="s">
        <v>75</v>
      </c>
      <c r="AY548" s="226" t="s">
        <v>188</v>
      </c>
    </row>
    <row r="549" spans="2:65" s="1" customFormat="1" ht="22.5" customHeight="1">
      <c r="B549" s="42"/>
      <c r="C549" s="203" t="s">
        <v>1121</v>
      </c>
      <c r="D549" s="203" t="s">
        <v>190</v>
      </c>
      <c r="E549" s="204" t="s">
        <v>1122</v>
      </c>
      <c r="F549" s="205" t="s">
        <v>1123</v>
      </c>
      <c r="G549" s="206" t="s">
        <v>193</v>
      </c>
      <c r="H549" s="207">
        <v>67.5</v>
      </c>
      <c r="I549" s="208"/>
      <c r="J549" s="209">
        <f>ROUND(I549*H549,2)</f>
        <v>0</v>
      </c>
      <c r="K549" s="205" t="s">
        <v>21</v>
      </c>
      <c r="L549" s="62"/>
      <c r="M549" s="210" t="s">
        <v>21</v>
      </c>
      <c r="N549" s="211" t="s">
        <v>39</v>
      </c>
      <c r="O549" s="43"/>
      <c r="P549" s="212">
        <f>O549*H549</f>
        <v>0</v>
      </c>
      <c r="Q549" s="212">
        <v>0</v>
      </c>
      <c r="R549" s="212">
        <f>Q549*H549</f>
        <v>0</v>
      </c>
      <c r="S549" s="212">
        <v>0</v>
      </c>
      <c r="T549" s="213">
        <f>S549*H549</f>
        <v>0</v>
      </c>
      <c r="AR549" s="25" t="s">
        <v>270</v>
      </c>
      <c r="AT549" s="25" t="s">
        <v>190</v>
      </c>
      <c r="AU549" s="25" t="s">
        <v>79</v>
      </c>
      <c r="AY549" s="25" t="s">
        <v>188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25" t="s">
        <v>75</v>
      </c>
      <c r="BK549" s="214">
        <f>ROUND(I549*H549,2)</f>
        <v>0</v>
      </c>
      <c r="BL549" s="25" t="s">
        <v>270</v>
      </c>
      <c r="BM549" s="25" t="s">
        <v>1124</v>
      </c>
    </row>
    <row r="550" spans="2:65" s="12" customFormat="1">
      <c r="B550" s="215"/>
      <c r="C550" s="216"/>
      <c r="D550" s="229" t="s">
        <v>197</v>
      </c>
      <c r="E550" s="239" t="s">
        <v>21</v>
      </c>
      <c r="F550" s="240" t="s">
        <v>1125</v>
      </c>
      <c r="G550" s="216"/>
      <c r="H550" s="241">
        <v>67.5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197</v>
      </c>
      <c r="AU550" s="226" t="s">
        <v>79</v>
      </c>
      <c r="AV550" s="12" t="s">
        <v>79</v>
      </c>
      <c r="AW550" s="12" t="s">
        <v>32</v>
      </c>
      <c r="AX550" s="12" t="s">
        <v>75</v>
      </c>
      <c r="AY550" s="226" t="s">
        <v>188</v>
      </c>
    </row>
    <row r="551" spans="2:65" s="1" customFormat="1" ht="22.5" customHeight="1">
      <c r="B551" s="42"/>
      <c r="C551" s="256" t="s">
        <v>1126</v>
      </c>
      <c r="D551" s="256" t="s">
        <v>292</v>
      </c>
      <c r="E551" s="257" t="s">
        <v>1127</v>
      </c>
      <c r="F551" s="258" t="s">
        <v>1118</v>
      </c>
      <c r="G551" s="259" t="s">
        <v>283</v>
      </c>
      <c r="H551" s="260">
        <v>2.4E-2</v>
      </c>
      <c r="I551" s="261"/>
      <c r="J551" s="262">
        <f>ROUND(I551*H551,2)</f>
        <v>0</v>
      </c>
      <c r="K551" s="258" t="s">
        <v>21</v>
      </c>
      <c r="L551" s="263"/>
      <c r="M551" s="264" t="s">
        <v>21</v>
      </c>
      <c r="N551" s="265" t="s">
        <v>39</v>
      </c>
      <c r="O551" s="43"/>
      <c r="P551" s="212">
        <f>O551*H551</f>
        <v>0</v>
      </c>
      <c r="Q551" s="212">
        <v>1</v>
      </c>
      <c r="R551" s="212">
        <f>Q551*H551</f>
        <v>2.4E-2</v>
      </c>
      <c r="S551" s="212">
        <v>0</v>
      </c>
      <c r="T551" s="213">
        <f>S551*H551</f>
        <v>0</v>
      </c>
      <c r="AR551" s="25" t="s">
        <v>354</v>
      </c>
      <c r="AT551" s="25" t="s">
        <v>292</v>
      </c>
      <c r="AU551" s="25" t="s">
        <v>79</v>
      </c>
      <c r="AY551" s="25" t="s">
        <v>188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5" t="s">
        <v>75</v>
      </c>
      <c r="BK551" s="214">
        <f>ROUND(I551*H551,2)</f>
        <v>0</v>
      </c>
      <c r="BL551" s="25" t="s">
        <v>270</v>
      </c>
      <c r="BM551" s="25" t="s">
        <v>1128</v>
      </c>
    </row>
    <row r="552" spans="2:65" s="12" customFormat="1">
      <c r="B552" s="215"/>
      <c r="C552" s="216"/>
      <c r="D552" s="229" t="s">
        <v>197</v>
      </c>
      <c r="E552" s="239" t="s">
        <v>21</v>
      </c>
      <c r="F552" s="240" t="s">
        <v>1129</v>
      </c>
      <c r="G552" s="216"/>
      <c r="H552" s="241">
        <v>2.4E-2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197</v>
      </c>
      <c r="AU552" s="226" t="s">
        <v>79</v>
      </c>
      <c r="AV552" s="12" t="s">
        <v>79</v>
      </c>
      <c r="AW552" s="12" t="s">
        <v>32</v>
      </c>
      <c r="AX552" s="12" t="s">
        <v>75</v>
      </c>
      <c r="AY552" s="226" t="s">
        <v>188</v>
      </c>
    </row>
    <row r="553" spans="2:65" s="1" customFormat="1" ht="22.5" customHeight="1">
      <c r="B553" s="42"/>
      <c r="C553" s="203" t="s">
        <v>1130</v>
      </c>
      <c r="D553" s="203" t="s">
        <v>190</v>
      </c>
      <c r="E553" s="204" t="s">
        <v>1131</v>
      </c>
      <c r="F553" s="205" t="s">
        <v>1132</v>
      </c>
      <c r="G553" s="206" t="s">
        <v>193</v>
      </c>
      <c r="H553" s="207">
        <v>32.799999999999997</v>
      </c>
      <c r="I553" s="208"/>
      <c r="J553" s="209">
        <f>ROUND(I553*H553,2)</f>
        <v>0</v>
      </c>
      <c r="K553" s="205" t="s">
        <v>21</v>
      </c>
      <c r="L553" s="62"/>
      <c r="M553" s="210" t="s">
        <v>21</v>
      </c>
      <c r="N553" s="211" t="s">
        <v>39</v>
      </c>
      <c r="O553" s="43"/>
      <c r="P553" s="212">
        <f>O553*H553</f>
        <v>0</v>
      </c>
      <c r="Q553" s="212">
        <v>3.0000000000000001E-3</v>
      </c>
      <c r="R553" s="212">
        <f>Q553*H553</f>
        <v>9.8399999999999987E-2</v>
      </c>
      <c r="S553" s="212">
        <v>0</v>
      </c>
      <c r="T553" s="213">
        <f>S553*H553</f>
        <v>0</v>
      </c>
      <c r="AR553" s="25" t="s">
        <v>270</v>
      </c>
      <c r="AT553" s="25" t="s">
        <v>190</v>
      </c>
      <c r="AU553" s="25" t="s">
        <v>79</v>
      </c>
      <c r="AY553" s="25" t="s">
        <v>188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25" t="s">
        <v>75</v>
      </c>
      <c r="BK553" s="214">
        <f>ROUND(I553*H553,2)</f>
        <v>0</v>
      </c>
      <c r="BL553" s="25" t="s">
        <v>270</v>
      </c>
      <c r="BM553" s="25" t="s">
        <v>1133</v>
      </c>
    </row>
    <row r="554" spans="2:65" s="12" customFormat="1">
      <c r="B554" s="215"/>
      <c r="C554" s="216"/>
      <c r="D554" s="217" t="s">
        <v>197</v>
      </c>
      <c r="E554" s="218" t="s">
        <v>21</v>
      </c>
      <c r="F554" s="219" t="s">
        <v>1020</v>
      </c>
      <c r="G554" s="216"/>
      <c r="H554" s="220">
        <v>8.5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197</v>
      </c>
      <c r="AU554" s="226" t="s">
        <v>79</v>
      </c>
      <c r="AV554" s="12" t="s">
        <v>79</v>
      </c>
      <c r="AW554" s="12" t="s">
        <v>32</v>
      </c>
      <c r="AX554" s="12" t="s">
        <v>68</v>
      </c>
      <c r="AY554" s="226" t="s">
        <v>188</v>
      </c>
    </row>
    <row r="555" spans="2:65" s="12" customFormat="1">
      <c r="B555" s="215"/>
      <c r="C555" s="216"/>
      <c r="D555" s="217" t="s">
        <v>197</v>
      </c>
      <c r="E555" s="218" t="s">
        <v>21</v>
      </c>
      <c r="F555" s="219" t="s">
        <v>1021</v>
      </c>
      <c r="G555" s="216"/>
      <c r="H555" s="220">
        <v>9.6999999999999993</v>
      </c>
      <c r="I555" s="221"/>
      <c r="J555" s="216"/>
      <c r="K555" s="216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197</v>
      </c>
      <c r="AU555" s="226" t="s">
        <v>79</v>
      </c>
      <c r="AV555" s="12" t="s">
        <v>79</v>
      </c>
      <c r="AW555" s="12" t="s">
        <v>32</v>
      </c>
      <c r="AX555" s="12" t="s">
        <v>68</v>
      </c>
      <c r="AY555" s="226" t="s">
        <v>188</v>
      </c>
    </row>
    <row r="556" spans="2:65" s="12" customFormat="1">
      <c r="B556" s="215"/>
      <c r="C556" s="216"/>
      <c r="D556" s="217" t="s">
        <v>197</v>
      </c>
      <c r="E556" s="218" t="s">
        <v>21</v>
      </c>
      <c r="F556" s="219" t="s">
        <v>1025</v>
      </c>
      <c r="G556" s="216"/>
      <c r="H556" s="220">
        <v>5.8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197</v>
      </c>
      <c r="AU556" s="226" t="s">
        <v>79</v>
      </c>
      <c r="AV556" s="12" t="s">
        <v>79</v>
      </c>
      <c r="AW556" s="12" t="s">
        <v>32</v>
      </c>
      <c r="AX556" s="12" t="s">
        <v>68</v>
      </c>
      <c r="AY556" s="226" t="s">
        <v>188</v>
      </c>
    </row>
    <row r="557" spans="2:65" s="12" customFormat="1">
      <c r="B557" s="215"/>
      <c r="C557" s="216"/>
      <c r="D557" s="217" t="s">
        <v>197</v>
      </c>
      <c r="E557" s="218" t="s">
        <v>21</v>
      </c>
      <c r="F557" s="219" t="s">
        <v>1026</v>
      </c>
      <c r="G557" s="216"/>
      <c r="H557" s="220">
        <v>8.8000000000000007</v>
      </c>
      <c r="I557" s="221"/>
      <c r="J557" s="216"/>
      <c r="K557" s="216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197</v>
      </c>
      <c r="AU557" s="226" t="s">
        <v>79</v>
      </c>
      <c r="AV557" s="12" t="s">
        <v>79</v>
      </c>
      <c r="AW557" s="12" t="s">
        <v>32</v>
      </c>
      <c r="AX557" s="12" t="s">
        <v>68</v>
      </c>
      <c r="AY557" s="226" t="s">
        <v>188</v>
      </c>
    </row>
    <row r="558" spans="2:65" s="13" customFormat="1">
      <c r="B558" s="227"/>
      <c r="C558" s="228"/>
      <c r="D558" s="229" t="s">
        <v>197</v>
      </c>
      <c r="E558" s="230" t="s">
        <v>21</v>
      </c>
      <c r="F558" s="231" t="s">
        <v>199</v>
      </c>
      <c r="G558" s="228"/>
      <c r="H558" s="232">
        <v>32.799999999999997</v>
      </c>
      <c r="I558" s="233"/>
      <c r="J558" s="228"/>
      <c r="K558" s="228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197</v>
      </c>
      <c r="AU558" s="238" t="s">
        <v>79</v>
      </c>
      <c r="AV558" s="13" t="s">
        <v>114</v>
      </c>
      <c r="AW558" s="13" t="s">
        <v>32</v>
      </c>
      <c r="AX558" s="13" t="s">
        <v>75</v>
      </c>
      <c r="AY558" s="238" t="s">
        <v>188</v>
      </c>
    </row>
    <row r="559" spans="2:65" s="1" customFormat="1" ht="22.5" customHeight="1">
      <c r="B559" s="42"/>
      <c r="C559" s="203" t="s">
        <v>1134</v>
      </c>
      <c r="D559" s="203" t="s">
        <v>190</v>
      </c>
      <c r="E559" s="204" t="s">
        <v>1135</v>
      </c>
      <c r="F559" s="205" t="s">
        <v>1136</v>
      </c>
      <c r="G559" s="206" t="s">
        <v>193</v>
      </c>
      <c r="H559" s="207">
        <v>144.9</v>
      </c>
      <c r="I559" s="208"/>
      <c r="J559" s="209">
        <f>ROUND(I559*H559,2)</f>
        <v>0</v>
      </c>
      <c r="K559" s="205" t="s">
        <v>21</v>
      </c>
      <c r="L559" s="62"/>
      <c r="M559" s="210" t="s">
        <v>21</v>
      </c>
      <c r="N559" s="211" t="s">
        <v>39</v>
      </c>
      <c r="O559" s="43"/>
      <c r="P559" s="212">
        <f>O559*H559</f>
        <v>0</v>
      </c>
      <c r="Q559" s="212">
        <v>3.0000000000000001E-3</v>
      </c>
      <c r="R559" s="212">
        <f>Q559*H559</f>
        <v>0.43470000000000003</v>
      </c>
      <c r="S559" s="212">
        <v>0</v>
      </c>
      <c r="T559" s="213">
        <f>S559*H559</f>
        <v>0</v>
      </c>
      <c r="AR559" s="25" t="s">
        <v>270</v>
      </c>
      <c r="AT559" s="25" t="s">
        <v>190</v>
      </c>
      <c r="AU559" s="25" t="s">
        <v>79</v>
      </c>
      <c r="AY559" s="25" t="s">
        <v>188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75</v>
      </c>
      <c r="BK559" s="214">
        <f>ROUND(I559*H559,2)</f>
        <v>0</v>
      </c>
      <c r="BL559" s="25" t="s">
        <v>270</v>
      </c>
      <c r="BM559" s="25" t="s">
        <v>1137</v>
      </c>
    </row>
    <row r="560" spans="2:65" s="12" customFormat="1">
      <c r="B560" s="215"/>
      <c r="C560" s="216"/>
      <c r="D560" s="217" t="s">
        <v>197</v>
      </c>
      <c r="E560" s="218" t="s">
        <v>21</v>
      </c>
      <c r="F560" s="219" t="s">
        <v>1138</v>
      </c>
      <c r="G560" s="216"/>
      <c r="H560" s="220">
        <v>30.66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197</v>
      </c>
      <c r="AU560" s="226" t="s">
        <v>79</v>
      </c>
      <c r="AV560" s="12" t="s">
        <v>79</v>
      </c>
      <c r="AW560" s="12" t="s">
        <v>32</v>
      </c>
      <c r="AX560" s="12" t="s">
        <v>68</v>
      </c>
      <c r="AY560" s="226" t="s">
        <v>188</v>
      </c>
    </row>
    <row r="561" spans="2:65" s="12" customFormat="1">
      <c r="B561" s="215"/>
      <c r="C561" s="216"/>
      <c r="D561" s="217" t="s">
        <v>197</v>
      </c>
      <c r="E561" s="218" t="s">
        <v>21</v>
      </c>
      <c r="F561" s="219" t="s">
        <v>1139</v>
      </c>
      <c r="G561" s="216"/>
      <c r="H561" s="220">
        <v>35.28</v>
      </c>
      <c r="I561" s="221"/>
      <c r="J561" s="216"/>
      <c r="K561" s="216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197</v>
      </c>
      <c r="AU561" s="226" t="s">
        <v>79</v>
      </c>
      <c r="AV561" s="12" t="s">
        <v>79</v>
      </c>
      <c r="AW561" s="12" t="s">
        <v>32</v>
      </c>
      <c r="AX561" s="12" t="s">
        <v>68</v>
      </c>
      <c r="AY561" s="226" t="s">
        <v>188</v>
      </c>
    </row>
    <row r="562" spans="2:65" s="12" customFormat="1">
      <c r="B562" s="215"/>
      <c r="C562" s="216"/>
      <c r="D562" s="217" t="s">
        <v>197</v>
      </c>
      <c r="E562" s="218" t="s">
        <v>21</v>
      </c>
      <c r="F562" s="219" t="s">
        <v>1140</v>
      </c>
      <c r="G562" s="216"/>
      <c r="H562" s="220">
        <v>31.08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197</v>
      </c>
      <c r="AU562" s="226" t="s">
        <v>79</v>
      </c>
      <c r="AV562" s="12" t="s">
        <v>79</v>
      </c>
      <c r="AW562" s="12" t="s">
        <v>32</v>
      </c>
      <c r="AX562" s="12" t="s">
        <v>68</v>
      </c>
      <c r="AY562" s="226" t="s">
        <v>188</v>
      </c>
    </row>
    <row r="563" spans="2:65" s="12" customFormat="1">
      <c r="B563" s="215"/>
      <c r="C563" s="216"/>
      <c r="D563" s="217" t="s">
        <v>197</v>
      </c>
      <c r="E563" s="218" t="s">
        <v>21</v>
      </c>
      <c r="F563" s="219" t="s">
        <v>1141</v>
      </c>
      <c r="G563" s="216"/>
      <c r="H563" s="220">
        <v>47.88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197</v>
      </c>
      <c r="AU563" s="226" t="s">
        <v>79</v>
      </c>
      <c r="AV563" s="12" t="s">
        <v>79</v>
      </c>
      <c r="AW563" s="12" t="s">
        <v>32</v>
      </c>
      <c r="AX563" s="12" t="s">
        <v>68</v>
      </c>
      <c r="AY563" s="226" t="s">
        <v>188</v>
      </c>
    </row>
    <row r="564" spans="2:65" s="13" customFormat="1">
      <c r="B564" s="227"/>
      <c r="C564" s="228"/>
      <c r="D564" s="229" t="s">
        <v>197</v>
      </c>
      <c r="E564" s="230" t="s">
        <v>21</v>
      </c>
      <c r="F564" s="231" t="s">
        <v>199</v>
      </c>
      <c r="G564" s="228"/>
      <c r="H564" s="232">
        <v>144.9</v>
      </c>
      <c r="I564" s="233"/>
      <c r="J564" s="228"/>
      <c r="K564" s="228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197</v>
      </c>
      <c r="AU564" s="238" t="s">
        <v>79</v>
      </c>
      <c r="AV564" s="13" t="s">
        <v>114</v>
      </c>
      <c r="AW564" s="13" t="s">
        <v>32</v>
      </c>
      <c r="AX564" s="13" t="s">
        <v>75</v>
      </c>
      <c r="AY564" s="238" t="s">
        <v>188</v>
      </c>
    </row>
    <row r="565" spans="2:65" s="1" customFormat="1" ht="22.5" customHeight="1">
      <c r="B565" s="42"/>
      <c r="C565" s="203" t="s">
        <v>1142</v>
      </c>
      <c r="D565" s="203" t="s">
        <v>190</v>
      </c>
      <c r="E565" s="204" t="s">
        <v>1143</v>
      </c>
      <c r="F565" s="205" t="s">
        <v>1144</v>
      </c>
      <c r="G565" s="206" t="s">
        <v>193</v>
      </c>
      <c r="H565" s="207">
        <v>208</v>
      </c>
      <c r="I565" s="208"/>
      <c r="J565" s="209">
        <f>ROUND(I565*H565,2)</f>
        <v>0</v>
      </c>
      <c r="K565" s="205" t="s">
        <v>21</v>
      </c>
      <c r="L565" s="62"/>
      <c r="M565" s="210" t="s">
        <v>21</v>
      </c>
      <c r="N565" s="211" t="s">
        <v>39</v>
      </c>
      <c r="O565" s="43"/>
      <c r="P565" s="212">
        <f>O565*H565</f>
        <v>0</v>
      </c>
      <c r="Q565" s="212">
        <v>4.0000000000000002E-4</v>
      </c>
      <c r="R565" s="212">
        <f>Q565*H565</f>
        <v>8.320000000000001E-2</v>
      </c>
      <c r="S565" s="212">
        <v>0</v>
      </c>
      <c r="T565" s="213">
        <f>S565*H565</f>
        <v>0</v>
      </c>
      <c r="AR565" s="25" t="s">
        <v>270</v>
      </c>
      <c r="AT565" s="25" t="s">
        <v>190</v>
      </c>
      <c r="AU565" s="25" t="s">
        <v>79</v>
      </c>
      <c r="AY565" s="25" t="s">
        <v>188</v>
      </c>
      <c r="BE565" s="214">
        <f>IF(N565="základní",J565,0)</f>
        <v>0</v>
      </c>
      <c r="BF565" s="214">
        <f>IF(N565="snížená",J565,0)</f>
        <v>0</v>
      </c>
      <c r="BG565" s="214">
        <f>IF(N565="zákl. přenesená",J565,0)</f>
        <v>0</v>
      </c>
      <c r="BH565" s="214">
        <f>IF(N565="sníž. přenesená",J565,0)</f>
        <v>0</v>
      </c>
      <c r="BI565" s="214">
        <f>IF(N565="nulová",J565,0)</f>
        <v>0</v>
      </c>
      <c r="BJ565" s="25" t="s">
        <v>75</v>
      </c>
      <c r="BK565" s="214">
        <f>ROUND(I565*H565,2)</f>
        <v>0</v>
      </c>
      <c r="BL565" s="25" t="s">
        <v>270</v>
      </c>
      <c r="BM565" s="25" t="s">
        <v>1145</v>
      </c>
    </row>
    <row r="566" spans="2:65" s="12" customFormat="1">
      <c r="B566" s="215"/>
      <c r="C566" s="216"/>
      <c r="D566" s="229" t="s">
        <v>197</v>
      </c>
      <c r="E566" s="239" t="s">
        <v>21</v>
      </c>
      <c r="F566" s="240" t="s">
        <v>1115</v>
      </c>
      <c r="G566" s="216"/>
      <c r="H566" s="241">
        <v>208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197</v>
      </c>
      <c r="AU566" s="226" t="s">
        <v>79</v>
      </c>
      <c r="AV566" s="12" t="s">
        <v>79</v>
      </c>
      <c r="AW566" s="12" t="s">
        <v>32</v>
      </c>
      <c r="AX566" s="12" t="s">
        <v>75</v>
      </c>
      <c r="AY566" s="226" t="s">
        <v>188</v>
      </c>
    </row>
    <row r="567" spans="2:65" s="1" customFormat="1" ht="22.5" customHeight="1">
      <c r="B567" s="42"/>
      <c r="C567" s="256" t="s">
        <v>1146</v>
      </c>
      <c r="D567" s="256" t="s">
        <v>292</v>
      </c>
      <c r="E567" s="257" t="s">
        <v>1147</v>
      </c>
      <c r="F567" s="258" t="s">
        <v>1148</v>
      </c>
      <c r="G567" s="259" t="s">
        <v>193</v>
      </c>
      <c r="H567" s="260">
        <v>239.2</v>
      </c>
      <c r="I567" s="261"/>
      <c r="J567" s="262">
        <f>ROUND(I567*H567,2)</f>
        <v>0</v>
      </c>
      <c r="K567" s="258" t="s">
        <v>21</v>
      </c>
      <c r="L567" s="263"/>
      <c r="M567" s="264" t="s">
        <v>21</v>
      </c>
      <c r="N567" s="265" t="s">
        <v>39</v>
      </c>
      <c r="O567" s="43"/>
      <c r="P567" s="212">
        <f>O567*H567</f>
        <v>0</v>
      </c>
      <c r="Q567" s="212">
        <v>4.1000000000000003E-3</v>
      </c>
      <c r="R567" s="212">
        <f>Q567*H567</f>
        <v>0.98072000000000004</v>
      </c>
      <c r="S567" s="212">
        <v>0</v>
      </c>
      <c r="T567" s="213">
        <f>S567*H567</f>
        <v>0</v>
      </c>
      <c r="AR567" s="25" t="s">
        <v>354</v>
      </c>
      <c r="AT567" s="25" t="s">
        <v>292</v>
      </c>
      <c r="AU567" s="25" t="s">
        <v>79</v>
      </c>
      <c r="AY567" s="25" t="s">
        <v>188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25" t="s">
        <v>75</v>
      </c>
      <c r="BK567" s="214">
        <f>ROUND(I567*H567,2)</f>
        <v>0</v>
      </c>
      <c r="BL567" s="25" t="s">
        <v>270</v>
      </c>
      <c r="BM567" s="25" t="s">
        <v>1149</v>
      </c>
    </row>
    <row r="568" spans="2:65" s="12" customFormat="1">
      <c r="B568" s="215"/>
      <c r="C568" s="216"/>
      <c r="D568" s="229" t="s">
        <v>197</v>
      </c>
      <c r="E568" s="239" t="s">
        <v>21</v>
      </c>
      <c r="F568" s="240" t="s">
        <v>1150</v>
      </c>
      <c r="G568" s="216"/>
      <c r="H568" s="241">
        <v>239.2</v>
      </c>
      <c r="I568" s="221"/>
      <c r="J568" s="216"/>
      <c r="K568" s="216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197</v>
      </c>
      <c r="AU568" s="226" t="s">
        <v>79</v>
      </c>
      <c r="AV568" s="12" t="s">
        <v>79</v>
      </c>
      <c r="AW568" s="12" t="s">
        <v>32</v>
      </c>
      <c r="AX568" s="12" t="s">
        <v>75</v>
      </c>
      <c r="AY568" s="226" t="s">
        <v>188</v>
      </c>
    </row>
    <row r="569" spans="2:65" s="1" customFormat="1" ht="22.5" customHeight="1">
      <c r="B569" s="42"/>
      <c r="C569" s="256" t="s">
        <v>1151</v>
      </c>
      <c r="D569" s="256" t="s">
        <v>292</v>
      </c>
      <c r="E569" s="257" t="s">
        <v>1152</v>
      </c>
      <c r="F569" s="258" t="s">
        <v>1153</v>
      </c>
      <c r="G569" s="259" t="s">
        <v>193</v>
      </c>
      <c r="H569" s="260">
        <v>239.2</v>
      </c>
      <c r="I569" s="261"/>
      <c r="J569" s="262">
        <f>ROUND(I569*H569,2)</f>
        <v>0</v>
      </c>
      <c r="K569" s="258" t="s">
        <v>21</v>
      </c>
      <c r="L569" s="263"/>
      <c r="M569" s="264" t="s">
        <v>21</v>
      </c>
      <c r="N569" s="265" t="s">
        <v>39</v>
      </c>
      <c r="O569" s="43"/>
      <c r="P569" s="212">
        <f>O569*H569</f>
        <v>0</v>
      </c>
      <c r="Q569" s="212">
        <v>4.4999999999999997E-3</v>
      </c>
      <c r="R569" s="212">
        <f>Q569*H569</f>
        <v>1.0763999999999998</v>
      </c>
      <c r="S569" s="212">
        <v>0</v>
      </c>
      <c r="T569" s="213">
        <f>S569*H569</f>
        <v>0</v>
      </c>
      <c r="AR569" s="25" t="s">
        <v>354</v>
      </c>
      <c r="AT569" s="25" t="s">
        <v>292</v>
      </c>
      <c r="AU569" s="25" t="s">
        <v>79</v>
      </c>
      <c r="AY569" s="25" t="s">
        <v>188</v>
      </c>
      <c r="BE569" s="214">
        <f>IF(N569="základní",J569,0)</f>
        <v>0</v>
      </c>
      <c r="BF569" s="214">
        <f>IF(N569="snížená",J569,0)</f>
        <v>0</v>
      </c>
      <c r="BG569" s="214">
        <f>IF(N569="zákl. přenesená",J569,0)</f>
        <v>0</v>
      </c>
      <c r="BH569" s="214">
        <f>IF(N569="sníž. přenesená",J569,0)</f>
        <v>0</v>
      </c>
      <c r="BI569" s="214">
        <f>IF(N569="nulová",J569,0)</f>
        <v>0</v>
      </c>
      <c r="BJ569" s="25" t="s">
        <v>75</v>
      </c>
      <c r="BK569" s="214">
        <f>ROUND(I569*H569,2)</f>
        <v>0</v>
      </c>
      <c r="BL569" s="25" t="s">
        <v>270</v>
      </c>
      <c r="BM569" s="25" t="s">
        <v>1154</v>
      </c>
    </row>
    <row r="570" spans="2:65" s="12" customFormat="1">
      <c r="B570" s="215"/>
      <c r="C570" s="216"/>
      <c r="D570" s="229" t="s">
        <v>197</v>
      </c>
      <c r="E570" s="239" t="s">
        <v>21</v>
      </c>
      <c r="F570" s="240" t="s">
        <v>1150</v>
      </c>
      <c r="G570" s="216"/>
      <c r="H570" s="241">
        <v>239.2</v>
      </c>
      <c r="I570" s="221"/>
      <c r="J570" s="216"/>
      <c r="K570" s="216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197</v>
      </c>
      <c r="AU570" s="226" t="s">
        <v>79</v>
      </c>
      <c r="AV570" s="12" t="s">
        <v>79</v>
      </c>
      <c r="AW570" s="12" t="s">
        <v>32</v>
      </c>
      <c r="AX570" s="12" t="s">
        <v>75</v>
      </c>
      <c r="AY570" s="226" t="s">
        <v>188</v>
      </c>
    </row>
    <row r="571" spans="2:65" s="1" customFormat="1" ht="22.5" customHeight="1">
      <c r="B571" s="42"/>
      <c r="C571" s="203" t="s">
        <v>1155</v>
      </c>
      <c r="D571" s="203" t="s">
        <v>190</v>
      </c>
      <c r="E571" s="204" t="s">
        <v>1156</v>
      </c>
      <c r="F571" s="205" t="s">
        <v>1157</v>
      </c>
      <c r="G571" s="206" t="s">
        <v>193</v>
      </c>
      <c r="H571" s="207">
        <v>67.5</v>
      </c>
      <c r="I571" s="208"/>
      <c r="J571" s="209">
        <f>ROUND(I571*H571,2)</f>
        <v>0</v>
      </c>
      <c r="K571" s="205" t="s">
        <v>21</v>
      </c>
      <c r="L571" s="62"/>
      <c r="M571" s="210" t="s">
        <v>21</v>
      </c>
      <c r="N571" s="211" t="s">
        <v>39</v>
      </c>
      <c r="O571" s="43"/>
      <c r="P571" s="212">
        <f>O571*H571</f>
        <v>0</v>
      </c>
      <c r="Q571" s="212">
        <v>4.0000000000000002E-4</v>
      </c>
      <c r="R571" s="212">
        <f>Q571*H571</f>
        <v>2.7E-2</v>
      </c>
      <c r="S571" s="212">
        <v>0</v>
      </c>
      <c r="T571" s="213">
        <f>S571*H571</f>
        <v>0</v>
      </c>
      <c r="AR571" s="25" t="s">
        <v>270</v>
      </c>
      <c r="AT571" s="25" t="s">
        <v>190</v>
      </c>
      <c r="AU571" s="25" t="s">
        <v>79</v>
      </c>
      <c r="AY571" s="25" t="s">
        <v>188</v>
      </c>
      <c r="BE571" s="214">
        <f>IF(N571="základní",J571,0)</f>
        <v>0</v>
      </c>
      <c r="BF571" s="214">
        <f>IF(N571="snížená",J571,0)</f>
        <v>0</v>
      </c>
      <c r="BG571" s="214">
        <f>IF(N571="zákl. přenesená",J571,0)</f>
        <v>0</v>
      </c>
      <c r="BH571" s="214">
        <f>IF(N571="sníž. přenesená",J571,0)</f>
        <v>0</v>
      </c>
      <c r="BI571" s="214">
        <f>IF(N571="nulová",J571,0)</f>
        <v>0</v>
      </c>
      <c r="BJ571" s="25" t="s">
        <v>75</v>
      </c>
      <c r="BK571" s="214">
        <f>ROUND(I571*H571,2)</f>
        <v>0</v>
      </c>
      <c r="BL571" s="25" t="s">
        <v>270</v>
      </c>
      <c r="BM571" s="25" t="s">
        <v>1158</v>
      </c>
    </row>
    <row r="572" spans="2:65" s="12" customFormat="1">
      <c r="B572" s="215"/>
      <c r="C572" s="216"/>
      <c r="D572" s="229" t="s">
        <v>197</v>
      </c>
      <c r="E572" s="239" t="s">
        <v>21</v>
      </c>
      <c r="F572" s="240" t="s">
        <v>1125</v>
      </c>
      <c r="G572" s="216"/>
      <c r="H572" s="241">
        <v>67.5</v>
      </c>
      <c r="I572" s="221"/>
      <c r="J572" s="216"/>
      <c r="K572" s="216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197</v>
      </c>
      <c r="AU572" s="226" t="s">
        <v>79</v>
      </c>
      <c r="AV572" s="12" t="s">
        <v>79</v>
      </c>
      <c r="AW572" s="12" t="s">
        <v>32</v>
      </c>
      <c r="AX572" s="12" t="s">
        <v>75</v>
      </c>
      <c r="AY572" s="226" t="s">
        <v>188</v>
      </c>
    </row>
    <row r="573" spans="2:65" s="1" customFormat="1" ht="22.5" customHeight="1">
      <c r="B573" s="42"/>
      <c r="C573" s="256" t="s">
        <v>1159</v>
      </c>
      <c r="D573" s="256" t="s">
        <v>292</v>
      </c>
      <c r="E573" s="257" t="s">
        <v>1152</v>
      </c>
      <c r="F573" s="258" t="s">
        <v>1153</v>
      </c>
      <c r="G573" s="259" t="s">
        <v>193</v>
      </c>
      <c r="H573" s="260">
        <v>81</v>
      </c>
      <c r="I573" s="261"/>
      <c r="J573" s="262">
        <f>ROUND(I573*H573,2)</f>
        <v>0</v>
      </c>
      <c r="K573" s="258" t="s">
        <v>21</v>
      </c>
      <c r="L573" s="263"/>
      <c r="M573" s="264" t="s">
        <v>21</v>
      </c>
      <c r="N573" s="265" t="s">
        <v>39</v>
      </c>
      <c r="O573" s="43"/>
      <c r="P573" s="212">
        <f>O573*H573</f>
        <v>0</v>
      </c>
      <c r="Q573" s="212">
        <v>4.4999999999999997E-3</v>
      </c>
      <c r="R573" s="212">
        <f>Q573*H573</f>
        <v>0.36449999999999999</v>
      </c>
      <c r="S573" s="212">
        <v>0</v>
      </c>
      <c r="T573" s="213">
        <f>S573*H573</f>
        <v>0</v>
      </c>
      <c r="AR573" s="25" t="s">
        <v>354</v>
      </c>
      <c r="AT573" s="25" t="s">
        <v>292</v>
      </c>
      <c r="AU573" s="25" t="s">
        <v>79</v>
      </c>
      <c r="AY573" s="25" t="s">
        <v>188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25" t="s">
        <v>75</v>
      </c>
      <c r="BK573" s="214">
        <f>ROUND(I573*H573,2)</f>
        <v>0</v>
      </c>
      <c r="BL573" s="25" t="s">
        <v>270</v>
      </c>
      <c r="BM573" s="25" t="s">
        <v>1160</v>
      </c>
    </row>
    <row r="574" spans="2:65" s="12" customFormat="1">
      <c r="B574" s="215"/>
      <c r="C574" s="216"/>
      <c r="D574" s="229" t="s">
        <v>197</v>
      </c>
      <c r="E574" s="239" t="s">
        <v>21</v>
      </c>
      <c r="F574" s="240" t="s">
        <v>1161</v>
      </c>
      <c r="G574" s="216"/>
      <c r="H574" s="241">
        <v>81</v>
      </c>
      <c r="I574" s="221"/>
      <c r="J574" s="216"/>
      <c r="K574" s="216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197</v>
      </c>
      <c r="AU574" s="226" t="s">
        <v>79</v>
      </c>
      <c r="AV574" s="12" t="s">
        <v>79</v>
      </c>
      <c r="AW574" s="12" t="s">
        <v>32</v>
      </c>
      <c r="AX574" s="12" t="s">
        <v>75</v>
      </c>
      <c r="AY574" s="226" t="s">
        <v>188</v>
      </c>
    </row>
    <row r="575" spans="2:65" s="1" customFormat="1" ht="31.5" customHeight="1">
      <c r="B575" s="42"/>
      <c r="C575" s="203" t="s">
        <v>1162</v>
      </c>
      <c r="D575" s="203" t="s">
        <v>190</v>
      </c>
      <c r="E575" s="204" t="s">
        <v>1163</v>
      </c>
      <c r="F575" s="205" t="s">
        <v>1164</v>
      </c>
      <c r="G575" s="206" t="s">
        <v>193</v>
      </c>
      <c r="H575" s="207">
        <v>67.5</v>
      </c>
      <c r="I575" s="208"/>
      <c r="J575" s="209">
        <f>ROUND(I575*H575,2)</f>
        <v>0</v>
      </c>
      <c r="K575" s="205" t="s">
        <v>21</v>
      </c>
      <c r="L575" s="62"/>
      <c r="M575" s="210" t="s">
        <v>21</v>
      </c>
      <c r="N575" s="211" t="s">
        <v>39</v>
      </c>
      <c r="O575" s="43"/>
      <c r="P575" s="212">
        <f>O575*H575</f>
        <v>0</v>
      </c>
      <c r="Q575" s="212">
        <v>6.8999999999999997E-4</v>
      </c>
      <c r="R575" s="212">
        <f>Q575*H575</f>
        <v>4.6574999999999998E-2</v>
      </c>
      <c r="S575" s="212">
        <v>0</v>
      </c>
      <c r="T575" s="213">
        <f>S575*H575</f>
        <v>0</v>
      </c>
      <c r="AR575" s="25" t="s">
        <v>270</v>
      </c>
      <c r="AT575" s="25" t="s">
        <v>190</v>
      </c>
      <c r="AU575" s="25" t="s">
        <v>79</v>
      </c>
      <c r="AY575" s="25" t="s">
        <v>188</v>
      </c>
      <c r="BE575" s="214">
        <f>IF(N575="základní",J575,0)</f>
        <v>0</v>
      </c>
      <c r="BF575" s="214">
        <f>IF(N575="snížená",J575,0)</f>
        <v>0</v>
      </c>
      <c r="BG575" s="214">
        <f>IF(N575="zákl. přenesená",J575,0)</f>
        <v>0</v>
      </c>
      <c r="BH575" s="214">
        <f>IF(N575="sníž. přenesená",J575,0)</f>
        <v>0</v>
      </c>
      <c r="BI575" s="214">
        <f>IF(N575="nulová",J575,0)</f>
        <v>0</v>
      </c>
      <c r="BJ575" s="25" t="s">
        <v>75</v>
      </c>
      <c r="BK575" s="214">
        <f>ROUND(I575*H575,2)</f>
        <v>0</v>
      </c>
      <c r="BL575" s="25" t="s">
        <v>270</v>
      </c>
      <c r="BM575" s="25" t="s">
        <v>1165</v>
      </c>
    </row>
    <row r="576" spans="2:65" s="12" customFormat="1">
      <c r="B576" s="215"/>
      <c r="C576" s="216"/>
      <c r="D576" s="229" t="s">
        <v>197</v>
      </c>
      <c r="E576" s="239" t="s">
        <v>21</v>
      </c>
      <c r="F576" s="240" t="s">
        <v>1125</v>
      </c>
      <c r="G576" s="216"/>
      <c r="H576" s="241">
        <v>67.5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197</v>
      </c>
      <c r="AU576" s="226" t="s">
        <v>79</v>
      </c>
      <c r="AV576" s="12" t="s">
        <v>79</v>
      </c>
      <c r="AW576" s="12" t="s">
        <v>32</v>
      </c>
      <c r="AX576" s="12" t="s">
        <v>75</v>
      </c>
      <c r="AY576" s="226" t="s">
        <v>188</v>
      </c>
    </row>
    <row r="577" spans="2:65" s="1" customFormat="1" ht="22.5" customHeight="1">
      <c r="B577" s="42"/>
      <c r="C577" s="203" t="s">
        <v>1166</v>
      </c>
      <c r="D577" s="203" t="s">
        <v>190</v>
      </c>
      <c r="E577" s="204" t="s">
        <v>1167</v>
      </c>
      <c r="F577" s="205" t="s">
        <v>1168</v>
      </c>
      <c r="G577" s="206" t="s">
        <v>234</v>
      </c>
      <c r="H577" s="207">
        <v>45</v>
      </c>
      <c r="I577" s="208"/>
      <c r="J577" s="209">
        <f>ROUND(I577*H577,2)</f>
        <v>0</v>
      </c>
      <c r="K577" s="205" t="s">
        <v>21</v>
      </c>
      <c r="L577" s="62"/>
      <c r="M577" s="210" t="s">
        <v>21</v>
      </c>
      <c r="N577" s="211" t="s">
        <v>39</v>
      </c>
      <c r="O577" s="43"/>
      <c r="P577" s="212">
        <f>O577*H577</f>
        <v>0</v>
      </c>
      <c r="Q577" s="212">
        <v>2.7999999999999998E-4</v>
      </c>
      <c r="R577" s="212">
        <f>Q577*H577</f>
        <v>1.2599999999999998E-2</v>
      </c>
      <c r="S577" s="212">
        <v>0</v>
      </c>
      <c r="T577" s="213">
        <f>S577*H577</f>
        <v>0</v>
      </c>
      <c r="AR577" s="25" t="s">
        <v>270</v>
      </c>
      <c r="AT577" s="25" t="s">
        <v>190</v>
      </c>
      <c r="AU577" s="25" t="s">
        <v>79</v>
      </c>
      <c r="AY577" s="25" t="s">
        <v>188</v>
      </c>
      <c r="BE577" s="214">
        <f>IF(N577="základní",J577,0)</f>
        <v>0</v>
      </c>
      <c r="BF577" s="214">
        <f>IF(N577="snížená",J577,0)</f>
        <v>0</v>
      </c>
      <c r="BG577" s="214">
        <f>IF(N577="zákl. přenesená",J577,0)</f>
        <v>0</v>
      </c>
      <c r="BH577" s="214">
        <f>IF(N577="sníž. přenesená",J577,0)</f>
        <v>0</v>
      </c>
      <c r="BI577" s="214">
        <f>IF(N577="nulová",J577,0)</f>
        <v>0</v>
      </c>
      <c r="BJ577" s="25" t="s">
        <v>75</v>
      </c>
      <c r="BK577" s="214">
        <f>ROUND(I577*H577,2)</f>
        <v>0</v>
      </c>
      <c r="BL577" s="25" t="s">
        <v>270</v>
      </c>
      <c r="BM577" s="25" t="s">
        <v>1169</v>
      </c>
    </row>
    <row r="578" spans="2:65" s="12" customFormat="1">
      <c r="B578" s="215"/>
      <c r="C578" s="216"/>
      <c r="D578" s="229" t="s">
        <v>197</v>
      </c>
      <c r="E578" s="239" t="s">
        <v>21</v>
      </c>
      <c r="F578" s="240" t="s">
        <v>414</v>
      </c>
      <c r="G578" s="216"/>
      <c r="H578" s="241">
        <v>45</v>
      </c>
      <c r="I578" s="221"/>
      <c r="J578" s="216"/>
      <c r="K578" s="216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197</v>
      </c>
      <c r="AU578" s="226" t="s">
        <v>79</v>
      </c>
      <c r="AV578" s="12" t="s">
        <v>79</v>
      </c>
      <c r="AW578" s="12" t="s">
        <v>32</v>
      </c>
      <c r="AX578" s="12" t="s">
        <v>75</v>
      </c>
      <c r="AY578" s="226" t="s">
        <v>188</v>
      </c>
    </row>
    <row r="579" spans="2:65" s="1" customFormat="1" ht="22.5" customHeight="1">
      <c r="B579" s="42"/>
      <c r="C579" s="203" t="s">
        <v>1170</v>
      </c>
      <c r="D579" s="203" t="s">
        <v>190</v>
      </c>
      <c r="E579" s="204" t="s">
        <v>1171</v>
      </c>
      <c r="F579" s="205" t="s">
        <v>1172</v>
      </c>
      <c r="G579" s="206" t="s">
        <v>193</v>
      </c>
      <c r="H579" s="207">
        <v>76.7</v>
      </c>
      <c r="I579" s="208"/>
      <c r="J579" s="209">
        <f>ROUND(I579*H579,2)</f>
        <v>0</v>
      </c>
      <c r="K579" s="205" t="s">
        <v>21</v>
      </c>
      <c r="L579" s="62"/>
      <c r="M579" s="210" t="s">
        <v>21</v>
      </c>
      <c r="N579" s="211" t="s">
        <v>39</v>
      </c>
      <c r="O579" s="43"/>
      <c r="P579" s="212">
        <f>O579*H579</f>
        <v>0</v>
      </c>
      <c r="Q579" s="212">
        <v>3.5000000000000001E-3</v>
      </c>
      <c r="R579" s="212">
        <f>Q579*H579</f>
        <v>0.26845000000000002</v>
      </c>
      <c r="S579" s="212">
        <v>0</v>
      </c>
      <c r="T579" s="213">
        <f>S579*H579</f>
        <v>0</v>
      </c>
      <c r="AR579" s="25" t="s">
        <v>270</v>
      </c>
      <c r="AT579" s="25" t="s">
        <v>190</v>
      </c>
      <c r="AU579" s="25" t="s">
        <v>79</v>
      </c>
      <c r="AY579" s="25" t="s">
        <v>188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25" t="s">
        <v>75</v>
      </c>
      <c r="BK579" s="214">
        <f>ROUND(I579*H579,2)</f>
        <v>0</v>
      </c>
      <c r="BL579" s="25" t="s">
        <v>270</v>
      </c>
      <c r="BM579" s="25" t="s">
        <v>1173</v>
      </c>
    </row>
    <row r="580" spans="2:65" s="12" customFormat="1">
      <c r="B580" s="215"/>
      <c r="C580" s="216"/>
      <c r="D580" s="217" t="s">
        <v>197</v>
      </c>
      <c r="E580" s="218" t="s">
        <v>21</v>
      </c>
      <c r="F580" s="219" t="s">
        <v>866</v>
      </c>
      <c r="G580" s="216"/>
      <c r="H580" s="220">
        <v>7.7</v>
      </c>
      <c r="I580" s="221"/>
      <c r="J580" s="216"/>
      <c r="K580" s="216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197</v>
      </c>
      <c r="AU580" s="226" t="s">
        <v>79</v>
      </c>
      <c r="AV580" s="12" t="s">
        <v>79</v>
      </c>
      <c r="AW580" s="12" t="s">
        <v>32</v>
      </c>
      <c r="AX580" s="12" t="s">
        <v>68</v>
      </c>
      <c r="AY580" s="226" t="s">
        <v>188</v>
      </c>
    </row>
    <row r="581" spans="2:65" s="12" customFormat="1">
      <c r="B581" s="215"/>
      <c r="C581" s="216"/>
      <c r="D581" s="217" t="s">
        <v>197</v>
      </c>
      <c r="E581" s="218" t="s">
        <v>21</v>
      </c>
      <c r="F581" s="219" t="s">
        <v>870</v>
      </c>
      <c r="G581" s="216"/>
      <c r="H581" s="220">
        <v>69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197</v>
      </c>
      <c r="AU581" s="226" t="s">
        <v>79</v>
      </c>
      <c r="AV581" s="12" t="s">
        <v>79</v>
      </c>
      <c r="AW581" s="12" t="s">
        <v>32</v>
      </c>
      <c r="AX581" s="12" t="s">
        <v>68</v>
      </c>
      <c r="AY581" s="226" t="s">
        <v>188</v>
      </c>
    </row>
    <row r="582" spans="2:65" s="13" customFormat="1">
      <c r="B582" s="227"/>
      <c r="C582" s="228"/>
      <c r="D582" s="229" t="s">
        <v>197</v>
      </c>
      <c r="E582" s="230" t="s">
        <v>21</v>
      </c>
      <c r="F582" s="231" t="s">
        <v>199</v>
      </c>
      <c r="G582" s="228"/>
      <c r="H582" s="232">
        <v>76.7</v>
      </c>
      <c r="I582" s="233"/>
      <c r="J582" s="228"/>
      <c r="K582" s="228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197</v>
      </c>
      <c r="AU582" s="238" t="s">
        <v>79</v>
      </c>
      <c r="AV582" s="13" t="s">
        <v>114</v>
      </c>
      <c r="AW582" s="13" t="s">
        <v>32</v>
      </c>
      <c r="AX582" s="13" t="s">
        <v>75</v>
      </c>
      <c r="AY582" s="238" t="s">
        <v>188</v>
      </c>
    </row>
    <row r="583" spans="2:65" s="1" customFormat="1" ht="22.5" customHeight="1">
      <c r="B583" s="42"/>
      <c r="C583" s="203" t="s">
        <v>425</v>
      </c>
      <c r="D583" s="203" t="s">
        <v>190</v>
      </c>
      <c r="E583" s="204" t="s">
        <v>1174</v>
      </c>
      <c r="F583" s="205" t="s">
        <v>1175</v>
      </c>
      <c r="G583" s="206" t="s">
        <v>193</v>
      </c>
      <c r="H583" s="207">
        <v>43.57</v>
      </c>
      <c r="I583" s="208"/>
      <c r="J583" s="209">
        <f>ROUND(I583*H583,2)</f>
        <v>0</v>
      </c>
      <c r="K583" s="205" t="s">
        <v>21</v>
      </c>
      <c r="L583" s="62"/>
      <c r="M583" s="210" t="s">
        <v>21</v>
      </c>
      <c r="N583" s="211" t="s">
        <v>39</v>
      </c>
      <c r="O583" s="43"/>
      <c r="P583" s="212">
        <f>O583*H583</f>
        <v>0</v>
      </c>
      <c r="Q583" s="212">
        <v>3.5000000000000001E-3</v>
      </c>
      <c r="R583" s="212">
        <f>Q583*H583</f>
        <v>0.15249499999999999</v>
      </c>
      <c r="S583" s="212">
        <v>0</v>
      </c>
      <c r="T583" s="213">
        <f>S583*H583</f>
        <v>0</v>
      </c>
      <c r="AR583" s="25" t="s">
        <v>270</v>
      </c>
      <c r="AT583" s="25" t="s">
        <v>190</v>
      </c>
      <c r="AU583" s="25" t="s">
        <v>79</v>
      </c>
      <c r="AY583" s="25" t="s">
        <v>188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25" t="s">
        <v>75</v>
      </c>
      <c r="BK583" s="214">
        <f>ROUND(I583*H583,2)</f>
        <v>0</v>
      </c>
      <c r="BL583" s="25" t="s">
        <v>270</v>
      </c>
      <c r="BM583" s="25" t="s">
        <v>1176</v>
      </c>
    </row>
    <row r="584" spans="2:65" s="12" customFormat="1">
      <c r="B584" s="215"/>
      <c r="C584" s="216"/>
      <c r="D584" s="217" t="s">
        <v>197</v>
      </c>
      <c r="E584" s="218" t="s">
        <v>21</v>
      </c>
      <c r="F584" s="219" t="s">
        <v>1177</v>
      </c>
      <c r="G584" s="216"/>
      <c r="H584" s="220">
        <v>43.57</v>
      </c>
      <c r="I584" s="221"/>
      <c r="J584" s="216"/>
      <c r="K584" s="216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197</v>
      </c>
      <c r="AU584" s="226" t="s">
        <v>79</v>
      </c>
      <c r="AV584" s="12" t="s">
        <v>79</v>
      </c>
      <c r="AW584" s="12" t="s">
        <v>32</v>
      </c>
      <c r="AX584" s="12" t="s">
        <v>68</v>
      </c>
      <c r="AY584" s="226" t="s">
        <v>188</v>
      </c>
    </row>
    <row r="585" spans="2:65" s="14" customFormat="1">
      <c r="B585" s="245"/>
      <c r="C585" s="246"/>
      <c r="D585" s="229" t="s">
        <v>197</v>
      </c>
      <c r="E585" s="247" t="s">
        <v>21</v>
      </c>
      <c r="F585" s="248" t="s">
        <v>238</v>
      </c>
      <c r="G585" s="246"/>
      <c r="H585" s="249">
        <v>43.57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AT585" s="255" t="s">
        <v>197</v>
      </c>
      <c r="AU585" s="255" t="s">
        <v>79</v>
      </c>
      <c r="AV585" s="14" t="s">
        <v>195</v>
      </c>
      <c r="AW585" s="14" t="s">
        <v>32</v>
      </c>
      <c r="AX585" s="14" t="s">
        <v>75</v>
      </c>
      <c r="AY585" s="255" t="s">
        <v>188</v>
      </c>
    </row>
    <row r="586" spans="2:65" s="1" customFormat="1" ht="22.5" customHeight="1">
      <c r="B586" s="42"/>
      <c r="C586" s="203" t="s">
        <v>1178</v>
      </c>
      <c r="D586" s="203" t="s">
        <v>190</v>
      </c>
      <c r="E586" s="204" t="s">
        <v>1179</v>
      </c>
      <c r="F586" s="205" t="s">
        <v>1180</v>
      </c>
      <c r="G586" s="206" t="s">
        <v>283</v>
      </c>
      <c r="H586" s="207">
        <v>3.6309999999999998</v>
      </c>
      <c r="I586" s="208"/>
      <c r="J586" s="209">
        <f>ROUND(I586*H586,2)</f>
        <v>0</v>
      </c>
      <c r="K586" s="205" t="s">
        <v>21</v>
      </c>
      <c r="L586" s="62"/>
      <c r="M586" s="210" t="s">
        <v>21</v>
      </c>
      <c r="N586" s="211" t="s">
        <v>39</v>
      </c>
      <c r="O586" s="43"/>
      <c r="P586" s="212">
        <f>O586*H586</f>
        <v>0</v>
      </c>
      <c r="Q586" s="212">
        <v>0</v>
      </c>
      <c r="R586" s="212">
        <f>Q586*H586</f>
        <v>0</v>
      </c>
      <c r="S586" s="212">
        <v>0</v>
      </c>
      <c r="T586" s="213">
        <f>S586*H586</f>
        <v>0</v>
      </c>
      <c r="AR586" s="25" t="s">
        <v>270</v>
      </c>
      <c r="AT586" s="25" t="s">
        <v>190</v>
      </c>
      <c r="AU586" s="25" t="s">
        <v>79</v>
      </c>
      <c r="AY586" s="25" t="s">
        <v>188</v>
      </c>
      <c r="BE586" s="214">
        <f>IF(N586="základní",J586,0)</f>
        <v>0</v>
      </c>
      <c r="BF586" s="214">
        <f>IF(N586="snížená",J586,0)</f>
        <v>0</v>
      </c>
      <c r="BG586" s="214">
        <f>IF(N586="zákl. přenesená",J586,0)</f>
        <v>0</v>
      </c>
      <c r="BH586" s="214">
        <f>IF(N586="sníž. přenesená",J586,0)</f>
        <v>0</v>
      </c>
      <c r="BI586" s="214">
        <f>IF(N586="nulová",J586,0)</f>
        <v>0</v>
      </c>
      <c r="BJ586" s="25" t="s">
        <v>75</v>
      </c>
      <c r="BK586" s="214">
        <f>ROUND(I586*H586,2)</f>
        <v>0</v>
      </c>
      <c r="BL586" s="25" t="s">
        <v>270</v>
      </c>
      <c r="BM586" s="25" t="s">
        <v>1181</v>
      </c>
    </row>
    <row r="587" spans="2:65" s="11" customFormat="1" ht="29.85" customHeight="1">
      <c r="B587" s="186"/>
      <c r="C587" s="187"/>
      <c r="D587" s="200" t="s">
        <v>67</v>
      </c>
      <c r="E587" s="201" t="s">
        <v>1182</v>
      </c>
      <c r="F587" s="201" t="s">
        <v>1183</v>
      </c>
      <c r="G587" s="187"/>
      <c r="H587" s="187"/>
      <c r="I587" s="190"/>
      <c r="J587" s="202">
        <f>BK587</f>
        <v>0</v>
      </c>
      <c r="K587" s="187"/>
      <c r="L587" s="192"/>
      <c r="M587" s="193"/>
      <c r="N587" s="194"/>
      <c r="O587" s="194"/>
      <c r="P587" s="195">
        <f>SUM(P588:P656)</f>
        <v>0</v>
      </c>
      <c r="Q587" s="194"/>
      <c r="R587" s="195">
        <f>SUM(R588:R656)</f>
        <v>4.7208696400000001</v>
      </c>
      <c r="S587" s="194"/>
      <c r="T587" s="196">
        <f>SUM(T588:T656)</f>
        <v>0</v>
      </c>
      <c r="AR587" s="197" t="s">
        <v>79</v>
      </c>
      <c r="AT587" s="198" t="s">
        <v>67</v>
      </c>
      <c r="AU587" s="198" t="s">
        <v>75</v>
      </c>
      <c r="AY587" s="197" t="s">
        <v>188</v>
      </c>
      <c r="BK587" s="199">
        <f>SUM(BK588:BK656)</f>
        <v>0</v>
      </c>
    </row>
    <row r="588" spans="2:65" s="1" customFormat="1" ht="31.5" customHeight="1">
      <c r="B588" s="42"/>
      <c r="C588" s="203" t="s">
        <v>510</v>
      </c>
      <c r="D588" s="203" t="s">
        <v>190</v>
      </c>
      <c r="E588" s="204" t="s">
        <v>1184</v>
      </c>
      <c r="F588" s="205" t="s">
        <v>1185</v>
      </c>
      <c r="G588" s="206" t="s">
        <v>193</v>
      </c>
      <c r="H588" s="207">
        <v>328.62</v>
      </c>
      <c r="I588" s="208"/>
      <c r="J588" s="209">
        <f>ROUND(I588*H588,2)</f>
        <v>0</v>
      </c>
      <c r="K588" s="205" t="s">
        <v>21</v>
      </c>
      <c r="L588" s="62"/>
      <c r="M588" s="210" t="s">
        <v>21</v>
      </c>
      <c r="N588" s="211" t="s">
        <v>39</v>
      </c>
      <c r="O588" s="43"/>
      <c r="P588" s="212">
        <f>O588*H588</f>
        <v>0</v>
      </c>
      <c r="Q588" s="212">
        <v>0</v>
      </c>
      <c r="R588" s="212">
        <f>Q588*H588</f>
        <v>0</v>
      </c>
      <c r="S588" s="212">
        <v>0</v>
      </c>
      <c r="T588" s="213">
        <f>S588*H588</f>
        <v>0</v>
      </c>
      <c r="AR588" s="25" t="s">
        <v>270</v>
      </c>
      <c r="AT588" s="25" t="s">
        <v>190</v>
      </c>
      <c r="AU588" s="25" t="s">
        <v>79</v>
      </c>
      <c r="AY588" s="25" t="s">
        <v>188</v>
      </c>
      <c r="BE588" s="214">
        <f>IF(N588="základní",J588,0)</f>
        <v>0</v>
      </c>
      <c r="BF588" s="214">
        <f>IF(N588="snížená",J588,0)</f>
        <v>0</v>
      </c>
      <c r="BG588" s="214">
        <f>IF(N588="zákl. přenesená",J588,0)</f>
        <v>0</v>
      </c>
      <c r="BH588" s="214">
        <f>IF(N588="sníž. přenesená",J588,0)</f>
        <v>0</v>
      </c>
      <c r="BI588" s="214">
        <f>IF(N588="nulová",J588,0)</f>
        <v>0</v>
      </c>
      <c r="BJ588" s="25" t="s">
        <v>75</v>
      </c>
      <c r="BK588" s="214">
        <f>ROUND(I588*H588,2)</f>
        <v>0</v>
      </c>
      <c r="BL588" s="25" t="s">
        <v>270</v>
      </c>
      <c r="BM588" s="25" t="s">
        <v>1186</v>
      </c>
    </row>
    <row r="589" spans="2:65" s="15" customFormat="1">
      <c r="B589" s="280"/>
      <c r="C589" s="281"/>
      <c r="D589" s="217" t="s">
        <v>197</v>
      </c>
      <c r="E589" s="282" t="s">
        <v>21</v>
      </c>
      <c r="F589" s="283" t="s">
        <v>1187</v>
      </c>
      <c r="G589" s="281"/>
      <c r="H589" s="284" t="s">
        <v>21</v>
      </c>
      <c r="I589" s="285"/>
      <c r="J589" s="281"/>
      <c r="K589" s="281"/>
      <c r="L589" s="286"/>
      <c r="M589" s="287"/>
      <c r="N589" s="288"/>
      <c r="O589" s="288"/>
      <c r="P589" s="288"/>
      <c r="Q589" s="288"/>
      <c r="R589" s="288"/>
      <c r="S589" s="288"/>
      <c r="T589" s="289"/>
      <c r="AT589" s="290" t="s">
        <v>197</v>
      </c>
      <c r="AU589" s="290" t="s">
        <v>79</v>
      </c>
      <c r="AV589" s="15" t="s">
        <v>75</v>
      </c>
      <c r="AW589" s="15" t="s">
        <v>32</v>
      </c>
      <c r="AX589" s="15" t="s">
        <v>68</v>
      </c>
      <c r="AY589" s="290" t="s">
        <v>188</v>
      </c>
    </row>
    <row r="590" spans="2:65" s="12" customFormat="1">
      <c r="B590" s="215"/>
      <c r="C590" s="216"/>
      <c r="D590" s="217" t="s">
        <v>197</v>
      </c>
      <c r="E590" s="218" t="s">
        <v>21</v>
      </c>
      <c r="F590" s="219" t="s">
        <v>1188</v>
      </c>
      <c r="G590" s="216"/>
      <c r="H590" s="220">
        <v>238</v>
      </c>
      <c r="I590" s="221"/>
      <c r="J590" s="216"/>
      <c r="K590" s="216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197</v>
      </c>
      <c r="AU590" s="226" t="s">
        <v>79</v>
      </c>
      <c r="AV590" s="12" t="s">
        <v>79</v>
      </c>
      <c r="AW590" s="12" t="s">
        <v>32</v>
      </c>
      <c r="AX590" s="12" t="s">
        <v>68</v>
      </c>
      <c r="AY590" s="226" t="s">
        <v>188</v>
      </c>
    </row>
    <row r="591" spans="2:65" s="13" customFormat="1">
      <c r="B591" s="227"/>
      <c r="C591" s="228"/>
      <c r="D591" s="217" t="s">
        <v>197</v>
      </c>
      <c r="E591" s="242" t="s">
        <v>21</v>
      </c>
      <c r="F591" s="243" t="s">
        <v>199</v>
      </c>
      <c r="G591" s="228"/>
      <c r="H591" s="244">
        <v>238</v>
      </c>
      <c r="I591" s="233"/>
      <c r="J591" s="228"/>
      <c r="K591" s="228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197</v>
      </c>
      <c r="AU591" s="238" t="s">
        <v>79</v>
      </c>
      <c r="AV591" s="13" t="s">
        <v>114</v>
      </c>
      <c r="AW591" s="13" t="s">
        <v>32</v>
      </c>
      <c r="AX591" s="13" t="s">
        <v>68</v>
      </c>
      <c r="AY591" s="238" t="s">
        <v>188</v>
      </c>
    </row>
    <row r="592" spans="2:65" s="12" customFormat="1">
      <c r="B592" s="215"/>
      <c r="C592" s="216"/>
      <c r="D592" s="217" t="s">
        <v>197</v>
      </c>
      <c r="E592" s="218" t="s">
        <v>21</v>
      </c>
      <c r="F592" s="219" t="s">
        <v>1189</v>
      </c>
      <c r="G592" s="216"/>
      <c r="H592" s="220">
        <v>5.12</v>
      </c>
      <c r="I592" s="221"/>
      <c r="J592" s="216"/>
      <c r="K592" s="216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197</v>
      </c>
      <c r="AU592" s="226" t="s">
        <v>79</v>
      </c>
      <c r="AV592" s="12" t="s">
        <v>79</v>
      </c>
      <c r="AW592" s="12" t="s">
        <v>32</v>
      </c>
      <c r="AX592" s="12" t="s">
        <v>68</v>
      </c>
      <c r="AY592" s="226" t="s">
        <v>188</v>
      </c>
    </row>
    <row r="593" spans="2:65" s="13" customFormat="1">
      <c r="B593" s="227"/>
      <c r="C593" s="228"/>
      <c r="D593" s="217" t="s">
        <v>197</v>
      </c>
      <c r="E593" s="242" t="s">
        <v>21</v>
      </c>
      <c r="F593" s="243" t="s">
        <v>199</v>
      </c>
      <c r="G593" s="228"/>
      <c r="H593" s="244">
        <v>5.12</v>
      </c>
      <c r="I593" s="233"/>
      <c r="J593" s="228"/>
      <c r="K593" s="228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197</v>
      </c>
      <c r="AU593" s="238" t="s">
        <v>79</v>
      </c>
      <c r="AV593" s="13" t="s">
        <v>114</v>
      </c>
      <c r="AW593" s="13" t="s">
        <v>32</v>
      </c>
      <c r="AX593" s="13" t="s">
        <v>68</v>
      </c>
      <c r="AY593" s="238" t="s">
        <v>188</v>
      </c>
    </row>
    <row r="594" spans="2:65" s="12" customFormat="1">
      <c r="B594" s="215"/>
      <c r="C594" s="216"/>
      <c r="D594" s="217" t="s">
        <v>197</v>
      </c>
      <c r="E594" s="218" t="s">
        <v>21</v>
      </c>
      <c r="F594" s="219" t="s">
        <v>1190</v>
      </c>
      <c r="G594" s="216"/>
      <c r="H594" s="220">
        <v>85.5</v>
      </c>
      <c r="I594" s="221"/>
      <c r="J594" s="216"/>
      <c r="K594" s="216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197</v>
      </c>
      <c r="AU594" s="226" t="s">
        <v>79</v>
      </c>
      <c r="AV594" s="12" t="s">
        <v>79</v>
      </c>
      <c r="AW594" s="12" t="s">
        <v>32</v>
      </c>
      <c r="AX594" s="12" t="s">
        <v>68</v>
      </c>
      <c r="AY594" s="226" t="s">
        <v>188</v>
      </c>
    </row>
    <row r="595" spans="2:65" s="13" customFormat="1">
      <c r="B595" s="227"/>
      <c r="C595" s="228"/>
      <c r="D595" s="217" t="s">
        <v>197</v>
      </c>
      <c r="E595" s="242" t="s">
        <v>21</v>
      </c>
      <c r="F595" s="243" t="s">
        <v>199</v>
      </c>
      <c r="G595" s="228"/>
      <c r="H595" s="244">
        <v>85.5</v>
      </c>
      <c r="I595" s="233"/>
      <c r="J595" s="228"/>
      <c r="K595" s="228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197</v>
      </c>
      <c r="AU595" s="238" t="s">
        <v>79</v>
      </c>
      <c r="AV595" s="13" t="s">
        <v>114</v>
      </c>
      <c r="AW595" s="13" t="s">
        <v>32</v>
      </c>
      <c r="AX595" s="13" t="s">
        <v>68</v>
      </c>
      <c r="AY595" s="238" t="s">
        <v>188</v>
      </c>
    </row>
    <row r="596" spans="2:65" s="14" customFormat="1">
      <c r="B596" s="245"/>
      <c r="C596" s="246"/>
      <c r="D596" s="229" t="s">
        <v>197</v>
      </c>
      <c r="E596" s="247" t="s">
        <v>21</v>
      </c>
      <c r="F596" s="248" t="s">
        <v>238</v>
      </c>
      <c r="G596" s="246"/>
      <c r="H596" s="249">
        <v>328.62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AT596" s="255" t="s">
        <v>197</v>
      </c>
      <c r="AU596" s="255" t="s">
        <v>79</v>
      </c>
      <c r="AV596" s="14" t="s">
        <v>195</v>
      </c>
      <c r="AW596" s="14" t="s">
        <v>32</v>
      </c>
      <c r="AX596" s="14" t="s">
        <v>75</v>
      </c>
      <c r="AY596" s="255" t="s">
        <v>188</v>
      </c>
    </row>
    <row r="597" spans="2:65" s="1" customFormat="1" ht="22.5" customHeight="1">
      <c r="B597" s="42"/>
      <c r="C597" s="256" t="s">
        <v>1070</v>
      </c>
      <c r="D597" s="256" t="s">
        <v>292</v>
      </c>
      <c r="E597" s="257" t="s">
        <v>1117</v>
      </c>
      <c r="F597" s="258" t="s">
        <v>1118</v>
      </c>
      <c r="G597" s="259" t="s">
        <v>283</v>
      </c>
      <c r="H597" s="260">
        <v>9.9000000000000005E-2</v>
      </c>
      <c r="I597" s="261"/>
      <c r="J597" s="262">
        <f>ROUND(I597*H597,2)</f>
        <v>0</v>
      </c>
      <c r="K597" s="258" t="s">
        <v>21</v>
      </c>
      <c r="L597" s="263"/>
      <c r="M597" s="264" t="s">
        <v>21</v>
      </c>
      <c r="N597" s="265" t="s">
        <v>39</v>
      </c>
      <c r="O597" s="43"/>
      <c r="P597" s="212">
        <f>O597*H597</f>
        <v>0</v>
      </c>
      <c r="Q597" s="212">
        <v>1</v>
      </c>
      <c r="R597" s="212">
        <f>Q597*H597</f>
        <v>9.9000000000000005E-2</v>
      </c>
      <c r="S597" s="212">
        <v>0</v>
      </c>
      <c r="T597" s="213">
        <f>S597*H597</f>
        <v>0</v>
      </c>
      <c r="AR597" s="25" t="s">
        <v>354</v>
      </c>
      <c r="AT597" s="25" t="s">
        <v>292</v>
      </c>
      <c r="AU597" s="25" t="s">
        <v>79</v>
      </c>
      <c r="AY597" s="25" t="s">
        <v>188</v>
      </c>
      <c r="BE597" s="214">
        <f>IF(N597="základní",J597,0)</f>
        <v>0</v>
      </c>
      <c r="BF597" s="214">
        <f>IF(N597="snížená",J597,0)</f>
        <v>0</v>
      </c>
      <c r="BG597" s="214">
        <f>IF(N597="zákl. přenesená",J597,0)</f>
        <v>0</v>
      </c>
      <c r="BH597" s="214">
        <f>IF(N597="sníž. přenesená",J597,0)</f>
        <v>0</v>
      </c>
      <c r="BI597" s="214">
        <f>IF(N597="nulová",J597,0)</f>
        <v>0</v>
      </c>
      <c r="BJ597" s="25" t="s">
        <v>75</v>
      </c>
      <c r="BK597" s="214">
        <f>ROUND(I597*H597,2)</f>
        <v>0</v>
      </c>
      <c r="BL597" s="25" t="s">
        <v>270</v>
      </c>
      <c r="BM597" s="25" t="s">
        <v>1191</v>
      </c>
    </row>
    <row r="598" spans="2:65" s="12" customFormat="1">
      <c r="B598" s="215"/>
      <c r="C598" s="216"/>
      <c r="D598" s="229" t="s">
        <v>197</v>
      </c>
      <c r="E598" s="239" t="s">
        <v>21</v>
      </c>
      <c r="F598" s="240" t="s">
        <v>1192</v>
      </c>
      <c r="G598" s="216"/>
      <c r="H598" s="241">
        <v>9.9000000000000005E-2</v>
      </c>
      <c r="I598" s="221"/>
      <c r="J598" s="216"/>
      <c r="K598" s="216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197</v>
      </c>
      <c r="AU598" s="226" t="s">
        <v>79</v>
      </c>
      <c r="AV598" s="12" t="s">
        <v>79</v>
      </c>
      <c r="AW598" s="12" t="s">
        <v>32</v>
      </c>
      <c r="AX598" s="12" t="s">
        <v>75</v>
      </c>
      <c r="AY598" s="226" t="s">
        <v>188</v>
      </c>
    </row>
    <row r="599" spans="2:65" s="1" customFormat="1" ht="22.5" customHeight="1">
      <c r="B599" s="42"/>
      <c r="C599" s="203" t="s">
        <v>1100</v>
      </c>
      <c r="D599" s="203" t="s">
        <v>190</v>
      </c>
      <c r="E599" s="204" t="s">
        <v>1193</v>
      </c>
      <c r="F599" s="205" t="s">
        <v>1194</v>
      </c>
      <c r="G599" s="206" t="s">
        <v>193</v>
      </c>
      <c r="H599" s="207">
        <v>328.62</v>
      </c>
      <c r="I599" s="208"/>
      <c r="J599" s="209">
        <f>ROUND(I599*H599,2)</f>
        <v>0</v>
      </c>
      <c r="K599" s="205" t="s">
        <v>21</v>
      </c>
      <c r="L599" s="62"/>
      <c r="M599" s="210" t="s">
        <v>21</v>
      </c>
      <c r="N599" s="211" t="s">
        <v>39</v>
      </c>
      <c r="O599" s="43"/>
      <c r="P599" s="212">
        <f>O599*H599</f>
        <v>0</v>
      </c>
      <c r="Q599" s="212">
        <v>0</v>
      </c>
      <c r="R599" s="212">
        <f>Q599*H599</f>
        <v>0</v>
      </c>
      <c r="S599" s="212">
        <v>0</v>
      </c>
      <c r="T599" s="213">
        <f>S599*H599</f>
        <v>0</v>
      </c>
      <c r="AR599" s="25" t="s">
        <v>270</v>
      </c>
      <c r="AT599" s="25" t="s">
        <v>190</v>
      </c>
      <c r="AU599" s="25" t="s">
        <v>79</v>
      </c>
      <c r="AY599" s="25" t="s">
        <v>188</v>
      </c>
      <c r="BE599" s="214">
        <f>IF(N599="základní",J599,0)</f>
        <v>0</v>
      </c>
      <c r="BF599" s="214">
        <f>IF(N599="snížená",J599,0)</f>
        <v>0</v>
      </c>
      <c r="BG599" s="214">
        <f>IF(N599="zákl. přenesená",J599,0)</f>
        <v>0</v>
      </c>
      <c r="BH599" s="214">
        <f>IF(N599="sníž. přenesená",J599,0)</f>
        <v>0</v>
      </c>
      <c r="BI599" s="214">
        <f>IF(N599="nulová",J599,0)</f>
        <v>0</v>
      </c>
      <c r="BJ599" s="25" t="s">
        <v>75</v>
      </c>
      <c r="BK599" s="214">
        <f>ROUND(I599*H599,2)</f>
        <v>0</v>
      </c>
      <c r="BL599" s="25" t="s">
        <v>270</v>
      </c>
      <c r="BM599" s="25" t="s">
        <v>1195</v>
      </c>
    </row>
    <row r="600" spans="2:65" s="15" customFormat="1">
      <c r="B600" s="280"/>
      <c r="C600" s="281"/>
      <c r="D600" s="217" t="s">
        <v>197</v>
      </c>
      <c r="E600" s="282" t="s">
        <v>21</v>
      </c>
      <c r="F600" s="283" t="s">
        <v>1187</v>
      </c>
      <c r="G600" s="281"/>
      <c r="H600" s="284" t="s">
        <v>21</v>
      </c>
      <c r="I600" s="285"/>
      <c r="J600" s="281"/>
      <c r="K600" s="281"/>
      <c r="L600" s="286"/>
      <c r="M600" s="287"/>
      <c r="N600" s="288"/>
      <c r="O600" s="288"/>
      <c r="P600" s="288"/>
      <c r="Q600" s="288"/>
      <c r="R600" s="288"/>
      <c r="S600" s="288"/>
      <c r="T600" s="289"/>
      <c r="AT600" s="290" t="s">
        <v>197</v>
      </c>
      <c r="AU600" s="290" t="s">
        <v>79</v>
      </c>
      <c r="AV600" s="15" t="s">
        <v>75</v>
      </c>
      <c r="AW600" s="15" t="s">
        <v>32</v>
      </c>
      <c r="AX600" s="15" t="s">
        <v>68</v>
      </c>
      <c r="AY600" s="290" t="s">
        <v>188</v>
      </c>
    </row>
    <row r="601" spans="2:65" s="15" customFormat="1">
      <c r="B601" s="280"/>
      <c r="C601" s="281"/>
      <c r="D601" s="217" t="s">
        <v>197</v>
      </c>
      <c r="E601" s="282" t="s">
        <v>21</v>
      </c>
      <c r="F601" s="283" t="s">
        <v>1196</v>
      </c>
      <c r="G601" s="281"/>
      <c r="H601" s="284" t="s">
        <v>21</v>
      </c>
      <c r="I601" s="285"/>
      <c r="J601" s="281"/>
      <c r="K601" s="281"/>
      <c r="L601" s="286"/>
      <c r="M601" s="287"/>
      <c r="N601" s="288"/>
      <c r="O601" s="288"/>
      <c r="P601" s="288"/>
      <c r="Q601" s="288"/>
      <c r="R601" s="288"/>
      <c r="S601" s="288"/>
      <c r="T601" s="289"/>
      <c r="AT601" s="290" t="s">
        <v>197</v>
      </c>
      <c r="AU601" s="290" t="s">
        <v>79</v>
      </c>
      <c r="AV601" s="15" t="s">
        <v>75</v>
      </c>
      <c r="AW601" s="15" t="s">
        <v>32</v>
      </c>
      <c r="AX601" s="15" t="s">
        <v>68</v>
      </c>
      <c r="AY601" s="290" t="s">
        <v>188</v>
      </c>
    </row>
    <row r="602" spans="2:65" s="12" customFormat="1">
      <c r="B602" s="215"/>
      <c r="C602" s="216"/>
      <c r="D602" s="217" t="s">
        <v>197</v>
      </c>
      <c r="E602" s="218" t="s">
        <v>21</v>
      </c>
      <c r="F602" s="219" t="s">
        <v>1188</v>
      </c>
      <c r="G602" s="216"/>
      <c r="H602" s="220">
        <v>238</v>
      </c>
      <c r="I602" s="221"/>
      <c r="J602" s="216"/>
      <c r="K602" s="216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197</v>
      </c>
      <c r="AU602" s="226" t="s">
        <v>79</v>
      </c>
      <c r="AV602" s="12" t="s">
        <v>79</v>
      </c>
      <c r="AW602" s="12" t="s">
        <v>32</v>
      </c>
      <c r="AX602" s="12" t="s">
        <v>68</v>
      </c>
      <c r="AY602" s="226" t="s">
        <v>188</v>
      </c>
    </row>
    <row r="603" spans="2:65" s="13" customFormat="1">
      <c r="B603" s="227"/>
      <c r="C603" s="228"/>
      <c r="D603" s="217" t="s">
        <v>197</v>
      </c>
      <c r="E603" s="242" t="s">
        <v>21</v>
      </c>
      <c r="F603" s="243" t="s">
        <v>199</v>
      </c>
      <c r="G603" s="228"/>
      <c r="H603" s="244">
        <v>238</v>
      </c>
      <c r="I603" s="233"/>
      <c r="J603" s="228"/>
      <c r="K603" s="228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197</v>
      </c>
      <c r="AU603" s="238" t="s">
        <v>79</v>
      </c>
      <c r="AV603" s="13" t="s">
        <v>114</v>
      </c>
      <c r="AW603" s="13" t="s">
        <v>32</v>
      </c>
      <c r="AX603" s="13" t="s">
        <v>68</v>
      </c>
      <c r="AY603" s="238" t="s">
        <v>188</v>
      </c>
    </row>
    <row r="604" spans="2:65" s="12" customFormat="1">
      <c r="B604" s="215"/>
      <c r="C604" s="216"/>
      <c r="D604" s="217" t="s">
        <v>197</v>
      </c>
      <c r="E604" s="218" t="s">
        <v>21</v>
      </c>
      <c r="F604" s="219" t="s">
        <v>1189</v>
      </c>
      <c r="G604" s="216"/>
      <c r="H604" s="220">
        <v>5.12</v>
      </c>
      <c r="I604" s="221"/>
      <c r="J604" s="216"/>
      <c r="K604" s="216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197</v>
      </c>
      <c r="AU604" s="226" t="s">
        <v>79</v>
      </c>
      <c r="AV604" s="12" t="s">
        <v>79</v>
      </c>
      <c r="AW604" s="12" t="s">
        <v>32</v>
      </c>
      <c r="AX604" s="12" t="s">
        <v>68</v>
      </c>
      <c r="AY604" s="226" t="s">
        <v>188</v>
      </c>
    </row>
    <row r="605" spans="2:65" s="13" customFormat="1">
      <c r="B605" s="227"/>
      <c r="C605" s="228"/>
      <c r="D605" s="217" t="s">
        <v>197</v>
      </c>
      <c r="E605" s="242" t="s">
        <v>21</v>
      </c>
      <c r="F605" s="243" t="s">
        <v>199</v>
      </c>
      <c r="G605" s="228"/>
      <c r="H605" s="244">
        <v>5.12</v>
      </c>
      <c r="I605" s="233"/>
      <c r="J605" s="228"/>
      <c r="K605" s="228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197</v>
      </c>
      <c r="AU605" s="238" t="s">
        <v>79</v>
      </c>
      <c r="AV605" s="13" t="s">
        <v>114</v>
      </c>
      <c r="AW605" s="13" t="s">
        <v>32</v>
      </c>
      <c r="AX605" s="13" t="s">
        <v>68</v>
      </c>
      <c r="AY605" s="238" t="s">
        <v>188</v>
      </c>
    </row>
    <row r="606" spans="2:65" s="12" customFormat="1">
      <c r="B606" s="215"/>
      <c r="C606" s="216"/>
      <c r="D606" s="217" t="s">
        <v>197</v>
      </c>
      <c r="E606" s="218" t="s">
        <v>21</v>
      </c>
      <c r="F606" s="219" t="s">
        <v>1190</v>
      </c>
      <c r="G606" s="216"/>
      <c r="H606" s="220">
        <v>85.5</v>
      </c>
      <c r="I606" s="221"/>
      <c r="J606" s="216"/>
      <c r="K606" s="216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197</v>
      </c>
      <c r="AU606" s="226" t="s">
        <v>79</v>
      </c>
      <c r="AV606" s="12" t="s">
        <v>79</v>
      </c>
      <c r="AW606" s="12" t="s">
        <v>32</v>
      </c>
      <c r="AX606" s="12" t="s">
        <v>68</v>
      </c>
      <c r="AY606" s="226" t="s">
        <v>188</v>
      </c>
    </row>
    <row r="607" spans="2:65" s="13" customFormat="1">
      <c r="B607" s="227"/>
      <c r="C607" s="228"/>
      <c r="D607" s="217" t="s">
        <v>197</v>
      </c>
      <c r="E607" s="242" t="s">
        <v>21</v>
      </c>
      <c r="F607" s="243" t="s">
        <v>199</v>
      </c>
      <c r="G607" s="228"/>
      <c r="H607" s="244">
        <v>85.5</v>
      </c>
      <c r="I607" s="233"/>
      <c r="J607" s="228"/>
      <c r="K607" s="228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197</v>
      </c>
      <c r="AU607" s="238" t="s">
        <v>79</v>
      </c>
      <c r="AV607" s="13" t="s">
        <v>114</v>
      </c>
      <c r="AW607" s="13" t="s">
        <v>32</v>
      </c>
      <c r="AX607" s="13" t="s">
        <v>68</v>
      </c>
      <c r="AY607" s="238" t="s">
        <v>188</v>
      </c>
    </row>
    <row r="608" spans="2:65" s="14" customFormat="1">
      <c r="B608" s="245"/>
      <c r="C608" s="246"/>
      <c r="D608" s="229" t="s">
        <v>197</v>
      </c>
      <c r="E608" s="247" t="s">
        <v>21</v>
      </c>
      <c r="F608" s="248" t="s">
        <v>238</v>
      </c>
      <c r="G608" s="246"/>
      <c r="H608" s="249">
        <v>328.62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AT608" s="255" t="s">
        <v>197</v>
      </c>
      <c r="AU608" s="255" t="s">
        <v>79</v>
      </c>
      <c r="AV608" s="14" t="s">
        <v>195</v>
      </c>
      <c r="AW608" s="14" t="s">
        <v>32</v>
      </c>
      <c r="AX608" s="14" t="s">
        <v>75</v>
      </c>
      <c r="AY608" s="255" t="s">
        <v>188</v>
      </c>
    </row>
    <row r="609" spans="2:65" s="1" customFormat="1" ht="22.5" customHeight="1">
      <c r="B609" s="42"/>
      <c r="C609" s="256" t="s">
        <v>532</v>
      </c>
      <c r="D609" s="256" t="s">
        <v>292</v>
      </c>
      <c r="E609" s="257" t="s">
        <v>1197</v>
      </c>
      <c r="F609" s="258" t="s">
        <v>1198</v>
      </c>
      <c r="G609" s="259" t="s">
        <v>193</v>
      </c>
      <c r="H609" s="260">
        <v>377.91300000000001</v>
      </c>
      <c r="I609" s="261"/>
      <c r="J609" s="262">
        <f>ROUND(I609*H609,2)</f>
        <v>0</v>
      </c>
      <c r="K609" s="258" t="s">
        <v>21</v>
      </c>
      <c r="L609" s="263"/>
      <c r="M609" s="264" t="s">
        <v>21</v>
      </c>
      <c r="N609" s="265" t="s">
        <v>39</v>
      </c>
      <c r="O609" s="43"/>
      <c r="P609" s="212">
        <f>O609*H609</f>
        <v>0</v>
      </c>
      <c r="Q609" s="212">
        <v>3.0000000000000001E-3</v>
      </c>
      <c r="R609" s="212">
        <f>Q609*H609</f>
        <v>1.1337390000000001</v>
      </c>
      <c r="S609" s="212">
        <v>0</v>
      </c>
      <c r="T609" s="213">
        <f>S609*H609</f>
        <v>0</v>
      </c>
      <c r="AR609" s="25" t="s">
        <v>354</v>
      </c>
      <c r="AT609" s="25" t="s">
        <v>292</v>
      </c>
      <c r="AU609" s="25" t="s">
        <v>79</v>
      </c>
      <c r="AY609" s="25" t="s">
        <v>188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25" t="s">
        <v>75</v>
      </c>
      <c r="BK609" s="214">
        <f>ROUND(I609*H609,2)</f>
        <v>0</v>
      </c>
      <c r="BL609" s="25" t="s">
        <v>270</v>
      </c>
      <c r="BM609" s="25" t="s">
        <v>1199</v>
      </c>
    </row>
    <row r="610" spans="2:65" s="15" customFormat="1">
      <c r="B610" s="280"/>
      <c r="C610" s="281"/>
      <c r="D610" s="217" t="s">
        <v>197</v>
      </c>
      <c r="E610" s="282" t="s">
        <v>21</v>
      </c>
      <c r="F610" s="283" t="s">
        <v>1187</v>
      </c>
      <c r="G610" s="281"/>
      <c r="H610" s="284" t="s">
        <v>21</v>
      </c>
      <c r="I610" s="285"/>
      <c r="J610" s="281"/>
      <c r="K610" s="281"/>
      <c r="L610" s="286"/>
      <c r="M610" s="287"/>
      <c r="N610" s="288"/>
      <c r="O610" s="288"/>
      <c r="P610" s="288"/>
      <c r="Q610" s="288"/>
      <c r="R610" s="288"/>
      <c r="S610" s="288"/>
      <c r="T610" s="289"/>
      <c r="AT610" s="290" t="s">
        <v>197</v>
      </c>
      <c r="AU610" s="290" t="s">
        <v>79</v>
      </c>
      <c r="AV610" s="15" t="s">
        <v>75</v>
      </c>
      <c r="AW610" s="15" t="s">
        <v>32</v>
      </c>
      <c r="AX610" s="15" t="s">
        <v>68</v>
      </c>
      <c r="AY610" s="290" t="s">
        <v>188</v>
      </c>
    </row>
    <row r="611" spans="2:65" s="15" customFormat="1">
      <c r="B611" s="280"/>
      <c r="C611" s="281"/>
      <c r="D611" s="217" t="s">
        <v>197</v>
      </c>
      <c r="E611" s="282" t="s">
        <v>21</v>
      </c>
      <c r="F611" s="283" t="s">
        <v>1200</v>
      </c>
      <c r="G611" s="281"/>
      <c r="H611" s="284" t="s">
        <v>21</v>
      </c>
      <c r="I611" s="285"/>
      <c r="J611" s="281"/>
      <c r="K611" s="281"/>
      <c r="L611" s="286"/>
      <c r="M611" s="287"/>
      <c r="N611" s="288"/>
      <c r="O611" s="288"/>
      <c r="P611" s="288"/>
      <c r="Q611" s="288"/>
      <c r="R611" s="288"/>
      <c r="S611" s="288"/>
      <c r="T611" s="289"/>
      <c r="AT611" s="290" t="s">
        <v>197</v>
      </c>
      <c r="AU611" s="290" t="s">
        <v>79</v>
      </c>
      <c r="AV611" s="15" t="s">
        <v>75</v>
      </c>
      <c r="AW611" s="15" t="s">
        <v>32</v>
      </c>
      <c r="AX611" s="15" t="s">
        <v>68</v>
      </c>
      <c r="AY611" s="290" t="s">
        <v>188</v>
      </c>
    </row>
    <row r="612" spans="2:65" s="12" customFormat="1">
      <c r="B612" s="215"/>
      <c r="C612" s="216"/>
      <c r="D612" s="217" t="s">
        <v>197</v>
      </c>
      <c r="E612" s="218" t="s">
        <v>21</v>
      </c>
      <c r="F612" s="219" t="s">
        <v>1188</v>
      </c>
      <c r="G612" s="216"/>
      <c r="H612" s="220">
        <v>238</v>
      </c>
      <c r="I612" s="221"/>
      <c r="J612" s="216"/>
      <c r="K612" s="216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197</v>
      </c>
      <c r="AU612" s="226" t="s">
        <v>79</v>
      </c>
      <c r="AV612" s="12" t="s">
        <v>79</v>
      </c>
      <c r="AW612" s="12" t="s">
        <v>32</v>
      </c>
      <c r="AX612" s="12" t="s">
        <v>68</v>
      </c>
      <c r="AY612" s="226" t="s">
        <v>188</v>
      </c>
    </row>
    <row r="613" spans="2:65" s="13" customFormat="1">
      <c r="B613" s="227"/>
      <c r="C613" s="228"/>
      <c r="D613" s="217" t="s">
        <v>197</v>
      </c>
      <c r="E613" s="242" t="s">
        <v>21</v>
      </c>
      <c r="F613" s="243" t="s">
        <v>199</v>
      </c>
      <c r="G613" s="228"/>
      <c r="H613" s="244">
        <v>238</v>
      </c>
      <c r="I613" s="233"/>
      <c r="J613" s="228"/>
      <c r="K613" s="228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197</v>
      </c>
      <c r="AU613" s="238" t="s">
        <v>79</v>
      </c>
      <c r="AV613" s="13" t="s">
        <v>114</v>
      </c>
      <c r="AW613" s="13" t="s">
        <v>32</v>
      </c>
      <c r="AX613" s="13" t="s">
        <v>68</v>
      </c>
      <c r="AY613" s="238" t="s">
        <v>188</v>
      </c>
    </row>
    <row r="614" spans="2:65" s="12" customFormat="1">
      <c r="B614" s="215"/>
      <c r="C614" s="216"/>
      <c r="D614" s="217" t="s">
        <v>197</v>
      </c>
      <c r="E614" s="218" t="s">
        <v>21</v>
      </c>
      <c r="F614" s="219" t="s">
        <v>1189</v>
      </c>
      <c r="G614" s="216"/>
      <c r="H614" s="220">
        <v>5.12</v>
      </c>
      <c r="I614" s="221"/>
      <c r="J614" s="216"/>
      <c r="K614" s="216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197</v>
      </c>
      <c r="AU614" s="226" t="s">
        <v>79</v>
      </c>
      <c r="AV614" s="12" t="s">
        <v>79</v>
      </c>
      <c r="AW614" s="12" t="s">
        <v>32</v>
      </c>
      <c r="AX614" s="12" t="s">
        <v>68</v>
      </c>
      <c r="AY614" s="226" t="s">
        <v>188</v>
      </c>
    </row>
    <row r="615" spans="2:65" s="13" customFormat="1">
      <c r="B615" s="227"/>
      <c r="C615" s="228"/>
      <c r="D615" s="217" t="s">
        <v>197</v>
      </c>
      <c r="E615" s="242" t="s">
        <v>21</v>
      </c>
      <c r="F615" s="243" t="s">
        <v>199</v>
      </c>
      <c r="G615" s="228"/>
      <c r="H615" s="244">
        <v>5.12</v>
      </c>
      <c r="I615" s="233"/>
      <c r="J615" s="228"/>
      <c r="K615" s="228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197</v>
      </c>
      <c r="AU615" s="238" t="s">
        <v>79</v>
      </c>
      <c r="AV615" s="13" t="s">
        <v>114</v>
      </c>
      <c r="AW615" s="13" t="s">
        <v>32</v>
      </c>
      <c r="AX615" s="13" t="s">
        <v>68</v>
      </c>
      <c r="AY615" s="238" t="s">
        <v>188</v>
      </c>
    </row>
    <row r="616" spans="2:65" s="12" customFormat="1">
      <c r="B616" s="215"/>
      <c r="C616" s="216"/>
      <c r="D616" s="217" t="s">
        <v>197</v>
      </c>
      <c r="E616" s="218" t="s">
        <v>21</v>
      </c>
      <c r="F616" s="219" t="s">
        <v>1190</v>
      </c>
      <c r="G616" s="216"/>
      <c r="H616" s="220">
        <v>85.5</v>
      </c>
      <c r="I616" s="221"/>
      <c r="J616" s="216"/>
      <c r="K616" s="216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197</v>
      </c>
      <c r="AU616" s="226" t="s">
        <v>79</v>
      </c>
      <c r="AV616" s="12" t="s">
        <v>79</v>
      </c>
      <c r="AW616" s="12" t="s">
        <v>32</v>
      </c>
      <c r="AX616" s="12" t="s">
        <v>68</v>
      </c>
      <c r="AY616" s="226" t="s">
        <v>188</v>
      </c>
    </row>
    <row r="617" spans="2:65" s="13" customFormat="1">
      <c r="B617" s="227"/>
      <c r="C617" s="228"/>
      <c r="D617" s="217" t="s">
        <v>197</v>
      </c>
      <c r="E617" s="242" t="s">
        <v>21</v>
      </c>
      <c r="F617" s="243" t="s">
        <v>199</v>
      </c>
      <c r="G617" s="228"/>
      <c r="H617" s="244">
        <v>85.5</v>
      </c>
      <c r="I617" s="233"/>
      <c r="J617" s="228"/>
      <c r="K617" s="228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197</v>
      </c>
      <c r="AU617" s="238" t="s">
        <v>79</v>
      </c>
      <c r="AV617" s="13" t="s">
        <v>114</v>
      </c>
      <c r="AW617" s="13" t="s">
        <v>32</v>
      </c>
      <c r="AX617" s="13" t="s">
        <v>68</v>
      </c>
      <c r="AY617" s="238" t="s">
        <v>188</v>
      </c>
    </row>
    <row r="618" spans="2:65" s="14" customFormat="1">
      <c r="B618" s="245"/>
      <c r="C618" s="246"/>
      <c r="D618" s="217" t="s">
        <v>197</v>
      </c>
      <c r="E618" s="291" t="s">
        <v>21</v>
      </c>
      <c r="F618" s="292" t="s">
        <v>238</v>
      </c>
      <c r="G618" s="246"/>
      <c r="H618" s="293">
        <v>328.62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AT618" s="255" t="s">
        <v>197</v>
      </c>
      <c r="AU618" s="255" t="s">
        <v>79</v>
      </c>
      <c r="AV618" s="14" t="s">
        <v>195</v>
      </c>
      <c r="AW618" s="14" t="s">
        <v>32</v>
      </c>
      <c r="AX618" s="14" t="s">
        <v>68</v>
      </c>
      <c r="AY618" s="255" t="s">
        <v>188</v>
      </c>
    </row>
    <row r="619" spans="2:65" s="12" customFormat="1">
      <c r="B619" s="215"/>
      <c r="C619" s="216"/>
      <c r="D619" s="229" t="s">
        <v>197</v>
      </c>
      <c r="E619" s="239" t="s">
        <v>21</v>
      </c>
      <c r="F619" s="240" t="s">
        <v>1201</v>
      </c>
      <c r="G619" s="216"/>
      <c r="H619" s="241">
        <v>377.91300000000001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197</v>
      </c>
      <c r="AU619" s="226" t="s">
        <v>79</v>
      </c>
      <c r="AV619" s="12" t="s">
        <v>79</v>
      </c>
      <c r="AW619" s="12" t="s">
        <v>32</v>
      </c>
      <c r="AX619" s="12" t="s">
        <v>75</v>
      </c>
      <c r="AY619" s="226" t="s">
        <v>188</v>
      </c>
    </row>
    <row r="620" spans="2:65" s="1" customFormat="1" ht="22.5" customHeight="1">
      <c r="B620" s="42"/>
      <c r="C620" s="203" t="s">
        <v>1202</v>
      </c>
      <c r="D620" s="203" t="s">
        <v>190</v>
      </c>
      <c r="E620" s="204" t="s">
        <v>1203</v>
      </c>
      <c r="F620" s="205" t="s">
        <v>1204</v>
      </c>
      <c r="G620" s="206" t="s">
        <v>193</v>
      </c>
      <c r="H620" s="207">
        <v>657.24</v>
      </c>
      <c r="I620" s="208"/>
      <c r="J620" s="209">
        <f>ROUND(I620*H620,2)</f>
        <v>0</v>
      </c>
      <c r="K620" s="205" t="s">
        <v>21</v>
      </c>
      <c r="L620" s="62"/>
      <c r="M620" s="210" t="s">
        <v>21</v>
      </c>
      <c r="N620" s="211" t="s">
        <v>39</v>
      </c>
      <c r="O620" s="43"/>
      <c r="P620" s="212">
        <f>O620*H620</f>
        <v>0</v>
      </c>
      <c r="Q620" s="212">
        <v>8.8000000000000003E-4</v>
      </c>
      <c r="R620" s="212">
        <f>Q620*H620</f>
        <v>0.57837119999999997</v>
      </c>
      <c r="S620" s="212">
        <v>0</v>
      </c>
      <c r="T620" s="213">
        <f>S620*H620</f>
        <v>0</v>
      </c>
      <c r="AR620" s="25" t="s">
        <v>270</v>
      </c>
      <c r="AT620" s="25" t="s">
        <v>190</v>
      </c>
      <c r="AU620" s="25" t="s">
        <v>79</v>
      </c>
      <c r="AY620" s="25" t="s">
        <v>188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25" t="s">
        <v>75</v>
      </c>
      <c r="BK620" s="214">
        <f>ROUND(I620*H620,2)</f>
        <v>0</v>
      </c>
      <c r="BL620" s="25" t="s">
        <v>270</v>
      </c>
      <c r="BM620" s="25" t="s">
        <v>1205</v>
      </c>
    </row>
    <row r="621" spans="2:65" s="15" customFormat="1">
      <c r="B621" s="280"/>
      <c r="C621" s="281"/>
      <c r="D621" s="217" t="s">
        <v>197</v>
      </c>
      <c r="E621" s="282" t="s">
        <v>21</v>
      </c>
      <c r="F621" s="283" t="s">
        <v>1187</v>
      </c>
      <c r="G621" s="281"/>
      <c r="H621" s="284" t="s">
        <v>21</v>
      </c>
      <c r="I621" s="285"/>
      <c r="J621" s="281"/>
      <c r="K621" s="281"/>
      <c r="L621" s="286"/>
      <c r="M621" s="287"/>
      <c r="N621" s="288"/>
      <c r="O621" s="288"/>
      <c r="P621" s="288"/>
      <c r="Q621" s="288"/>
      <c r="R621" s="288"/>
      <c r="S621" s="288"/>
      <c r="T621" s="289"/>
      <c r="AT621" s="290" t="s">
        <v>197</v>
      </c>
      <c r="AU621" s="290" t="s">
        <v>79</v>
      </c>
      <c r="AV621" s="15" t="s">
        <v>75</v>
      </c>
      <c r="AW621" s="15" t="s">
        <v>32</v>
      </c>
      <c r="AX621" s="15" t="s">
        <v>68</v>
      </c>
      <c r="AY621" s="290" t="s">
        <v>188</v>
      </c>
    </row>
    <row r="622" spans="2:65" s="15" customFormat="1">
      <c r="B622" s="280"/>
      <c r="C622" s="281"/>
      <c r="D622" s="217" t="s">
        <v>197</v>
      </c>
      <c r="E622" s="282" t="s">
        <v>21</v>
      </c>
      <c r="F622" s="283" t="s">
        <v>1206</v>
      </c>
      <c r="G622" s="281"/>
      <c r="H622" s="284" t="s">
        <v>21</v>
      </c>
      <c r="I622" s="285"/>
      <c r="J622" s="281"/>
      <c r="K622" s="281"/>
      <c r="L622" s="286"/>
      <c r="M622" s="287"/>
      <c r="N622" s="288"/>
      <c r="O622" s="288"/>
      <c r="P622" s="288"/>
      <c r="Q622" s="288"/>
      <c r="R622" s="288"/>
      <c r="S622" s="288"/>
      <c r="T622" s="289"/>
      <c r="AT622" s="290" t="s">
        <v>197</v>
      </c>
      <c r="AU622" s="290" t="s">
        <v>79</v>
      </c>
      <c r="AV622" s="15" t="s">
        <v>75</v>
      </c>
      <c r="AW622" s="15" t="s">
        <v>32</v>
      </c>
      <c r="AX622" s="15" t="s">
        <v>68</v>
      </c>
      <c r="AY622" s="290" t="s">
        <v>188</v>
      </c>
    </row>
    <row r="623" spans="2:65" s="12" customFormat="1">
      <c r="B623" s="215"/>
      <c r="C623" s="216"/>
      <c r="D623" s="217" t="s">
        <v>197</v>
      </c>
      <c r="E623" s="218" t="s">
        <v>21</v>
      </c>
      <c r="F623" s="219" t="s">
        <v>1188</v>
      </c>
      <c r="G623" s="216"/>
      <c r="H623" s="220">
        <v>238</v>
      </c>
      <c r="I623" s="221"/>
      <c r="J623" s="216"/>
      <c r="K623" s="216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197</v>
      </c>
      <c r="AU623" s="226" t="s">
        <v>79</v>
      </c>
      <c r="AV623" s="12" t="s">
        <v>79</v>
      </c>
      <c r="AW623" s="12" t="s">
        <v>32</v>
      </c>
      <c r="AX623" s="12" t="s">
        <v>68</v>
      </c>
      <c r="AY623" s="226" t="s">
        <v>188</v>
      </c>
    </row>
    <row r="624" spans="2:65" s="13" customFormat="1">
      <c r="B624" s="227"/>
      <c r="C624" s="228"/>
      <c r="D624" s="217" t="s">
        <v>197</v>
      </c>
      <c r="E624" s="242" t="s">
        <v>21</v>
      </c>
      <c r="F624" s="243" t="s">
        <v>199</v>
      </c>
      <c r="G624" s="228"/>
      <c r="H624" s="244">
        <v>238</v>
      </c>
      <c r="I624" s="233"/>
      <c r="J624" s="228"/>
      <c r="K624" s="228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197</v>
      </c>
      <c r="AU624" s="238" t="s">
        <v>79</v>
      </c>
      <c r="AV624" s="13" t="s">
        <v>114</v>
      </c>
      <c r="AW624" s="13" t="s">
        <v>32</v>
      </c>
      <c r="AX624" s="13" t="s">
        <v>68</v>
      </c>
      <c r="AY624" s="238" t="s">
        <v>188</v>
      </c>
    </row>
    <row r="625" spans="2:65" s="12" customFormat="1">
      <c r="B625" s="215"/>
      <c r="C625" s="216"/>
      <c r="D625" s="217" t="s">
        <v>197</v>
      </c>
      <c r="E625" s="218" t="s">
        <v>21</v>
      </c>
      <c r="F625" s="219" t="s">
        <v>1189</v>
      </c>
      <c r="G625" s="216"/>
      <c r="H625" s="220">
        <v>5.12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197</v>
      </c>
      <c r="AU625" s="226" t="s">
        <v>79</v>
      </c>
      <c r="AV625" s="12" t="s">
        <v>79</v>
      </c>
      <c r="AW625" s="12" t="s">
        <v>32</v>
      </c>
      <c r="AX625" s="12" t="s">
        <v>68</v>
      </c>
      <c r="AY625" s="226" t="s">
        <v>188</v>
      </c>
    </row>
    <row r="626" spans="2:65" s="13" customFormat="1">
      <c r="B626" s="227"/>
      <c r="C626" s="228"/>
      <c r="D626" s="217" t="s">
        <v>197</v>
      </c>
      <c r="E626" s="242" t="s">
        <v>21</v>
      </c>
      <c r="F626" s="243" t="s">
        <v>199</v>
      </c>
      <c r="G626" s="228"/>
      <c r="H626" s="244">
        <v>5.12</v>
      </c>
      <c r="I626" s="233"/>
      <c r="J626" s="228"/>
      <c r="K626" s="228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197</v>
      </c>
      <c r="AU626" s="238" t="s">
        <v>79</v>
      </c>
      <c r="AV626" s="13" t="s">
        <v>114</v>
      </c>
      <c r="AW626" s="13" t="s">
        <v>32</v>
      </c>
      <c r="AX626" s="13" t="s">
        <v>68</v>
      </c>
      <c r="AY626" s="238" t="s">
        <v>188</v>
      </c>
    </row>
    <row r="627" spans="2:65" s="12" customFormat="1">
      <c r="B627" s="215"/>
      <c r="C627" s="216"/>
      <c r="D627" s="217" t="s">
        <v>197</v>
      </c>
      <c r="E627" s="218" t="s">
        <v>21</v>
      </c>
      <c r="F627" s="219" t="s">
        <v>1190</v>
      </c>
      <c r="G627" s="216"/>
      <c r="H627" s="220">
        <v>85.5</v>
      </c>
      <c r="I627" s="221"/>
      <c r="J627" s="216"/>
      <c r="K627" s="216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197</v>
      </c>
      <c r="AU627" s="226" t="s">
        <v>79</v>
      </c>
      <c r="AV627" s="12" t="s">
        <v>79</v>
      </c>
      <c r="AW627" s="12" t="s">
        <v>32</v>
      </c>
      <c r="AX627" s="12" t="s">
        <v>68</v>
      </c>
      <c r="AY627" s="226" t="s">
        <v>188</v>
      </c>
    </row>
    <row r="628" spans="2:65" s="13" customFormat="1">
      <c r="B628" s="227"/>
      <c r="C628" s="228"/>
      <c r="D628" s="217" t="s">
        <v>197</v>
      </c>
      <c r="E628" s="242" t="s">
        <v>21</v>
      </c>
      <c r="F628" s="243" t="s">
        <v>199</v>
      </c>
      <c r="G628" s="228"/>
      <c r="H628" s="244">
        <v>85.5</v>
      </c>
      <c r="I628" s="233"/>
      <c r="J628" s="228"/>
      <c r="K628" s="228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197</v>
      </c>
      <c r="AU628" s="238" t="s">
        <v>79</v>
      </c>
      <c r="AV628" s="13" t="s">
        <v>114</v>
      </c>
      <c r="AW628" s="13" t="s">
        <v>32</v>
      </c>
      <c r="AX628" s="13" t="s">
        <v>68</v>
      </c>
      <c r="AY628" s="238" t="s">
        <v>188</v>
      </c>
    </row>
    <row r="629" spans="2:65" s="15" customFormat="1">
      <c r="B629" s="280"/>
      <c r="C629" s="281"/>
      <c r="D629" s="217" t="s">
        <v>197</v>
      </c>
      <c r="E629" s="282" t="s">
        <v>21</v>
      </c>
      <c r="F629" s="283" t="s">
        <v>1207</v>
      </c>
      <c r="G629" s="281"/>
      <c r="H629" s="284" t="s">
        <v>21</v>
      </c>
      <c r="I629" s="285"/>
      <c r="J629" s="281"/>
      <c r="K629" s="281"/>
      <c r="L629" s="286"/>
      <c r="M629" s="287"/>
      <c r="N629" s="288"/>
      <c r="O629" s="288"/>
      <c r="P629" s="288"/>
      <c r="Q629" s="288"/>
      <c r="R629" s="288"/>
      <c r="S629" s="288"/>
      <c r="T629" s="289"/>
      <c r="AT629" s="290" t="s">
        <v>197</v>
      </c>
      <c r="AU629" s="290" t="s">
        <v>79</v>
      </c>
      <c r="AV629" s="15" t="s">
        <v>75</v>
      </c>
      <c r="AW629" s="15" t="s">
        <v>32</v>
      </c>
      <c r="AX629" s="15" t="s">
        <v>68</v>
      </c>
      <c r="AY629" s="290" t="s">
        <v>188</v>
      </c>
    </row>
    <row r="630" spans="2:65" s="12" customFormat="1">
      <c r="B630" s="215"/>
      <c r="C630" s="216"/>
      <c r="D630" s="217" t="s">
        <v>197</v>
      </c>
      <c r="E630" s="218" t="s">
        <v>21</v>
      </c>
      <c r="F630" s="219" t="s">
        <v>1188</v>
      </c>
      <c r="G630" s="216"/>
      <c r="H630" s="220">
        <v>238</v>
      </c>
      <c r="I630" s="221"/>
      <c r="J630" s="216"/>
      <c r="K630" s="216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197</v>
      </c>
      <c r="AU630" s="226" t="s">
        <v>79</v>
      </c>
      <c r="AV630" s="12" t="s">
        <v>79</v>
      </c>
      <c r="AW630" s="12" t="s">
        <v>32</v>
      </c>
      <c r="AX630" s="12" t="s">
        <v>68</v>
      </c>
      <c r="AY630" s="226" t="s">
        <v>188</v>
      </c>
    </row>
    <row r="631" spans="2:65" s="13" customFormat="1">
      <c r="B631" s="227"/>
      <c r="C631" s="228"/>
      <c r="D631" s="217" t="s">
        <v>197</v>
      </c>
      <c r="E631" s="242" t="s">
        <v>21</v>
      </c>
      <c r="F631" s="243" t="s">
        <v>199</v>
      </c>
      <c r="G631" s="228"/>
      <c r="H631" s="244">
        <v>238</v>
      </c>
      <c r="I631" s="233"/>
      <c r="J631" s="228"/>
      <c r="K631" s="228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197</v>
      </c>
      <c r="AU631" s="238" t="s">
        <v>79</v>
      </c>
      <c r="AV631" s="13" t="s">
        <v>114</v>
      </c>
      <c r="AW631" s="13" t="s">
        <v>32</v>
      </c>
      <c r="AX631" s="13" t="s">
        <v>68</v>
      </c>
      <c r="AY631" s="238" t="s">
        <v>188</v>
      </c>
    </row>
    <row r="632" spans="2:65" s="12" customFormat="1">
      <c r="B632" s="215"/>
      <c r="C632" s="216"/>
      <c r="D632" s="217" t="s">
        <v>197</v>
      </c>
      <c r="E632" s="218" t="s">
        <v>21</v>
      </c>
      <c r="F632" s="219" t="s">
        <v>1189</v>
      </c>
      <c r="G632" s="216"/>
      <c r="H632" s="220">
        <v>5.12</v>
      </c>
      <c r="I632" s="221"/>
      <c r="J632" s="216"/>
      <c r="K632" s="216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197</v>
      </c>
      <c r="AU632" s="226" t="s">
        <v>79</v>
      </c>
      <c r="AV632" s="12" t="s">
        <v>79</v>
      </c>
      <c r="AW632" s="12" t="s">
        <v>32</v>
      </c>
      <c r="AX632" s="12" t="s">
        <v>68</v>
      </c>
      <c r="AY632" s="226" t="s">
        <v>188</v>
      </c>
    </row>
    <row r="633" spans="2:65" s="13" customFormat="1">
      <c r="B633" s="227"/>
      <c r="C633" s="228"/>
      <c r="D633" s="217" t="s">
        <v>197</v>
      </c>
      <c r="E633" s="242" t="s">
        <v>21</v>
      </c>
      <c r="F633" s="243" t="s">
        <v>199</v>
      </c>
      <c r="G633" s="228"/>
      <c r="H633" s="244">
        <v>5.12</v>
      </c>
      <c r="I633" s="233"/>
      <c r="J633" s="228"/>
      <c r="K633" s="228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197</v>
      </c>
      <c r="AU633" s="238" t="s">
        <v>79</v>
      </c>
      <c r="AV633" s="13" t="s">
        <v>114</v>
      </c>
      <c r="AW633" s="13" t="s">
        <v>32</v>
      </c>
      <c r="AX633" s="13" t="s">
        <v>68</v>
      </c>
      <c r="AY633" s="238" t="s">
        <v>188</v>
      </c>
    </row>
    <row r="634" spans="2:65" s="12" customFormat="1">
      <c r="B634" s="215"/>
      <c r="C634" s="216"/>
      <c r="D634" s="217" t="s">
        <v>197</v>
      </c>
      <c r="E634" s="218" t="s">
        <v>21</v>
      </c>
      <c r="F634" s="219" t="s">
        <v>1190</v>
      </c>
      <c r="G634" s="216"/>
      <c r="H634" s="220">
        <v>85.5</v>
      </c>
      <c r="I634" s="221"/>
      <c r="J634" s="216"/>
      <c r="K634" s="216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197</v>
      </c>
      <c r="AU634" s="226" t="s">
        <v>79</v>
      </c>
      <c r="AV634" s="12" t="s">
        <v>79</v>
      </c>
      <c r="AW634" s="12" t="s">
        <v>32</v>
      </c>
      <c r="AX634" s="12" t="s">
        <v>68</v>
      </c>
      <c r="AY634" s="226" t="s">
        <v>188</v>
      </c>
    </row>
    <row r="635" spans="2:65" s="13" customFormat="1">
      <c r="B635" s="227"/>
      <c r="C635" s="228"/>
      <c r="D635" s="217" t="s">
        <v>197</v>
      </c>
      <c r="E635" s="242" t="s">
        <v>21</v>
      </c>
      <c r="F635" s="243" t="s">
        <v>199</v>
      </c>
      <c r="G635" s="228"/>
      <c r="H635" s="244">
        <v>85.5</v>
      </c>
      <c r="I635" s="233"/>
      <c r="J635" s="228"/>
      <c r="K635" s="228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197</v>
      </c>
      <c r="AU635" s="238" t="s">
        <v>79</v>
      </c>
      <c r="AV635" s="13" t="s">
        <v>114</v>
      </c>
      <c r="AW635" s="13" t="s">
        <v>32</v>
      </c>
      <c r="AX635" s="13" t="s">
        <v>68</v>
      </c>
      <c r="AY635" s="238" t="s">
        <v>188</v>
      </c>
    </row>
    <row r="636" spans="2:65" s="14" customFormat="1">
      <c r="B636" s="245"/>
      <c r="C636" s="246"/>
      <c r="D636" s="229" t="s">
        <v>197</v>
      </c>
      <c r="E636" s="247" t="s">
        <v>21</v>
      </c>
      <c r="F636" s="248" t="s">
        <v>238</v>
      </c>
      <c r="G636" s="246"/>
      <c r="H636" s="249">
        <v>657.24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AT636" s="255" t="s">
        <v>197</v>
      </c>
      <c r="AU636" s="255" t="s">
        <v>79</v>
      </c>
      <c r="AV636" s="14" t="s">
        <v>195</v>
      </c>
      <c r="AW636" s="14" t="s">
        <v>32</v>
      </c>
      <c r="AX636" s="14" t="s">
        <v>75</v>
      </c>
      <c r="AY636" s="255" t="s">
        <v>188</v>
      </c>
    </row>
    <row r="637" spans="2:65" s="1" customFormat="1" ht="22.5" customHeight="1">
      <c r="B637" s="42"/>
      <c r="C637" s="256" t="s">
        <v>1208</v>
      </c>
      <c r="D637" s="256" t="s">
        <v>292</v>
      </c>
      <c r="E637" s="257" t="s">
        <v>1209</v>
      </c>
      <c r="F637" s="258" t="s">
        <v>1210</v>
      </c>
      <c r="G637" s="259" t="s">
        <v>193</v>
      </c>
      <c r="H637" s="260">
        <v>377.91300000000001</v>
      </c>
      <c r="I637" s="261"/>
      <c r="J637" s="262">
        <f>ROUND(I637*H637,2)</f>
        <v>0</v>
      </c>
      <c r="K637" s="258" t="s">
        <v>21</v>
      </c>
      <c r="L637" s="263"/>
      <c r="M637" s="264" t="s">
        <v>21</v>
      </c>
      <c r="N637" s="265" t="s">
        <v>39</v>
      </c>
      <c r="O637" s="43"/>
      <c r="P637" s="212">
        <f>O637*H637</f>
        <v>0</v>
      </c>
      <c r="Q637" s="212">
        <v>3.8800000000000002E-3</v>
      </c>
      <c r="R637" s="212">
        <f>Q637*H637</f>
        <v>1.4663024400000002</v>
      </c>
      <c r="S637" s="212">
        <v>0</v>
      </c>
      <c r="T637" s="213">
        <f>S637*H637</f>
        <v>0</v>
      </c>
      <c r="AR637" s="25" t="s">
        <v>354</v>
      </c>
      <c r="AT637" s="25" t="s">
        <v>292</v>
      </c>
      <c r="AU637" s="25" t="s">
        <v>79</v>
      </c>
      <c r="AY637" s="25" t="s">
        <v>188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75</v>
      </c>
      <c r="BK637" s="214">
        <f>ROUND(I637*H637,2)</f>
        <v>0</v>
      </c>
      <c r="BL637" s="25" t="s">
        <v>270</v>
      </c>
      <c r="BM637" s="25" t="s">
        <v>1211</v>
      </c>
    </row>
    <row r="638" spans="2:65" s="15" customFormat="1">
      <c r="B638" s="280"/>
      <c r="C638" s="281"/>
      <c r="D638" s="217" t="s">
        <v>197</v>
      </c>
      <c r="E638" s="282" t="s">
        <v>21</v>
      </c>
      <c r="F638" s="283" t="s">
        <v>1187</v>
      </c>
      <c r="G638" s="281"/>
      <c r="H638" s="284" t="s">
        <v>21</v>
      </c>
      <c r="I638" s="285"/>
      <c r="J638" s="281"/>
      <c r="K638" s="281"/>
      <c r="L638" s="286"/>
      <c r="M638" s="287"/>
      <c r="N638" s="288"/>
      <c r="O638" s="288"/>
      <c r="P638" s="288"/>
      <c r="Q638" s="288"/>
      <c r="R638" s="288"/>
      <c r="S638" s="288"/>
      <c r="T638" s="289"/>
      <c r="AT638" s="290" t="s">
        <v>197</v>
      </c>
      <c r="AU638" s="290" t="s">
        <v>79</v>
      </c>
      <c r="AV638" s="15" t="s">
        <v>75</v>
      </c>
      <c r="AW638" s="15" t="s">
        <v>32</v>
      </c>
      <c r="AX638" s="15" t="s">
        <v>68</v>
      </c>
      <c r="AY638" s="290" t="s">
        <v>188</v>
      </c>
    </row>
    <row r="639" spans="2:65" s="15" customFormat="1">
      <c r="B639" s="280"/>
      <c r="C639" s="281"/>
      <c r="D639" s="217" t="s">
        <v>197</v>
      </c>
      <c r="E639" s="282" t="s">
        <v>21</v>
      </c>
      <c r="F639" s="283" t="s">
        <v>1206</v>
      </c>
      <c r="G639" s="281"/>
      <c r="H639" s="284" t="s">
        <v>21</v>
      </c>
      <c r="I639" s="285"/>
      <c r="J639" s="281"/>
      <c r="K639" s="281"/>
      <c r="L639" s="286"/>
      <c r="M639" s="287"/>
      <c r="N639" s="288"/>
      <c r="O639" s="288"/>
      <c r="P639" s="288"/>
      <c r="Q639" s="288"/>
      <c r="R639" s="288"/>
      <c r="S639" s="288"/>
      <c r="T639" s="289"/>
      <c r="AT639" s="290" t="s">
        <v>197</v>
      </c>
      <c r="AU639" s="290" t="s">
        <v>79</v>
      </c>
      <c r="AV639" s="15" t="s">
        <v>75</v>
      </c>
      <c r="AW639" s="15" t="s">
        <v>32</v>
      </c>
      <c r="AX639" s="15" t="s">
        <v>68</v>
      </c>
      <c r="AY639" s="290" t="s">
        <v>188</v>
      </c>
    </row>
    <row r="640" spans="2:65" s="12" customFormat="1">
      <c r="B640" s="215"/>
      <c r="C640" s="216"/>
      <c r="D640" s="217" t="s">
        <v>197</v>
      </c>
      <c r="E640" s="218" t="s">
        <v>21</v>
      </c>
      <c r="F640" s="219" t="s">
        <v>1188</v>
      </c>
      <c r="G640" s="216"/>
      <c r="H640" s="220">
        <v>238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197</v>
      </c>
      <c r="AU640" s="226" t="s">
        <v>79</v>
      </c>
      <c r="AV640" s="12" t="s">
        <v>79</v>
      </c>
      <c r="AW640" s="12" t="s">
        <v>32</v>
      </c>
      <c r="AX640" s="12" t="s">
        <v>68</v>
      </c>
      <c r="AY640" s="226" t="s">
        <v>188</v>
      </c>
    </row>
    <row r="641" spans="2:65" s="13" customFormat="1">
      <c r="B641" s="227"/>
      <c r="C641" s="228"/>
      <c r="D641" s="217" t="s">
        <v>197</v>
      </c>
      <c r="E641" s="242" t="s">
        <v>21</v>
      </c>
      <c r="F641" s="243" t="s">
        <v>199</v>
      </c>
      <c r="G641" s="228"/>
      <c r="H641" s="244">
        <v>238</v>
      </c>
      <c r="I641" s="233"/>
      <c r="J641" s="228"/>
      <c r="K641" s="228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197</v>
      </c>
      <c r="AU641" s="238" t="s">
        <v>79</v>
      </c>
      <c r="AV641" s="13" t="s">
        <v>114</v>
      </c>
      <c r="AW641" s="13" t="s">
        <v>32</v>
      </c>
      <c r="AX641" s="13" t="s">
        <v>68</v>
      </c>
      <c r="AY641" s="238" t="s">
        <v>188</v>
      </c>
    </row>
    <row r="642" spans="2:65" s="12" customFormat="1">
      <c r="B642" s="215"/>
      <c r="C642" s="216"/>
      <c r="D642" s="217" t="s">
        <v>197</v>
      </c>
      <c r="E642" s="218" t="s">
        <v>21</v>
      </c>
      <c r="F642" s="219" t="s">
        <v>1189</v>
      </c>
      <c r="G642" s="216"/>
      <c r="H642" s="220">
        <v>5.12</v>
      </c>
      <c r="I642" s="221"/>
      <c r="J642" s="216"/>
      <c r="K642" s="216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197</v>
      </c>
      <c r="AU642" s="226" t="s">
        <v>79</v>
      </c>
      <c r="AV642" s="12" t="s">
        <v>79</v>
      </c>
      <c r="AW642" s="12" t="s">
        <v>32</v>
      </c>
      <c r="AX642" s="12" t="s">
        <v>68</v>
      </c>
      <c r="AY642" s="226" t="s">
        <v>188</v>
      </c>
    </row>
    <row r="643" spans="2:65" s="13" customFormat="1">
      <c r="B643" s="227"/>
      <c r="C643" s="228"/>
      <c r="D643" s="217" t="s">
        <v>197</v>
      </c>
      <c r="E643" s="242" t="s">
        <v>21</v>
      </c>
      <c r="F643" s="243" t="s">
        <v>199</v>
      </c>
      <c r="G643" s="228"/>
      <c r="H643" s="244">
        <v>5.12</v>
      </c>
      <c r="I643" s="233"/>
      <c r="J643" s="228"/>
      <c r="K643" s="228"/>
      <c r="L643" s="234"/>
      <c r="M643" s="235"/>
      <c r="N643" s="236"/>
      <c r="O643" s="236"/>
      <c r="P643" s="236"/>
      <c r="Q643" s="236"/>
      <c r="R643" s="236"/>
      <c r="S643" s="236"/>
      <c r="T643" s="237"/>
      <c r="AT643" s="238" t="s">
        <v>197</v>
      </c>
      <c r="AU643" s="238" t="s">
        <v>79</v>
      </c>
      <c r="AV643" s="13" t="s">
        <v>114</v>
      </c>
      <c r="AW643" s="13" t="s">
        <v>32</v>
      </c>
      <c r="AX643" s="13" t="s">
        <v>68</v>
      </c>
      <c r="AY643" s="238" t="s">
        <v>188</v>
      </c>
    </row>
    <row r="644" spans="2:65" s="12" customFormat="1">
      <c r="B644" s="215"/>
      <c r="C644" s="216"/>
      <c r="D644" s="217" t="s">
        <v>197</v>
      </c>
      <c r="E644" s="218" t="s">
        <v>21</v>
      </c>
      <c r="F644" s="219" t="s">
        <v>1190</v>
      </c>
      <c r="G644" s="216"/>
      <c r="H644" s="220">
        <v>85.5</v>
      </c>
      <c r="I644" s="221"/>
      <c r="J644" s="216"/>
      <c r="K644" s="216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197</v>
      </c>
      <c r="AU644" s="226" t="s">
        <v>79</v>
      </c>
      <c r="AV644" s="12" t="s">
        <v>79</v>
      </c>
      <c r="AW644" s="12" t="s">
        <v>32</v>
      </c>
      <c r="AX644" s="12" t="s">
        <v>68</v>
      </c>
      <c r="AY644" s="226" t="s">
        <v>188</v>
      </c>
    </row>
    <row r="645" spans="2:65" s="13" customFormat="1">
      <c r="B645" s="227"/>
      <c r="C645" s="228"/>
      <c r="D645" s="217" t="s">
        <v>197</v>
      </c>
      <c r="E645" s="242" t="s">
        <v>21</v>
      </c>
      <c r="F645" s="243" t="s">
        <v>199</v>
      </c>
      <c r="G645" s="228"/>
      <c r="H645" s="244">
        <v>85.5</v>
      </c>
      <c r="I645" s="233"/>
      <c r="J645" s="228"/>
      <c r="K645" s="228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197</v>
      </c>
      <c r="AU645" s="238" t="s">
        <v>79</v>
      </c>
      <c r="AV645" s="13" t="s">
        <v>114</v>
      </c>
      <c r="AW645" s="13" t="s">
        <v>32</v>
      </c>
      <c r="AX645" s="13" t="s">
        <v>68</v>
      </c>
      <c r="AY645" s="238" t="s">
        <v>188</v>
      </c>
    </row>
    <row r="646" spans="2:65" s="14" customFormat="1">
      <c r="B646" s="245"/>
      <c r="C646" s="246"/>
      <c r="D646" s="217" t="s">
        <v>197</v>
      </c>
      <c r="E646" s="291" t="s">
        <v>21</v>
      </c>
      <c r="F646" s="292" t="s">
        <v>238</v>
      </c>
      <c r="G646" s="246"/>
      <c r="H646" s="293">
        <v>328.62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AT646" s="255" t="s">
        <v>197</v>
      </c>
      <c r="AU646" s="255" t="s">
        <v>79</v>
      </c>
      <c r="AV646" s="14" t="s">
        <v>195</v>
      </c>
      <c r="AW646" s="14" t="s">
        <v>32</v>
      </c>
      <c r="AX646" s="14" t="s">
        <v>68</v>
      </c>
      <c r="AY646" s="255" t="s">
        <v>188</v>
      </c>
    </row>
    <row r="647" spans="2:65" s="12" customFormat="1">
      <c r="B647" s="215"/>
      <c r="C647" s="216"/>
      <c r="D647" s="229" t="s">
        <v>197</v>
      </c>
      <c r="E647" s="239" t="s">
        <v>21</v>
      </c>
      <c r="F647" s="240" t="s">
        <v>1201</v>
      </c>
      <c r="G647" s="216"/>
      <c r="H647" s="241">
        <v>377.91300000000001</v>
      </c>
      <c r="I647" s="221"/>
      <c r="J647" s="216"/>
      <c r="K647" s="216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197</v>
      </c>
      <c r="AU647" s="226" t="s">
        <v>79</v>
      </c>
      <c r="AV647" s="12" t="s">
        <v>79</v>
      </c>
      <c r="AW647" s="12" t="s">
        <v>32</v>
      </c>
      <c r="AX647" s="12" t="s">
        <v>75</v>
      </c>
      <c r="AY647" s="226" t="s">
        <v>188</v>
      </c>
    </row>
    <row r="648" spans="2:65" s="1" customFormat="1" ht="22.5" customHeight="1">
      <c r="B648" s="42"/>
      <c r="C648" s="256" t="s">
        <v>1212</v>
      </c>
      <c r="D648" s="256" t="s">
        <v>292</v>
      </c>
      <c r="E648" s="257" t="s">
        <v>1213</v>
      </c>
      <c r="F648" s="258" t="s">
        <v>1214</v>
      </c>
      <c r="G648" s="259" t="s">
        <v>193</v>
      </c>
      <c r="H648" s="260">
        <v>372.02499999999998</v>
      </c>
      <c r="I648" s="261"/>
      <c r="J648" s="262">
        <f>ROUND(I648*H648,2)</f>
        <v>0</v>
      </c>
      <c r="K648" s="258" t="s">
        <v>21</v>
      </c>
      <c r="L648" s="263"/>
      <c r="M648" s="264" t="s">
        <v>21</v>
      </c>
      <c r="N648" s="265" t="s">
        <v>39</v>
      </c>
      <c r="O648" s="43"/>
      <c r="P648" s="212">
        <f>O648*H648</f>
        <v>0</v>
      </c>
      <c r="Q648" s="212">
        <v>3.8800000000000002E-3</v>
      </c>
      <c r="R648" s="212">
        <f>Q648*H648</f>
        <v>1.443457</v>
      </c>
      <c r="S648" s="212">
        <v>0</v>
      </c>
      <c r="T648" s="213">
        <f>S648*H648</f>
        <v>0</v>
      </c>
      <c r="AR648" s="25" t="s">
        <v>354</v>
      </c>
      <c r="AT648" s="25" t="s">
        <v>292</v>
      </c>
      <c r="AU648" s="25" t="s">
        <v>79</v>
      </c>
      <c r="AY648" s="25" t="s">
        <v>188</v>
      </c>
      <c r="BE648" s="214">
        <f>IF(N648="základní",J648,0)</f>
        <v>0</v>
      </c>
      <c r="BF648" s="214">
        <f>IF(N648="snížená",J648,0)</f>
        <v>0</v>
      </c>
      <c r="BG648" s="214">
        <f>IF(N648="zákl. přenesená",J648,0)</f>
        <v>0</v>
      </c>
      <c r="BH648" s="214">
        <f>IF(N648="sníž. přenesená",J648,0)</f>
        <v>0</v>
      </c>
      <c r="BI648" s="214">
        <f>IF(N648="nulová",J648,0)</f>
        <v>0</v>
      </c>
      <c r="BJ648" s="25" t="s">
        <v>75</v>
      </c>
      <c r="BK648" s="214">
        <f>ROUND(I648*H648,2)</f>
        <v>0</v>
      </c>
      <c r="BL648" s="25" t="s">
        <v>270</v>
      </c>
      <c r="BM648" s="25" t="s">
        <v>1215</v>
      </c>
    </row>
    <row r="649" spans="2:65" s="15" customFormat="1">
      <c r="B649" s="280"/>
      <c r="C649" s="281"/>
      <c r="D649" s="217" t="s">
        <v>197</v>
      </c>
      <c r="E649" s="282" t="s">
        <v>21</v>
      </c>
      <c r="F649" s="283" t="s">
        <v>1216</v>
      </c>
      <c r="G649" s="281"/>
      <c r="H649" s="284" t="s">
        <v>21</v>
      </c>
      <c r="I649" s="285"/>
      <c r="J649" s="281"/>
      <c r="K649" s="281"/>
      <c r="L649" s="286"/>
      <c r="M649" s="287"/>
      <c r="N649" s="288"/>
      <c r="O649" s="288"/>
      <c r="P649" s="288"/>
      <c r="Q649" s="288"/>
      <c r="R649" s="288"/>
      <c r="S649" s="288"/>
      <c r="T649" s="289"/>
      <c r="AT649" s="290" t="s">
        <v>197</v>
      </c>
      <c r="AU649" s="290" t="s">
        <v>79</v>
      </c>
      <c r="AV649" s="15" t="s">
        <v>75</v>
      </c>
      <c r="AW649" s="15" t="s">
        <v>32</v>
      </c>
      <c r="AX649" s="15" t="s">
        <v>68</v>
      </c>
      <c r="AY649" s="290" t="s">
        <v>188</v>
      </c>
    </row>
    <row r="650" spans="2:65" s="12" customFormat="1">
      <c r="B650" s="215"/>
      <c r="C650" s="216"/>
      <c r="D650" s="217" t="s">
        <v>197</v>
      </c>
      <c r="E650" s="218" t="s">
        <v>21</v>
      </c>
      <c r="F650" s="219" t="s">
        <v>1188</v>
      </c>
      <c r="G650" s="216"/>
      <c r="H650" s="220">
        <v>238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197</v>
      </c>
      <c r="AU650" s="226" t="s">
        <v>79</v>
      </c>
      <c r="AV650" s="12" t="s">
        <v>79</v>
      </c>
      <c r="AW650" s="12" t="s">
        <v>32</v>
      </c>
      <c r="AX650" s="12" t="s">
        <v>68</v>
      </c>
      <c r="AY650" s="226" t="s">
        <v>188</v>
      </c>
    </row>
    <row r="651" spans="2:65" s="13" customFormat="1">
      <c r="B651" s="227"/>
      <c r="C651" s="228"/>
      <c r="D651" s="217" t="s">
        <v>197</v>
      </c>
      <c r="E651" s="242" t="s">
        <v>21</v>
      </c>
      <c r="F651" s="243" t="s">
        <v>199</v>
      </c>
      <c r="G651" s="228"/>
      <c r="H651" s="244">
        <v>238</v>
      </c>
      <c r="I651" s="233"/>
      <c r="J651" s="228"/>
      <c r="K651" s="228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197</v>
      </c>
      <c r="AU651" s="238" t="s">
        <v>79</v>
      </c>
      <c r="AV651" s="13" t="s">
        <v>114</v>
      </c>
      <c r="AW651" s="13" t="s">
        <v>32</v>
      </c>
      <c r="AX651" s="13" t="s">
        <v>68</v>
      </c>
      <c r="AY651" s="238" t="s">
        <v>188</v>
      </c>
    </row>
    <row r="652" spans="2:65" s="12" customFormat="1">
      <c r="B652" s="215"/>
      <c r="C652" s="216"/>
      <c r="D652" s="217" t="s">
        <v>197</v>
      </c>
      <c r="E652" s="218" t="s">
        <v>21</v>
      </c>
      <c r="F652" s="219" t="s">
        <v>1190</v>
      </c>
      <c r="G652" s="216"/>
      <c r="H652" s="220">
        <v>85.5</v>
      </c>
      <c r="I652" s="221"/>
      <c r="J652" s="216"/>
      <c r="K652" s="216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197</v>
      </c>
      <c r="AU652" s="226" t="s">
        <v>79</v>
      </c>
      <c r="AV652" s="12" t="s">
        <v>79</v>
      </c>
      <c r="AW652" s="12" t="s">
        <v>32</v>
      </c>
      <c r="AX652" s="12" t="s">
        <v>68</v>
      </c>
      <c r="AY652" s="226" t="s">
        <v>188</v>
      </c>
    </row>
    <row r="653" spans="2:65" s="13" customFormat="1">
      <c r="B653" s="227"/>
      <c r="C653" s="228"/>
      <c r="D653" s="217" t="s">
        <v>197</v>
      </c>
      <c r="E653" s="242" t="s">
        <v>21</v>
      </c>
      <c r="F653" s="243" t="s">
        <v>199</v>
      </c>
      <c r="G653" s="228"/>
      <c r="H653" s="244">
        <v>85.5</v>
      </c>
      <c r="I653" s="233"/>
      <c r="J653" s="228"/>
      <c r="K653" s="228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197</v>
      </c>
      <c r="AU653" s="238" t="s">
        <v>79</v>
      </c>
      <c r="AV653" s="13" t="s">
        <v>114</v>
      </c>
      <c r="AW653" s="13" t="s">
        <v>32</v>
      </c>
      <c r="AX653" s="13" t="s">
        <v>68</v>
      </c>
      <c r="AY653" s="238" t="s">
        <v>188</v>
      </c>
    </row>
    <row r="654" spans="2:65" s="14" customFormat="1">
      <c r="B654" s="245"/>
      <c r="C654" s="246"/>
      <c r="D654" s="217" t="s">
        <v>197</v>
      </c>
      <c r="E654" s="291" t="s">
        <v>21</v>
      </c>
      <c r="F654" s="292" t="s">
        <v>238</v>
      </c>
      <c r="G654" s="246"/>
      <c r="H654" s="293">
        <v>323.5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AT654" s="255" t="s">
        <v>197</v>
      </c>
      <c r="AU654" s="255" t="s">
        <v>79</v>
      </c>
      <c r="AV654" s="14" t="s">
        <v>195</v>
      </c>
      <c r="AW654" s="14" t="s">
        <v>32</v>
      </c>
      <c r="AX654" s="14" t="s">
        <v>68</v>
      </c>
      <c r="AY654" s="255" t="s">
        <v>188</v>
      </c>
    </row>
    <row r="655" spans="2:65" s="12" customFormat="1">
      <c r="B655" s="215"/>
      <c r="C655" s="216"/>
      <c r="D655" s="229" t="s">
        <v>197</v>
      </c>
      <c r="E655" s="239" t="s">
        <v>21</v>
      </c>
      <c r="F655" s="240" t="s">
        <v>1217</v>
      </c>
      <c r="G655" s="216"/>
      <c r="H655" s="241">
        <v>372.02499999999998</v>
      </c>
      <c r="I655" s="221"/>
      <c r="J655" s="216"/>
      <c r="K655" s="216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197</v>
      </c>
      <c r="AU655" s="226" t="s">
        <v>79</v>
      </c>
      <c r="AV655" s="12" t="s">
        <v>79</v>
      </c>
      <c r="AW655" s="12" t="s">
        <v>32</v>
      </c>
      <c r="AX655" s="12" t="s">
        <v>75</v>
      </c>
      <c r="AY655" s="226" t="s">
        <v>188</v>
      </c>
    </row>
    <row r="656" spans="2:65" s="1" customFormat="1" ht="22.5" customHeight="1">
      <c r="B656" s="42"/>
      <c r="C656" s="203" t="s">
        <v>661</v>
      </c>
      <c r="D656" s="203" t="s">
        <v>190</v>
      </c>
      <c r="E656" s="204" t="s">
        <v>1218</v>
      </c>
      <c r="F656" s="205" t="s">
        <v>1219</v>
      </c>
      <c r="G656" s="206" t="s">
        <v>283</v>
      </c>
      <c r="H656" s="207">
        <v>4.7210000000000001</v>
      </c>
      <c r="I656" s="208"/>
      <c r="J656" s="209">
        <f>ROUND(I656*H656,2)</f>
        <v>0</v>
      </c>
      <c r="K656" s="205" t="s">
        <v>21</v>
      </c>
      <c r="L656" s="62"/>
      <c r="M656" s="210" t="s">
        <v>21</v>
      </c>
      <c r="N656" s="211" t="s">
        <v>39</v>
      </c>
      <c r="O656" s="43"/>
      <c r="P656" s="212">
        <f>O656*H656</f>
        <v>0</v>
      </c>
      <c r="Q656" s="212">
        <v>0</v>
      </c>
      <c r="R656" s="212">
        <f>Q656*H656</f>
        <v>0</v>
      </c>
      <c r="S656" s="212">
        <v>0</v>
      </c>
      <c r="T656" s="213">
        <f>S656*H656</f>
        <v>0</v>
      </c>
      <c r="AR656" s="25" t="s">
        <v>270</v>
      </c>
      <c r="AT656" s="25" t="s">
        <v>190</v>
      </c>
      <c r="AU656" s="25" t="s">
        <v>79</v>
      </c>
      <c r="AY656" s="25" t="s">
        <v>188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75</v>
      </c>
      <c r="BK656" s="214">
        <f>ROUND(I656*H656,2)</f>
        <v>0</v>
      </c>
      <c r="BL656" s="25" t="s">
        <v>270</v>
      </c>
      <c r="BM656" s="25" t="s">
        <v>1220</v>
      </c>
    </row>
    <row r="657" spans="2:65" s="11" customFormat="1" ht="29.85" customHeight="1">
      <c r="B657" s="186"/>
      <c r="C657" s="187"/>
      <c r="D657" s="200" t="s">
        <v>67</v>
      </c>
      <c r="E657" s="201" t="s">
        <v>1221</v>
      </c>
      <c r="F657" s="201" t="s">
        <v>1222</v>
      </c>
      <c r="G657" s="187"/>
      <c r="H657" s="187"/>
      <c r="I657" s="190"/>
      <c r="J657" s="202">
        <f>BK657</f>
        <v>0</v>
      </c>
      <c r="K657" s="187"/>
      <c r="L657" s="192"/>
      <c r="M657" s="193"/>
      <c r="N657" s="194"/>
      <c r="O657" s="194"/>
      <c r="P657" s="195">
        <f>SUM(P658:P795)</f>
        <v>0</v>
      </c>
      <c r="Q657" s="194"/>
      <c r="R657" s="195">
        <f>SUM(R658:R795)</f>
        <v>5.2966950800000001</v>
      </c>
      <c r="S657" s="194"/>
      <c r="T657" s="196">
        <f>SUM(T658:T795)</f>
        <v>0</v>
      </c>
      <c r="AR657" s="197" t="s">
        <v>79</v>
      </c>
      <c r="AT657" s="198" t="s">
        <v>67</v>
      </c>
      <c r="AU657" s="198" t="s">
        <v>75</v>
      </c>
      <c r="AY657" s="197" t="s">
        <v>188</v>
      </c>
      <c r="BK657" s="199">
        <f>SUM(BK658:BK795)</f>
        <v>0</v>
      </c>
    </row>
    <row r="658" spans="2:65" s="1" customFormat="1" ht="22.5" customHeight="1">
      <c r="B658" s="42"/>
      <c r="C658" s="203" t="s">
        <v>1223</v>
      </c>
      <c r="D658" s="203" t="s">
        <v>190</v>
      </c>
      <c r="E658" s="204" t="s">
        <v>1224</v>
      </c>
      <c r="F658" s="205" t="s">
        <v>1225</v>
      </c>
      <c r="G658" s="206" t="s">
        <v>193</v>
      </c>
      <c r="H658" s="207">
        <v>470.3</v>
      </c>
      <c r="I658" s="208"/>
      <c r="J658" s="209">
        <f>ROUND(I658*H658,2)</f>
        <v>0</v>
      </c>
      <c r="K658" s="205" t="s">
        <v>21</v>
      </c>
      <c r="L658" s="62"/>
      <c r="M658" s="210" t="s">
        <v>21</v>
      </c>
      <c r="N658" s="211" t="s">
        <v>39</v>
      </c>
      <c r="O658" s="43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5" t="s">
        <v>270</v>
      </c>
      <c r="AT658" s="25" t="s">
        <v>190</v>
      </c>
      <c r="AU658" s="25" t="s">
        <v>79</v>
      </c>
      <c r="AY658" s="25" t="s">
        <v>188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5" t="s">
        <v>75</v>
      </c>
      <c r="BK658" s="214">
        <f>ROUND(I658*H658,2)</f>
        <v>0</v>
      </c>
      <c r="BL658" s="25" t="s">
        <v>270</v>
      </c>
      <c r="BM658" s="25" t="s">
        <v>1226</v>
      </c>
    </row>
    <row r="659" spans="2:65" s="15" customFormat="1">
      <c r="B659" s="280"/>
      <c r="C659" s="281"/>
      <c r="D659" s="217" t="s">
        <v>197</v>
      </c>
      <c r="E659" s="282" t="s">
        <v>21</v>
      </c>
      <c r="F659" s="283" t="s">
        <v>1227</v>
      </c>
      <c r="G659" s="281"/>
      <c r="H659" s="284" t="s">
        <v>21</v>
      </c>
      <c r="I659" s="285"/>
      <c r="J659" s="281"/>
      <c r="K659" s="281"/>
      <c r="L659" s="286"/>
      <c r="M659" s="287"/>
      <c r="N659" s="288"/>
      <c r="O659" s="288"/>
      <c r="P659" s="288"/>
      <c r="Q659" s="288"/>
      <c r="R659" s="288"/>
      <c r="S659" s="288"/>
      <c r="T659" s="289"/>
      <c r="AT659" s="290" t="s">
        <v>197</v>
      </c>
      <c r="AU659" s="290" t="s">
        <v>79</v>
      </c>
      <c r="AV659" s="15" t="s">
        <v>75</v>
      </c>
      <c r="AW659" s="15" t="s">
        <v>32</v>
      </c>
      <c r="AX659" s="15" t="s">
        <v>68</v>
      </c>
      <c r="AY659" s="290" t="s">
        <v>188</v>
      </c>
    </row>
    <row r="660" spans="2:65" s="12" customFormat="1">
      <c r="B660" s="215"/>
      <c r="C660" s="216"/>
      <c r="D660" s="217" t="s">
        <v>197</v>
      </c>
      <c r="E660" s="218" t="s">
        <v>21</v>
      </c>
      <c r="F660" s="219" t="s">
        <v>869</v>
      </c>
      <c r="G660" s="216"/>
      <c r="H660" s="220">
        <v>33.4</v>
      </c>
      <c r="I660" s="221"/>
      <c r="J660" s="216"/>
      <c r="K660" s="216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197</v>
      </c>
      <c r="AU660" s="226" t="s">
        <v>79</v>
      </c>
      <c r="AV660" s="12" t="s">
        <v>79</v>
      </c>
      <c r="AW660" s="12" t="s">
        <v>32</v>
      </c>
      <c r="AX660" s="12" t="s">
        <v>68</v>
      </c>
      <c r="AY660" s="226" t="s">
        <v>188</v>
      </c>
    </row>
    <row r="661" spans="2:65" s="12" customFormat="1">
      <c r="B661" s="215"/>
      <c r="C661" s="216"/>
      <c r="D661" s="217" t="s">
        <v>197</v>
      </c>
      <c r="E661" s="218" t="s">
        <v>21</v>
      </c>
      <c r="F661" s="219" t="s">
        <v>870</v>
      </c>
      <c r="G661" s="216"/>
      <c r="H661" s="220">
        <v>69</v>
      </c>
      <c r="I661" s="221"/>
      <c r="J661" s="216"/>
      <c r="K661" s="216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197</v>
      </c>
      <c r="AU661" s="226" t="s">
        <v>79</v>
      </c>
      <c r="AV661" s="12" t="s">
        <v>79</v>
      </c>
      <c r="AW661" s="12" t="s">
        <v>32</v>
      </c>
      <c r="AX661" s="12" t="s">
        <v>68</v>
      </c>
      <c r="AY661" s="226" t="s">
        <v>188</v>
      </c>
    </row>
    <row r="662" spans="2:65" s="13" customFormat="1">
      <c r="B662" s="227"/>
      <c r="C662" s="228"/>
      <c r="D662" s="217" t="s">
        <v>197</v>
      </c>
      <c r="E662" s="242" t="s">
        <v>21</v>
      </c>
      <c r="F662" s="243" t="s">
        <v>199</v>
      </c>
      <c r="G662" s="228"/>
      <c r="H662" s="244">
        <v>102.4</v>
      </c>
      <c r="I662" s="233"/>
      <c r="J662" s="228"/>
      <c r="K662" s="228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197</v>
      </c>
      <c r="AU662" s="238" t="s">
        <v>79</v>
      </c>
      <c r="AV662" s="13" t="s">
        <v>114</v>
      </c>
      <c r="AW662" s="13" t="s">
        <v>32</v>
      </c>
      <c r="AX662" s="13" t="s">
        <v>68</v>
      </c>
      <c r="AY662" s="238" t="s">
        <v>188</v>
      </c>
    </row>
    <row r="663" spans="2:65" s="15" customFormat="1">
      <c r="B663" s="280"/>
      <c r="C663" s="281"/>
      <c r="D663" s="217" t="s">
        <v>197</v>
      </c>
      <c r="E663" s="282" t="s">
        <v>21</v>
      </c>
      <c r="F663" s="283" t="s">
        <v>1050</v>
      </c>
      <c r="G663" s="281"/>
      <c r="H663" s="284" t="s">
        <v>21</v>
      </c>
      <c r="I663" s="285"/>
      <c r="J663" s="281"/>
      <c r="K663" s="281"/>
      <c r="L663" s="286"/>
      <c r="M663" s="287"/>
      <c r="N663" s="288"/>
      <c r="O663" s="288"/>
      <c r="P663" s="288"/>
      <c r="Q663" s="288"/>
      <c r="R663" s="288"/>
      <c r="S663" s="288"/>
      <c r="T663" s="289"/>
      <c r="AT663" s="290" t="s">
        <v>197</v>
      </c>
      <c r="AU663" s="290" t="s">
        <v>79</v>
      </c>
      <c r="AV663" s="15" t="s">
        <v>75</v>
      </c>
      <c r="AW663" s="15" t="s">
        <v>32</v>
      </c>
      <c r="AX663" s="15" t="s">
        <v>68</v>
      </c>
      <c r="AY663" s="290" t="s">
        <v>188</v>
      </c>
    </row>
    <row r="664" spans="2:65" s="12" customFormat="1">
      <c r="B664" s="215"/>
      <c r="C664" s="216"/>
      <c r="D664" s="217" t="s">
        <v>197</v>
      </c>
      <c r="E664" s="218" t="s">
        <v>21</v>
      </c>
      <c r="F664" s="219" t="s">
        <v>1036</v>
      </c>
      <c r="G664" s="216"/>
      <c r="H664" s="220">
        <v>24.2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197</v>
      </c>
      <c r="AU664" s="226" t="s">
        <v>79</v>
      </c>
      <c r="AV664" s="12" t="s">
        <v>79</v>
      </c>
      <c r="AW664" s="12" t="s">
        <v>32</v>
      </c>
      <c r="AX664" s="12" t="s">
        <v>68</v>
      </c>
      <c r="AY664" s="226" t="s">
        <v>188</v>
      </c>
    </row>
    <row r="665" spans="2:65" s="12" customFormat="1">
      <c r="B665" s="215"/>
      <c r="C665" s="216"/>
      <c r="D665" s="217" t="s">
        <v>197</v>
      </c>
      <c r="E665" s="218" t="s">
        <v>21</v>
      </c>
      <c r="F665" s="219" t="s">
        <v>1031</v>
      </c>
      <c r="G665" s="216"/>
      <c r="H665" s="220">
        <v>24.7</v>
      </c>
      <c r="I665" s="221"/>
      <c r="J665" s="216"/>
      <c r="K665" s="216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197</v>
      </c>
      <c r="AU665" s="226" t="s">
        <v>79</v>
      </c>
      <c r="AV665" s="12" t="s">
        <v>79</v>
      </c>
      <c r="AW665" s="12" t="s">
        <v>32</v>
      </c>
      <c r="AX665" s="12" t="s">
        <v>68</v>
      </c>
      <c r="AY665" s="226" t="s">
        <v>188</v>
      </c>
    </row>
    <row r="666" spans="2:65" s="12" customFormat="1">
      <c r="B666" s="215"/>
      <c r="C666" s="216"/>
      <c r="D666" s="217" t="s">
        <v>197</v>
      </c>
      <c r="E666" s="218" t="s">
        <v>21</v>
      </c>
      <c r="F666" s="219" t="s">
        <v>1032</v>
      </c>
      <c r="G666" s="216"/>
      <c r="H666" s="220">
        <v>21.9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197</v>
      </c>
      <c r="AU666" s="226" t="s">
        <v>79</v>
      </c>
      <c r="AV666" s="12" t="s">
        <v>79</v>
      </c>
      <c r="AW666" s="12" t="s">
        <v>32</v>
      </c>
      <c r="AX666" s="12" t="s">
        <v>68</v>
      </c>
      <c r="AY666" s="226" t="s">
        <v>188</v>
      </c>
    </row>
    <row r="667" spans="2:65" s="12" customFormat="1">
      <c r="B667" s="215"/>
      <c r="C667" s="216"/>
      <c r="D667" s="217" t="s">
        <v>197</v>
      </c>
      <c r="E667" s="218" t="s">
        <v>21</v>
      </c>
      <c r="F667" s="219" t="s">
        <v>1033</v>
      </c>
      <c r="G667" s="216"/>
      <c r="H667" s="220">
        <v>22.2</v>
      </c>
      <c r="I667" s="221"/>
      <c r="J667" s="216"/>
      <c r="K667" s="216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197</v>
      </c>
      <c r="AU667" s="226" t="s">
        <v>79</v>
      </c>
      <c r="AV667" s="12" t="s">
        <v>79</v>
      </c>
      <c r="AW667" s="12" t="s">
        <v>32</v>
      </c>
      <c r="AX667" s="12" t="s">
        <v>68</v>
      </c>
      <c r="AY667" s="226" t="s">
        <v>188</v>
      </c>
    </row>
    <row r="668" spans="2:65" s="12" customFormat="1">
      <c r="B668" s="215"/>
      <c r="C668" s="216"/>
      <c r="D668" s="217" t="s">
        <v>197</v>
      </c>
      <c r="E668" s="218" t="s">
        <v>21</v>
      </c>
      <c r="F668" s="219" t="s">
        <v>1037</v>
      </c>
      <c r="G668" s="216"/>
      <c r="H668" s="220">
        <v>11.7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197</v>
      </c>
      <c r="AU668" s="226" t="s">
        <v>79</v>
      </c>
      <c r="AV668" s="12" t="s">
        <v>79</v>
      </c>
      <c r="AW668" s="12" t="s">
        <v>32</v>
      </c>
      <c r="AX668" s="12" t="s">
        <v>68</v>
      </c>
      <c r="AY668" s="226" t="s">
        <v>188</v>
      </c>
    </row>
    <row r="669" spans="2:65" s="12" customFormat="1">
      <c r="B669" s="215"/>
      <c r="C669" s="216"/>
      <c r="D669" s="217" t="s">
        <v>197</v>
      </c>
      <c r="E669" s="218" t="s">
        <v>21</v>
      </c>
      <c r="F669" s="219" t="s">
        <v>871</v>
      </c>
      <c r="G669" s="216"/>
      <c r="H669" s="220">
        <v>25.4</v>
      </c>
      <c r="I669" s="221"/>
      <c r="J669" s="216"/>
      <c r="K669" s="216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197</v>
      </c>
      <c r="AU669" s="226" t="s">
        <v>79</v>
      </c>
      <c r="AV669" s="12" t="s">
        <v>79</v>
      </c>
      <c r="AW669" s="12" t="s">
        <v>32</v>
      </c>
      <c r="AX669" s="12" t="s">
        <v>68</v>
      </c>
      <c r="AY669" s="226" t="s">
        <v>188</v>
      </c>
    </row>
    <row r="670" spans="2:65" s="12" customFormat="1">
      <c r="B670" s="215"/>
      <c r="C670" s="216"/>
      <c r="D670" s="217" t="s">
        <v>197</v>
      </c>
      <c r="E670" s="218" t="s">
        <v>21</v>
      </c>
      <c r="F670" s="219" t="s">
        <v>1020</v>
      </c>
      <c r="G670" s="216"/>
      <c r="H670" s="220">
        <v>8.5</v>
      </c>
      <c r="I670" s="221"/>
      <c r="J670" s="216"/>
      <c r="K670" s="216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197</v>
      </c>
      <c r="AU670" s="226" t="s">
        <v>79</v>
      </c>
      <c r="AV670" s="12" t="s">
        <v>79</v>
      </c>
      <c r="AW670" s="12" t="s">
        <v>32</v>
      </c>
      <c r="AX670" s="12" t="s">
        <v>68</v>
      </c>
      <c r="AY670" s="226" t="s">
        <v>188</v>
      </c>
    </row>
    <row r="671" spans="2:65" s="12" customFormat="1">
      <c r="B671" s="215"/>
      <c r="C671" s="216"/>
      <c r="D671" s="217" t="s">
        <v>197</v>
      </c>
      <c r="E671" s="218" t="s">
        <v>21</v>
      </c>
      <c r="F671" s="219" t="s">
        <v>1038</v>
      </c>
      <c r="G671" s="216"/>
      <c r="H671" s="220">
        <v>10.5</v>
      </c>
      <c r="I671" s="221"/>
      <c r="J671" s="216"/>
      <c r="K671" s="216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197</v>
      </c>
      <c r="AU671" s="226" t="s">
        <v>79</v>
      </c>
      <c r="AV671" s="12" t="s">
        <v>79</v>
      </c>
      <c r="AW671" s="12" t="s">
        <v>32</v>
      </c>
      <c r="AX671" s="12" t="s">
        <v>68</v>
      </c>
      <c r="AY671" s="226" t="s">
        <v>188</v>
      </c>
    </row>
    <row r="672" spans="2:65" s="12" customFormat="1">
      <c r="B672" s="215"/>
      <c r="C672" s="216"/>
      <c r="D672" s="217" t="s">
        <v>197</v>
      </c>
      <c r="E672" s="218" t="s">
        <v>21</v>
      </c>
      <c r="F672" s="219" t="s">
        <v>1021</v>
      </c>
      <c r="G672" s="216"/>
      <c r="H672" s="220">
        <v>9.6999999999999993</v>
      </c>
      <c r="I672" s="221"/>
      <c r="J672" s="216"/>
      <c r="K672" s="216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197</v>
      </c>
      <c r="AU672" s="226" t="s">
        <v>79</v>
      </c>
      <c r="AV672" s="12" t="s">
        <v>79</v>
      </c>
      <c r="AW672" s="12" t="s">
        <v>32</v>
      </c>
      <c r="AX672" s="12" t="s">
        <v>68</v>
      </c>
      <c r="AY672" s="226" t="s">
        <v>188</v>
      </c>
    </row>
    <row r="673" spans="2:51" s="12" customFormat="1">
      <c r="B673" s="215"/>
      <c r="C673" s="216"/>
      <c r="D673" s="217" t="s">
        <v>197</v>
      </c>
      <c r="E673" s="218" t="s">
        <v>21</v>
      </c>
      <c r="F673" s="219" t="s">
        <v>1039</v>
      </c>
      <c r="G673" s="216"/>
      <c r="H673" s="220">
        <v>10.6</v>
      </c>
      <c r="I673" s="221"/>
      <c r="J673" s="216"/>
      <c r="K673" s="216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197</v>
      </c>
      <c r="AU673" s="226" t="s">
        <v>79</v>
      </c>
      <c r="AV673" s="12" t="s">
        <v>79</v>
      </c>
      <c r="AW673" s="12" t="s">
        <v>32</v>
      </c>
      <c r="AX673" s="12" t="s">
        <v>68</v>
      </c>
      <c r="AY673" s="226" t="s">
        <v>188</v>
      </c>
    </row>
    <row r="674" spans="2:51" s="12" customFormat="1">
      <c r="B674" s="215"/>
      <c r="C674" s="216"/>
      <c r="D674" s="217" t="s">
        <v>197</v>
      </c>
      <c r="E674" s="218" t="s">
        <v>21</v>
      </c>
      <c r="F674" s="219" t="s">
        <v>1022</v>
      </c>
      <c r="G674" s="216"/>
      <c r="H674" s="220">
        <v>2.7</v>
      </c>
      <c r="I674" s="221"/>
      <c r="J674" s="216"/>
      <c r="K674" s="216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197</v>
      </c>
      <c r="AU674" s="226" t="s">
        <v>79</v>
      </c>
      <c r="AV674" s="12" t="s">
        <v>79</v>
      </c>
      <c r="AW674" s="12" t="s">
        <v>32</v>
      </c>
      <c r="AX674" s="12" t="s">
        <v>68</v>
      </c>
      <c r="AY674" s="226" t="s">
        <v>188</v>
      </c>
    </row>
    <row r="675" spans="2:51" s="12" customFormat="1">
      <c r="B675" s="215"/>
      <c r="C675" s="216"/>
      <c r="D675" s="217" t="s">
        <v>197</v>
      </c>
      <c r="E675" s="218" t="s">
        <v>21</v>
      </c>
      <c r="F675" s="219" t="s">
        <v>1040</v>
      </c>
      <c r="G675" s="216"/>
      <c r="H675" s="220">
        <v>2.7</v>
      </c>
      <c r="I675" s="221"/>
      <c r="J675" s="216"/>
      <c r="K675" s="216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197</v>
      </c>
      <c r="AU675" s="226" t="s">
        <v>79</v>
      </c>
      <c r="AV675" s="12" t="s">
        <v>79</v>
      </c>
      <c r="AW675" s="12" t="s">
        <v>32</v>
      </c>
      <c r="AX675" s="12" t="s">
        <v>68</v>
      </c>
      <c r="AY675" s="226" t="s">
        <v>188</v>
      </c>
    </row>
    <row r="676" spans="2:51" s="13" customFormat="1">
      <c r="B676" s="227"/>
      <c r="C676" s="228"/>
      <c r="D676" s="217" t="s">
        <v>197</v>
      </c>
      <c r="E676" s="242" t="s">
        <v>21</v>
      </c>
      <c r="F676" s="243" t="s">
        <v>199</v>
      </c>
      <c r="G676" s="228"/>
      <c r="H676" s="244">
        <v>174.8</v>
      </c>
      <c r="I676" s="233"/>
      <c r="J676" s="228"/>
      <c r="K676" s="228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197</v>
      </c>
      <c r="AU676" s="238" t="s">
        <v>79</v>
      </c>
      <c r="AV676" s="13" t="s">
        <v>114</v>
      </c>
      <c r="AW676" s="13" t="s">
        <v>32</v>
      </c>
      <c r="AX676" s="13" t="s">
        <v>68</v>
      </c>
      <c r="AY676" s="238" t="s">
        <v>188</v>
      </c>
    </row>
    <row r="677" spans="2:51" s="12" customFormat="1">
      <c r="B677" s="215"/>
      <c r="C677" s="216"/>
      <c r="D677" s="217" t="s">
        <v>197</v>
      </c>
      <c r="E677" s="218" t="s">
        <v>21</v>
      </c>
      <c r="F677" s="219" t="s">
        <v>1041</v>
      </c>
      <c r="G677" s="216"/>
      <c r="H677" s="220">
        <v>24.2</v>
      </c>
      <c r="I677" s="221"/>
      <c r="J677" s="216"/>
      <c r="K677" s="216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197</v>
      </c>
      <c r="AU677" s="226" t="s">
        <v>79</v>
      </c>
      <c r="AV677" s="12" t="s">
        <v>79</v>
      </c>
      <c r="AW677" s="12" t="s">
        <v>32</v>
      </c>
      <c r="AX677" s="12" t="s">
        <v>68</v>
      </c>
      <c r="AY677" s="226" t="s">
        <v>188</v>
      </c>
    </row>
    <row r="678" spans="2:51" s="12" customFormat="1">
      <c r="B678" s="215"/>
      <c r="C678" s="216"/>
      <c r="D678" s="217" t="s">
        <v>197</v>
      </c>
      <c r="E678" s="218" t="s">
        <v>21</v>
      </c>
      <c r="F678" s="219" t="s">
        <v>1042</v>
      </c>
      <c r="G678" s="216"/>
      <c r="H678" s="220">
        <v>24.7</v>
      </c>
      <c r="I678" s="221"/>
      <c r="J678" s="216"/>
      <c r="K678" s="216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197</v>
      </c>
      <c r="AU678" s="226" t="s">
        <v>79</v>
      </c>
      <c r="AV678" s="12" t="s">
        <v>79</v>
      </c>
      <c r="AW678" s="12" t="s">
        <v>32</v>
      </c>
      <c r="AX678" s="12" t="s">
        <v>68</v>
      </c>
      <c r="AY678" s="226" t="s">
        <v>188</v>
      </c>
    </row>
    <row r="679" spans="2:51" s="12" customFormat="1">
      <c r="B679" s="215"/>
      <c r="C679" s="216"/>
      <c r="D679" s="217" t="s">
        <v>197</v>
      </c>
      <c r="E679" s="218" t="s">
        <v>21</v>
      </c>
      <c r="F679" s="219" t="s">
        <v>1043</v>
      </c>
      <c r="G679" s="216"/>
      <c r="H679" s="220">
        <v>24.9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197</v>
      </c>
      <c r="AU679" s="226" t="s">
        <v>79</v>
      </c>
      <c r="AV679" s="12" t="s">
        <v>79</v>
      </c>
      <c r="AW679" s="12" t="s">
        <v>32</v>
      </c>
      <c r="AX679" s="12" t="s">
        <v>68</v>
      </c>
      <c r="AY679" s="226" t="s">
        <v>188</v>
      </c>
    </row>
    <row r="680" spans="2:51" s="12" customFormat="1">
      <c r="B680" s="215"/>
      <c r="C680" s="216"/>
      <c r="D680" s="217" t="s">
        <v>197</v>
      </c>
      <c r="E680" s="218" t="s">
        <v>21</v>
      </c>
      <c r="F680" s="219" t="s">
        <v>1034</v>
      </c>
      <c r="G680" s="216"/>
      <c r="H680" s="220">
        <v>25.2</v>
      </c>
      <c r="I680" s="221"/>
      <c r="J680" s="216"/>
      <c r="K680" s="216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197</v>
      </c>
      <c r="AU680" s="226" t="s">
        <v>79</v>
      </c>
      <c r="AV680" s="12" t="s">
        <v>79</v>
      </c>
      <c r="AW680" s="12" t="s">
        <v>32</v>
      </c>
      <c r="AX680" s="12" t="s">
        <v>68</v>
      </c>
      <c r="AY680" s="226" t="s">
        <v>188</v>
      </c>
    </row>
    <row r="681" spans="2:51" s="12" customFormat="1">
      <c r="B681" s="215"/>
      <c r="C681" s="216"/>
      <c r="D681" s="217" t="s">
        <v>197</v>
      </c>
      <c r="E681" s="218" t="s">
        <v>21</v>
      </c>
      <c r="F681" s="219" t="s">
        <v>1023</v>
      </c>
      <c r="G681" s="216"/>
      <c r="H681" s="220">
        <v>5.8</v>
      </c>
      <c r="I681" s="221"/>
      <c r="J681" s="216"/>
      <c r="K681" s="216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197</v>
      </c>
      <c r="AU681" s="226" t="s">
        <v>79</v>
      </c>
      <c r="AV681" s="12" t="s">
        <v>79</v>
      </c>
      <c r="AW681" s="12" t="s">
        <v>32</v>
      </c>
      <c r="AX681" s="12" t="s">
        <v>68</v>
      </c>
      <c r="AY681" s="226" t="s">
        <v>188</v>
      </c>
    </row>
    <row r="682" spans="2:51" s="12" customFormat="1">
      <c r="B682" s="215"/>
      <c r="C682" s="216"/>
      <c r="D682" s="217" t="s">
        <v>197</v>
      </c>
      <c r="E682" s="218" t="s">
        <v>21</v>
      </c>
      <c r="F682" s="219" t="s">
        <v>1024</v>
      </c>
      <c r="G682" s="216"/>
      <c r="H682" s="220">
        <v>5.8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197</v>
      </c>
      <c r="AU682" s="226" t="s">
        <v>79</v>
      </c>
      <c r="AV682" s="12" t="s">
        <v>79</v>
      </c>
      <c r="AW682" s="12" t="s">
        <v>32</v>
      </c>
      <c r="AX682" s="12" t="s">
        <v>68</v>
      </c>
      <c r="AY682" s="226" t="s">
        <v>188</v>
      </c>
    </row>
    <row r="683" spans="2:51" s="12" customFormat="1">
      <c r="B683" s="215"/>
      <c r="C683" s="216"/>
      <c r="D683" s="217" t="s">
        <v>197</v>
      </c>
      <c r="E683" s="218" t="s">
        <v>21</v>
      </c>
      <c r="F683" s="219" t="s">
        <v>1044</v>
      </c>
      <c r="G683" s="216"/>
      <c r="H683" s="220">
        <v>6.8</v>
      </c>
      <c r="I683" s="221"/>
      <c r="J683" s="216"/>
      <c r="K683" s="216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197</v>
      </c>
      <c r="AU683" s="226" t="s">
        <v>79</v>
      </c>
      <c r="AV683" s="12" t="s">
        <v>79</v>
      </c>
      <c r="AW683" s="12" t="s">
        <v>32</v>
      </c>
      <c r="AX683" s="12" t="s">
        <v>68</v>
      </c>
      <c r="AY683" s="226" t="s">
        <v>188</v>
      </c>
    </row>
    <row r="684" spans="2:51" s="12" customFormat="1">
      <c r="B684" s="215"/>
      <c r="C684" s="216"/>
      <c r="D684" s="217" t="s">
        <v>197</v>
      </c>
      <c r="E684" s="218" t="s">
        <v>21</v>
      </c>
      <c r="F684" s="219" t="s">
        <v>1045</v>
      </c>
      <c r="G684" s="216"/>
      <c r="H684" s="220">
        <v>13.9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197</v>
      </c>
      <c r="AU684" s="226" t="s">
        <v>79</v>
      </c>
      <c r="AV684" s="12" t="s">
        <v>79</v>
      </c>
      <c r="AW684" s="12" t="s">
        <v>32</v>
      </c>
      <c r="AX684" s="12" t="s">
        <v>68</v>
      </c>
      <c r="AY684" s="226" t="s">
        <v>188</v>
      </c>
    </row>
    <row r="685" spans="2:51" s="12" customFormat="1">
      <c r="B685" s="215"/>
      <c r="C685" s="216"/>
      <c r="D685" s="217" t="s">
        <v>197</v>
      </c>
      <c r="E685" s="218" t="s">
        <v>21</v>
      </c>
      <c r="F685" s="219" t="s">
        <v>1025</v>
      </c>
      <c r="G685" s="216"/>
      <c r="H685" s="220">
        <v>5.8</v>
      </c>
      <c r="I685" s="221"/>
      <c r="J685" s="216"/>
      <c r="K685" s="216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197</v>
      </c>
      <c r="AU685" s="226" t="s">
        <v>79</v>
      </c>
      <c r="AV685" s="12" t="s">
        <v>79</v>
      </c>
      <c r="AW685" s="12" t="s">
        <v>32</v>
      </c>
      <c r="AX685" s="12" t="s">
        <v>68</v>
      </c>
      <c r="AY685" s="226" t="s">
        <v>188</v>
      </c>
    </row>
    <row r="686" spans="2:51" s="12" customFormat="1">
      <c r="B686" s="215"/>
      <c r="C686" s="216"/>
      <c r="D686" s="217" t="s">
        <v>197</v>
      </c>
      <c r="E686" s="218" t="s">
        <v>21</v>
      </c>
      <c r="F686" s="219" t="s">
        <v>1026</v>
      </c>
      <c r="G686" s="216"/>
      <c r="H686" s="220">
        <v>8.8000000000000007</v>
      </c>
      <c r="I686" s="221"/>
      <c r="J686" s="216"/>
      <c r="K686" s="216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197</v>
      </c>
      <c r="AU686" s="226" t="s">
        <v>79</v>
      </c>
      <c r="AV686" s="12" t="s">
        <v>79</v>
      </c>
      <c r="AW686" s="12" t="s">
        <v>32</v>
      </c>
      <c r="AX686" s="12" t="s">
        <v>68</v>
      </c>
      <c r="AY686" s="226" t="s">
        <v>188</v>
      </c>
    </row>
    <row r="687" spans="2:51" s="12" customFormat="1">
      <c r="B687" s="215"/>
      <c r="C687" s="216"/>
      <c r="D687" s="217" t="s">
        <v>197</v>
      </c>
      <c r="E687" s="218" t="s">
        <v>21</v>
      </c>
      <c r="F687" s="219" t="s">
        <v>872</v>
      </c>
      <c r="G687" s="216"/>
      <c r="H687" s="220">
        <v>9</v>
      </c>
      <c r="I687" s="221"/>
      <c r="J687" s="216"/>
      <c r="K687" s="216"/>
      <c r="L687" s="222"/>
      <c r="M687" s="223"/>
      <c r="N687" s="224"/>
      <c r="O687" s="224"/>
      <c r="P687" s="224"/>
      <c r="Q687" s="224"/>
      <c r="R687" s="224"/>
      <c r="S687" s="224"/>
      <c r="T687" s="225"/>
      <c r="AT687" s="226" t="s">
        <v>197</v>
      </c>
      <c r="AU687" s="226" t="s">
        <v>79</v>
      </c>
      <c r="AV687" s="12" t="s">
        <v>79</v>
      </c>
      <c r="AW687" s="12" t="s">
        <v>32</v>
      </c>
      <c r="AX687" s="12" t="s">
        <v>68</v>
      </c>
      <c r="AY687" s="226" t="s">
        <v>188</v>
      </c>
    </row>
    <row r="688" spans="2:51" s="12" customFormat="1">
      <c r="B688" s="215"/>
      <c r="C688" s="216"/>
      <c r="D688" s="217" t="s">
        <v>197</v>
      </c>
      <c r="E688" s="218" t="s">
        <v>21</v>
      </c>
      <c r="F688" s="219" t="s">
        <v>873</v>
      </c>
      <c r="G688" s="216"/>
      <c r="H688" s="220">
        <v>4.0999999999999996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197</v>
      </c>
      <c r="AU688" s="226" t="s">
        <v>79</v>
      </c>
      <c r="AV688" s="12" t="s">
        <v>79</v>
      </c>
      <c r="AW688" s="12" t="s">
        <v>32</v>
      </c>
      <c r="AX688" s="12" t="s">
        <v>68</v>
      </c>
      <c r="AY688" s="226" t="s">
        <v>188</v>
      </c>
    </row>
    <row r="689" spans="2:65" s="12" customFormat="1">
      <c r="B689" s="215"/>
      <c r="C689" s="216"/>
      <c r="D689" s="217" t="s">
        <v>197</v>
      </c>
      <c r="E689" s="218" t="s">
        <v>21</v>
      </c>
      <c r="F689" s="219" t="s">
        <v>874</v>
      </c>
      <c r="G689" s="216"/>
      <c r="H689" s="220">
        <v>25.4</v>
      </c>
      <c r="I689" s="221"/>
      <c r="J689" s="216"/>
      <c r="K689" s="216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197</v>
      </c>
      <c r="AU689" s="226" t="s">
        <v>79</v>
      </c>
      <c r="AV689" s="12" t="s">
        <v>79</v>
      </c>
      <c r="AW689" s="12" t="s">
        <v>32</v>
      </c>
      <c r="AX689" s="12" t="s">
        <v>68</v>
      </c>
      <c r="AY689" s="226" t="s">
        <v>188</v>
      </c>
    </row>
    <row r="690" spans="2:65" s="12" customFormat="1">
      <c r="B690" s="215"/>
      <c r="C690" s="216"/>
      <c r="D690" s="217" t="s">
        <v>197</v>
      </c>
      <c r="E690" s="218" t="s">
        <v>21</v>
      </c>
      <c r="F690" s="219" t="s">
        <v>875</v>
      </c>
      <c r="G690" s="216"/>
      <c r="H690" s="220">
        <v>8.6999999999999993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197</v>
      </c>
      <c r="AU690" s="226" t="s">
        <v>79</v>
      </c>
      <c r="AV690" s="12" t="s">
        <v>79</v>
      </c>
      <c r="AW690" s="12" t="s">
        <v>32</v>
      </c>
      <c r="AX690" s="12" t="s">
        <v>68</v>
      </c>
      <c r="AY690" s="226" t="s">
        <v>188</v>
      </c>
    </row>
    <row r="691" spans="2:65" s="13" customFormat="1">
      <c r="B691" s="227"/>
      <c r="C691" s="228"/>
      <c r="D691" s="217" t="s">
        <v>197</v>
      </c>
      <c r="E691" s="242" t="s">
        <v>21</v>
      </c>
      <c r="F691" s="243" t="s">
        <v>199</v>
      </c>
      <c r="G691" s="228"/>
      <c r="H691" s="244">
        <v>193.1</v>
      </c>
      <c r="I691" s="233"/>
      <c r="J691" s="228"/>
      <c r="K691" s="228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197</v>
      </c>
      <c r="AU691" s="238" t="s">
        <v>79</v>
      </c>
      <c r="AV691" s="13" t="s">
        <v>114</v>
      </c>
      <c r="AW691" s="13" t="s">
        <v>32</v>
      </c>
      <c r="AX691" s="13" t="s">
        <v>68</v>
      </c>
      <c r="AY691" s="238" t="s">
        <v>188</v>
      </c>
    </row>
    <row r="692" spans="2:65" s="14" customFormat="1">
      <c r="B692" s="245"/>
      <c r="C692" s="246"/>
      <c r="D692" s="229" t="s">
        <v>197</v>
      </c>
      <c r="E692" s="247" t="s">
        <v>21</v>
      </c>
      <c r="F692" s="248" t="s">
        <v>238</v>
      </c>
      <c r="G692" s="246"/>
      <c r="H692" s="249">
        <v>470.3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AT692" s="255" t="s">
        <v>197</v>
      </c>
      <c r="AU692" s="255" t="s">
        <v>79</v>
      </c>
      <c r="AV692" s="14" t="s">
        <v>195</v>
      </c>
      <c r="AW692" s="14" t="s">
        <v>32</v>
      </c>
      <c r="AX692" s="14" t="s">
        <v>75</v>
      </c>
      <c r="AY692" s="255" t="s">
        <v>188</v>
      </c>
    </row>
    <row r="693" spans="2:65" s="1" customFormat="1" ht="22.5" customHeight="1">
      <c r="B693" s="42"/>
      <c r="C693" s="256" t="s">
        <v>1228</v>
      </c>
      <c r="D693" s="256" t="s">
        <v>292</v>
      </c>
      <c r="E693" s="257" t="s">
        <v>1229</v>
      </c>
      <c r="F693" s="258" t="s">
        <v>1230</v>
      </c>
      <c r="G693" s="259" t="s">
        <v>193</v>
      </c>
      <c r="H693" s="260">
        <v>405.96</v>
      </c>
      <c r="I693" s="261"/>
      <c r="J693" s="262">
        <f>ROUND(I693*H693,2)</f>
        <v>0</v>
      </c>
      <c r="K693" s="258" t="s">
        <v>21</v>
      </c>
      <c r="L693" s="263"/>
      <c r="M693" s="264" t="s">
        <v>21</v>
      </c>
      <c r="N693" s="265" t="s">
        <v>39</v>
      </c>
      <c r="O693" s="43"/>
      <c r="P693" s="212">
        <f>O693*H693</f>
        <v>0</v>
      </c>
      <c r="Q693" s="212">
        <v>3.5000000000000001E-3</v>
      </c>
      <c r="R693" s="212">
        <f>Q693*H693</f>
        <v>1.42086</v>
      </c>
      <c r="S693" s="212">
        <v>0</v>
      </c>
      <c r="T693" s="213">
        <f>S693*H693</f>
        <v>0</v>
      </c>
      <c r="AR693" s="25" t="s">
        <v>354</v>
      </c>
      <c r="AT693" s="25" t="s">
        <v>292</v>
      </c>
      <c r="AU693" s="25" t="s">
        <v>79</v>
      </c>
      <c r="AY693" s="25" t="s">
        <v>188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25" t="s">
        <v>75</v>
      </c>
      <c r="BK693" s="214">
        <f>ROUND(I693*H693,2)</f>
        <v>0</v>
      </c>
      <c r="BL693" s="25" t="s">
        <v>270</v>
      </c>
      <c r="BM693" s="25" t="s">
        <v>1231</v>
      </c>
    </row>
    <row r="694" spans="2:65" s="15" customFormat="1">
      <c r="B694" s="280"/>
      <c r="C694" s="281"/>
      <c r="D694" s="217" t="s">
        <v>197</v>
      </c>
      <c r="E694" s="282" t="s">
        <v>21</v>
      </c>
      <c r="F694" s="283" t="s">
        <v>1050</v>
      </c>
      <c r="G694" s="281"/>
      <c r="H694" s="284" t="s">
        <v>21</v>
      </c>
      <c r="I694" s="285"/>
      <c r="J694" s="281"/>
      <c r="K694" s="281"/>
      <c r="L694" s="286"/>
      <c r="M694" s="287"/>
      <c r="N694" s="288"/>
      <c r="O694" s="288"/>
      <c r="P694" s="288"/>
      <c r="Q694" s="288"/>
      <c r="R694" s="288"/>
      <c r="S694" s="288"/>
      <c r="T694" s="289"/>
      <c r="AT694" s="290" t="s">
        <v>197</v>
      </c>
      <c r="AU694" s="290" t="s">
        <v>79</v>
      </c>
      <c r="AV694" s="15" t="s">
        <v>75</v>
      </c>
      <c r="AW694" s="15" t="s">
        <v>32</v>
      </c>
      <c r="AX694" s="15" t="s">
        <v>68</v>
      </c>
      <c r="AY694" s="290" t="s">
        <v>188</v>
      </c>
    </row>
    <row r="695" spans="2:65" s="12" customFormat="1">
      <c r="B695" s="215"/>
      <c r="C695" s="216"/>
      <c r="D695" s="217" t="s">
        <v>197</v>
      </c>
      <c r="E695" s="218" t="s">
        <v>21</v>
      </c>
      <c r="F695" s="219" t="s">
        <v>1036</v>
      </c>
      <c r="G695" s="216"/>
      <c r="H695" s="220">
        <v>24.2</v>
      </c>
      <c r="I695" s="221"/>
      <c r="J695" s="216"/>
      <c r="K695" s="216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197</v>
      </c>
      <c r="AU695" s="226" t="s">
        <v>79</v>
      </c>
      <c r="AV695" s="12" t="s">
        <v>79</v>
      </c>
      <c r="AW695" s="12" t="s">
        <v>32</v>
      </c>
      <c r="AX695" s="12" t="s">
        <v>68</v>
      </c>
      <c r="AY695" s="226" t="s">
        <v>188</v>
      </c>
    </row>
    <row r="696" spans="2:65" s="12" customFormat="1">
      <c r="B696" s="215"/>
      <c r="C696" s="216"/>
      <c r="D696" s="217" t="s">
        <v>197</v>
      </c>
      <c r="E696" s="218" t="s">
        <v>21</v>
      </c>
      <c r="F696" s="219" t="s">
        <v>1031</v>
      </c>
      <c r="G696" s="216"/>
      <c r="H696" s="220">
        <v>24.7</v>
      </c>
      <c r="I696" s="221"/>
      <c r="J696" s="216"/>
      <c r="K696" s="216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197</v>
      </c>
      <c r="AU696" s="226" t="s">
        <v>79</v>
      </c>
      <c r="AV696" s="12" t="s">
        <v>79</v>
      </c>
      <c r="AW696" s="12" t="s">
        <v>32</v>
      </c>
      <c r="AX696" s="12" t="s">
        <v>68</v>
      </c>
      <c r="AY696" s="226" t="s">
        <v>188</v>
      </c>
    </row>
    <row r="697" spans="2:65" s="12" customFormat="1">
      <c r="B697" s="215"/>
      <c r="C697" s="216"/>
      <c r="D697" s="217" t="s">
        <v>197</v>
      </c>
      <c r="E697" s="218" t="s">
        <v>21</v>
      </c>
      <c r="F697" s="219" t="s">
        <v>1032</v>
      </c>
      <c r="G697" s="216"/>
      <c r="H697" s="220">
        <v>21.9</v>
      </c>
      <c r="I697" s="221"/>
      <c r="J697" s="216"/>
      <c r="K697" s="216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197</v>
      </c>
      <c r="AU697" s="226" t="s">
        <v>79</v>
      </c>
      <c r="AV697" s="12" t="s">
        <v>79</v>
      </c>
      <c r="AW697" s="12" t="s">
        <v>32</v>
      </c>
      <c r="AX697" s="12" t="s">
        <v>68</v>
      </c>
      <c r="AY697" s="226" t="s">
        <v>188</v>
      </c>
    </row>
    <row r="698" spans="2:65" s="12" customFormat="1">
      <c r="B698" s="215"/>
      <c r="C698" s="216"/>
      <c r="D698" s="217" t="s">
        <v>197</v>
      </c>
      <c r="E698" s="218" t="s">
        <v>21</v>
      </c>
      <c r="F698" s="219" t="s">
        <v>1033</v>
      </c>
      <c r="G698" s="216"/>
      <c r="H698" s="220">
        <v>22.2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197</v>
      </c>
      <c r="AU698" s="226" t="s">
        <v>79</v>
      </c>
      <c r="AV698" s="12" t="s">
        <v>79</v>
      </c>
      <c r="AW698" s="12" t="s">
        <v>32</v>
      </c>
      <c r="AX698" s="12" t="s">
        <v>68</v>
      </c>
      <c r="AY698" s="226" t="s">
        <v>188</v>
      </c>
    </row>
    <row r="699" spans="2:65" s="12" customFormat="1">
      <c r="B699" s="215"/>
      <c r="C699" s="216"/>
      <c r="D699" s="217" t="s">
        <v>197</v>
      </c>
      <c r="E699" s="218" t="s">
        <v>21</v>
      </c>
      <c r="F699" s="219" t="s">
        <v>1037</v>
      </c>
      <c r="G699" s="216"/>
      <c r="H699" s="220">
        <v>11.7</v>
      </c>
      <c r="I699" s="221"/>
      <c r="J699" s="216"/>
      <c r="K699" s="216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197</v>
      </c>
      <c r="AU699" s="226" t="s">
        <v>79</v>
      </c>
      <c r="AV699" s="12" t="s">
        <v>79</v>
      </c>
      <c r="AW699" s="12" t="s">
        <v>32</v>
      </c>
      <c r="AX699" s="12" t="s">
        <v>68</v>
      </c>
      <c r="AY699" s="226" t="s">
        <v>188</v>
      </c>
    </row>
    <row r="700" spans="2:65" s="12" customFormat="1">
      <c r="B700" s="215"/>
      <c r="C700" s="216"/>
      <c r="D700" s="217" t="s">
        <v>197</v>
      </c>
      <c r="E700" s="218" t="s">
        <v>21</v>
      </c>
      <c r="F700" s="219" t="s">
        <v>871</v>
      </c>
      <c r="G700" s="216"/>
      <c r="H700" s="220">
        <v>25.4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197</v>
      </c>
      <c r="AU700" s="226" t="s">
        <v>79</v>
      </c>
      <c r="AV700" s="12" t="s">
        <v>79</v>
      </c>
      <c r="AW700" s="12" t="s">
        <v>32</v>
      </c>
      <c r="AX700" s="12" t="s">
        <v>68</v>
      </c>
      <c r="AY700" s="226" t="s">
        <v>188</v>
      </c>
    </row>
    <row r="701" spans="2:65" s="12" customFormat="1">
      <c r="B701" s="215"/>
      <c r="C701" s="216"/>
      <c r="D701" s="217" t="s">
        <v>197</v>
      </c>
      <c r="E701" s="218" t="s">
        <v>21</v>
      </c>
      <c r="F701" s="219" t="s">
        <v>1020</v>
      </c>
      <c r="G701" s="216"/>
      <c r="H701" s="220">
        <v>8.5</v>
      </c>
      <c r="I701" s="221"/>
      <c r="J701" s="216"/>
      <c r="K701" s="216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197</v>
      </c>
      <c r="AU701" s="226" t="s">
        <v>79</v>
      </c>
      <c r="AV701" s="12" t="s">
        <v>79</v>
      </c>
      <c r="AW701" s="12" t="s">
        <v>32</v>
      </c>
      <c r="AX701" s="12" t="s">
        <v>68</v>
      </c>
      <c r="AY701" s="226" t="s">
        <v>188</v>
      </c>
    </row>
    <row r="702" spans="2:65" s="12" customFormat="1">
      <c r="B702" s="215"/>
      <c r="C702" s="216"/>
      <c r="D702" s="217" t="s">
        <v>197</v>
      </c>
      <c r="E702" s="218" t="s">
        <v>21</v>
      </c>
      <c r="F702" s="219" t="s">
        <v>1038</v>
      </c>
      <c r="G702" s="216"/>
      <c r="H702" s="220">
        <v>10.5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197</v>
      </c>
      <c r="AU702" s="226" t="s">
        <v>79</v>
      </c>
      <c r="AV702" s="12" t="s">
        <v>79</v>
      </c>
      <c r="AW702" s="12" t="s">
        <v>32</v>
      </c>
      <c r="AX702" s="12" t="s">
        <v>68</v>
      </c>
      <c r="AY702" s="226" t="s">
        <v>188</v>
      </c>
    </row>
    <row r="703" spans="2:65" s="12" customFormat="1">
      <c r="B703" s="215"/>
      <c r="C703" s="216"/>
      <c r="D703" s="217" t="s">
        <v>197</v>
      </c>
      <c r="E703" s="218" t="s">
        <v>21</v>
      </c>
      <c r="F703" s="219" t="s">
        <v>1021</v>
      </c>
      <c r="G703" s="216"/>
      <c r="H703" s="220">
        <v>9.6999999999999993</v>
      </c>
      <c r="I703" s="221"/>
      <c r="J703" s="216"/>
      <c r="K703" s="216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197</v>
      </c>
      <c r="AU703" s="226" t="s">
        <v>79</v>
      </c>
      <c r="AV703" s="12" t="s">
        <v>79</v>
      </c>
      <c r="AW703" s="12" t="s">
        <v>32</v>
      </c>
      <c r="AX703" s="12" t="s">
        <v>68</v>
      </c>
      <c r="AY703" s="226" t="s">
        <v>188</v>
      </c>
    </row>
    <row r="704" spans="2:65" s="12" customFormat="1">
      <c r="B704" s="215"/>
      <c r="C704" s="216"/>
      <c r="D704" s="217" t="s">
        <v>197</v>
      </c>
      <c r="E704" s="218" t="s">
        <v>21</v>
      </c>
      <c r="F704" s="219" t="s">
        <v>1039</v>
      </c>
      <c r="G704" s="216"/>
      <c r="H704" s="220">
        <v>10.6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197</v>
      </c>
      <c r="AU704" s="226" t="s">
        <v>79</v>
      </c>
      <c r="AV704" s="12" t="s">
        <v>79</v>
      </c>
      <c r="AW704" s="12" t="s">
        <v>32</v>
      </c>
      <c r="AX704" s="12" t="s">
        <v>68</v>
      </c>
      <c r="AY704" s="226" t="s">
        <v>188</v>
      </c>
    </row>
    <row r="705" spans="2:51" s="12" customFormat="1">
      <c r="B705" s="215"/>
      <c r="C705" s="216"/>
      <c r="D705" s="217" t="s">
        <v>197</v>
      </c>
      <c r="E705" s="218" t="s">
        <v>21</v>
      </c>
      <c r="F705" s="219" t="s">
        <v>1022</v>
      </c>
      <c r="G705" s="216"/>
      <c r="H705" s="220">
        <v>2.7</v>
      </c>
      <c r="I705" s="221"/>
      <c r="J705" s="216"/>
      <c r="K705" s="216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197</v>
      </c>
      <c r="AU705" s="226" t="s">
        <v>79</v>
      </c>
      <c r="AV705" s="12" t="s">
        <v>79</v>
      </c>
      <c r="AW705" s="12" t="s">
        <v>32</v>
      </c>
      <c r="AX705" s="12" t="s">
        <v>68</v>
      </c>
      <c r="AY705" s="226" t="s">
        <v>188</v>
      </c>
    </row>
    <row r="706" spans="2:51" s="12" customFormat="1">
      <c r="B706" s="215"/>
      <c r="C706" s="216"/>
      <c r="D706" s="217" t="s">
        <v>197</v>
      </c>
      <c r="E706" s="218" t="s">
        <v>21</v>
      </c>
      <c r="F706" s="219" t="s">
        <v>1040</v>
      </c>
      <c r="G706" s="216"/>
      <c r="H706" s="220">
        <v>2.7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197</v>
      </c>
      <c r="AU706" s="226" t="s">
        <v>79</v>
      </c>
      <c r="AV706" s="12" t="s">
        <v>79</v>
      </c>
      <c r="AW706" s="12" t="s">
        <v>32</v>
      </c>
      <c r="AX706" s="12" t="s">
        <v>68</v>
      </c>
      <c r="AY706" s="226" t="s">
        <v>188</v>
      </c>
    </row>
    <row r="707" spans="2:51" s="13" customFormat="1">
      <c r="B707" s="227"/>
      <c r="C707" s="228"/>
      <c r="D707" s="217" t="s">
        <v>197</v>
      </c>
      <c r="E707" s="242" t="s">
        <v>21</v>
      </c>
      <c r="F707" s="243" t="s">
        <v>199</v>
      </c>
      <c r="G707" s="228"/>
      <c r="H707" s="244">
        <v>174.8</v>
      </c>
      <c r="I707" s="233"/>
      <c r="J707" s="228"/>
      <c r="K707" s="228"/>
      <c r="L707" s="234"/>
      <c r="M707" s="235"/>
      <c r="N707" s="236"/>
      <c r="O707" s="236"/>
      <c r="P707" s="236"/>
      <c r="Q707" s="236"/>
      <c r="R707" s="236"/>
      <c r="S707" s="236"/>
      <c r="T707" s="237"/>
      <c r="AT707" s="238" t="s">
        <v>197</v>
      </c>
      <c r="AU707" s="238" t="s">
        <v>79</v>
      </c>
      <c r="AV707" s="13" t="s">
        <v>114</v>
      </c>
      <c r="AW707" s="13" t="s">
        <v>32</v>
      </c>
      <c r="AX707" s="13" t="s">
        <v>68</v>
      </c>
      <c r="AY707" s="238" t="s">
        <v>188</v>
      </c>
    </row>
    <row r="708" spans="2:51" s="12" customFormat="1">
      <c r="B708" s="215"/>
      <c r="C708" s="216"/>
      <c r="D708" s="217" t="s">
        <v>197</v>
      </c>
      <c r="E708" s="218" t="s">
        <v>21</v>
      </c>
      <c r="F708" s="219" t="s">
        <v>1041</v>
      </c>
      <c r="G708" s="216"/>
      <c r="H708" s="220">
        <v>24.2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197</v>
      </c>
      <c r="AU708" s="226" t="s">
        <v>79</v>
      </c>
      <c r="AV708" s="12" t="s">
        <v>79</v>
      </c>
      <c r="AW708" s="12" t="s">
        <v>32</v>
      </c>
      <c r="AX708" s="12" t="s">
        <v>68</v>
      </c>
      <c r="AY708" s="226" t="s">
        <v>188</v>
      </c>
    </row>
    <row r="709" spans="2:51" s="12" customFormat="1">
      <c r="B709" s="215"/>
      <c r="C709" s="216"/>
      <c r="D709" s="217" t="s">
        <v>197</v>
      </c>
      <c r="E709" s="218" t="s">
        <v>21</v>
      </c>
      <c r="F709" s="219" t="s">
        <v>1042</v>
      </c>
      <c r="G709" s="216"/>
      <c r="H709" s="220">
        <v>24.7</v>
      </c>
      <c r="I709" s="221"/>
      <c r="J709" s="216"/>
      <c r="K709" s="216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197</v>
      </c>
      <c r="AU709" s="226" t="s">
        <v>79</v>
      </c>
      <c r="AV709" s="12" t="s">
        <v>79</v>
      </c>
      <c r="AW709" s="12" t="s">
        <v>32</v>
      </c>
      <c r="AX709" s="12" t="s">
        <v>68</v>
      </c>
      <c r="AY709" s="226" t="s">
        <v>188</v>
      </c>
    </row>
    <row r="710" spans="2:51" s="12" customFormat="1">
      <c r="B710" s="215"/>
      <c r="C710" s="216"/>
      <c r="D710" s="217" t="s">
        <v>197</v>
      </c>
      <c r="E710" s="218" t="s">
        <v>21</v>
      </c>
      <c r="F710" s="219" t="s">
        <v>1043</v>
      </c>
      <c r="G710" s="216"/>
      <c r="H710" s="220">
        <v>24.9</v>
      </c>
      <c r="I710" s="221"/>
      <c r="J710" s="216"/>
      <c r="K710" s="216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197</v>
      </c>
      <c r="AU710" s="226" t="s">
        <v>79</v>
      </c>
      <c r="AV710" s="12" t="s">
        <v>79</v>
      </c>
      <c r="AW710" s="12" t="s">
        <v>32</v>
      </c>
      <c r="AX710" s="12" t="s">
        <v>68</v>
      </c>
      <c r="AY710" s="226" t="s">
        <v>188</v>
      </c>
    </row>
    <row r="711" spans="2:51" s="12" customFormat="1">
      <c r="B711" s="215"/>
      <c r="C711" s="216"/>
      <c r="D711" s="217" t="s">
        <v>197</v>
      </c>
      <c r="E711" s="218" t="s">
        <v>21</v>
      </c>
      <c r="F711" s="219" t="s">
        <v>1034</v>
      </c>
      <c r="G711" s="216"/>
      <c r="H711" s="220">
        <v>25.2</v>
      </c>
      <c r="I711" s="221"/>
      <c r="J711" s="216"/>
      <c r="K711" s="216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197</v>
      </c>
      <c r="AU711" s="226" t="s">
        <v>79</v>
      </c>
      <c r="AV711" s="12" t="s">
        <v>79</v>
      </c>
      <c r="AW711" s="12" t="s">
        <v>32</v>
      </c>
      <c r="AX711" s="12" t="s">
        <v>68</v>
      </c>
      <c r="AY711" s="226" t="s">
        <v>188</v>
      </c>
    </row>
    <row r="712" spans="2:51" s="12" customFormat="1">
      <c r="B712" s="215"/>
      <c r="C712" s="216"/>
      <c r="D712" s="217" t="s">
        <v>197</v>
      </c>
      <c r="E712" s="218" t="s">
        <v>21</v>
      </c>
      <c r="F712" s="219" t="s">
        <v>1023</v>
      </c>
      <c r="G712" s="216"/>
      <c r="H712" s="220">
        <v>5.8</v>
      </c>
      <c r="I712" s="221"/>
      <c r="J712" s="216"/>
      <c r="K712" s="216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197</v>
      </c>
      <c r="AU712" s="226" t="s">
        <v>79</v>
      </c>
      <c r="AV712" s="12" t="s">
        <v>79</v>
      </c>
      <c r="AW712" s="12" t="s">
        <v>32</v>
      </c>
      <c r="AX712" s="12" t="s">
        <v>68</v>
      </c>
      <c r="AY712" s="226" t="s">
        <v>188</v>
      </c>
    </row>
    <row r="713" spans="2:51" s="12" customFormat="1">
      <c r="B713" s="215"/>
      <c r="C713" s="216"/>
      <c r="D713" s="217" t="s">
        <v>197</v>
      </c>
      <c r="E713" s="218" t="s">
        <v>21</v>
      </c>
      <c r="F713" s="219" t="s">
        <v>1024</v>
      </c>
      <c r="G713" s="216"/>
      <c r="H713" s="220">
        <v>5.8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197</v>
      </c>
      <c r="AU713" s="226" t="s">
        <v>79</v>
      </c>
      <c r="AV713" s="12" t="s">
        <v>79</v>
      </c>
      <c r="AW713" s="12" t="s">
        <v>32</v>
      </c>
      <c r="AX713" s="12" t="s">
        <v>68</v>
      </c>
      <c r="AY713" s="226" t="s">
        <v>188</v>
      </c>
    </row>
    <row r="714" spans="2:51" s="12" customFormat="1">
      <c r="B714" s="215"/>
      <c r="C714" s="216"/>
      <c r="D714" s="217" t="s">
        <v>197</v>
      </c>
      <c r="E714" s="218" t="s">
        <v>21</v>
      </c>
      <c r="F714" s="219" t="s">
        <v>1044</v>
      </c>
      <c r="G714" s="216"/>
      <c r="H714" s="220">
        <v>6.8</v>
      </c>
      <c r="I714" s="221"/>
      <c r="J714" s="216"/>
      <c r="K714" s="216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197</v>
      </c>
      <c r="AU714" s="226" t="s">
        <v>79</v>
      </c>
      <c r="AV714" s="12" t="s">
        <v>79</v>
      </c>
      <c r="AW714" s="12" t="s">
        <v>32</v>
      </c>
      <c r="AX714" s="12" t="s">
        <v>68</v>
      </c>
      <c r="AY714" s="226" t="s">
        <v>188</v>
      </c>
    </row>
    <row r="715" spans="2:51" s="12" customFormat="1">
      <c r="B715" s="215"/>
      <c r="C715" s="216"/>
      <c r="D715" s="217" t="s">
        <v>197</v>
      </c>
      <c r="E715" s="218" t="s">
        <v>21</v>
      </c>
      <c r="F715" s="219" t="s">
        <v>1045</v>
      </c>
      <c r="G715" s="216"/>
      <c r="H715" s="220">
        <v>13.9</v>
      </c>
      <c r="I715" s="221"/>
      <c r="J715" s="216"/>
      <c r="K715" s="216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197</v>
      </c>
      <c r="AU715" s="226" t="s">
        <v>79</v>
      </c>
      <c r="AV715" s="12" t="s">
        <v>79</v>
      </c>
      <c r="AW715" s="12" t="s">
        <v>32</v>
      </c>
      <c r="AX715" s="12" t="s">
        <v>68</v>
      </c>
      <c r="AY715" s="226" t="s">
        <v>188</v>
      </c>
    </row>
    <row r="716" spans="2:51" s="12" customFormat="1">
      <c r="B716" s="215"/>
      <c r="C716" s="216"/>
      <c r="D716" s="217" t="s">
        <v>197</v>
      </c>
      <c r="E716" s="218" t="s">
        <v>21</v>
      </c>
      <c r="F716" s="219" t="s">
        <v>1025</v>
      </c>
      <c r="G716" s="216"/>
      <c r="H716" s="220">
        <v>5.8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197</v>
      </c>
      <c r="AU716" s="226" t="s">
        <v>79</v>
      </c>
      <c r="AV716" s="12" t="s">
        <v>79</v>
      </c>
      <c r="AW716" s="12" t="s">
        <v>32</v>
      </c>
      <c r="AX716" s="12" t="s">
        <v>68</v>
      </c>
      <c r="AY716" s="226" t="s">
        <v>188</v>
      </c>
    </row>
    <row r="717" spans="2:51" s="12" customFormat="1">
      <c r="B717" s="215"/>
      <c r="C717" s="216"/>
      <c r="D717" s="217" t="s">
        <v>197</v>
      </c>
      <c r="E717" s="218" t="s">
        <v>21</v>
      </c>
      <c r="F717" s="219" t="s">
        <v>1026</v>
      </c>
      <c r="G717" s="216"/>
      <c r="H717" s="220">
        <v>8.8000000000000007</v>
      </c>
      <c r="I717" s="221"/>
      <c r="J717" s="216"/>
      <c r="K717" s="216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197</v>
      </c>
      <c r="AU717" s="226" t="s">
        <v>79</v>
      </c>
      <c r="AV717" s="12" t="s">
        <v>79</v>
      </c>
      <c r="AW717" s="12" t="s">
        <v>32</v>
      </c>
      <c r="AX717" s="12" t="s">
        <v>68</v>
      </c>
      <c r="AY717" s="226" t="s">
        <v>188</v>
      </c>
    </row>
    <row r="718" spans="2:51" s="12" customFormat="1">
      <c r="B718" s="215"/>
      <c r="C718" s="216"/>
      <c r="D718" s="217" t="s">
        <v>197</v>
      </c>
      <c r="E718" s="218" t="s">
        <v>21</v>
      </c>
      <c r="F718" s="219" t="s">
        <v>872</v>
      </c>
      <c r="G718" s="216"/>
      <c r="H718" s="220">
        <v>9</v>
      </c>
      <c r="I718" s="221"/>
      <c r="J718" s="216"/>
      <c r="K718" s="216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197</v>
      </c>
      <c r="AU718" s="226" t="s">
        <v>79</v>
      </c>
      <c r="AV718" s="12" t="s">
        <v>79</v>
      </c>
      <c r="AW718" s="12" t="s">
        <v>32</v>
      </c>
      <c r="AX718" s="12" t="s">
        <v>68</v>
      </c>
      <c r="AY718" s="226" t="s">
        <v>188</v>
      </c>
    </row>
    <row r="719" spans="2:51" s="12" customFormat="1">
      <c r="B719" s="215"/>
      <c r="C719" s="216"/>
      <c r="D719" s="217" t="s">
        <v>197</v>
      </c>
      <c r="E719" s="218" t="s">
        <v>21</v>
      </c>
      <c r="F719" s="219" t="s">
        <v>873</v>
      </c>
      <c r="G719" s="216"/>
      <c r="H719" s="220">
        <v>4.0999999999999996</v>
      </c>
      <c r="I719" s="221"/>
      <c r="J719" s="216"/>
      <c r="K719" s="216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197</v>
      </c>
      <c r="AU719" s="226" t="s">
        <v>79</v>
      </c>
      <c r="AV719" s="12" t="s">
        <v>79</v>
      </c>
      <c r="AW719" s="12" t="s">
        <v>32</v>
      </c>
      <c r="AX719" s="12" t="s">
        <v>68</v>
      </c>
      <c r="AY719" s="226" t="s">
        <v>188</v>
      </c>
    </row>
    <row r="720" spans="2:51" s="12" customFormat="1">
      <c r="B720" s="215"/>
      <c r="C720" s="216"/>
      <c r="D720" s="217" t="s">
        <v>197</v>
      </c>
      <c r="E720" s="218" t="s">
        <v>21</v>
      </c>
      <c r="F720" s="219" t="s">
        <v>874</v>
      </c>
      <c r="G720" s="216"/>
      <c r="H720" s="220">
        <v>25.4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197</v>
      </c>
      <c r="AU720" s="226" t="s">
        <v>79</v>
      </c>
      <c r="AV720" s="12" t="s">
        <v>79</v>
      </c>
      <c r="AW720" s="12" t="s">
        <v>32</v>
      </c>
      <c r="AX720" s="12" t="s">
        <v>68</v>
      </c>
      <c r="AY720" s="226" t="s">
        <v>188</v>
      </c>
    </row>
    <row r="721" spans="2:65" s="12" customFormat="1">
      <c r="B721" s="215"/>
      <c r="C721" s="216"/>
      <c r="D721" s="217" t="s">
        <v>197</v>
      </c>
      <c r="E721" s="218" t="s">
        <v>21</v>
      </c>
      <c r="F721" s="219" t="s">
        <v>1232</v>
      </c>
      <c r="G721" s="216"/>
      <c r="H721" s="220">
        <v>30.1</v>
      </c>
      <c r="I721" s="221"/>
      <c r="J721" s="216"/>
      <c r="K721" s="216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197</v>
      </c>
      <c r="AU721" s="226" t="s">
        <v>79</v>
      </c>
      <c r="AV721" s="12" t="s">
        <v>79</v>
      </c>
      <c r="AW721" s="12" t="s">
        <v>32</v>
      </c>
      <c r="AX721" s="12" t="s">
        <v>68</v>
      </c>
      <c r="AY721" s="226" t="s">
        <v>188</v>
      </c>
    </row>
    <row r="722" spans="2:65" s="12" customFormat="1">
      <c r="B722" s="215"/>
      <c r="C722" s="216"/>
      <c r="D722" s="217" t="s">
        <v>197</v>
      </c>
      <c r="E722" s="218" t="s">
        <v>21</v>
      </c>
      <c r="F722" s="219" t="s">
        <v>875</v>
      </c>
      <c r="G722" s="216"/>
      <c r="H722" s="220">
        <v>8.6999999999999993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197</v>
      </c>
      <c r="AU722" s="226" t="s">
        <v>79</v>
      </c>
      <c r="AV722" s="12" t="s">
        <v>79</v>
      </c>
      <c r="AW722" s="12" t="s">
        <v>32</v>
      </c>
      <c r="AX722" s="12" t="s">
        <v>68</v>
      </c>
      <c r="AY722" s="226" t="s">
        <v>188</v>
      </c>
    </row>
    <row r="723" spans="2:65" s="13" customFormat="1">
      <c r="B723" s="227"/>
      <c r="C723" s="228"/>
      <c r="D723" s="217" t="s">
        <v>197</v>
      </c>
      <c r="E723" s="242" t="s">
        <v>21</v>
      </c>
      <c r="F723" s="243" t="s">
        <v>199</v>
      </c>
      <c r="G723" s="228"/>
      <c r="H723" s="244">
        <v>223.2</v>
      </c>
      <c r="I723" s="233"/>
      <c r="J723" s="228"/>
      <c r="K723" s="228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197</v>
      </c>
      <c r="AU723" s="238" t="s">
        <v>79</v>
      </c>
      <c r="AV723" s="13" t="s">
        <v>114</v>
      </c>
      <c r="AW723" s="13" t="s">
        <v>32</v>
      </c>
      <c r="AX723" s="13" t="s">
        <v>68</v>
      </c>
      <c r="AY723" s="238" t="s">
        <v>188</v>
      </c>
    </row>
    <row r="724" spans="2:65" s="14" customFormat="1">
      <c r="B724" s="245"/>
      <c r="C724" s="246"/>
      <c r="D724" s="217" t="s">
        <v>197</v>
      </c>
      <c r="E724" s="291" t="s">
        <v>21</v>
      </c>
      <c r="F724" s="292" t="s">
        <v>238</v>
      </c>
      <c r="G724" s="246"/>
      <c r="H724" s="293">
        <v>398</v>
      </c>
      <c r="I724" s="250"/>
      <c r="J724" s="246"/>
      <c r="K724" s="246"/>
      <c r="L724" s="251"/>
      <c r="M724" s="252"/>
      <c r="N724" s="253"/>
      <c r="O724" s="253"/>
      <c r="P724" s="253"/>
      <c r="Q724" s="253"/>
      <c r="R724" s="253"/>
      <c r="S724" s="253"/>
      <c r="T724" s="254"/>
      <c r="AT724" s="255" t="s">
        <v>197</v>
      </c>
      <c r="AU724" s="255" t="s">
        <v>79</v>
      </c>
      <c r="AV724" s="14" t="s">
        <v>195</v>
      </c>
      <c r="AW724" s="14" t="s">
        <v>32</v>
      </c>
      <c r="AX724" s="14" t="s">
        <v>68</v>
      </c>
      <c r="AY724" s="255" t="s">
        <v>188</v>
      </c>
    </row>
    <row r="725" spans="2:65" s="12" customFormat="1">
      <c r="B725" s="215"/>
      <c r="C725" s="216"/>
      <c r="D725" s="229" t="s">
        <v>197</v>
      </c>
      <c r="E725" s="239" t="s">
        <v>21</v>
      </c>
      <c r="F725" s="240" t="s">
        <v>1233</v>
      </c>
      <c r="G725" s="216"/>
      <c r="H725" s="241">
        <v>405.96</v>
      </c>
      <c r="I725" s="221"/>
      <c r="J725" s="216"/>
      <c r="K725" s="216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197</v>
      </c>
      <c r="AU725" s="226" t="s">
        <v>79</v>
      </c>
      <c r="AV725" s="12" t="s">
        <v>79</v>
      </c>
      <c r="AW725" s="12" t="s">
        <v>32</v>
      </c>
      <c r="AX725" s="12" t="s">
        <v>75</v>
      </c>
      <c r="AY725" s="226" t="s">
        <v>188</v>
      </c>
    </row>
    <row r="726" spans="2:65" s="1" customFormat="1" ht="22.5" customHeight="1">
      <c r="B726" s="42"/>
      <c r="C726" s="256" t="s">
        <v>1234</v>
      </c>
      <c r="D726" s="256" t="s">
        <v>292</v>
      </c>
      <c r="E726" s="257" t="s">
        <v>1235</v>
      </c>
      <c r="F726" s="258" t="s">
        <v>1236</v>
      </c>
      <c r="G726" s="259" t="s">
        <v>247</v>
      </c>
      <c r="H726" s="260">
        <v>15.667</v>
      </c>
      <c r="I726" s="261"/>
      <c r="J726" s="262">
        <f>ROUND(I726*H726,2)</f>
        <v>0</v>
      </c>
      <c r="K726" s="258" t="s">
        <v>21</v>
      </c>
      <c r="L726" s="263"/>
      <c r="M726" s="264" t="s">
        <v>21</v>
      </c>
      <c r="N726" s="265" t="s">
        <v>39</v>
      </c>
      <c r="O726" s="43"/>
      <c r="P726" s="212">
        <f>O726*H726</f>
        <v>0</v>
      </c>
      <c r="Q726" s="212">
        <v>0.03</v>
      </c>
      <c r="R726" s="212">
        <f>Q726*H726</f>
        <v>0.47000999999999998</v>
      </c>
      <c r="S726" s="212">
        <v>0</v>
      </c>
      <c r="T726" s="213">
        <f>S726*H726</f>
        <v>0</v>
      </c>
      <c r="AR726" s="25" t="s">
        <v>354</v>
      </c>
      <c r="AT726" s="25" t="s">
        <v>292</v>
      </c>
      <c r="AU726" s="25" t="s">
        <v>79</v>
      </c>
      <c r="AY726" s="25" t="s">
        <v>188</v>
      </c>
      <c r="BE726" s="214">
        <f>IF(N726="základní",J726,0)</f>
        <v>0</v>
      </c>
      <c r="BF726" s="214">
        <f>IF(N726="snížená",J726,0)</f>
        <v>0</v>
      </c>
      <c r="BG726" s="214">
        <f>IF(N726="zákl. přenesená",J726,0)</f>
        <v>0</v>
      </c>
      <c r="BH726" s="214">
        <f>IF(N726="sníž. přenesená",J726,0)</f>
        <v>0</v>
      </c>
      <c r="BI726" s="214">
        <f>IF(N726="nulová",J726,0)</f>
        <v>0</v>
      </c>
      <c r="BJ726" s="25" t="s">
        <v>75</v>
      </c>
      <c r="BK726" s="214">
        <f>ROUND(I726*H726,2)</f>
        <v>0</v>
      </c>
      <c r="BL726" s="25" t="s">
        <v>270</v>
      </c>
      <c r="BM726" s="25" t="s">
        <v>1237</v>
      </c>
    </row>
    <row r="727" spans="2:65" s="15" customFormat="1">
      <c r="B727" s="280"/>
      <c r="C727" s="281"/>
      <c r="D727" s="217" t="s">
        <v>197</v>
      </c>
      <c r="E727" s="282" t="s">
        <v>21</v>
      </c>
      <c r="F727" s="283" t="s">
        <v>1238</v>
      </c>
      <c r="G727" s="281"/>
      <c r="H727" s="284" t="s">
        <v>21</v>
      </c>
      <c r="I727" s="285"/>
      <c r="J727" s="281"/>
      <c r="K727" s="281"/>
      <c r="L727" s="286"/>
      <c r="M727" s="287"/>
      <c r="N727" s="288"/>
      <c r="O727" s="288"/>
      <c r="P727" s="288"/>
      <c r="Q727" s="288"/>
      <c r="R727" s="288"/>
      <c r="S727" s="288"/>
      <c r="T727" s="289"/>
      <c r="AT727" s="290" t="s">
        <v>197</v>
      </c>
      <c r="AU727" s="290" t="s">
        <v>79</v>
      </c>
      <c r="AV727" s="15" t="s">
        <v>75</v>
      </c>
      <c r="AW727" s="15" t="s">
        <v>32</v>
      </c>
      <c r="AX727" s="15" t="s">
        <v>68</v>
      </c>
      <c r="AY727" s="290" t="s">
        <v>188</v>
      </c>
    </row>
    <row r="728" spans="2:65" s="12" customFormat="1">
      <c r="B728" s="215"/>
      <c r="C728" s="216"/>
      <c r="D728" s="217" t="s">
        <v>197</v>
      </c>
      <c r="E728" s="218" t="s">
        <v>21</v>
      </c>
      <c r="F728" s="219" t="s">
        <v>1239</v>
      </c>
      <c r="G728" s="216"/>
      <c r="H728" s="220">
        <v>5.01</v>
      </c>
      <c r="I728" s="221"/>
      <c r="J728" s="216"/>
      <c r="K728" s="216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197</v>
      </c>
      <c r="AU728" s="226" t="s">
        <v>79</v>
      </c>
      <c r="AV728" s="12" t="s">
        <v>79</v>
      </c>
      <c r="AW728" s="12" t="s">
        <v>32</v>
      </c>
      <c r="AX728" s="12" t="s">
        <v>68</v>
      </c>
      <c r="AY728" s="226" t="s">
        <v>188</v>
      </c>
    </row>
    <row r="729" spans="2:65" s="12" customFormat="1">
      <c r="B729" s="215"/>
      <c r="C729" s="216"/>
      <c r="D729" s="217" t="s">
        <v>197</v>
      </c>
      <c r="E729" s="218" t="s">
        <v>21</v>
      </c>
      <c r="F729" s="219" t="s">
        <v>1240</v>
      </c>
      <c r="G729" s="216"/>
      <c r="H729" s="220">
        <v>10.35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197</v>
      </c>
      <c r="AU729" s="226" t="s">
        <v>79</v>
      </c>
      <c r="AV729" s="12" t="s">
        <v>79</v>
      </c>
      <c r="AW729" s="12" t="s">
        <v>32</v>
      </c>
      <c r="AX729" s="12" t="s">
        <v>68</v>
      </c>
      <c r="AY729" s="226" t="s">
        <v>188</v>
      </c>
    </row>
    <row r="730" spans="2:65" s="13" customFormat="1">
      <c r="B730" s="227"/>
      <c r="C730" s="228"/>
      <c r="D730" s="217" t="s">
        <v>197</v>
      </c>
      <c r="E730" s="242" t="s">
        <v>21</v>
      </c>
      <c r="F730" s="243" t="s">
        <v>199</v>
      </c>
      <c r="G730" s="228"/>
      <c r="H730" s="244">
        <v>15.36</v>
      </c>
      <c r="I730" s="233"/>
      <c r="J730" s="228"/>
      <c r="K730" s="228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197</v>
      </c>
      <c r="AU730" s="238" t="s">
        <v>79</v>
      </c>
      <c r="AV730" s="13" t="s">
        <v>114</v>
      </c>
      <c r="AW730" s="13" t="s">
        <v>32</v>
      </c>
      <c r="AX730" s="13" t="s">
        <v>68</v>
      </c>
      <c r="AY730" s="238" t="s">
        <v>188</v>
      </c>
    </row>
    <row r="731" spans="2:65" s="12" customFormat="1">
      <c r="B731" s="215"/>
      <c r="C731" s="216"/>
      <c r="D731" s="229" t="s">
        <v>197</v>
      </c>
      <c r="E731" s="239" t="s">
        <v>21</v>
      </c>
      <c r="F731" s="240" t="s">
        <v>1241</v>
      </c>
      <c r="G731" s="216"/>
      <c r="H731" s="241">
        <v>15.667</v>
      </c>
      <c r="I731" s="221"/>
      <c r="J731" s="216"/>
      <c r="K731" s="216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197</v>
      </c>
      <c r="AU731" s="226" t="s">
        <v>79</v>
      </c>
      <c r="AV731" s="12" t="s">
        <v>79</v>
      </c>
      <c r="AW731" s="12" t="s">
        <v>32</v>
      </c>
      <c r="AX731" s="12" t="s">
        <v>75</v>
      </c>
      <c r="AY731" s="226" t="s">
        <v>188</v>
      </c>
    </row>
    <row r="732" spans="2:65" s="1" customFormat="1" ht="22.5" customHeight="1">
      <c r="B732" s="42"/>
      <c r="C732" s="203" t="s">
        <v>1242</v>
      </c>
      <c r="D732" s="203" t="s">
        <v>190</v>
      </c>
      <c r="E732" s="204" t="s">
        <v>1243</v>
      </c>
      <c r="F732" s="205" t="s">
        <v>1244</v>
      </c>
      <c r="G732" s="206" t="s">
        <v>193</v>
      </c>
      <c r="H732" s="207">
        <v>46</v>
      </c>
      <c r="I732" s="208"/>
      <c r="J732" s="209">
        <f>ROUND(I732*H732,2)</f>
        <v>0</v>
      </c>
      <c r="K732" s="205" t="s">
        <v>21</v>
      </c>
      <c r="L732" s="62"/>
      <c r="M732" s="210" t="s">
        <v>21</v>
      </c>
      <c r="N732" s="211" t="s">
        <v>39</v>
      </c>
      <c r="O732" s="43"/>
      <c r="P732" s="212">
        <f>O732*H732</f>
        <v>0</v>
      </c>
      <c r="Q732" s="212">
        <v>0</v>
      </c>
      <c r="R732" s="212">
        <f>Q732*H732</f>
        <v>0</v>
      </c>
      <c r="S732" s="212">
        <v>0</v>
      </c>
      <c r="T732" s="213">
        <f>S732*H732</f>
        <v>0</v>
      </c>
      <c r="AR732" s="25" t="s">
        <v>270</v>
      </c>
      <c r="AT732" s="25" t="s">
        <v>190</v>
      </c>
      <c r="AU732" s="25" t="s">
        <v>79</v>
      </c>
      <c r="AY732" s="25" t="s">
        <v>188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25" t="s">
        <v>75</v>
      </c>
      <c r="BK732" s="214">
        <f>ROUND(I732*H732,2)</f>
        <v>0</v>
      </c>
      <c r="BL732" s="25" t="s">
        <v>270</v>
      </c>
      <c r="BM732" s="25" t="s">
        <v>1245</v>
      </c>
    </row>
    <row r="733" spans="2:65" s="15" customFormat="1">
      <c r="B733" s="280"/>
      <c r="C733" s="281"/>
      <c r="D733" s="217" t="s">
        <v>197</v>
      </c>
      <c r="E733" s="282" t="s">
        <v>21</v>
      </c>
      <c r="F733" s="283" t="s">
        <v>1246</v>
      </c>
      <c r="G733" s="281"/>
      <c r="H733" s="284" t="s">
        <v>21</v>
      </c>
      <c r="I733" s="285"/>
      <c r="J733" s="281"/>
      <c r="K733" s="281"/>
      <c r="L733" s="286"/>
      <c r="M733" s="287"/>
      <c r="N733" s="288"/>
      <c r="O733" s="288"/>
      <c r="P733" s="288"/>
      <c r="Q733" s="288"/>
      <c r="R733" s="288"/>
      <c r="S733" s="288"/>
      <c r="T733" s="289"/>
      <c r="AT733" s="290" t="s">
        <v>197</v>
      </c>
      <c r="AU733" s="290" t="s">
        <v>79</v>
      </c>
      <c r="AV733" s="15" t="s">
        <v>75</v>
      </c>
      <c r="AW733" s="15" t="s">
        <v>32</v>
      </c>
      <c r="AX733" s="15" t="s">
        <v>68</v>
      </c>
      <c r="AY733" s="290" t="s">
        <v>188</v>
      </c>
    </row>
    <row r="734" spans="2:65" s="12" customFormat="1">
      <c r="B734" s="215"/>
      <c r="C734" s="216"/>
      <c r="D734" s="217" t="s">
        <v>197</v>
      </c>
      <c r="E734" s="218" t="s">
        <v>21</v>
      </c>
      <c r="F734" s="219" t="s">
        <v>865</v>
      </c>
      <c r="G734" s="216"/>
      <c r="H734" s="220">
        <v>13.8</v>
      </c>
      <c r="I734" s="221"/>
      <c r="J734" s="216"/>
      <c r="K734" s="216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197</v>
      </c>
      <c r="AU734" s="226" t="s">
        <v>79</v>
      </c>
      <c r="AV734" s="12" t="s">
        <v>79</v>
      </c>
      <c r="AW734" s="12" t="s">
        <v>32</v>
      </c>
      <c r="AX734" s="12" t="s">
        <v>68</v>
      </c>
      <c r="AY734" s="226" t="s">
        <v>188</v>
      </c>
    </row>
    <row r="735" spans="2:65" s="12" customFormat="1">
      <c r="B735" s="215"/>
      <c r="C735" s="216"/>
      <c r="D735" s="217" t="s">
        <v>197</v>
      </c>
      <c r="E735" s="218" t="s">
        <v>21</v>
      </c>
      <c r="F735" s="219" t="s">
        <v>866</v>
      </c>
      <c r="G735" s="216"/>
      <c r="H735" s="220">
        <v>7.7</v>
      </c>
      <c r="I735" s="221"/>
      <c r="J735" s="216"/>
      <c r="K735" s="216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197</v>
      </c>
      <c r="AU735" s="226" t="s">
        <v>79</v>
      </c>
      <c r="AV735" s="12" t="s">
        <v>79</v>
      </c>
      <c r="AW735" s="12" t="s">
        <v>32</v>
      </c>
      <c r="AX735" s="12" t="s">
        <v>68</v>
      </c>
      <c r="AY735" s="226" t="s">
        <v>188</v>
      </c>
    </row>
    <row r="736" spans="2:65" s="12" customFormat="1">
      <c r="B736" s="215"/>
      <c r="C736" s="216"/>
      <c r="D736" s="217" t="s">
        <v>197</v>
      </c>
      <c r="E736" s="218" t="s">
        <v>21</v>
      </c>
      <c r="F736" s="219" t="s">
        <v>867</v>
      </c>
      <c r="G736" s="216"/>
      <c r="H736" s="220">
        <v>7.7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197</v>
      </c>
      <c r="AU736" s="226" t="s">
        <v>79</v>
      </c>
      <c r="AV736" s="12" t="s">
        <v>79</v>
      </c>
      <c r="AW736" s="12" t="s">
        <v>32</v>
      </c>
      <c r="AX736" s="12" t="s">
        <v>68</v>
      </c>
      <c r="AY736" s="226" t="s">
        <v>188</v>
      </c>
    </row>
    <row r="737" spans="2:65" s="12" customFormat="1">
      <c r="B737" s="215"/>
      <c r="C737" s="216"/>
      <c r="D737" s="217" t="s">
        <v>197</v>
      </c>
      <c r="E737" s="218" t="s">
        <v>21</v>
      </c>
      <c r="F737" s="219" t="s">
        <v>868</v>
      </c>
      <c r="G737" s="216"/>
      <c r="H737" s="220">
        <v>16.8</v>
      </c>
      <c r="I737" s="221"/>
      <c r="J737" s="216"/>
      <c r="K737" s="216"/>
      <c r="L737" s="222"/>
      <c r="M737" s="223"/>
      <c r="N737" s="224"/>
      <c r="O737" s="224"/>
      <c r="P737" s="224"/>
      <c r="Q737" s="224"/>
      <c r="R737" s="224"/>
      <c r="S737" s="224"/>
      <c r="T737" s="225"/>
      <c r="AT737" s="226" t="s">
        <v>197</v>
      </c>
      <c r="AU737" s="226" t="s">
        <v>79</v>
      </c>
      <c r="AV737" s="12" t="s">
        <v>79</v>
      </c>
      <c r="AW737" s="12" t="s">
        <v>32</v>
      </c>
      <c r="AX737" s="12" t="s">
        <v>68</v>
      </c>
      <c r="AY737" s="226" t="s">
        <v>188</v>
      </c>
    </row>
    <row r="738" spans="2:65" s="13" customFormat="1">
      <c r="B738" s="227"/>
      <c r="C738" s="228"/>
      <c r="D738" s="229" t="s">
        <v>197</v>
      </c>
      <c r="E738" s="230" t="s">
        <v>21</v>
      </c>
      <c r="F738" s="231" t="s">
        <v>199</v>
      </c>
      <c r="G738" s="228"/>
      <c r="H738" s="232">
        <v>46</v>
      </c>
      <c r="I738" s="233"/>
      <c r="J738" s="228"/>
      <c r="K738" s="228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197</v>
      </c>
      <c r="AU738" s="238" t="s">
        <v>79</v>
      </c>
      <c r="AV738" s="13" t="s">
        <v>114</v>
      </c>
      <c r="AW738" s="13" t="s">
        <v>32</v>
      </c>
      <c r="AX738" s="13" t="s">
        <v>75</v>
      </c>
      <c r="AY738" s="238" t="s">
        <v>188</v>
      </c>
    </row>
    <row r="739" spans="2:65" s="1" customFormat="1" ht="22.5" customHeight="1">
      <c r="B739" s="42"/>
      <c r="C739" s="256" t="s">
        <v>1247</v>
      </c>
      <c r="D739" s="256" t="s">
        <v>292</v>
      </c>
      <c r="E739" s="257" t="s">
        <v>1248</v>
      </c>
      <c r="F739" s="258" t="s">
        <v>1249</v>
      </c>
      <c r="G739" s="259" t="s">
        <v>193</v>
      </c>
      <c r="H739" s="260">
        <v>93.84</v>
      </c>
      <c r="I739" s="261"/>
      <c r="J739" s="262">
        <f>ROUND(I739*H739,2)</f>
        <v>0</v>
      </c>
      <c r="K739" s="258" t="s">
        <v>21</v>
      </c>
      <c r="L739" s="263"/>
      <c r="M739" s="264" t="s">
        <v>21</v>
      </c>
      <c r="N739" s="265" t="s">
        <v>39</v>
      </c>
      <c r="O739" s="43"/>
      <c r="P739" s="212">
        <f>O739*H739</f>
        <v>0</v>
      </c>
      <c r="Q739" s="212">
        <v>3.0000000000000001E-3</v>
      </c>
      <c r="R739" s="212">
        <f>Q739*H739</f>
        <v>0.28151999999999999</v>
      </c>
      <c r="S739" s="212">
        <v>0</v>
      </c>
      <c r="T739" s="213">
        <f>S739*H739</f>
        <v>0</v>
      </c>
      <c r="AR739" s="25" t="s">
        <v>354</v>
      </c>
      <c r="AT739" s="25" t="s">
        <v>292</v>
      </c>
      <c r="AU739" s="25" t="s">
        <v>79</v>
      </c>
      <c r="AY739" s="25" t="s">
        <v>188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75</v>
      </c>
      <c r="BK739" s="214">
        <f>ROUND(I739*H739,2)</f>
        <v>0</v>
      </c>
      <c r="BL739" s="25" t="s">
        <v>270</v>
      </c>
      <c r="BM739" s="25" t="s">
        <v>1250</v>
      </c>
    </row>
    <row r="740" spans="2:65" s="15" customFormat="1">
      <c r="B740" s="280"/>
      <c r="C740" s="281"/>
      <c r="D740" s="217" t="s">
        <v>197</v>
      </c>
      <c r="E740" s="282" t="s">
        <v>21</v>
      </c>
      <c r="F740" s="283" t="s">
        <v>1251</v>
      </c>
      <c r="G740" s="281"/>
      <c r="H740" s="284" t="s">
        <v>21</v>
      </c>
      <c r="I740" s="285"/>
      <c r="J740" s="281"/>
      <c r="K740" s="281"/>
      <c r="L740" s="286"/>
      <c r="M740" s="287"/>
      <c r="N740" s="288"/>
      <c r="O740" s="288"/>
      <c r="P740" s="288"/>
      <c r="Q740" s="288"/>
      <c r="R740" s="288"/>
      <c r="S740" s="288"/>
      <c r="T740" s="289"/>
      <c r="AT740" s="290" t="s">
        <v>197</v>
      </c>
      <c r="AU740" s="290" t="s">
        <v>79</v>
      </c>
      <c r="AV740" s="15" t="s">
        <v>75</v>
      </c>
      <c r="AW740" s="15" t="s">
        <v>32</v>
      </c>
      <c r="AX740" s="15" t="s">
        <v>68</v>
      </c>
      <c r="AY740" s="290" t="s">
        <v>188</v>
      </c>
    </row>
    <row r="741" spans="2:65" s="12" customFormat="1">
      <c r="B741" s="215"/>
      <c r="C741" s="216"/>
      <c r="D741" s="217" t="s">
        <v>197</v>
      </c>
      <c r="E741" s="218" t="s">
        <v>21</v>
      </c>
      <c r="F741" s="219" t="s">
        <v>865</v>
      </c>
      <c r="G741" s="216"/>
      <c r="H741" s="220">
        <v>13.8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197</v>
      </c>
      <c r="AU741" s="226" t="s">
        <v>79</v>
      </c>
      <c r="AV741" s="12" t="s">
        <v>79</v>
      </c>
      <c r="AW741" s="12" t="s">
        <v>32</v>
      </c>
      <c r="AX741" s="12" t="s">
        <v>68</v>
      </c>
      <c r="AY741" s="226" t="s">
        <v>188</v>
      </c>
    </row>
    <row r="742" spans="2:65" s="12" customFormat="1">
      <c r="B742" s="215"/>
      <c r="C742" s="216"/>
      <c r="D742" s="217" t="s">
        <v>197</v>
      </c>
      <c r="E742" s="218" t="s">
        <v>21</v>
      </c>
      <c r="F742" s="219" t="s">
        <v>866</v>
      </c>
      <c r="G742" s="216"/>
      <c r="H742" s="220">
        <v>7.7</v>
      </c>
      <c r="I742" s="221"/>
      <c r="J742" s="216"/>
      <c r="K742" s="216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197</v>
      </c>
      <c r="AU742" s="226" t="s">
        <v>79</v>
      </c>
      <c r="AV742" s="12" t="s">
        <v>79</v>
      </c>
      <c r="AW742" s="12" t="s">
        <v>32</v>
      </c>
      <c r="AX742" s="12" t="s">
        <v>68</v>
      </c>
      <c r="AY742" s="226" t="s">
        <v>188</v>
      </c>
    </row>
    <row r="743" spans="2:65" s="12" customFormat="1">
      <c r="B743" s="215"/>
      <c r="C743" s="216"/>
      <c r="D743" s="217" t="s">
        <v>197</v>
      </c>
      <c r="E743" s="218" t="s">
        <v>21</v>
      </c>
      <c r="F743" s="219" t="s">
        <v>867</v>
      </c>
      <c r="G743" s="216"/>
      <c r="H743" s="220">
        <v>7.7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197</v>
      </c>
      <c r="AU743" s="226" t="s">
        <v>79</v>
      </c>
      <c r="AV743" s="12" t="s">
        <v>79</v>
      </c>
      <c r="AW743" s="12" t="s">
        <v>32</v>
      </c>
      <c r="AX743" s="12" t="s">
        <v>68</v>
      </c>
      <c r="AY743" s="226" t="s">
        <v>188</v>
      </c>
    </row>
    <row r="744" spans="2:65" s="12" customFormat="1">
      <c r="B744" s="215"/>
      <c r="C744" s="216"/>
      <c r="D744" s="217" t="s">
        <v>197</v>
      </c>
      <c r="E744" s="218" t="s">
        <v>21</v>
      </c>
      <c r="F744" s="219" t="s">
        <v>868</v>
      </c>
      <c r="G744" s="216"/>
      <c r="H744" s="220">
        <v>16.8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197</v>
      </c>
      <c r="AU744" s="226" t="s">
        <v>79</v>
      </c>
      <c r="AV744" s="12" t="s">
        <v>79</v>
      </c>
      <c r="AW744" s="12" t="s">
        <v>32</v>
      </c>
      <c r="AX744" s="12" t="s">
        <v>68</v>
      </c>
      <c r="AY744" s="226" t="s">
        <v>188</v>
      </c>
    </row>
    <row r="745" spans="2:65" s="13" customFormat="1">
      <c r="B745" s="227"/>
      <c r="C745" s="228"/>
      <c r="D745" s="217" t="s">
        <v>197</v>
      </c>
      <c r="E745" s="242" t="s">
        <v>21</v>
      </c>
      <c r="F745" s="243" t="s">
        <v>199</v>
      </c>
      <c r="G745" s="228"/>
      <c r="H745" s="244">
        <v>46</v>
      </c>
      <c r="I745" s="233"/>
      <c r="J745" s="228"/>
      <c r="K745" s="228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197</v>
      </c>
      <c r="AU745" s="238" t="s">
        <v>79</v>
      </c>
      <c r="AV745" s="13" t="s">
        <v>114</v>
      </c>
      <c r="AW745" s="13" t="s">
        <v>32</v>
      </c>
      <c r="AX745" s="13" t="s">
        <v>68</v>
      </c>
      <c r="AY745" s="238" t="s">
        <v>188</v>
      </c>
    </row>
    <row r="746" spans="2:65" s="12" customFormat="1">
      <c r="B746" s="215"/>
      <c r="C746" s="216"/>
      <c r="D746" s="217" t="s">
        <v>197</v>
      </c>
      <c r="E746" s="218" t="s">
        <v>21</v>
      </c>
      <c r="F746" s="219" t="s">
        <v>1252</v>
      </c>
      <c r="G746" s="216"/>
      <c r="H746" s="220">
        <v>46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197</v>
      </c>
      <c r="AU746" s="226" t="s">
        <v>79</v>
      </c>
      <c r="AV746" s="12" t="s">
        <v>79</v>
      </c>
      <c r="AW746" s="12" t="s">
        <v>32</v>
      </c>
      <c r="AX746" s="12" t="s">
        <v>68</v>
      </c>
      <c r="AY746" s="226" t="s">
        <v>188</v>
      </c>
    </row>
    <row r="747" spans="2:65" s="13" customFormat="1">
      <c r="B747" s="227"/>
      <c r="C747" s="228"/>
      <c r="D747" s="217" t="s">
        <v>197</v>
      </c>
      <c r="E747" s="242" t="s">
        <v>21</v>
      </c>
      <c r="F747" s="243" t="s">
        <v>199</v>
      </c>
      <c r="G747" s="228"/>
      <c r="H747" s="244">
        <v>46</v>
      </c>
      <c r="I747" s="233"/>
      <c r="J747" s="228"/>
      <c r="K747" s="228"/>
      <c r="L747" s="234"/>
      <c r="M747" s="235"/>
      <c r="N747" s="236"/>
      <c r="O747" s="236"/>
      <c r="P747" s="236"/>
      <c r="Q747" s="236"/>
      <c r="R747" s="236"/>
      <c r="S747" s="236"/>
      <c r="T747" s="237"/>
      <c r="AT747" s="238" t="s">
        <v>197</v>
      </c>
      <c r="AU747" s="238" t="s">
        <v>79</v>
      </c>
      <c r="AV747" s="13" t="s">
        <v>114</v>
      </c>
      <c r="AW747" s="13" t="s">
        <v>32</v>
      </c>
      <c r="AX747" s="13" t="s">
        <v>68</v>
      </c>
      <c r="AY747" s="238" t="s">
        <v>188</v>
      </c>
    </row>
    <row r="748" spans="2:65" s="14" customFormat="1">
      <c r="B748" s="245"/>
      <c r="C748" s="246"/>
      <c r="D748" s="217" t="s">
        <v>197</v>
      </c>
      <c r="E748" s="291" t="s">
        <v>21</v>
      </c>
      <c r="F748" s="292" t="s">
        <v>238</v>
      </c>
      <c r="G748" s="246"/>
      <c r="H748" s="293">
        <v>92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AT748" s="255" t="s">
        <v>197</v>
      </c>
      <c r="AU748" s="255" t="s">
        <v>79</v>
      </c>
      <c r="AV748" s="14" t="s">
        <v>195</v>
      </c>
      <c r="AW748" s="14" t="s">
        <v>32</v>
      </c>
      <c r="AX748" s="14" t="s">
        <v>68</v>
      </c>
      <c r="AY748" s="255" t="s">
        <v>188</v>
      </c>
    </row>
    <row r="749" spans="2:65" s="12" customFormat="1">
      <c r="B749" s="215"/>
      <c r="C749" s="216"/>
      <c r="D749" s="229" t="s">
        <v>197</v>
      </c>
      <c r="E749" s="239" t="s">
        <v>21</v>
      </c>
      <c r="F749" s="240" t="s">
        <v>1253</v>
      </c>
      <c r="G749" s="216"/>
      <c r="H749" s="241">
        <v>93.84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197</v>
      </c>
      <c r="AU749" s="226" t="s">
        <v>79</v>
      </c>
      <c r="AV749" s="12" t="s">
        <v>79</v>
      </c>
      <c r="AW749" s="12" t="s">
        <v>32</v>
      </c>
      <c r="AX749" s="12" t="s">
        <v>75</v>
      </c>
      <c r="AY749" s="226" t="s">
        <v>188</v>
      </c>
    </row>
    <row r="750" spans="2:65" s="1" customFormat="1" ht="31.5" customHeight="1">
      <c r="B750" s="42"/>
      <c r="C750" s="203" t="s">
        <v>1254</v>
      </c>
      <c r="D750" s="203" t="s">
        <v>190</v>
      </c>
      <c r="E750" s="204" t="s">
        <v>1255</v>
      </c>
      <c r="F750" s="205" t="s">
        <v>1256</v>
      </c>
      <c r="G750" s="206" t="s">
        <v>193</v>
      </c>
      <c r="H750" s="207">
        <v>584.49</v>
      </c>
      <c r="I750" s="208"/>
      <c r="J750" s="209">
        <f>ROUND(I750*H750,2)</f>
        <v>0</v>
      </c>
      <c r="K750" s="205" t="s">
        <v>21</v>
      </c>
      <c r="L750" s="62"/>
      <c r="M750" s="210" t="s">
        <v>21</v>
      </c>
      <c r="N750" s="211" t="s">
        <v>39</v>
      </c>
      <c r="O750" s="43"/>
      <c r="P750" s="212">
        <f>O750*H750</f>
        <v>0</v>
      </c>
      <c r="Q750" s="212">
        <v>1.16E-3</v>
      </c>
      <c r="R750" s="212">
        <f>Q750*H750</f>
        <v>0.67800840000000007</v>
      </c>
      <c r="S750" s="212">
        <v>0</v>
      </c>
      <c r="T750" s="213">
        <f>S750*H750</f>
        <v>0</v>
      </c>
      <c r="AR750" s="25" t="s">
        <v>270</v>
      </c>
      <c r="AT750" s="25" t="s">
        <v>190</v>
      </c>
      <c r="AU750" s="25" t="s">
        <v>79</v>
      </c>
      <c r="AY750" s="25" t="s">
        <v>188</v>
      </c>
      <c r="BE750" s="214">
        <f>IF(N750="základní",J750,0)</f>
        <v>0</v>
      </c>
      <c r="BF750" s="214">
        <f>IF(N750="snížená",J750,0)</f>
        <v>0</v>
      </c>
      <c r="BG750" s="214">
        <f>IF(N750="zákl. přenesená",J750,0)</f>
        <v>0</v>
      </c>
      <c r="BH750" s="214">
        <f>IF(N750="sníž. přenesená",J750,0)</f>
        <v>0</v>
      </c>
      <c r="BI750" s="214">
        <f>IF(N750="nulová",J750,0)</f>
        <v>0</v>
      </c>
      <c r="BJ750" s="25" t="s">
        <v>75</v>
      </c>
      <c r="BK750" s="214">
        <f>ROUND(I750*H750,2)</f>
        <v>0</v>
      </c>
      <c r="BL750" s="25" t="s">
        <v>270</v>
      </c>
      <c r="BM750" s="25" t="s">
        <v>1257</v>
      </c>
    </row>
    <row r="751" spans="2:65" s="15" customFormat="1">
      <c r="B751" s="280"/>
      <c r="C751" s="281"/>
      <c r="D751" s="217" t="s">
        <v>197</v>
      </c>
      <c r="E751" s="282" t="s">
        <v>21</v>
      </c>
      <c r="F751" s="283" t="s">
        <v>1258</v>
      </c>
      <c r="G751" s="281"/>
      <c r="H751" s="284" t="s">
        <v>21</v>
      </c>
      <c r="I751" s="285"/>
      <c r="J751" s="281"/>
      <c r="K751" s="281"/>
      <c r="L751" s="286"/>
      <c r="M751" s="287"/>
      <c r="N751" s="288"/>
      <c r="O751" s="288"/>
      <c r="P751" s="288"/>
      <c r="Q751" s="288"/>
      <c r="R751" s="288"/>
      <c r="S751" s="288"/>
      <c r="T751" s="289"/>
      <c r="AT751" s="290" t="s">
        <v>197</v>
      </c>
      <c r="AU751" s="290" t="s">
        <v>79</v>
      </c>
      <c r="AV751" s="15" t="s">
        <v>75</v>
      </c>
      <c r="AW751" s="15" t="s">
        <v>32</v>
      </c>
      <c r="AX751" s="15" t="s">
        <v>68</v>
      </c>
      <c r="AY751" s="290" t="s">
        <v>188</v>
      </c>
    </row>
    <row r="752" spans="2:65" s="12" customFormat="1">
      <c r="B752" s="215"/>
      <c r="C752" s="216"/>
      <c r="D752" s="217" t="s">
        <v>197</v>
      </c>
      <c r="E752" s="218" t="s">
        <v>21</v>
      </c>
      <c r="F752" s="219" t="s">
        <v>1188</v>
      </c>
      <c r="G752" s="216"/>
      <c r="H752" s="220">
        <v>238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197</v>
      </c>
      <c r="AU752" s="226" t="s">
        <v>79</v>
      </c>
      <c r="AV752" s="12" t="s">
        <v>79</v>
      </c>
      <c r="AW752" s="12" t="s">
        <v>32</v>
      </c>
      <c r="AX752" s="12" t="s">
        <v>68</v>
      </c>
      <c r="AY752" s="226" t="s">
        <v>188</v>
      </c>
    </row>
    <row r="753" spans="2:65" s="13" customFormat="1">
      <c r="B753" s="227"/>
      <c r="C753" s="228"/>
      <c r="D753" s="217" t="s">
        <v>197</v>
      </c>
      <c r="E753" s="242" t="s">
        <v>21</v>
      </c>
      <c r="F753" s="243" t="s">
        <v>199</v>
      </c>
      <c r="G753" s="228"/>
      <c r="H753" s="244">
        <v>238</v>
      </c>
      <c r="I753" s="233"/>
      <c r="J753" s="228"/>
      <c r="K753" s="228"/>
      <c r="L753" s="234"/>
      <c r="M753" s="235"/>
      <c r="N753" s="236"/>
      <c r="O753" s="236"/>
      <c r="P753" s="236"/>
      <c r="Q753" s="236"/>
      <c r="R753" s="236"/>
      <c r="S753" s="236"/>
      <c r="T753" s="237"/>
      <c r="AT753" s="238" t="s">
        <v>197</v>
      </c>
      <c r="AU753" s="238" t="s">
        <v>79</v>
      </c>
      <c r="AV753" s="13" t="s">
        <v>114</v>
      </c>
      <c r="AW753" s="13" t="s">
        <v>32</v>
      </c>
      <c r="AX753" s="13" t="s">
        <v>68</v>
      </c>
      <c r="AY753" s="238" t="s">
        <v>188</v>
      </c>
    </row>
    <row r="754" spans="2:65" s="15" customFormat="1">
      <c r="B754" s="280"/>
      <c r="C754" s="281"/>
      <c r="D754" s="217" t="s">
        <v>197</v>
      </c>
      <c r="E754" s="282" t="s">
        <v>21</v>
      </c>
      <c r="F754" s="283" t="s">
        <v>1259</v>
      </c>
      <c r="G754" s="281"/>
      <c r="H754" s="284" t="s">
        <v>21</v>
      </c>
      <c r="I754" s="285"/>
      <c r="J754" s="281"/>
      <c r="K754" s="281"/>
      <c r="L754" s="286"/>
      <c r="M754" s="287"/>
      <c r="N754" s="288"/>
      <c r="O754" s="288"/>
      <c r="P754" s="288"/>
      <c r="Q754" s="288"/>
      <c r="R754" s="288"/>
      <c r="S754" s="288"/>
      <c r="T754" s="289"/>
      <c r="AT754" s="290" t="s">
        <v>197</v>
      </c>
      <c r="AU754" s="290" t="s">
        <v>79</v>
      </c>
      <c r="AV754" s="15" t="s">
        <v>75</v>
      </c>
      <c r="AW754" s="15" t="s">
        <v>32</v>
      </c>
      <c r="AX754" s="15" t="s">
        <v>68</v>
      </c>
      <c r="AY754" s="290" t="s">
        <v>188</v>
      </c>
    </row>
    <row r="755" spans="2:65" s="12" customFormat="1">
      <c r="B755" s="215"/>
      <c r="C755" s="216"/>
      <c r="D755" s="217" t="s">
        <v>197</v>
      </c>
      <c r="E755" s="218" t="s">
        <v>21</v>
      </c>
      <c r="F755" s="219" t="s">
        <v>1188</v>
      </c>
      <c r="G755" s="216"/>
      <c r="H755" s="220">
        <v>238</v>
      </c>
      <c r="I755" s="221"/>
      <c r="J755" s="216"/>
      <c r="K755" s="216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197</v>
      </c>
      <c r="AU755" s="226" t="s">
        <v>79</v>
      </c>
      <c r="AV755" s="12" t="s">
        <v>79</v>
      </c>
      <c r="AW755" s="12" t="s">
        <v>32</v>
      </c>
      <c r="AX755" s="12" t="s">
        <v>68</v>
      </c>
      <c r="AY755" s="226" t="s">
        <v>188</v>
      </c>
    </row>
    <row r="756" spans="2:65" s="13" customFormat="1">
      <c r="B756" s="227"/>
      <c r="C756" s="228"/>
      <c r="D756" s="217" t="s">
        <v>197</v>
      </c>
      <c r="E756" s="242" t="s">
        <v>21</v>
      </c>
      <c r="F756" s="243" t="s">
        <v>199</v>
      </c>
      <c r="G756" s="228"/>
      <c r="H756" s="244">
        <v>238</v>
      </c>
      <c r="I756" s="233"/>
      <c r="J756" s="228"/>
      <c r="K756" s="228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197</v>
      </c>
      <c r="AU756" s="238" t="s">
        <v>79</v>
      </c>
      <c r="AV756" s="13" t="s">
        <v>114</v>
      </c>
      <c r="AW756" s="13" t="s">
        <v>32</v>
      </c>
      <c r="AX756" s="13" t="s">
        <v>68</v>
      </c>
      <c r="AY756" s="238" t="s">
        <v>188</v>
      </c>
    </row>
    <row r="757" spans="2:65" s="12" customFormat="1">
      <c r="B757" s="215"/>
      <c r="C757" s="216"/>
      <c r="D757" s="217" t="s">
        <v>197</v>
      </c>
      <c r="E757" s="218" t="s">
        <v>21</v>
      </c>
      <c r="F757" s="219" t="s">
        <v>1260</v>
      </c>
      <c r="G757" s="216"/>
      <c r="H757" s="220">
        <v>5.12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197</v>
      </c>
      <c r="AU757" s="226" t="s">
        <v>79</v>
      </c>
      <c r="AV757" s="12" t="s">
        <v>79</v>
      </c>
      <c r="AW757" s="12" t="s">
        <v>32</v>
      </c>
      <c r="AX757" s="12" t="s">
        <v>68</v>
      </c>
      <c r="AY757" s="226" t="s">
        <v>188</v>
      </c>
    </row>
    <row r="758" spans="2:65" s="13" customFormat="1">
      <c r="B758" s="227"/>
      <c r="C758" s="228"/>
      <c r="D758" s="217" t="s">
        <v>197</v>
      </c>
      <c r="E758" s="242" t="s">
        <v>21</v>
      </c>
      <c r="F758" s="243" t="s">
        <v>199</v>
      </c>
      <c r="G758" s="228"/>
      <c r="H758" s="244">
        <v>5.12</v>
      </c>
      <c r="I758" s="233"/>
      <c r="J758" s="228"/>
      <c r="K758" s="228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197</v>
      </c>
      <c r="AU758" s="238" t="s">
        <v>79</v>
      </c>
      <c r="AV758" s="13" t="s">
        <v>114</v>
      </c>
      <c r="AW758" s="13" t="s">
        <v>32</v>
      </c>
      <c r="AX758" s="13" t="s">
        <v>68</v>
      </c>
      <c r="AY758" s="238" t="s">
        <v>188</v>
      </c>
    </row>
    <row r="759" spans="2:65" s="12" customFormat="1">
      <c r="B759" s="215"/>
      <c r="C759" s="216"/>
      <c r="D759" s="217" t="s">
        <v>197</v>
      </c>
      <c r="E759" s="218" t="s">
        <v>21</v>
      </c>
      <c r="F759" s="219" t="s">
        <v>1261</v>
      </c>
      <c r="G759" s="216"/>
      <c r="H759" s="220">
        <v>5.12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197</v>
      </c>
      <c r="AU759" s="226" t="s">
        <v>79</v>
      </c>
      <c r="AV759" s="12" t="s">
        <v>79</v>
      </c>
      <c r="AW759" s="12" t="s">
        <v>32</v>
      </c>
      <c r="AX759" s="12" t="s">
        <v>68</v>
      </c>
      <c r="AY759" s="226" t="s">
        <v>188</v>
      </c>
    </row>
    <row r="760" spans="2:65" s="13" customFormat="1">
      <c r="B760" s="227"/>
      <c r="C760" s="228"/>
      <c r="D760" s="217" t="s">
        <v>197</v>
      </c>
      <c r="E760" s="242" t="s">
        <v>21</v>
      </c>
      <c r="F760" s="243" t="s">
        <v>199</v>
      </c>
      <c r="G760" s="228"/>
      <c r="H760" s="244">
        <v>5.12</v>
      </c>
      <c r="I760" s="233"/>
      <c r="J760" s="228"/>
      <c r="K760" s="228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197</v>
      </c>
      <c r="AU760" s="238" t="s">
        <v>79</v>
      </c>
      <c r="AV760" s="13" t="s">
        <v>114</v>
      </c>
      <c r="AW760" s="13" t="s">
        <v>32</v>
      </c>
      <c r="AX760" s="13" t="s">
        <v>68</v>
      </c>
      <c r="AY760" s="238" t="s">
        <v>188</v>
      </c>
    </row>
    <row r="761" spans="2:65" s="12" customFormat="1">
      <c r="B761" s="215"/>
      <c r="C761" s="216"/>
      <c r="D761" s="217" t="s">
        <v>197</v>
      </c>
      <c r="E761" s="218" t="s">
        <v>21</v>
      </c>
      <c r="F761" s="219" t="s">
        <v>1262</v>
      </c>
      <c r="G761" s="216"/>
      <c r="H761" s="220">
        <v>83.25</v>
      </c>
      <c r="I761" s="221"/>
      <c r="J761" s="216"/>
      <c r="K761" s="216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197</v>
      </c>
      <c r="AU761" s="226" t="s">
        <v>79</v>
      </c>
      <c r="AV761" s="12" t="s">
        <v>79</v>
      </c>
      <c r="AW761" s="12" t="s">
        <v>32</v>
      </c>
      <c r="AX761" s="12" t="s">
        <v>68</v>
      </c>
      <c r="AY761" s="226" t="s">
        <v>188</v>
      </c>
    </row>
    <row r="762" spans="2:65" s="13" customFormat="1">
      <c r="B762" s="227"/>
      <c r="C762" s="228"/>
      <c r="D762" s="217" t="s">
        <v>197</v>
      </c>
      <c r="E762" s="242" t="s">
        <v>21</v>
      </c>
      <c r="F762" s="243" t="s">
        <v>199</v>
      </c>
      <c r="G762" s="228"/>
      <c r="H762" s="244">
        <v>83.25</v>
      </c>
      <c r="I762" s="233"/>
      <c r="J762" s="228"/>
      <c r="K762" s="228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197</v>
      </c>
      <c r="AU762" s="238" t="s">
        <v>79</v>
      </c>
      <c r="AV762" s="13" t="s">
        <v>114</v>
      </c>
      <c r="AW762" s="13" t="s">
        <v>32</v>
      </c>
      <c r="AX762" s="13" t="s">
        <v>68</v>
      </c>
      <c r="AY762" s="238" t="s">
        <v>188</v>
      </c>
    </row>
    <row r="763" spans="2:65" s="15" customFormat="1">
      <c r="B763" s="280"/>
      <c r="C763" s="281"/>
      <c r="D763" s="217" t="s">
        <v>197</v>
      </c>
      <c r="E763" s="282" t="s">
        <v>21</v>
      </c>
      <c r="F763" s="283" t="s">
        <v>1263</v>
      </c>
      <c r="G763" s="281"/>
      <c r="H763" s="284" t="s">
        <v>21</v>
      </c>
      <c r="I763" s="285"/>
      <c r="J763" s="281"/>
      <c r="K763" s="281"/>
      <c r="L763" s="286"/>
      <c r="M763" s="287"/>
      <c r="N763" s="288"/>
      <c r="O763" s="288"/>
      <c r="P763" s="288"/>
      <c r="Q763" s="288"/>
      <c r="R763" s="288"/>
      <c r="S763" s="288"/>
      <c r="T763" s="289"/>
      <c r="AT763" s="290" t="s">
        <v>197</v>
      </c>
      <c r="AU763" s="290" t="s">
        <v>79</v>
      </c>
      <c r="AV763" s="15" t="s">
        <v>75</v>
      </c>
      <c r="AW763" s="15" t="s">
        <v>32</v>
      </c>
      <c r="AX763" s="15" t="s">
        <v>68</v>
      </c>
      <c r="AY763" s="290" t="s">
        <v>188</v>
      </c>
    </row>
    <row r="764" spans="2:65" s="12" customFormat="1">
      <c r="B764" s="215"/>
      <c r="C764" s="216"/>
      <c r="D764" s="217" t="s">
        <v>197</v>
      </c>
      <c r="E764" s="218" t="s">
        <v>21</v>
      </c>
      <c r="F764" s="219" t="s">
        <v>1264</v>
      </c>
      <c r="G764" s="216"/>
      <c r="H764" s="220">
        <v>15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197</v>
      </c>
      <c r="AU764" s="226" t="s">
        <v>79</v>
      </c>
      <c r="AV764" s="12" t="s">
        <v>79</v>
      </c>
      <c r="AW764" s="12" t="s">
        <v>32</v>
      </c>
      <c r="AX764" s="12" t="s">
        <v>68</v>
      </c>
      <c r="AY764" s="226" t="s">
        <v>188</v>
      </c>
    </row>
    <row r="765" spans="2:65" s="13" customFormat="1">
      <c r="B765" s="227"/>
      <c r="C765" s="228"/>
      <c r="D765" s="217" t="s">
        <v>197</v>
      </c>
      <c r="E765" s="242" t="s">
        <v>21</v>
      </c>
      <c r="F765" s="243" t="s">
        <v>199</v>
      </c>
      <c r="G765" s="228"/>
      <c r="H765" s="244">
        <v>15</v>
      </c>
      <c r="I765" s="233"/>
      <c r="J765" s="228"/>
      <c r="K765" s="228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197</v>
      </c>
      <c r="AU765" s="238" t="s">
        <v>79</v>
      </c>
      <c r="AV765" s="13" t="s">
        <v>114</v>
      </c>
      <c r="AW765" s="13" t="s">
        <v>32</v>
      </c>
      <c r="AX765" s="13" t="s">
        <v>68</v>
      </c>
      <c r="AY765" s="238" t="s">
        <v>188</v>
      </c>
    </row>
    <row r="766" spans="2:65" s="14" customFormat="1">
      <c r="B766" s="245"/>
      <c r="C766" s="246"/>
      <c r="D766" s="229" t="s">
        <v>197</v>
      </c>
      <c r="E766" s="247" t="s">
        <v>21</v>
      </c>
      <c r="F766" s="248" t="s">
        <v>238</v>
      </c>
      <c r="G766" s="246"/>
      <c r="H766" s="249">
        <v>584.49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AT766" s="255" t="s">
        <v>197</v>
      </c>
      <c r="AU766" s="255" t="s">
        <v>79</v>
      </c>
      <c r="AV766" s="14" t="s">
        <v>195</v>
      </c>
      <c r="AW766" s="14" t="s">
        <v>32</v>
      </c>
      <c r="AX766" s="14" t="s">
        <v>75</v>
      </c>
      <c r="AY766" s="255" t="s">
        <v>188</v>
      </c>
    </row>
    <row r="767" spans="2:65" s="1" customFormat="1" ht="22.5" customHeight="1">
      <c r="B767" s="42"/>
      <c r="C767" s="256" t="s">
        <v>1265</v>
      </c>
      <c r="D767" s="256" t="s">
        <v>292</v>
      </c>
      <c r="E767" s="257" t="s">
        <v>1266</v>
      </c>
      <c r="F767" s="258" t="s">
        <v>1267</v>
      </c>
      <c r="G767" s="259" t="s">
        <v>247</v>
      </c>
      <c r="H767" s="260">
        <v>87.644999999999996</v>
      </c>
      <c r="I767" s="261"/>
      <c r="J767" s="262">
        <f>ROUND(I767*H767,2)</f>
        <v>0</v>
      </c>
      <c r="K767" s="258" t="s">
        <v>21</v>
      </c>
      <c r="L767" s="263"/>
      <c r="M767" s="264" t="s">
        <v>21</v>
      </c>
      <c r="N767" s="265" t="s">
        <v>39</v>
      </c>
      <c r="O767" s="43"/>
      <c r="P767" s="212">
        <f>O767*H767</f>
        <v>0</v>
      </c>
      <c r="Q767" s="212">
        <v>2.5000000000000001E-2</v>
      </c>
      <c r="R767" s="212">
        <f>Q767*H767</f>
        <v>2.191125</v>
      </c>
      <c r="S767" s="212">
        <v>0</v>
      </c>
      <c r="T767" s="213">
        <f>S767*H767</f>
        <v>0</v>
      </c>
      <c r="AR767" s="25" t="s">
        <v>354</v>
      </c>
      <c r="AT767" s="25" t="s">
        <v>292</v>
      </c>
      <c r="AU767" s="25" t="s">
        <v>79</v>
      </c>
      <c r="AY767" s="25" t="s">
        <v>188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25" t="s">
        <v>75</v>
      </c>
      <c r="BK767" s="214">
        <f>ROUND(I767*H767,2)</f>
        <v>0</v>
      </c>
      <c r="BL767" s="25" t="s">
        <v>270</v>
      </c>
      <c r="BM767" s="25" t="s">
        <v>1268</v>
      </c>
    </row>
    <row r="768" spans="2:65" s="15" customFormat="1">
      <c r="B768" s="280"/>
      <c r="C768" s="281"/>
      <c r="D768" s="217" t="s">
        <v>197</v>
      </c>
      <c r="E768" s="282" t="s">
        <v>21</v>
      </c>
      <c r="F768" s="283" t="s">
        <v>1258</v>
      </c>
      <c r="G768" s="281"/>
      <c r="H768" s="284" t="s">
        <v>21</v>
      </c>
      <c r="I768" s="285"/>
      <c r="J768" s="281"/>
      <c r="K768" s="281"/>
      <c r="L768" s="286"/>
      <c r="M768" s="287"/>
      <c r="N768" s="288"/>
      <c r="O768" s="288"/>
      <c r="P768" s="288"/>
      <c r="Q768" s="288"/>
      <c r="R768" s="288"/>
      <c r="S768" s="288"/>
      <c r="T768" s="289"/>
      <c r="AT768" s="290" t="s">
        <v>197</v>
      </c>
      <c r="AU768" s="290" t="s">
        <v>79</v>
      </c>
      <c r="AV768" s="15" t="s">
        <v>75</v>
      </c>
      <c r="AW768" s="15" t="s">
        <v>32</v>
      </c>
      <c r="AX768" s="15" t="s">
        <v>68</v>
      </c>
      <c r="AY768" s="290" t="s">
        <v>188</v>
      </c>
    </row>
    <row r="769" spans="2:65" s="12" customFormat="1">
      <c r="B769" s="215"/>
      <c r="C769" s="216"/>
      <c r="D769" s="217" t="s">
        <v>197</v>
      </c>
      <c r="E769" s="218" t="s">
        <v>21</v>
      </c>
      <c r="F769" s="219" t="s">
        <v>1269</v>
      </c>
      <c r="G769" s="216"/>
      <c r="H769" s="220">
        <v>47.6</v>
      </c>
      <c r="I769" s="221"/>
      <c r="J769" s="216"/>
      <c r="K769" s="216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197</v>
      </c>
      <c r="AU769" s="226" t="s">
        <v>79</v>
      </c>
      <c r="AV769" s="12" t="s">
        <v>79</v>
      </c>
      <c r="AW769" s="12" t="s">
        <v>32</v>
      </c>
      <c r="AX769" s="12" t="s">
        <v>68</v>
      </c>
      <c r="AY769" s="226" t="s">
        <v>188</v>
      </c>
    </row>
    <row r="770" spans="2:65" s="13" customFormat="1">
      <c r="B770" s="227"/>
      <c r="C770" s="228"/>
      <c r="D770" s="217" t="s">
        <v>197</v>
      </c>
      <c r="E770" s="242" t="s">
        <v>21</v>
      </c>
      <c r="F770" s="243" t="s">
        <v>199</v>
      </c>
      <c r="G770" s="228"/>
      <c r="H770" s="244">
        <v>47.6</v>
      </c>
      <c r="I770" s="233"/>
      <c r="J770" s="228"/>
      <c r="K770" s="228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197</v>
      </c>
      <c r="AU770" s="238" t="s">
        <v>79</v>
      </c>
      <c r="AV770" s="13" t="s">
        <v>114</v>
      </c>
      <c r="AW770" s="13" t="s">
        <v>32</v>
      </c>
      <c r="AX770" s="13" t="s">
        <v>68</v>
      </c>
      <c r="AY770" s="238" t="s">
        <v>188</v>
      </c>
    </row>
    <row r="771" spans="2:65" s="15" customFormat="1">
      <c r="B771" s="280"/>
      <c r="C771" s="281"/>
      <c r="D771" s="217" t="s">
        <v>197</v>
      </c>
      <c r="E771" s="282" t="s">
        <v>21</v>
      </c>
      <c r="F771" s="283" t="s">
        <v>1259</v>
      </c>
      <c r="G771" s="281"/>
      <c r="H771" s="284" t="s">
        <v>21</v>
      </c>
      <c r="I771" s="285"/>
      <c r="J771" s="281"/>
      <c r="K771" s="281"/>
      <c r="L771" s="286"/>
      <c r="M771" s="287"/>
      <c r="N771" s="288"/>
      <c r="O771" s="288"/>
      <c r="P771" s="288"/>
      <c r="Q771" s="288"/>
      <c r="R771" s="288"/>
      <c r="S771" s="288"/>
      <c r="T771" s="289"/>
      <c r="AT771" s="290" t="s">
        <v>197</v>
      </c>
      <c r="AU771" s="290" t="s">
        <v>79</v>
      </c>
      <c r="AV771" s="15" t="s">
        <v>75</v>
      </c>
      <c r="AW771" s="15" t="s">
        <v>32</v>
      </c>
      <c r="AX771" s="15" t="s">
        <v>68</v>
      </c>
      <c r="AY771" s="290" t="s">
        <v>188</v>
      </c>
    </row>
    <row r="772" spans="2:65" s="12" customFormat="1">
      <c r="B772" s="215"/>
      <c r="C772" s="216"/>
      <c r="D772" s="217" t="s">
        <v>197</v>
      </c>
      <c r="E772" s="218" t="s">
        <v>21</v>
      </c>
      <c r="F772" s="219" t="s">
        <v>1270</v>
      </c>
      <c r="G772" s="216"/>
      <c r="H772" s="220">
        <v>35.700000000000003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197</v>
      </c>
      <c r="AU772" s="226" t="s">
        <v>79</v>
      </c>
      <c r="AV772" s="12" t="s">
        <v>79</v>
      </c>
      <c r="AW772" s="12" t="s">
        <v>32</v>
      </c>
      <c r="AX772" s="12" t="s">
        <v>68</v>
      </c>
      <c r="AY772" s="226" t="s">
        <v>188</v>
      </c>
    </row>
    <row r="773" spans="2:65" s="13" customFormat="1">
      <c r="B773" s="227"/>
      <c r="C773" s="228"/>
      <c r="D773" s="217" t="s">
        <v>197</v>
      </c>
      <c r="E773" s="242" t="s">
        <v>21</v>
      </c>
      <c r="F773" s="243" t="s">
        <v>199</v>
      </c>
      <c r="G773" s="228"/>
      <c r="H773" s="244">
        <v>35.700000000000003</v>
      </c>
      <c r="I773" s="233"/>
      <c r="J773" s="228"/>
      <c r="K773" s="228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197</v>
      </c>
      <c r="AU773" s="238" t="s">
        <v>79</v>
      </c>
      <c r="AV773" s="13" t="s">
        <v>114</v>
      </c>
      <c r="AW773" s="13" t="s">
        <v>32</v>
      </c>
      <c r="AX773" s="13" t="s">
        <v>68</v>
      </c>
      <c r="AY773" s="238" t="s">
        <v>188</v>
      </c>
    </row>
    <row r="774" spans="2:65" s="12" customFormat="1">
      <c r="B774" s="215"/>
      <c r="C774" s="216"/>
      <c r="D774" s="217" t="s">
        <v>197</v>
      </c>
      <c r="E774" s="218" t="s">
        <v>21</v>
      </c>
      <c r="F774" s="219" t="s">
        <v>1271</v>
      </c>
      <c r="G774" s="216"/>
      <c r="H774" s="220">
        <v>0.76800000000000002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197</v>
      </c>
      <c r="AU774" s="226" t="s">
        <v>79</v>
      </c>
      <c r="AV774" s="12" t="s">
        <v>79</v>
      </c>
      <c r="AW774" s="12" t="s">
        <v>32</v>
      </c>
      <c r="AX774" s="12" t="s">
        <v>68</v>
      </c>
      <c r="AY774" s="226" t="s">
        <v>188</v>
      </c>
    </row>
    <row r="775" spans="2:65" s="13" customFormat="1">
      <c r="B775" s="227"/>
      <c r="C775" s="228"/>
      <c r="D775" s="217" t="s">
        <v>197</v>
      </c>
      <c r="E775" s="242" t="s">
        <v>21</v>
      </c>
      <c r="F775" s="243" t="s">
        <v>199</v>
      </c>
      <c r="G775" s="228"/>
      <c r="H775" s="244">
        <v>0.76800000000000002</v>
      </c>
      <c r="I775" s="233"/>
      <c r="J775" s="228"/>
      <c r="K775" s="228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197</v>
      </c>
      <c r="AU775" s="238" t="s">
        <v>79</v>
      </c>
      <c r="AV775" s="13" t="s">
        <v>114</v>
      </c>
      <c r="AW775" s="13" t="s">
        <v>32</v>
      </c>
      <c r="AX775" s="13" t="s">
        <v>68</v>
      </c>
      <c r="AY775" s="238" t="s">
        <v>188</v>
      </c>
    </row>
    <row r="776" spans="2:65" s="12" customFormat="1">
      <c r="B776" s="215"/>
      <c r="C776" s="216"/>
      <c r="D776" s="217" t="s">
        <v>197</v>
      </c>
      <c r="E776" s="218" t="s">
        <v>21</v>
      </c>
      <c r="F776" s="219" t="s">
        <v>1272</v>
      </c>
      <c r="G776" s="216"/>
      <c r="H776" s="220">
        <v>1.024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197</v>
      </c>
      <c r="AU776" s="226" t="s">
        <v>79</v>
      </c>
      <c r="AV776" s="12" t="s">
        <v>79</v>
      </c>
      <c r="AW776" s="12" t="s">
        <v>32</v>
      </c>
      <c r="AX776" s="12" t="s">
        <v>68</v>
      </c>
      <c r="AY776" s="226" t="s">
        <v>188</v>
      </c>
    </row>
    <row r="777" spans="2:65" s="13" customFormat="1">
      <c r="B777" s="227"/>
      <c r="C777" s="228"/>
      <c r="D777" s="217" t="s">
        <v>197</v>
      </c>
      <c r="E777" s="242" t="s">
        <v>21</v>
      </c>
      <c r="F777" s="243" t="s">
        <v>199</v>
      </c>
      <c r="G777" s="228"/>
      <c r="H777" s="244">
        <v>1.024</v>
      </c>
      <c r="I777" s="233"/>
      <c r="J777" s="228"/>
      <c r="K777" s="228"/>
      <c r="L777" s="234"/>
      <c r="M777" s="235"/>
      <c r="N777" s="236"/>
      <c r="O777" s="236"/>
      <c r="P777" s="236"/>
      <c r="Q777" s="236"/>
      <c r="R777" s="236"/>
      <c r="S777" s="236"/>
      <c r="T777" s="237"/>
      <c r="AT777" s="238" t="s">
        <v>197</v>
      </c>
      <c r="AU777" s="238" t="s">
        <v>79</v>
      </c>
      <c r="AV777" s="13" t="s">
        <v>114</v>
      </c>
      <c r="AW777" s="13" t="s">
        <v>32</v>
      </c>
      <c r="AX777" s="13" t="s">
        <v>68</v>
      </c>
      <c r="AY777" s="238" t="s">
        <v>188</v>
      </c>
    </row>
    <row r="778" spans="2:65" s="14" customFormat="1">
      <c r="B778" s="245"/>
      <c r="C778" s="246"/>
      <c r="D778" s="217" t="s">
        <v>197</v>
      </c>
      <c r="E778" s="291" t="s">
        <v>21</v>
      </c>
      <c r="F778" s="292" t="s">
        <v>238</v>
      </c>
      <c r="G778" s="246"/>
      <c r="H778" s="293">
        <v>85.091999999999999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AT778" s="255" t="s">
        <v>197</v>
      </c>
      <c r="AU778" s="255" t="s">
        <v>79</v>
      </c>
      <c r="AV778" s="14" t="s">
        <v>195</v>
      </c>
      <c r="AW778" s="14" t="s">
        <v>32</v>
      </c>
      <c r="AX778" s="14" t="s">
        <v>68</v>
      </c>
      <c r="AY778" s="255" t="s">
        <v>188</v>
      </c>
    </row>
    <row r="779" spans="2:65" s="12" customFormat="1">
      <c r="B779" s="215"/>
      <c r="C779" s="216"/>
      <c r="D779" s="229" t="s">
        <v>197</v>
      </c>
      <c r="E779" s="239" t="s">
        <v>21</v>
      </c>
      <c r="F779" s="240" t="s">
        <v>1273</v>
      </c>
      <c r="G779" s="216"/>
      <c r="H779" s="241">
        <v>87.644999999999996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197</v>
      </c>
      <c r="AU779" s="226" t="s">
        <v>79</v>
      </c>
      <c r="AV779" s="12" t="s">
        <v>79</v>
      </c>
      <c r="AW779" s="12" t="s">
        <v>32</v>
      </c>
      <c r="AX779" s="12" t="s">
        <v>75</v>
      </c>
      <c r="AY779" s="226" t="s">
        <v>188</v>
      </c>
    </row>
    <row r="780" spans="2:65" s="1" customFormat="1" ht="22.5" customHeight="1">
      <c r="B780" s="42"/>
      <c r="C780" s="256" t="s">
        <v>1274</v>
      </c>
      <c r="D780" s="256" t="s">
        <v>292</v>
      </c>
      <c r="E780" s="257" t="s">
        <v>1275</v>
      </c>
      <c r="F780" s="258" t="s">
        <v>1276</v>
      </c>
      <c r="G780" s="259" t="s">
        <v>193</v>
      </c>
      <c r="H780" s="260">
        <v>87.412999999999997</v>
      </c>
      <c r="I780" s="261"/>
      <c r="J780" s="262">
        <f>ROUND(I780*H780,2)</f>
        <v>0</v>
      </c>
      <c r="K780" s="258" t="s">
        <v>21</v>
      </c>
      <c r="L780" s="263"/>
      <c r="M780" s="264" t="s">
        <v>21</v>
      </c>
      <c r="N780" s="265" t="s">
        <v>39</v>
      </c>
      <c r="O780" s="43"/>
      <c r="P780" s="212">
        <f>O780*H780</f>
        <v>0</v>
      </c>
      <c r="Q780" s="212">
        <v>1.3600000000000001E-3</v>
      </c>
      <c r="R780" s="212">
        <f>Q780*H780</f>
        <v>0.11888168</v>
      </c>
      <c r="S780" s="212">
        <v>0</v>
      </c>
      <c r="T780" s="213">
        <f>S780*H780</f>
        <v>0</v>
      </c>
      <c r="AR780" s="25" t="s">
        <v>354</v>
      </c>
      <c r="AT780" s="25" t="s">
        <v>292</v>
      </c>
      <c r="AU780" s="25" t="s">
        <v>79</v>
      </c>
      <c r="AY780" s="25" t="s">
        <v>188</v>
      </c>
      <c r="BE780" s="214">
        <f>IF(N780="základní",J780,0)</f>
        <v>0</v>
      </c>
      <c r="BF780" s="214">
        <f>IF(N780="snížená",J780,0)</f>
        <v>0</v>
      </c>
      <c r="BG780" s="214">
        <f>IF(N780="zákl. přenesená",J780,0)</f>
        <v>0</v>
      </c>
      <c r="BH780" s="214">
        <f>IF(N780="sníž. přenesená",J780,0)</f>
        <v>0</v>
      </c>
      <c r="BI780" s="214">
        <f>IF(N780="nulová",J780,0)</f>
        <v>0</v>
      </c>
      <c r="BJ780" s="25" t="s">
        <v>75</v>
      </c>
      <c r="BK780" s="214">
        <f>ROUND(I780*H780,2)</f>
        <v>0</v>
      </c>
      <c r="BL780" s="25" t="s">
        <v>270</v>
      </c>
      <c r="BM780" s="25" t="s">
        <v>1277</v>
      </c>
    </row>
    <row r="781" spans="2:65" s="12" customFormat="1">
      <c r="B781" s="215"/>
      <c r="C781" s="216"/>
      <c r="D781" s="217" t="s">
        <v>197</v>
      </c>
      <c r="E781" s="218" t="s">
        <v>21</v>
      </c>
      <c r="F781" s="219" t="s">
        <v>1262</v>
      </c>
      <c r="G781" s="216"/>
      <c r="H781" s="220">
        <v>83.25</v>
      </c>
      <c r="I781" s="221"/>
      <c r="J781" s="216"/>
      <c r="K781" s="216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197</v>
      </c>
      <c r="AU781" s="226" t="s">
        <v>79</v>
      </c>
      <c r="AV781" s="12" t="s">
        <v>79</v>
      </c>
      <c r="AW781" s="12" t="s">
        <v>32</v>
      </c>
      <c r="AX781" s="12" t="s">
        <v>68</v>
      </c>
      <c r="AY781" s="226" t="s">
        <v>188</v>
      </c>
    </row>
    <row r="782" spans="2:65" s="13" customFormat="1">
      <c r="B782" s="227"/>
      <c r="C782" s="228"/>
      <c r="D782" s="217" t="s">
        <v>197</v>
      </c>
      <c r="E782" s="242" t="s">
        <v>21</v>
      </c>
      <c r="F782" s="243" t="s">
        <v>199</v>
      </c>
      <c r="G782" s="228"/>
      <c r="H782" s="244">
        <v>83.25</v>
      </c>
      <c r="I782" s="233"/>
      <c r="J782" s="228"/>
      <c r="K782" s="228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197</v>
      </c>
      <c r="AU782" s="238" t="s">
        <v>79</v>
      </c>
      <c r="AV782" s="13" t="s">
        <v>114</v>
      </c>
      <c r="AW782" s="13" t="s">
        <v>32</v>
      </c>
      <c r="AX782" s="13" t="s">
        <v>68</v>
      </c>
      <c r="AY782" s="238" t="s">
        <v>188</v>
      </c>
    </row>
    <row r="783" spans="2:65" s="14" customFormat="1">
      <c r="B783" s="245"/>
      <c r="C783" s="246"/>
      <c r="D783" s="217" t="s">
        <v>197</v>
      </c>
      <c r="E783" s="291" t="s">
        <v>21</v>
      </c>
      <c r="F783" s="292" t="s">
        <v>238</v>
      </c>
      <c r="G783" s="246"/>
      <c r="H783" s="293">
        <v>83.25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AT783" s="255" t="s">
        <v>197</v>
      </c>
      <c r="AU783" s="255" t="s">
        <v>79</v>
      </c>
      <c r="AV783" s="14" t="s">
        <v>195</v>
      </c>
      <c r="AW783" s="14" t="s">
        <v>32</v>
      </c>
      <c r="AX783" s="14" t="s">
        <v>68</v>
      </c>
      <c r="AY783" s="255" t="s">
        <v>188</v>
      </c>
    </row>
    <row r="784" spans="2:65" s="12" customFormat="1">
      <c r="B784" s="215"/>
      <c r="C784" s="216"/>
      <c r="D784" s="229" t="s">
        <v>197</v>
      </c>
      <c r="E784" s="239" t="s">
        <v>21</v>
      </c>
      <c r="F784" s="240" t="s">
        <v>1278</v>
      </c>
      <c r="G784" s="216"/>
      <c r="H784" s="241">
        <v>87.412999999999997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197</v>
      </c>
      <c r="AU784" s="226" t="s">
        <v>79</v>
      </c>
      <c r="AV784" s="12" t="s">
        <v>79</v>
      </c>
      <c r="AW784" s="12" t="s">
        <v>32</v>
      </c>
      <c r="AX784" s="12" t="s">
        <v>75</v>
      </c>
      <c r="AY784" s="226" t="s">
        <v>188</v>
      </c>
    </row>
    <row r="785" spans="2:65" s="1" customFormat="1" ht="22.5" customHeight="1">
      <c r="B785" s="42"/>
      <c r="C785" s="256" t="s">
        <v>1279</v>
      </c>
      <c r="D785" s="256" t="s">
        <v>292</v>
      </c>
      <c r="E785" s="257" t="s">
        <v>1280</v>
      </c>
      <c r="F785" s="258" t="s">
        <v>1281</v>
      </c>
      <c r="G785" s="259" t="s">
        <v>193</v>
      </c>
      <c r="H785" s="260">
        <v>15.3</v>
      </c>
      <c r="I785" s="261"/>
      <c r="J785" s="262">
        <f>ROUND(I785*H785,2)</f>
        <v>0</v>
      </c>
      <c r="K785" s="258" t="s">
        <v>21</v>
      </c>
      <c r="L785" s="263"/>
      <c r="M785" s="264" t="s">
        <v>21</v>
      </c>
      <c r="N785" s="265" t="s">
        <v>39</v>
      </c>
      <c r="O785" s="43"/>
      <c r="P785" s="212">
        <f>O785*H785</f>
        <v>0</v>
      </c>
      <c r="Q785" s="212">
        <v>1.8E-3</v>
      </c>
      <c r="R785" s="212">
        <f>Q785*H785</f>
        <v>2.7540000000000002E-2</v>
      </c>
      <c r="S785" s="212">
        <v>0</v>
      </c>
      <c r="T785" s="213">
        <f>S785*H785</f>
        <v>0</v>
      </c>
      <c r="AR785" s="25" t="s">
        <v>354</v>
      </c>
      <c r="AT785" s="25" t="s">
        <v>292</v>
      </c>
      <c r="AU785" s="25" t="s">
        <v>79</v>
      </c>
      <c r="AY785" s="25" t="s">
        <v>188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25" t="s">
        <v>75</v>
      </c>
      <c r="BK785" s="214">
        <f>ROUND(I785*H785,2)</f>
        <v>0</v>
      </c>
      <c r="BL785" s="25" t="s">
        <v>270</v>
      </c>
      <c r="BM785" s="25" t="s">
        <v>1282</v>
      </c>
    </row>
    <row r="786" spans="2:65" s="15" customFormat="1">
      <c r="B786" s="280"/>
      <c r="C786" s="281"/>
      <c r="D786" s="217" t="s">
        <v>197</v>
      </c>
      <c r="E786" s="282" t="s">
        <v>21</v>
      </c>
      <c r="F786" s="283" t="s">
        <v>1263</v>
      </c>
      <c r="G786" s="281"/>
      <c r="H786" s="284" t="s">
        <v>21</v>
      </c>
      <c r="I786" s="285"/>
      <c r="J786" s="281"/>
      <c r="K786" s="281"/>
      <c r="L786" s="286"/>
      <c r="M786" s="287"/>
      <c r="N786" s="288"/>
      <c r="O786" s="288"/>
      <c r="P786" s="288"/>
      <c r="Q786" s="288"/>
      <c r="R786" s="288"/>
      <c r="S786" s="288"/>
      <c r="T786" s="289"/>
      <c r="AT786" s="290" t="s">
        <v>197</v>
      </c>
      <c r="AU786" s="290" t="s">
        <v>79</v>
      </c>
      <c r="AV786" s="15" t="s">
        <v>75</v>
      </c>
      <c r="AW786" s="15" t="s">
        <v>32</v>
      </c>
      <c r="AX786" s="15" t="s">
        <v>68</v>
      </c>
      <c r="AY786" s="290" t="s">
        <v>188</v>
      </c>
    </row>
    <row r="787" spans="2:65" s="12" customFormat="1">
      <c r="B787" s="215"/>
      <c r="C787" s="216"/>
      <c r="D787" s="217" t="s">
        <v>197</v>
      </c>
      <c r="E787" s="218" t="s">
        <v>21</v>
      </c>
      <c r="F787" s="219" t="s">
        <v>1264</v>
      </c>
      <c r="G787" s="216"/>
      <c r="H787" s="220">
        <v>15</v>
      </c>
      <c r="I787" s="221"/>
      <c r="J787" s="216"/>
      <c r="K787" s="216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197</v>
      </c>
      <c r="AU787" s="226" t="s">
        <v>79</v>
      </c>
      <c r="AV787" s="12" t="s">
        <v>79</v>
      </c>
      <c r="AW787" s="12" t="s">
        <v>32</v>
      </c>
      <c r="AX787" s="12" t="s">
        <v>68</v>
      </c>
      <c r="AY787" s="226" t="s">
        <v>188</v>
      </c>
    </row>
    <row r="788" spans="2:65" s="14" customFormat="1">
      <c r="B788" s="245"/>
      <c r="C788" s="246"/>
      <c r="D788" s="217" t="s">
        <v>197</v>
      </c>
      <c r="E788" s="291" t="s">
        <v>21</v>
      </c>
      <c r="F788" s="292" t="s">
        <v>238</v>
      </c>
      <c r="G788" s="246"/>
      <c r="H788" s="293">
        <v>15</v>
      </c>
      <c r="I788" s="250"/>
      <c r="J788" s="246"/>
      <c r="K788" s="246"/>
      <c r="L788" s="251"/>
      <c r="M788" s="252"/>
      <c r="N788" s="253"/>
      <c r="O788" s="253"/>
      <c r="P788" s="253"/>
      <c r="Q788" s="253"/>
      <c r="R788" s="253"/>
      <c r="S788" s="253"/>
      <c r="T788" s="254"/>
      <c r="AT788" s="255" t="s">
        <v>197</v>
      </c>
      <c r="AU788" s="255" t="s">
        <v>79</v>
      </c>
      <c r="AV788" s="14" t="s">
        <v>195</v>
      </c>
      <c r="AW788" s="14" t="s">
        <v>32</v>
      </c>
      <c r="AX788" s="14" t="s">
        <v>68</v>
      </c>
      <c r="AY788" s="255" t="s">
        <v>188</v>
      </c>
    </row>
    <row r="789" spans="2:65" s="12" customFormat="1">
      <c r="B789" s="215"/>
      <c r="C789" s="216"/>
      <c r="D789" s="229" t="s">
        <v>197</v>
      </c>
      <c r="E789" s="239" t="s">
        <v>21</v>
      </c>
      <c r="F789" s="240" t="s">
        <v>1283</v>
      </c>
      <c r="G789" s="216"/>
      <c r="H789" s="241">
        <v>15.3</v>
      </c>
      <c r="I789" s="221"/>
      <c r="J789" s="216"/>
      <c r="K789" s="216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197</v>
      </c>
      <c r="AU789" s="226" t="s">
        <v>79</v>
      </c>
      <c r="AV789" s="12" t="s">
        <v>79</v>
      </c>
      <c r="AW789" s="12" t="s">
        <v>32</v>
      </c>
      <c r="AX789" s="12" t="s">
        <v>75</v>
      </c>
      <c r="AY789" s="226" t="s">
        <v>188</v>
      </c>
    </row>
    <row r="790" spans="2:65" s="1" customFormat="1" ht="22.5" customHeight="1">
      <c r="B790" s="42"/>
      <c r="C790" s="203" t="s">
        <v>1284</v>
      </c>
      <c r="D790" s="203" t="s">
        <v>190</v>
      </c>
      <c r="E790" s="204" t="s">
        <v>1285</v>
      </c>
      <c r="F790" s="205" t="s">
        <v>1286</v>
      </c>
      <c r="G790" s="206" t="s">
        <v>234</v>
      </c>
      <c r="H790" s="207">
        <v>70.5</v>
      </c>
      <c r="I790" s="208"/>
      <c r="J790" s="209">
        <f>ROUND(I790*H790,2)</f>
        <v>0</v>
      </c>
      <c r="K790" s="205" t="s">
        <v>21</v>
      </c>
      <c r="L790" s="62"/>
      <c r="M790" s="210" t="s">
        <v>21</v>
      </c>
      <c r="N790" s="211" t="s">
        <v>39</v>
      </c>
      <c r="O790" s="43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AR790" s="25" t="s">
        <v>270</v>
      </c>
      <c r="AT790" s="25" t="s">
        <v>190</v>
      </c>
      <c r="AU790" s="25" t="s">
        <v>79</v>
      </c>
      <c r="AY790" s="25" t="s">
        <v>188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25" t="s">
        <v>75</v>
      </c>
      <c r="BK790" s="214">
        <f>ROUND(I790*H790,2)</f>
        <v>0</v>
      </c>
      <c r="BL790" s="25" t="s">
        <v>270</v>
      </c>
      <c r="BM790" s="25" t="s">
        <v>1287</v>
      </c>
    </row>
    <row r="791" spans="2:65" s="12" customFormat="1">
      <c r="B791" s="215"/>
      <c r="C791" s="216"/>
      <c r="D791" s="217" t="s">
        <v>197</v>
      </c>
      <c r="E791" s="218" t="s">
        <v>21</v>
      </c>
      <c r="F791" s="219" t="s">
        <v>1288</v>
      </c>
      <c r="G791" s="216"/>
      <c r="H791" s="220">
        <v>70.5</v>
      </c>
      <c r="I791" s="221"/>
      <c r="J791" s="216"/>
      <c r="K791" s="216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197</v>
      </c>
      <c r="AU791" s="226" t="s">
        <v>79</v>
      </c>
      <c r="AV791" s="12" t="s">
        <v>79</v>
      </c>
      <c r="AW791" s="12" t="s">
        <v>32</v>
      </c>
      <c r="AX791" s="12" t="s">
        <v>68</v>
      </c>
      <c r="AY791" s="226" t="s">
        <v>188</v>
      </c>
    </row>
    <row r="792" spans="2:65" s="13" customFormat="1">
      <c r="B792" s="227"/>
      <c r="C792" s="228"/>
      <c r="D792" s="229" t="s">
        <v>197</v>
      </c>
      <c r="E792" s="230" t="s">
        <v>21</v>
      </c>
      <c r="F792" s="231" t="s">
        <v>199</v>
      </c>
      <c r="G792" s="228"/>
      <c r="H792" s="232">
        <v>70.5</v>
      </c>
      <c r="I792" s="233"/>
      <c r="J792" s="228"/>
      <c r="K792" s="228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197</v>
      </c>
      <c r="AU792" s="238" t="s">
        <v>79</v>
      </c>
      <c r="AV792" s="13" t="s">
        <v>114</v>
      </c>
      <c r="AW792" s="13" t="s">
        <v>32</v>
      </c>
      <c r="AX792" s="13" t="s">
        <v>75</v>
      </c>
      <c r="AY792" s="238" t="s">
        <v>188</v>
      </c>
    </row>
    <row r="793" spans="2:65" s="1" customFormat="1" ht="22.5" customHeight="1">
      <c r="B793" s="42"/>
      <c r="C793" s="256" t="s">
        <v>1289</v>
      </c>
      <c r="D793" s="256" t="s">
        <v>292</v>
      </c>
      <c r="E793" s="257" t="s">
        <v>1290</v>
      </c>
      <c r="F793" s="258" t="s">
        <v>1291</v>
      </c>
      <c r="G793" s="259" t="s">
        <v>430</v>
      </c>
      <c r="H793" s="260">
        <v>72.5</v>
      </c>
      <c r="I793" s="261"/>
      <c r="J793" s="262">
        <f>ROUND(I793*H793,2)</f>
        <v>0</v>
      </c>
      <c r="K793" s="258" t="s">
        <v>21</v>
      </c>
      <c r="L793" s="263"/>
      <c r="M793" s="264" t="s">
        <v>21</v>
      </c>
      <c r="N793" s="265" t="s">
        <v>39</v>
      </c>
      <c r="O793" s="43"/>
      <c r="P793" s="212">
        <f>O793*H793</f>
        <v>0</v>
      </c>
      <c r="Q793" s="212">
        <v>1.5E-3</v>
      </c>
      <c r="R793" s="212">
        <f>Q793*H793</f>
        <v>0.10875</v>
      </c>
      <c r="S793" s="212">
        <v>0</v>
      </c>
      <c r="T793" s="213">
        <f>S793*H793</f>
        <v>0</v>
      </c>
      <c r="AR793" s="25" t="s">
        <v>354</v>
      </c>
      <c r="AT793" s="25" t="s">
        <v>292</v>
      </c>
      <c r="AU793" s="25" t="s">
        <v>79</v>
      </c>
      <c r="AY793" s="25" t="s">
        <v>188</v>
      </c>
      <c r="BE793" s="214">
        <f>IF(N793="základní",J793,0)</f>
        <v>0</v>
      </c>
      <c r="BF793" s="214">
        <f>IF(N793="snížená",J793,0)</f>
        <v>0</v>
      </c>
      <c r="BG793" s="214">
        <f>IF(N793="zákl. přenesená",J793,0)</f>
        <v>0</v>
      </c>
      <c r="BH793" s="214">
        <f>IF(N793="sníž. přenesená",J793,0)</f>
        <v>0</v>
      </c>
      <c r="BI793" s="214">
        <f>IF(N793="nulová",J793,0)</f>
        <v>0</v>
      </c>
      <c r="BJ793" s="25" t="s">
        <v>75</v>
      </c>
      <c r="BK793" s="214">
        <f>ROUND(I793*H793,2)</f>
        <v>0</v>
      </c>
      <c r="BL793" s="25" t="s">
        <v>270</v>
      </c>
      <c r="BM793" s="25" t="s">
        <v>1292</v>
      </c>
    </row>
    <row r="794" spans="2:65" s="12" customFormat="1">
      <c r="B794" s="215"/>
      <c r="C794" s="216"/>
      <c r="D794" s="229" t="s">
        <v>197</v>
      </c>
      <c r="E794" s="239" t="s">
        <v>21</v>
      </c>
      <c r="F794" s="240" t="s">
        <v>1293</v>
      </c>
      <c r="G794" s="216"/>
      <c r="H794" s="241">
        <v>72.5</v>
      </c>
      <c r="I794" s="221"/>
      <c r="J794" s="216"/>
      <c r="K794" s="216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197</v>
      </c>
      <c r="AU794" s="226" t="s">
        <v>79</v>
      </c>
      <c r="AV794" s="12" t="s">
        <v>79</v>
      </c>
      <c r="AW794" s="12" t="s">
        <v>32</v>
      </c>
      <c r="AX794" s="12" t="s">
        <v>75</v>
      </c>
      <c r="AY794" s="226" t="s">
        <v>188</v>
      </c>
    </row>
    <row r="795" spans="2:65" s="1" customFormat="1" ht="22.5" customHeight="1">
      <c r="B795" s="42"/>
      <c r="C795" s="203" t="s">
        <v>1294</v>
      </c>
      <c r="D795" s="203" t="s">
        <v>190</v>
      </c>
      <c r="E795" s="204" t="s">
        <v>1295</v>
      </c>
      <c r="F795" s="205" t="s">
        <v>1296</v>
      </c>
      <c r="G795" s="206" t="s">
        <v>283</v>
      </c>
      <c r="H795" s="207">
        <v>5.2969999999999997</v>
      </c>
      <c r="I795" s="208"/>
      <c r="J795" s="209">
        <f>ROUND(I795*H795,2)</f>
        <v>0</v>
      </c>
      <c r="K795" s="205" t="s">
        <v>21</v>
      </c>
      <c r="L795" s="62"/>
      <c r="M795" s="210" t="s">
        <v>21</v>
      </c>
      <c r="N795" s="211" t="s">
        <v>39</v>
      </c>
      <c r="O795" s="43"/>
      <c r="P795" s="212">
        <f>O795*H795</f>
        <v>0</v>
      </c>
      <c r="Q795" s="212">
        <v>0</v>
      </c>
      <c r="R795" s="212">
        <f>Q795*H795</f>
        <v>0</v>
      </c>
      <c r="S795" s="212">
        <v>0</v>
      </c>
      <c r="T795" s="213">
        <f>S795*H795</f>
        <v>0</v>
      </c>
      <c r="AR795" s="25" t="s">
        <v>270</v>
      </c>
      <c r="AT795" s="25" t="s">
        <v>190</v>
      </c>
      <c r="AU795" s="25" t="s">
        <v>79</v>
      </c>
      <c r="AY795" s="25" t="s">
        <v>188</v>
      </c>
      <c r="BE795" s="214">
        <f>IF(N795="základní",J795,0)</f>
        <v>0</v>
      </c>
      <c r="BF795" s="214">
        <f>IF(N795="snížená",J795,0)</f>
        <v>0</v>
      </c>
      <c r="BG795" s="214">
        <f>IF(N795="zákl. přenesená",J795,0)</f>
        <v>0</v>
      </c>
      <c r="BH795" s="214">
        <f>IF(N795="sníž. přenesená",J795,0)</f>
        <v>0</v>
      </c>
      <c r="BI795" s="214">
        <f>IF(N795="nulová",J795,0)</f>
        <v>0</v>
      </c>
      <c r="BJ795" s="25" t="s">
        <v>75</v>
      </c>
      <c r="BK795" s="214">
        <f>ROUND(I795*H795,2)</f>
        <v>0</v>
      </c>
      <c r="BL795" s="25" t="s">
        <v>270</v>
      </c>
      <c r="BM795" s="25" t="s">
        <v>1297</v>
      </c>
    </row>
    <row r="796" spans="2:65" s="11" customFormat="1" ht="29.85" customHeight="1">
      <c r="B796" s="186"/>
      <c r="C796" s="187"/>
      <c r="D796" s="200" t="s">
        <v>67</v>
      </c>
      <c r="E796" s="201" t="s">
        <v>1298</v>
      </c>
      <c r="F796" s="201" t="s">
        <v>1299</v>
      </c>
      <c r="G796" s="187"/>
      <c r="H796" s="187"/>
      <c r="I796" s="190"/>
      <c r="J796" s="202">
        <f>BK796</f>
        <v>0</v>
      </c>
      <c r="K796" s="187"/>
      <c r="L796" s="192"/>
      <c r="M796" s="193"/>
      <c r="N796" s="194"/>
      <c r="O796" s="194"/>
      <c r="P796" s="195">
        <f>SUM(P797:P801)</f>
        <v>0</v>
      </c>
      <c r="Q796" s="194"/>
      <c r="R796" s="195">
        <f>SUM(R797:R801)</f>
        <v>0.34319699999999997</v>
      </c>
      <c r="S796" s="194"/>
      <c r="T796" s="196">
        <f>SUM(T797:T801)</f>
        <v>0</v>
      </c>
      <c r="AR796" s="197" t="s">
        <v>79</v>
      </c>
      <c r="AT796" s="198" t="s">
        <v>67</v>
      </c>
      <c r="AU796" s="198" t="s">
        <v>75</v>
      </c>
      <c r="AY796" s="197" t="s">
        <v>188</v>
      </c>
      <c r="BK796" s="199">
        <f>SUM(BK797:BK801)</f>
        <v>0</v>
      </c>
    </row>
    <row r="797" spans="2:65" s="1" customFormat="1" ht="22.5" customHeight="1">
      <c r="B797" s="42"/>
      <c r="C797" s="203" t="s">
        <v>1300</v>
      </c>
      <c r="D797" s="203" t="s">
        <v>190</v>
      </c>
      <c r="E797" s="204" t="s">
        <v>1301</v>
      </c>
      <c r="F797" s="205" t="s">
        <v>1302</v>
      </c>
      <c r="G797" s="206" t="s">
        <v>193</v>
      </c>
      <c r="H797" s="207">
        <v>3.42</v>
      </c>
      <c r="I797" s="208"/>
      <c r="J797" s="209">
        <f>ROUND(I797*H797,2)</f>
        <v>0</v>
      </c>
      <c r="K797" s="205" t="s">
        <v>21</v>
      </c>
      <c r="L797" s="62"/>
      <c r="M797" s="210" t="s">
        <v>21</v>
      </c>
      <c r="N797" s="211" t="s">
        <v>39</v>
      </c>
      <c r="O797" s="43"/>
      <c r="P797" s="212">
        <f>O797*H797</f>
        <v>0</v>
      </c>
      <c r="Q797" s="212">
        <v>0.10034999999999999</v>
      </c>
      <c r="R797" s="212">
        <f>Q797*H797</f>
        <v>0.34319699999999997</v>
      </c>
      <c r="S797" s="212">
        <v>0</v>
      </c>
      <c r="T797" s="213">
        <f>S797*H797</f>
        <v>0</v>
      </c>
      <c r="AR797" s="25" t="s">
        <v>270</v>
      </c>
      <c r="AT797" s="25" t="s">
        <v>190</v>
      </c>
      <c r="AU797" s="25" t="s">
        <v>79</v>
      </c>
      <c r="AY797" s="25" t="s">
        <v>188</v>
      </c>
      <c r="BE797" s="214">
        <f>IF(N797="základní",J797,0)</f>
        <v>0</v>
      </c>
      <c r="BF797" s="214">
        <f>IF(N797="snížená",J797,0)</f>
        <v>0</v>
      </c>
      <c r="BG797" s="214">
        <f>IF(N797="zákl. přenesená",J797,0)</f>
        <v>0</v>
      </c>
      <c r="BH797" s="214">
        <f>IF(N797="sníž. přenesená",J797,0)</f>
        <v>0</v>
      </c>
      <c r="BI797" s="214">
        <f>IF(N797="nulová",J797,0)</f>
        <v>0</v>
      </c>
      <c r="BJ797" s="25" t="s">
        <v>75</v>
      </c>
      <c r="BK797" s="214">
        <f>ROUND(I797*H797,2)</f>
        <v>0</v>
      </c>
      <c r="BL797" s="25" t="s">
        <v>270</v>
      </c>
      <c r="BM797" s="25" t="s">
        <v>1303</v>
      </c>
    </row>
    <row r="798" spans="2:65" s="12" customFormat="1">
      <c r="B798" s="215"/>
      <c r="C798" s="216"/>
      <c r="D798" s="217" t="s">
        <v>197</v>
      </c>
      <c r="E798" s="218" t="s">
        <v>21</v>
      </c>
      <c r="F798" s="219" t="s">
        <v>1304</v>
      </c>
      <c r="G798" s="216"/>
      <c r="H798" s="220">
        <v>1.02</v>
      </c>
      <c r="I798" s="221"/>
      <c r="J798" s="216"/>
      <c r="K798" s="216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197</v>
      </c>
      <c r="AU798" s="226" t="s">
        <v>79</v>
      </c>
      <c r="AV798" s="12" t="s">
        <v>79</v>
      </c>
      <c r="AW798" s="12" t="s">
        <v>32</v>
      </c>
      <c r="AX798" s="12" t="s">
        <v>68</v>
      </c>
      <c r="AY798" s="226" t="s">
        <v>188</v>
      </c>
    </row>
    <row r="799" spans="2:65" s="12" customFormat="1">
      <c r="B799" s="215"/>
      <c r="C799" s="216"/>
      <c r="D799" s="217" t="s">
        <v>197</v>
      </c>
      <c r="E799" s="218" t="s">
        <v>21</v>
      </c>
      <c r="F799" s="219" t="s">
        <v>1305</v>
      </c>
      <c r="G799" s="216"/>
      <c r="H799" s="220">
        <v>2.4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197</v>
      </c>
      <c r="AU799" s="226" t="s">
        <v>79</v>
      </c>
      <c r="AV799" s="12" t="s">
        <v>79</v>
      </c>
      <c r="AW799" s="12" t="s">
        <v>32</v>
      </c>
      <c r="AX799" s="12" t="s">
        <v>68</v>
      </c>
      <c r="AY799" s="226" t="s">
        <v>188</v>
      </c>
    </row>
    <row r="800" spans="2:65" s="13" customFormat="1">
      <c r="B800" s="227"/>
      <c r="C800" s="228"/>
      <c r="D800" s="229" t="s">
        <v>197</v>
      </c>
      <c r="E800" s="230" t="s">
        <v>21</v>
      </c>
      <c r="F800" s="231" t="s">
        <v>199</v>
      </c>
      <c r="G800" s="228"/>
      <c r="H800" s="232">
        <v>3.42</v>
      </c>
      <c r="I800" s="233"/>
      <c r="J800" s="228"/>
      <c r="K800" s="228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197</v>
      </c>
      <c r="AU800" s="238" t="s">
        <v>79</v>
      </c>
      <c r="AV800" s="13" t="s">
        <v>114</v>
      </c>
      <c r="AW800" s="13" t="s">
        <v>32</v>
      </c>
      <c r="AX800" s="13" t="s">
        <v>75</v>
      </c>
      <c r="AY800" s="238" t="s">
        <v>188</v>
      </c>
    </row>
    <row r="801" spans="2:65" s="1" customFormat="1" ht="22.5" customHeight="1">
      <c r="B801" s="42"/>
      <c r="C801" s="203" t="s">
        <v>1306</v>
      </c>
      <c r="D801" s="203" t="s">
        <v>190</v>
      </c>
      <c r="E801" s="204" t="s">
        <v>1307</v>
      </c>
      <c r="F801" s="205" t="s">
        <v>1308</v>
      </c>
      <c r="G801" s="206" t="s">
        <v>283</v>
      </c>
      <c r="H801" s="207">
        <v>0.34300000000000003</v>
      </c>
      <c r="I801" s="208"/>
      <c r="J801" s="209">
        <f>ROUND(I801*H801,2)</f>
        <v>0</v>
      </c>
      <c r="K801" s="205" t="s">
        <v>21</v>
      </c>
      <c r="L801" s="62"/>
      <c r="M801" s="210" t="s">
        <v>21</v>
      </c>
      <c r="N801" s="211" t="s">
        <v>39</v>
      </c>
      <c r="O801" s="43"/>
      <c r="P801" s="212">
        <f>O801*H801</f>
        <v>0</v>
      </c>
      <c r="Q801" s="212">
        <v>0</v>
      </c>
      <c r="R801" s="212">
        <f>Q801*H801</f>
        <v>0</v>
      </c>
      <c r="S801" s="212">
        <v>0</v>
      </c>
      <c r="T801" s="213">
        <f>S801*H801</f>
        <v>0</v>
      </c>
      <c r="AR801" s="25" t="s">
        <v>270</v>
      </c>
      <c r="AT801" s="25" t="s">
        <v>190</v>
      </c>
      <c r="AU801" s="25" t="s">
        <v>79</v>
      </c>
      <c r="AY801" s="25" t="s">
        <v>188</v>
      </c>
      <c r="BE801" s="214">
        <f>IF(N801="základní",J801,0)</f>
        <v>0</v>
      </c>
      <c r="BF801" s="214">
        <f>IF(N801="snížená",J801,0)</f>
        <v>0</v>
      </c>
      <c r="BG801" s="214">
        <f>IF(N801="zákl. přenesená",J801,0)</f>
        <v>0</v>
      </c>
      <c r="BH801" s="214">
        <f>IF(N801="sníž. přenesená",J801,0)</f>
        <v>0</v>
      </c>
      <c r="BI801" s="214">
        <f>IF(N801="nulová",J801,0)</f>
        <v>0</v>
      </c>
      <c r="BJ801" s="25" t="s">
        <v>75</v>
      </c>
      <c r="BK801" s="214">
        <f>ROUND(I801*H801,2)</f>
        <v>0</v>
      </c>
      <c r="BL801" s="25" t="s">
        <v>270</v>
      </c>
      <c r="BM801" s="25" t="s">
        <v>1309</v>
      </c>
    </row>
    <row r="802" spans="2:65" s="11" customFormat="1" ht="29.85" customHeight="1">
      <c r="B802" s="186"/>
      <c r="C802" s="187"/>
      <c r="D802" s="200" t="s">
        <v>67</v>
      </c>
      <c r="E802" s="201" t="s">
        <v>1310</v>
      </c>
      <c r="F802" s="201" t="s">
        <v>1311</v>
      </c>
      <c r="G802" s="187"/>
      <c r="H802" s="187"/>
      <c r="I802" s="190"/>
      <c r="J802" s="202">
        <f>BK802</f>
        <v>0</v>
      </c>
      <c r="K802" s="187"/>
      <c r="L802" s="192"/>
      <c r="M802" s="193"/>
      <c r="N802" s="194"/>
      <c r="O802" s="194"/>
      <c r="P802" s="195">
        <f>SUM(P803:P810)</f>
        <v>0</v>
      </c>
      <c r="Q802" s="194"/>
      <c r="R802" s="195">
        <f>SUM(R803:R810)</f>
        <v>0.35415000000000008</v>
      </c>
      <c r="S802" s="194"/>
      <c r="T802" s="196">
        <f>SUM(T803:T810)</f>
        <v>0</v>
      </c>
      <c r="AR802" s="197" t="s">
        <v>79</v>
      </c>
      <c r="AT802" s="198" t="s">
        <v>67</v>
      </c>
      <c r="AU802" s="198" t="s">
        <v>75</v>
      </c>
      <c r="AY802" s="197" t="s">
        <v>188</v>
      </c>
      <c r="BK802" s="199">
        <f>SUM(BK803:BK810)</f>
        <v>0</v>
      </c>
    </row>
    <row r="803" spans="2:65" s="1" customFormat="1" ht="22.5" customHeight="1">
      <c r="B803" s="42"/>
      <c r="C803" s="203" t="s">
        <v>1312</v>
      </c>
      <c r="D803" s="203" t="s">
        <v>190</v>
      </c>
      <c r="E803" s="204" t="s">
        <v>1313</v>
      </c>
      <c r="F803" s="205" t="s">
        <v>1314</v>
      </c>
      <c r="G803" s="206" t="s">
        <v>193</v>
      </c>
      <c r="H803" s="207">
        <v>22.5</v>
      </c>
      <c r="I803" s="208"/>
      <c r="J803" s="209">
        <f>ROUND(I803*H803,2)</f>
        <v>0</v>
      </c>
      <c r="K803" s="205" t="s">
        <v>21</v>
      </c>
      <c r="L803" s="62"/>
      <c r="M803" s="210" t="s">
        <v>21</v>
      </c>
      <c r="N803" s="211" t="s">
        <v>39</v>
      </c>
      <c r="O803" s="43"/>
      <c r="P803" s="212">
        <f>O803*H803</f>
        <v>0</v>
      </c>
      <c r="Q803" s="212">
        <v>0</v>
      </c>
      <c r="R803" s="212">
        <f>Q803*H803</f>
        <v>0</v>
      </c>
      <c r="S803" s="212">
        <v>0</v>
      </c>
      <c r="T803" s="213">
        <f>S803*H803</f>
        <v>0</v>
      </c>
      <c r="AR803" s="25" t="s">
        <v>270</v>
      </c>
      <c r="AT803" s="25" t="s">
        <v>190</v>
      </c>
      <c r="AU803" s="25" t="s">
        <v>79</v>
      </c>
      <c r="AY803" s="25" t="s">
        <v>188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25" t="s">
        <v>75</v>
      </c>
      <c r="BK803" s="214">
        <f>ROUND(I803*H803,2)</f>
        <v>0</v>
      </c>
      <c r="BL803" s="25" t="s">
        <v>270</v>
      </c>
      <c r="BM803" s="25" t="s">
        <v>1315</v>
      </c>
    </row>
    <row r="804" spans="2:65" s="12" customFormat="1">
      <c r="B804" s="215"/>
      <c r="C804" s="216"/>
      <c r="D804" s="229" t="s">
        <v>197</v>
      </c>
      <c r="E804" s="239" t="s">
        <v>21</v>
      </c>
      <c r="F804" s="240" t="s">
        <v>1316</v>
      </c>
      <c r="G804" s="216"/>
      <c r="H804" s="241">
        <v>22.5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197</v>
      </c>
      <c r="AU804" s="226" t="s">
        <v>79</v>
      </c>
      <c r="AV804" s="12" t="s">
        <v>79</v>
      </c>
      <c r="AW804" s="12" t="s">
        <v>32</v>
      </c>
      <c r="AX804" s="12" t="s">
        <v>75</v>
      </c>
      <c r="AY804" s="226" t="s">
        <v>188</v>
      </c>
    </row>
    <row r="805" spans="2:65" s="1" customFormat="1" ht="22.5" customHeight="1">
      <c r="B805" s="42"/>
      <c r="C805" s="256" t="s">
        <v>1317</v>
      </c>
      <c r="D805" s="256" t="s">
        <v>292</v>
      </c>
      <c r="E805" s="257" t="s">
        <v>1318</v>
      </c>
      <c r="F805" s="258" t="s">
        <v>1319</v>
      </c>
      <c r="G805" s="259" t="s">
        <v>193</v>
      </c>
      <c r="H805" s="260">
        <v>24.3</v>
      </c>
      <c r="I805" s="261"/>
      <c r="J805" s="262">
        <f>ROUND(I805*H805,2)</f>
        <v>0</v>
      </c>
      <c r="K805" s="258" t="s">
        <v>21</v>
      </c>
      <c r="L805" s="263"/>
      <c r="M805" s="264" t="s">
        <v>21</v>
      </c>
      <c r="N805" s="265" t="s">
        <v>39</v>
      </c>
      <c r="O805" s="43"/>
      <c r="P805" s="212">
        <f>O805*H805</f>
        <v>0</v>
      </c>
      <c r="Q805" s="212">
        <v>1.4500000000000001E-2</v>
      </c>
      <c r="R805" s="212">
        <f>Q805*H805</f>
        <v>0.35235000000000005</v>
      </c>
      <c r="S805" s="212">
        <v>0</v>
      </c>
      <c r="T805" s="213">
        <f>S805*H805</f>
        <v>0</v>
      </c>
      <c r="AR805" s="25" t="s">
        <v>354</v>
      </c>
      <c r="AT805" s="25" t="s">
        <v>292</v>
      </c>
      <c r="AU805" s="25" t="s">
        <v>79</v>
      </c>
      <c r="AY805" s="25" t="s">
        <v>188</v>
      </c>
      <c r="BE805" s="214">
        <f>IF(N805="základní",J805,0)</f>
        <v>0</v>
      </c>
      <c r="BF805" s="214">
        <f>IF(N805="snížená",J805,0)</f>
        <v>0</v>
      </c>
      <c r="BG805" s="214">
        <f>IF(N805="zákl. přenesená",J805,0)</f>
        <v>0</v>
      </c>
      <c r="BH805" s="214">
        <f>IF(N805="sníž. přenesená",J805,0)</f>
        <v>0</v>
      </c>
      <c r="BI805" s="214">
        <f>IF(N805="nulová",J805,0)</f>
        <v>0</v>
      </c>
      <c r="BJ805" s="25" t="s">
        <v>75</v>
      </c>
      <c r="BK805" s="214">
        <f>ROUND(I805*H805,2)</f>
        <v>0</v>
      </c>
      <c r="BL805" s="25" t="s">
        <v>270</v>
      </c>
      <c r="BM805" s="25" t="s">
        <v>1320</v>
      </c>
    </row>
    <row r="806" spans="2:65" s="12" customFormat="1">
      <c r="B806" s="215"/>
      <c r="C806" s="216"/>
      <c r="D806" s="217" t="s">
        <v>197</v>
      </c>
      <c r="E806" s="218" t="s">
        <v>21</v>
      </c>
      <c r="F806" s="219" t="s">
        <v>1321</v>
      </c>
      <c r="G806" s="216"/>
      <c r="H806" s="220">
        <v>24.3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197</v>
      </c>
      <c r="AU806" s="226" t="s">
        <v>79</v>
      </c>
      <c r="AV806" s="12" t="s">
        <v>79</v>
      </c>
      <c r="AW806" s="12" t="s">
        <v>32</v>
      </c>
      <c r="AX806" s="12" t="s">
        <v>68</v>
      </c>
      <c r="AY806" s="226" t="s">
        <v>188</v>
      </c>
    </row>
    <row r="807" spans="2:65" s="13" customFormat="1">
      <c r="B807" s="227"/>
      <c r="C807" s="228"/>
      <c r="D807" s="229" t="s">
        <v>197</v>
      </c>
      <c r="E807" s="230" t="s">
        <v>21</v>
      </c>
      <c r="F807" s="231" t="s">
        <v>199</v>
      </c>
      <c r="G807" s="228"/>
      <c r="H807" s="232">
        <v>24.3</v>
      </c>
      <c r="I807" s="233"/>
      <c r="J807" s="228"/>
      <c r="K807" s="228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197</v>
      </c>
      <c r="AU807" s="238" t="s">
        <v>79</v>
      </c>
      <c r="AV807" s="13" t="s">
        <v>114</v>
      </c>
      <c r="AW807" s="13" t="s">
        <v>32</v>
      </c>
      <c r="AX807" s="13" t="s">
        <v>75</v>
      </c>
      <c r="AY807" s="238" t="s">
        <v>188</v>
      </c>
    </row>
    <row r="808" spans="2:65" s="1" customFormat="1" ht="22.5" customHeight="1">
      <c r="B808" s="42"/>
      <c r="C808" s="256" t="s">
        <v>1322</v>
      </c>
      <c r="D808" s="256" t="s">
        <v>292</v>
      </c>
      <c r="E808" s="257" t="s">
        <v>1323</v>
      </c>
      <c r="F808" s="258" t="s">
        <v>1324</v>
      </c>
      <c r="G808" s="259" t="s">
        <v>430</v>
      </c>
      <c r="H808" s="260">
        <v>180</v>
      </c>
      <c r="I808" s="261"/>
      <c r="J808" s="262">
        <f>ROUND(I808*H808,2)</f>
        <v>0</v>
      </c>
      <c r="K808" s="258" t="s">
        <v>21</v>
      </c>
      <c r="L808" s="263"/>
      <c r="M808" s="264" t="s">
        <v>21</v>
      </c>
      <c r="N808" s="265" t="s">
        <v>39</v>
      </c>
      <c r="O808" s="43"/>
      <c r="P808" s="212">
        <f>O808*H808</f>
        <v>0</v>
      </c>
      <c r="Q808" s="212">
        <v>1.0000000000000001E-5</v>
      </c>
      <c r="R808" s="212">
        <f>Q808*H808</f>
        <v>1.8000000000000002E-3</v>
      </c>
      <c r="S808" s="212">
        <v>0</v>
      </c>
      <c r="T808" s="213">
        <f>S808*H808</f>
        <v>0</v>
      </c>
      <c r="AR808" s="25" t="s">
        <v>354</v>
      </c>
      <c r="AT808" s="25" t="s">
        <v>292</v>
      </c>
      <c r="AU808" s="25" t="s">
        <v>79</v>
      </c>
      <c r="AY808" s="25" t="s">
        <v>188</v>
      </c>
      <c r="BE808" s="214">
        <f>IF(N808="základní",J808,0)</f>
        <v>0</v>
      </c>
      <c r="BF808" s="214">
        <f>IF(N808="snížená",J808,0)</f>
        <v>0</v>
      </c>
      <c r="BG808" s="214">
        <f>IF(N808="zákl. přenesená",J808,0)</f>
        <v>0</v>
      </c>
      <c r="BH808" s="214">
        <f>IF(N808="sníž. přenesená",J808,0)</f>
        <v>0</v>
      </c>
      <c r="BI808" s="214">
        <f>IF(N808="nulová",J808,0)</f>
        <v>0</v>
      </c>
      <c r="BJ808" s="25" t="s">
        <v>75</v>
      </c>
      <c r="BK808" s="214">
        <f>ROUND(I808*H808,2)</f>
        <v>0</v>
      </c>
      <c r="BL808" s="25" t="s">
        <v>270</v>
      </c>
      <c r="BM808" s="25" t="s">
        <v>1325</v>
      </c>
    </row>
    <row r="809" spans="2:65" s="12" customFormat="1">
      <c r="B809" s="215"/>
      <c r="C809" s="216"/>
      <c r="D809" s="229" t="s">
        <v>197</v>
      </c>
      <c r="E809" s="239" t="s">
        <v>21</v>
      </c>
      <c r="F809" s="240" t="s">
        <v>1326</v>
      </c>
      <c r="G809" s="216"/>
      <c r="H809" s="241">
        <v>180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197</v>
      </c>
      <c r="AU809" s="226" t="s">
        <v>79</v>
      </c>
      <c r="AV809" s="12" t="s">
        <v>79</v>
      </c>
      <c r="AW809" s="12" t="s">
        <v>32</v>
      </c>
      <c r="AX809" s="12" t="s">
        <v>75</v>
      </c>
      <c r="AY809" s="226" t="s">
        <v>188</v>
      </c>
    </row>
    <row r="810" spans="2:65" s="1" customFormat="1" ht="22.5" customHeight="1">
      <c r="B810" s="42"/>
      <c r="C810" s="203" t="s">
        <v>1327</v>
      </c>
      <c r="D810" s="203" t="s">
        <v>190</v>
      </c>
      <c r="E810" s="204" t="s">
        <v>1328</v>
      </c>
      <c r="F810" s="205" t="s">
        <v>1329</v>
      </c>
      <c r="G810" s="206" t="s">
        <v>283</v>
      </c>
      <c r="H810" s="207">
        <v>0.35399999999999998</v>
      </c>
      <c r="I810" s="208"/>
      <c r="J810" s="209">
        <f>ROUND(I810*H810,2)</f>
        <v>0</v>
      </c>
      <c r="K810" s="205" t="s">
        <v>21</v>
      </c>
      <c r="L810" s="62"/>
      <c r="M810" s="210" t="s">
        <v>21</v>
      </c>
      <c r="N810" s="211" t="s">
        <v>39</v>
      </c>
      <c r="O810" s="43"/>
      <c r="P810" s="212">
        <f>O810*H810</f>
        <v>0</v>
      </c>
      <c r="Q810" s="212">
        <v>0</v>
      </c>
      <c r="R810" s="212">
        <f>Q810*H810</f>
        <v>0</v>
      </c>
      <c r="S810" s="212">
        <v>0</v>
      </c>
      <c r="T810" s="213">
        <f>S810*H810</f>
        <v>0</v>
      </c>
      <c r="AR810" s="25" t="s">
        <v>270</v>
      </c>
      <c r="AT810" s="25" t="s">
        <v>190</v>
      </c>
      <c r="AU810" s="25" t="s">
        <v>79</v>
      </c>
      <c r="AY810" s="25" t="s">
        <v>188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25" t="s">
        <v>75</v>
      </c>
      <c r="BK810" s="214">
        <f>ROUND(I810*H810,2)</f>
        <v>0</v>
      </c>
      <c r="BL810" s="25" t="s">
        <v>270</v>
      </c>
      <c r="BM810" s="25" t="s">
        <v>1330</v>
      </c>
    </row>
    <row r="811" spans="2:65" s="11" customFormat="1" ht="29.85" customHeight="1">
      <c r="B811" s="186"/>
      <c r="C811" s="187"/>
      <c r="D811" s="200" t="s">
        <v>67</v>
      </c>
      <c r="E811" s="201" t="s">
        <v>1331</v>
      </c>
      <c r="F811" s="201" t="s">
        <v>1332</v>
      </c>
      <c r="G811" s="187"/>
      <c r="H811" s="187"/>
      <c r="I811" s="190"/>
      <c r="J811" s="202">
        <f>BK811</f>
        <v>0</v>
      </c>
      <c r="K811" s="187"/>
      <c r="L811" s="192"/>
      <c r="M811" s="193"/>
      <c r="N811" s="194"/>
      <c r="O811" s="194"/>
      <c r="P811" s="195">
        <f>SUM(P812:P892)</f>
        <v>0</v>
      </c>
      <c r="Q811" s="194"/>
      <c r="R811" s="195">
        <f>SUM(R812:R892)</f>
        <v>1.22580998</v>
      </c>
      <c r="S811" s="194"/>
      <c r="T811" s="196">
        <f>SUM(T812:T892)</f>
        <v>0</v>
      </c>
      <c r="AR811" s="197" t="s">
        <v>79</v>
      </c>
      <c r="AT811" s="198" t="s">
        <v>67</v>
      </c>
      <c r="AU811" s="198" t="s">
        <v>75</v>
      </c>
      <c r="AY811" s="197" t="s">
        <v>188</v>
      </c>
      <c r="BK811" s="199">
        <f>SUM(BK812:BK892)</f>
        <v>0</v>
      </c>
    </row>
    <row r="812" spans="2:65" s="1" customFormat="1" ht="22.5" customHeight="1">
      <c r="B812" s="42"/>
      <c r="C812" s="203" t="s">
        <v>1333</v>
      </c>
      <c r="D812" s="203" t="s">
        <v>190</v>
      </c>
      <c r="E812" s="204" t="s">
        <v>1334</v>
      </c>
      <c r="F812" s="205" t="s">
        <v>1335</v>
      </c>
      <c r="G812" s="206" t="s">
        <v>193</v>
      </c>
      <c r="H812" s="207">
        <v>30.715</v>
      </c>
      <c r="I812" s="208"/>
      <c r="J812" s="209">
        <f>ROUND(I812*H812,2)</f>
        <v>0</v>
      </c>
      <c r="K812" s="205" t="s">
        <v>21</v>
      </c>
      <c r="L812" s="62"/>
      <c r="M812" s="210" t="s">
        <v>21</v>
      </c>
      <c r="N812" s="211" t="s">
        <v>39</v>
      </c>
      <c r="O812" s="43"/>
      <c r="P812" s="212">
        <f>O812*H812</f>
        <v>0</v>
      </c>
      <c r="Q812" s="212">
        <v>4.0000000000000003E-5</v>
      </c>
      <c r="R812" s="212">
        <f>Q812*H812</f>
        <v>1.2286E-3</v>
      </c>
      <c r="S812" s="212">
        <v>0</v>
      </c>
      <c r="T812" s="213">
        <f>S812*H812</f>
        <v>0</v>
      </c>
      <c r="AR812" s="25" t="s">
        <v>270</v>
      </c>
      <c r="AT812" s="25" t="s">
        <v>190</v>
      </c>
      <c r="AU812" s="25" t="s">
        <v>79</v>
      </c>
      <c r="AY812" s="25" t="s">
        <v>188</v>
      </c>
      <c r="BE812" s="214">
        <f>IF(N812="základní",J812,0)</f>
        <v>0</v>
      </c>
      <c r="BF812" s="214">
        <f>IF(N812="snížená",J812,0)</f>
        <v>0</v>
      </c>
      <c r="BG812" s="214">
        <f>IF(N812="zákl. přenesená",J812,0)</f>
        <v>0</v>
      </c>
      <c r="BH812" s="214">
        <f>IF(N812="sníž. přenesená",J812,0)</f>
        <v>0</v>
      </c>
      <c r="BI812" s="214">
        <f>IF(N812="nulová",J812,0)</f>
        <v>0</v>
      </c>
      <c r="BJ812" s="25" t="s">
        <v>75</v>
      </c>
      <c r="BK812" s="214">
        <f>ROUND(I812*H812,2)</f>
        <v>0</v>
      </c>
      <c r="BL812" s="25" t="s">
        <v>270</v>
      </c>
      <c r="BM812" s="25" t="s">
        <v>1336</v>
      </c>
    </row>
    <row r="813" spans="2:65" s="15" customFormat="1">
      <c r="B813" s="280"/>
      <c r="C813" s="281"/>
      <c r="D813" s="217" t="s">
        <v>197</v>
      </c>
      <c r="E813" s="282" t="s">
        <v>21</v>
      </c>
      <c r="F813" s="283" t="s">
        <v>1337</v>
      </c>
      <c r="G813" s="281"/>
      <c r="H813" s="284" t="s">
        <v>21</v>
      </c>
      <c r="I813" s="285"/>
      <c r="J813" s="281"/>
      <c r="K813" s="281"/>
      <c r="L813" s="286"/>
      <c r="M813" s="287"/>
      <c r="N813" s="288"/>
      <c r="O813" s="288"/>
      <c r="P813" s="288"/>
      <c r="Q813" s="288"/>
      <c r="R813" s="288"/>
      <c r="S813" s="288"/>
      <c r="T813" s="289"/>
      <c r="AT813" s="290" t="s">
        <v>197</v>
      </c>
      <c r="AU813" s="290" t="s">
        <v>79</v>
      </c>
      <c r="AV813" s="15" t="s">
        <v>75</v>
      </c>
      <c r="AW813" s="15" t="s">
        <v>32</v>
      </c>
      <c r="AX813" s="15" t="s">
        <v>68</v>
      </c>
      <c r="AY813" s="290" t="s">
        <v>188</v>
      </c>
    </row>
    <row r="814" spans="2:65" s="12" customFormat="1">
      <c r="B814" s="215"/>
      <c r="C814" s="216"/>
      <c r="D814" s="217" t="s">
        <v>197</v>
      </c>
      <c r="E814" s="218" t="s">
        <v>21</v>
      </c>
      <c r="F814" s="219" t="s">
        <v>1338</v>
      </c>
      <c r="G814" s="216"/>
      <c r="H814" s="220">
        <v>2.7</v>
      </c>
      <c r="I814" s="221"/>
      <c r="J814" s="216"/>
      <c r="K814" s="216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197</v>
      </c>
      <c r="AU814" s="226" t="s">
        <v>79</v>
      </c>
      <c r="AV814" s="12" t="s">
        <v>79</v>
      </c>
      <c r="AW814" s="12" t="s">
        <v>32</v>
      </c>
      <c r="AX814" s="12" t="s">
        <v>68</v>
      </c>
      <c r="AY814" s="226" t="s">
        <v>188</v>
      </c>
    </row>
    <row r="815" spans="2:65" s="12" customFormat="1">
      <c r="B815" s="215"/>
      <c r="C815" s="216"/>
      <c r="D815" s="217" t="s">
        <v>197</v>
      </c>
      <c r="E815" s="218" t="s">
        <v>21</v>
      </c>
      <c r="F815" s="219" t="s">
        <v>1339</v>
      </c>
      <c r="G815" s="216"/>
      <c r="H815" s="220">
        <v>1.4850000000000001</v>
      </c>
      <c r="I815" s="221"/>
      <c r="J815" s="216"/>
      <c r="K815" s="216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197</v>
      </c>
      <c r="AU815" s="226" t="s">
        <v>79</v>
      </c>
      <c r="AV815" s="12" t="s">
        <v>79</v>
      </c>
      <c r="AW815" s="12" t="s">
        <v>32</v>
      </c>
      <c r="AX815" s="12" t="s">
        <v>68</v>
      </c>
      <c r="AY815" s="226" t="s">
        <v>188</v>
      </c>
    </row>
    <row r="816" spans="2:65" s="13" customFormat="1">
      <c r="B816" s="227"/>
      <c r="C816" s="228"/>
      <c r="D816" s="217" t="s">
        <v>197</v>
      </c>
      <c r="E816" s="242" t="s">
        <v>21</v>
      </c>
      <c r="F816" s="243" t="s">
        <v>199</v>
      </c>
      <c r="G816" s="228"/>
      <c r="H816" s="244">
        <v>4.1849999999999996</v>
      </c>
      <c r="I816" s="233"/>
      <c r="J816" s="228"/>
      <c r="K816" s="228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197</v>
      </c>
      <c r="AU816" s="238" t="s">
        <v>79</v>
      </c>
      <c r="AV816" s="13" t="s">
        <v>114</v>
      </c>
      <c r="AW816" s="13" t="s">
        <v>32</v>
      </c>
      <c r="AX816" s="13" t="s">
        <v>68</v>
      </c>
      <c r="AY816" s="238" t="s">
        <v>188</v>
      </c>
    </row>
    <row r="817" spans="2:51" s="12" customFormat="1">
      <c r="B817" s="215"/>
      <c r="C817" s="216"/>
      <c r="D817" s="217" t="s">
        <v>197</v>
      </c>
      <c r="E817" s="218" t="s">
        <v>21</v>
      </c>
      <c r="F817" s="219" t="s">
        <v>1340</v>
      </c>
      <c r="G817" s="216"/>
      <c r="H817" s="220">
        <v>1.35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197</v>
      </c>
      <c r="AU817" s="226" t="s">
        <v>79</v>
      </c>
      <c r="AV817" s="12" t="s">
        <v>79</v>
      </c>
      <c r="AW817" s="12" t="s">
        <v>32</v>
      </c>
      <c r="AX817" s="12" t="s">
        <v>68</v>
      </c>
      <c r="AY817" s="226" t="s">
        <v>188</v>
      </c>
    </row>
    <row r="818" spans="2:51" s="12" customFormat="1">
      <c r="B818" s="215"/>
      <c r="C818" s="216"/>
      <c r="D818" s="217" t="s">
        <v>197</v>
      </c>
      <c r="E818" s="218" t="s">
        <v>21</v>
      </c>
      <c r="F818" s="219" t="s">
        <v>1341</v>
      </c>
      <c r="G818" s="216"/>
      <c r="H818" s="220">
        <v>3.78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197</v>
      </c>
      <c r="AU818" s="226" t="s">
        <v>79</v>
      </c>
      <c r="AV818" s="12" t="s">
        <v>79</v>
      </c>
      <c r="AW818" s="12" t="s">
        <v>32</v>
      </c>
      <c r="AX818" s="12" t="s">
        <v>68</v>
      </c>
      <c r="AY818" s="226" t="s">
        <v>188</v>
      </c>
    </row>
    <row r="819" spans="2:51" s="13" customFormat="1">
      <c r="B819" s="227"/>
      <c r="C819" s="228"/>
      <c r="D819" s="217" t="s">
        <v>197</v>
      </c>
      <c r="E819" s="242" t="s">
        <v>21</v>
      </c>
      <c r="F819" s="243" t="s">
        <v>199</v>
      </c>
      <c r="G819" s="228"/>
      <c r="H819" s="244">
        <v>5.13</v>
      </c>
      <c r="I819" s="233"/>
      <c r="J819" s="228"/>
      <c r="K819" s="228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197</v>
      </c>
      <c r="AU819" s="238" t="s">
        <v>79</v>
      </c>
      <c r="AV819" s="13" t="s">
        <v>114</v>
      </c>
      <c r="AW819" s="13" t="s">
        <v>32</v>
      </c>
      <c r="AX819" s="13" t="s">
        <v>68</v>
      </c>
      <c r="AY819" s="238" t="s">
        <v>188</v>
      </c>
    </row>
    <row r="820" spans="2:51" s="15" customFormat="1">
      <c r="B820" s="280"/>
      <c r="C820" s="281"/>
      <c r="D820" s="217" t="s">
        <v>197</v>
      </c>
      <c r="E820" s="282" t="s">
        <v>21</v>
      </c>
      <c r="F820" s="283" t="s">
        <v>1342</v>
      </c>
      <c r="G820" s="281"/>
      <c r="H820" s="284" t="s">
        <v>21</v>
      </c>
      <c r="I820" s="285"/>
      <c r="J820" s="281"/>
      <c r="K820" s="281"/>
      <c r="L820" s="286"/>
      <c r="M820" s="287"/>
      <c r="N820" s="288"/>
      <c r="O820" s="288"/>
      <c r="P820" s="288"/>
      <c r="Q820" s="288"/>
      <c r="R820" s="288"/>
      <c r="S820" s="288"/>
      <c r="T820" s="289"/>
      <c r="AT820" s="290" t="s">
        <v>197</v>
      </c>
      <c r="AU820" s="290" t="s">
        <v>79</v>
      </c>
      <c r="AV820" s="15" t="s">
        <v>75</v>
      </c>
      <c r="AW820" s="15" t="s">
        <v>32</v>
      </c>
      <c r="AX820" s="15" t="s">
        <v>68</v>
      </c>
      <c r="AY820" s="290" t="s">
        <v>188</v>
      </c>
    </row>
    <row r="821" spans="2:51" s="12" customFormat="1">
      <c r="B821" s="215"/>
      <c r="C821" s="216"/>
      <c r="D821" s="217" t="s">
        <v>197</v>
      </c>
      <c r="E821" s="218" t="s">
        <v>21</v>
      </c>
      <c r="F821" s="219" t="s">
        <v>1343</v>
      </c>
      <c r="G821" s="216"/>
      <c r="H821" s="220">
        <v>1.6</v>
      </c>
      <c r="I821" s="221"/>
      <c r="J821" s="216"/>
      <c r="K821" s="216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197</v>
      </c>
      <c r="AU821" s="226" t="s">
        <v>79</v>
      </c>
      <c r="AV821" s="12" t="s">
        <v>79</v>
      </c>
      <c r="AW821" s="12" t="s">
        <v>32</v>
      </c>
      <c r="AX821" s="12" t="s">
        <v>68</v>
      </c>
      <c r="AY821" s="226" t="s">
        <v>188</v>
      </c>
    </row>
    <row r="822" spans="2:51" s="12" customFormat="1">
      <c r="B822" s="215"/>
      <c r="C822" s="216"/>
      <c r="D822" s="217" t="s">
        <v>197</v>
      </c>
      <c r="E822" s="218" t="s">
        <v>21</v>
      </c>
      <c r="F822" s="219" t="s">
        <v>1344</v>
      </c>
      <c r="G822" s="216"/>
      <c r="H822" s="220">
        <v>4.4000000000000004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197</v>
      </c>
      <c r="AU822" s="226" t="s">
        <v>79</v>
      </c>
      <c r="AV822" s="12" t="s">
        <v>79</v>
      </c>
      <c r="AW822" s="12" t="s">
        <v>32</v>
      </c>
      <c r="AX822" s="12" t="s">
        <v>68</v>
      </c>
      <c r="AY822" s="226" t="s">
        <v>188</v>
      </c>
    </row>
    <row r="823" spans="2:51" s="12" customFormat="1">
      <c r="B823" s="215"/>
      <c r="C823" s="216"/>
      <c r="D823" s="217" t="s">
        <v>197</v>
      </c>
      <c r="E823" s="218" t="s">
        <v>21</v>
      </c>
      <c r="F823" s="219" t="s">
        <v>1345</v>
      </c>
      <c r="G823" s="216"/>
      <c r="H823" s="220">
        <v>1.6</v>
      </c>
      <c r="I823" s="221"/>
      <c r="J823" s="216"/>
      <c r="K823" s="216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197</v>
      </c>
      <c r="AU823" s="226" t="s">
        <v>79</v>
      </c>
      <c r="AV823" s="12" t="s">
        <v>79</v>
      </c>
      <c r="AW823" s="12" t="s">
        <v>32</v>
      </c>
      <c r="AX823" s="12" t="s">
        <v>68</v>
      </c>
      <c r="AY823" s="226" t="s">
        <v>188</v>
      </c>
    </row>
    <row r="824" spans="2:51" s="12" customFormat="1">
      <c r="B824" s="215"/>
      <c r="C824" s="216"/>
      <c r="D824" s="217" t="s">
        <v>197</v>
      </c>
      <c r="E824" s="218" t="s">
        <v>21</v>
      </c>
      <c r="F824" s="219" t="s">
        <v>1346</v>
      </c>
      <c r="G824" s="216"/>
      <c r="H824" s="220">
        <v>2.8</v>
      </c>
      <c r="I824" s="221"/>
      <c r="J824" s="216"/>
      <c r="K824" s="216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197</v>
      </c>
      <c r="AU824" s="226" t="s">
        <v>79</v>
      </c>
      <c r="AV824" s="12" t="s">
        <v>79</v>
      </c>
      <c r="AW824" s="12" t="s">
        <v>32</v>
      </c>
      <c r="AX824" s="12" t="s">
        <v>68</v>
      </c>
      <c r="AY824" s="226" t="s">
        <v>188</v>
      </c>
    </row>
    <row r="825" spans="2:51" s="12" customFormat="1">
      <c r="B825" s="215"/>
      <c r="C825" s="216"/>
      <c r="D825" s="217" t="s">
        <v>197</v>
      </c>
      <c r="E825" s="218" t="s">
        <v>21</v>
      </c>
      <c r="F825" s="219" t="s">
        <v>1347</v>
      </c>
      <c r="G825" s="216"/>
      <c r="H825" s="220">
        <v>2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197</v>
      </c>
      <c r="AU825" s="226" t="s">
        <v>79</v>
      </c>
      <c r="AV825" s="12" t="s">
        <v>79</v>
      </c>
      <c r="AW825" s="12" t="s">
        <v>32</v>
      </c>
      <c r="AX825" s="12" t="s">
        <v>68</v>
      </c>
      <c r="AY825" s="226" t="s">
        <v>188</v>
      </c>
    </row>
    <row r="826" spans="2:51" s="13" customFormat="1">
      <c r="B826" s="227"/>
      <c r="C826" s="228"/>
      <c r="D826" s="217" t="s">
        <v>197</v>
      </c>
      <c r="E826" s="242" t="s">
        <v>21</v>
      </c>
      <c r="F826" s="243" t="s">
        <v>199</v>
      </c>
      <c r="G826" s="228"/>
      <c r="H826" s="244">
        <v>12.4</v>
      </c>
      <c r="I826" s="233"/>
      <c r="J826" s="228"/>
      <c r="K826" s="228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197</v>
      </c>
      <c r="AU826" s="238" t="s">
        <v>79</v>
      </c>
      <c r="AV826" s="13" t="s">
        <v>114</v>
      </c>
      <c r="AW826" s="13" t="s">
        <v>32</v>
      </c>
      <c r="AX826" s="13" t="s">
        <v>68</v>
      </c>
      <c r="AY826" s="238" t="s">
        <v>188</v>
      </c>
    </row>
    <row r="827" spans="2:51" s="12" customFormat="1">
      <c r="B827" s="215"/>
      <c r="C827" s="216"/>
      <c r="D827" s="217" t="s">
        <v>197</v>
      </c>
      <c r="E827" s="218" t="s">
        <v>21</v>
      </c>
      <c r="F827" s="219" t="s">
        <v>1348</v>
      </c>
      <c r="G827" s="216"/>
      <c r="H827" s="220">
        <v>1.5</v>
      </c>
      <c r="I827" s="221"/>
      <c r="J827" s="216"/>
      <c r="K827" s="216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197</v>
      </c>
      <c r="AU827" s="226" t="s">
        <v>79</v>
      </c>
      <c r="AV827" s="12" t="s">
        <v>79</v>
      </c>
      <c r="AW827" s="12" t="s">
        <v>32</v>
      </c>
      <c r="AX827" s="12" t="s">
        <v>68</v>
      </c>
      <c r="AY827" s="226" t="s">
        <v>188</v>
      </c>
    </row>
    <row r="828" spans="2:51" s="12" customFormat="1">
      <c r="B828" s="215"/>
      <c r="C828" s="216"/>
      <c r="D828" s="217" t="s">
        <v>197</v>
      </c>
      <c r="E828" s="218" t="s">
        <v>21</v>
      </c>
      <c r="F828" s="219" t="s">
        <v>1349</v>
      </c>
      <c r="G828" s="216"/>
      <c r="H828" s="220">
        <v>1.5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197</v>
      </c>
      <c r="AU828" s="226" t="s">
        <v>79</v>
      </c>
      <c r="AV828" s="12" t="s">
        <v>79</v>
      </c>
      <c r="AW828" s="12" t="s">
        <v>32</v>
      </c>
      <c r="AX828" s="12" t="s">
        <v>68</v>
      </c>
      <c r="AY828" s="226" t="s">
        <v>188</v>
      </c>
    </row>
    <row r="829" spans="2:51" s="12" customFormat="1">
      <c r="B829" s="215"/>
      <c r="C829" s="216"/>
      <c r="D829" s="217" t="s">
        <v>197</v>
      </c>
      <c r="E829" s="218" t="s">
        <v>21</v>
      </c>
      <c r="F829" s="219" t="s">
        <v>1350</v>
      </c>
      <c r="G829" s="216"/>
      <c r="H829" s="220">
        <v>1.5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197</v>
      </c>
      <c r="AU829" s="226" t="s">
        <v>79</v>
      </c>
      <c r="AV829" s="12" t="s">
        <v>79</v>
      </c>
      <c r="AW829" s="12" t="s">
        <v>32</v>
      </c>
      <c r="AX829" s="12" t="s">
        <v>68</v>
      </c>
      <c r="AY829" s="226" t="s">
        <v>188</v>
      </c>
    </row>
    <row r="830" spans="2:51" s="12" customFormat="1">
      <c r="B830" s="215"/>
      <c r="C830" s="216"/>
      <c r="D830" s="217" t="s">
        <v>197</v>
      </c>
      <c r="E830" s="218" t="s">
        <v>21</v>
      </c>
      <c r="F830" s="219" t="s">
        <v>1351</v>
      </c>
      <c r="G830" s="216"/>
      <c r="H830" s="220">
        <v>1.5</v>
      </c>
      <c r="I830" s="221"/>
      <c r="J830" s="216"/>
      <c r="K830" s="216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197</v>
      </c>
      <c r="AU830" s="226" t="s">
        <v>79</v>
      </c>
      <c r="AV830" s="12" t="s">
        <v>79</v>
      </c>
      <c r="AW830" s="12" t="s">
        <v>32</v>
      </c>
      <c r="AX830" s="12" t="s">
        <v>68</v>
      </c>
      <c r="AY830" s="226" t="s">
        <v>188</v>
      </c>
    </row>
    <row r="831" spans="2:51" s="13" customFormat="1">
      <c r="B831" s="227"/>
      <c r="C831" s="228"/>
      <c r="D831" s="217" t="s">
        <v>197</v>
      </c>
      <c r="E831" s="242" t="s">
        <v>21</v>
      </c>
      <c r="F831" s="243" t="s">
        <v>199</v>
      </c>
      <c r="G831" s="228"/>
      <c r="H831" s="244">
        <v>6</v>
      </c>
      <c r="I831" s="233"/>
      <c r="J831" s="228"/>
      <c r="K831" s="228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197</v>
      </c>
      <c r="AU831" s="238" t="s">
        <v>79</v>
      </c>
      <c r="AV831" s="13" t="s">
        <v>114</v>
      </c>
      <c r="AW831" s="13" t="s">
        <v>32</v>
      </c>
      <c r="AX831" s="13" t="s">
        <v>68</v>
      </c>
      <c r="AY831" s="238" t="s">
        <v>188</v>
      </c>
    </row>
    <row r="832" spans="2:51" s="12" customFormat="1">
      <c r="B832" s="215"/>
      <c r="C832" s="216"/>
      <c r="D832" s="217" t="s">
        <v>197</v>
      </c>
      <c r="E832" s="218" t="s">
        <v>21</v>
      </c>
      <c r="F832" s="219" t="s">
        <v>1352</v>
      </c>
      <c r="G832" s="216"/>
      <c r="H832" s="220">
        <v>1.5</v>
      </c>
      <c r="I832" s="221"/>
      <c r="J832" s="216"/>
      <c r="K832" s="216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197</v>
      </c>
      <c r="AU832" s="226" t="s">
        <v>79</v>
      </c>
      <c r="AV832" s="12" t="s">
        <v>79</v>
      </c>
      <c r="AW832" s="12" t="s">
        <v>32</v>
      </c>
      <c r="AX832" s="12" t="s">
        <v>68</v>
      </c>
      <c r="AY832" s="226" t="s">
        <v>188</v>
      </c>
    </row>
    <row r="833" spans="2:65" s="12" customFormat="1">
      <c r="B833" s="215"/>
      <c r="C833" s="216"/>
      <c r="D833" s="217" t="s">
        <v>197</v>
      </c>
      <c r="E833" s="218" t="s">
        <v>21</v>
      </c>
      <c r="F833" s="219" t="s">
        <v>1353</v>
      </c>
      <c r="G833" s="216"/>
      <c r="H833" s="220">
        <v>1.5</v>
      </c>
      <c r="I833" s="221"/>
      <c r="J833" s="216"/>
      <c r="K833" s="216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197</v>
      </c>
      <c r="AU833" s="226" t="s">
        <v>79</v>
      </c>
      <c r="AV833" s="12" t="s">
        <v>79</v>
      </c>
      <c r="AW833" s="12" t="s">
        <v>32</v>
      </c>
      <c r="AX833" s="12" t="s">
        <v>68</v>
      </c>
      <c r="AY833" s="226" t="s">
        <v>188</v>
      </c>
    </row>
    <row r="834" spans="2:65" s="13" customFormat="1">
      <c r="B834" s="227"/>
      <c r="C834" s="228"/>
      <c r="D834" s="217" t="s">
        <v>197</v>
      </c>
      <c r="E834" s="242" t="s">
        <v>21</v>
      </c>
      <c r="F834" s="243" t="s">
        <v>199</v>
      </c>
      <c r="G834" s="228"/>
      <c r="H834" s="244">
        <v>3</v>
      </c>
      <c r="I834" s="233"/>
      <c r="J834" s="228"/>
      <c r="K834" s="228"/>
      <c r="L834" s="234"/>
      <c r="M834" s="235"/>
      <c r="N834" s="236"/>
      <c r="O834" s="236"/>
      <c r="P834" s="236"/>
      <c r="Q834" s="236"/>
      <c r="R834" s="236"/>
      <c r="S834" s="236"/>
      <c r="T834" s="237"/>
      <c r="AT834" s="238" t="s">
        <v>197</v>
      </c>
      <c r="AU834" s="238" t="s">
        <v>79</v>
      </c>
      <c r="AV834" s="13" t="s">
        <v>114</v>
      </c>
      <c r="AW834" s="13" t="s">
        <v>32</v>
      </c>
      <c r="AX834" s="13" t="s">
        <v>68</v>
      </c>
      <c r="AY834" s="238" t="s">
        <v>188</v>
      </c>
    </row>
    <row r="835" spans="2:65" s="14" customFormat="1">
      <c r="B835" s="245"/>
      <c r="C835" s="246"/>
      <c r="D835" s="229" t="s">
        <v>197</v>
      </c>
      <c r="E835" s="247" t="s">
        <v>21</v>
      </c>
      <c r="F835" s="248" t="s">
        <v>238</v>
      </c>
      <c r="G835" s="246"/>
      <c r="H835" s="249">
        <v>30.715</v>
      </c>
      <c r="I835" s="250"/>
      <c r="J835" s="246"/>
      <c r="K835" s="246"/>
      <c r="L835" s="251"/>
      <c r="M835" s="252"/>
      <c r="N835" s="253"/>
      <c r="O835" s="253"/>
      <c r="P835" s="253"/>
      <c r="Q835" s="253"/>
      <c r="R835" s="253"/>
      <c r="S835" s="253"/>
      <c r="T835" s="254"/>
      <c r="AT835" s="255" t="s">
        <v>197</v>
      </c>
      <c r="AU835" s="255" t="s">
        <v>79</v>
      </c>
      <c r="AV835" s="14" t="s">
        <v>195</v>
      </c>
      <c r="AW835" s="14" t="s">
        <v>32</v>
      </c>
      <c r="AX835" s="14" t="s">
        <v>75</v>
      </c>
      <c r="AY835" s="255" t="s">
        <v>188</v>
      </c>
    </row>
    <row r="836" spans="2:65" s="1" customFormat="1" ht="22.5" customHeight="1">
      <c r="B836" s="42"/>
      <c r="C836" s="256" t="s">
        <v>1354</v>
      </c>
      <c r="D836" s="256" t="s">
        <v>292</v>
      </c>
      <c r="E836" s="257" t="s">
        <v>1355</v>
      </c>
      <c r="F836" s="258" t="s">
        <v>1356</v>
      </c>
      <c r="G836" s="259" t="s">
        <v>234</v>
      </c>
      <c r="H836" s="260">
        <v>24.571999999999999</v>
      </c>
      <c r="I836" s="261"/>
      <c r="J836" s="262">
        <f>ROUND(I836*H836,2)</f>
        <v>0</v>
      </c>
      <c r="K836" s="258" t="s">
        <v>21</v>
      </c>
      <c r="L836" s="263"/>
      <c r="M836" s="264" t="s">
        <v>21</v>
      </c>
      <c r="N836" s="265" t="s">
        <v>39</v>
      </c>
      <c r="O836" s="43"/>
      <c r="P836" s="212">
        <f>O836*H836</f>
        <v>0</v>
      </c>
      <c r="Q836" s="212">
        <v>5.5000000000000003E-4</v>
      </c>
      <c r="R836" s="212">
        <f>Q836*H836</f>
        <v>1.35146E-2</v>
      </c>
      <c r="S836" s="212">
        <v>0</v>
      </c>
      <c r="T836" s="213">
        <f>S836*H836</f>
        <v>0</v>
      </c>
      <c r="AR836" s="25" t="s">
        <v>354</v>
      </c>
      <c r="AT836" s="25" t="s">
        <v>292</v>
      </c>
      <c r="AU836" s="25" t="s">
        <v>79</v>
      </c>
      <c r="AY836" s="25" t="s">
        <v>188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25" t="s">
        <v>75</v>
      </c>
      <c r="BK836" s="214">
        <f>ROUND(I836*H836,2)</f>
        <v>0</v>
      </c>
      <c r="BL836" s="25" t="s">
        <v>270</v>
      </c>
      <c r="BM836" s="25" t="s">
        <v>1357</v>
      </c>
    </row>
    <row r="837" spans="2:65" s="12" customFormat="1">
      <c r="B837" s="215"/>
      <c r="C837" s="216"/>
      <c r="D837" s="229" t="s">
        <v>197</v>
      </c>
      <c r="E837" s="239" t="s">
        <v>21</v>
      </c>
      <c r="F837" s="240" t="s">
        <v>1358</v>
      </c>
      <c r="G837" s="216"/>
      <c r="H837" s="241">
        <v>24.571999999999999</v>
      </c>
      <c r="I837" s="221"/>
      <c r="J837" s="216"/>
      <c r="K837" s="216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197</v>
      </c>
      <c r="AU837" s="226" t="s">
        <v>79</v>
      </c>
      <c r="AV837" s="12" t="s">
        <v>79</v>
      </c>
      <c r="AW837" s="12" t="s">
        <v>32</v>
      </c>
      <c r="AX837" s="12" t="s">
        <v>75</v>
      </c>
      <c r="AY837" s="226" t="s">
        <v>188</v>
      </c>
    </row>
    <row r="838" spans="2:65" s="1" customFormat="1" ht="22.5" customHeight="1">
      <c r="B838" s="42"/>
      <c r="C838" s="256" t="s">
        <v>1359</v>
      </c>
      <c r="D838" s="256" t="s">
        <v>292</v>
      </c>
      <c r="E838" s="257" t="s">
        <v>1360</v>
      </c>
      <c r="F838" s="258" t="s">
        <v>1361</v>
      </c>
      <c r="G838" s="259" t="s">
        <v>234</v>
      </c>
      <c r="H838" s="260">
        <v>58.359000000000002</v>
      </c>
      <c r="I838" s="261"/>
      <c r="J838" s="262">
        <f>ROUND(I838*H838,2)</f>
        <v>0</v>
      </c>
      <c r="K838" s="258" t="s">
        <v>21</v>
      </c>
      <c r="L838" s="263"/>
      <c r="M838" s="264" t="s">
        <v>21</v>
      </c>
      <c r="N838" s="265" t="s">
        <v>39</v>
      </c>
      <c r="O838" s="43"/>
      <c r="P838" s="212">
        <f>O838*H838</f>
        <v>0</v>
      </c>
      <c r="Q838" s="212">
        <v>7.2000000000000005E-4</v>
      </c>
      <c r="R838" s="212">
        <f>Q838*H838</f>
        <v>4.2018480000000004E-2</v>
      </c>
      <c r="S838" s="212">
        <v>0</v>
      </c>
      <c r="T838" s="213">
        <f>S838*H838</f>
        <v>0</v>
      </c>
      <c r="AR838" s="25" t="s">
        <v>354</v>
      </c>
      <c r="AT838" s="25" t="s">
        <v>292</v>
      </c>
      <c r="AU838" s="25" t="s">
        <v>79</v>
      </c>
      <c r="AY838" s="25" t="s">
        <v>188</v>
      </c>
      <c r="BE838" s="214">
        <f>IF(N838="základní",J838,0)</f>
        <v>0</v>
      </c>
      <c r="BF838" s="214">
        <f>IF(N838="snížená",J838,0)</f>
        <v>0</v>
      </c>
      <c r="BG838" s="214">
        <f>IF(N838="zákl. přenesená",J838,0)</f>
        <v>0</v>
      </c>
      <c r="BH838" s="214">
        <f>IF(N838="sníž. přenesená",J838,0)</f>
        <v>0</v>
      </c>
      <c r="BI838" s="214">
        <f>IF(N838="nulová",J838,0)</f>
        <v>0</v>
      </c>
      <c r="BJ838" s="25" t="s">
        <v>75</v>
      </c>
      <c r="BK838" s="214">
        <f>ROUND(I838*H838,2)</f>
        <v>0</v>
      </c>
      <c r="BL838" s="25" t="s">
        <v>270</v>
      </c>
      <c r="BM838" s="25" t="s">
        <v>1362</v>
      </c>
    </row>
    <row r="839" spans="2:65" s="12" customFormat="1">
      <c r="B839" s="215"/>
      <c r="C839" s="216"/>
      <c r="D839" s="229" t="s">
        <v>197</v>
      </c>
      <c r="E839" s="239" t="s">
        <v>21</v>
      </c>
      <c r="F839" s="240" t="s">
        <v>1363</v>
      </c>
      <c r="G839" s="216"/>
      <c r="H839" s="241">
        <v>58.359000000000002</v>
      </c>
      <c r="I839" s="221"/>
      <c r="J839" s="216"/>
      <c r="K839" s="216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197</v>
      </c>
      <c r="AU839" s="226" t="s">
        <v>79</v>
      </c>
      <c r="AV839" s="12" t="s">
        <v>79</v>
      </c>
      <c r="AW839" s="12" t="s">
        <v>32</v>
      </c>
      <c r="AX839" s="12" t="s">
        <v>75</v>
      </c>
      <c r="AY839" s="226" t="s">
        <v>188</v>
      </c>
    </row>
    <row r="840" spans="2:65" s="1" customFormat="1" ht="22.5" customHeight="1">
      <c r="B840" s="42"/>
      <c r="C840" s="203" t="s">
        <v>1364</v>
      </c>
      <c r="D840" s="203" t="s">
        <v>190</v>
      </c>
      <c r="E840" s="204" t="s">
        <v>1365</v>
      </c>
      <c r="F840" s="205" t="s">
        <v>1366</v>
      </c>
      <c r="G840" s="206" t="s">
        <v>193</v>
      </c>
      <c r="H840" s="207">
        <v>30.715</v>
      </c>
      <c r="I840" s="208"/>
      <c r="J840" s="209">
        <f>ROUND(I840*H840,2)</f>
        <v>0</v>
      </c>
      <c r="K840" s="205" t="s">
        <v>21</v>
      </c>
      <c r="L840" s="62"/>
      <c r="M840" s="210" t="s">
        <v>21</v>
      </c>
      <c r="N840" s="211" t="s">
        <v>39</v>
      </c>
      <c r="O840" s="43"/>
      <c r="P840" s="212">
        <f>O840*H840</f>
        <v>0</v>
      </c>
      <c r="Q840" s="212">
        <v>8.8000000000000003E-4</v>
      </c>
      <c r="R840" s="212">
        <f>Q840*H840</f>
        <v>2.70292E-2</v>
      </c>
      <c r="S840" s="212">
        <v>0</v>
      </c>
      <c r="T840" s="213">
        <f>S840*H840</f>
        <v>0</v>
      </c>
      <c r="AR840" s="25" t="s">
        <v>270</v>
      </c>
      <c r="AT840" s="25" t="s">
        <v>190</v>
      </c>
      <c r="AU840" s="25" t="s">
        <v>79</v>
      </c>
      <c r="AY840" s="25" t="s">
        <v>188</v>
      </c>
      <c r="BE840" s="214">
        <f>IF(N840="základní",J840,0)</f>
        <v>0</v>
      </c>
      <c r="BF840" s="214">
        <f>IF(N840="snížená",J840,0)</f>
        <v>0</v>
      </c>
      <c r="BG840" s="214">
        <f>IF(N840="zákl. přenesená",J840,0)</f>
        <v>0</v>
      </c>
      <c r="BH840" s="214">
        <f>IF(N840="sníž. přenesená",J840,0)</f>
        <v>0</v>
      </c>
      <c r="BI840" s="214">
        <f>IF(N840="nulová",J840,0)</f>
        <v>0</v>
      </c>
      <c r="BJ840" s="25" t="s">
        <v>75</v>
      </c>
      <c r="BK840" s="214">
        <f>ROUND(I840*H840,2)</f>
        <v>0</v>
      </c>
      <c r="BL840" s="25" t="s">
        <v>270</v>
      </c>
      <c r="BM840" s="25" t="s">
        <v>1367</v>
      </c>
    </row>
    <row r="841" spans="2:65" s="15" customFormat="1">
      <c r="B841" s="280"/>
      <c r="C841" s="281"/>
      <c r="D841" s="217" t="s">
        <v>197</v>
      </c>
      <c r="E841" s="282" t="s">
        <v>21</v>
      </c>
      <c r="F841" s="283" t="s">
        <v>1337</v>
      </c>
      <c r="G841" s="281"/>
      <c r="H841" s="284" t="s">
        <v>21</v>
      </c>
      <c r="I841" s="285"/>
      <c r="J841" s="281"/>
      <c r="K841" s="281"/>
      <c r="L841" s="286"/>
      <c r="M841" s="287"/>
      <c r="N841" s="288"/>
      <c r="O841" s="288"/>
      <c r="P841" s="288"/>
      <c r="Q841" s="288"/>
      <c r="R841" s="288"/>
      <c r="S841" s="288"/>
      <c r="T841" s="289"/>
      <c r="AT841" s="290" t="s">
        <v>197</v>
      </c>
      <c r="AU841" s="290" t="s">
        <v>79</v>
      </c>
      <c r="AV841" s="15" t="s">
        <v>75</v>
      </c>
      <c r="AW841" s="15" t="s">
        <v>32</v>
      </c>
      <c r="AX841" s="15" t="s">
        <v>68</v>
      </c>
      <c r="AY841" s="290" t="s">
        <v>188</v>
      </c>
    </row>
    <row r="842" spans="2:65" s="12" customFormat="1">
      <c r="B842" s="215"/>
      <c r="C842" s="216"/>
      <c r="D842" s="217" t="s">
        <v>197</v>
      </c>
      <c r="E842" s="218" t="s">
        <v>21</v>
      </c>
      <c r="F842" s="219" t="s">
        <v>1338</v>
      </c>
      <c r="G842" s="216"/>
      <c r="H842" s="220">
        <v>2.7</v>
      </c>
      <c r="I842" s="221"/>
      <c r="J842" s="216"/>
      <c r="K842" s="216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197</v>
      </c>
      <c r="AU842" s="226" t="s">
        <v>79</v>
      </c>
      <c r="AV842" s="12" t="s">
        <v>79</v>
      </c>
      <c r="AW842" s="12" t="s">
        <v>32</v>
      </c>
      <c r="AX842" s="12" t="s">
        <v>68</v>
      </c>
      <c r="AY842" s="226" t="s">
        <v>188</v>
      </c>
    </row>
    <row r="843" spans="2:65" s="12" customFormat="1">
      <c r="B843" s="215"/>
      <c r="C843" s="216"/>
      <c r="D843" s="217" t="s">
        <v>197</v>
      </c>
      <c r="E843" s="218" t="s">
        <v>21</v>
      </c>
      <c r="F843" s="219" t="s">
        <v>1339</v>
      </c>
      <c r="G843" s="216"/>
      <c r="H843" s="220">
        <v>1.4850000000000001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197</v>
      </c>
      <c r="AU843" s="226" t="s">
        <v>79</v>
      </c>
      <c r="AV843" s="12" t="s">
        <v>79</v>
      </c>
      <c r="AW843" s="12" t="s">
        <v>32</v>
      </c>
      <c r="AX843" s="12" t="s">
        <v>68</v>
      </c>
      <c r="AY843" s="226" t="s">
        <v>188</v>
      </c>
    </row>
    <row r="844" spans="2:65" s="13" customFormat="1">
      <c r="B844" s="227"/>
      <c r="C844" s="228"/>
      <c r="D844" s="217" t="s">
        <v>197</v>
      </c>
      <c r="E844" s="242" t="s">
        <v>21</v>
      </c>
      <c r="F844" s="243" t="s">
        <v>199</v>
      </c>
      <c r="G844" s="228"/>
      <c r="H844" s="244">
        <v>4.1849999999999996</v>
      </c>
      <c r="I844" s="233"/>
      <c r="J844" s="228"/>
      <c r="K844" s="228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197</v>
      </c>
      <c r="AU844" s="238" t="s">
        <v>79</v>
      </c>
      <c r="AV844" s="13" t="s">
        <v>114</v>
      </c>
      <c r="AW844" s="13" t="s">
        <v>32</v>
      </c>
      <c r="AX844" s="13" t="s">
        <v>68</v>
      </c>
      <c r="AY844" s="238" t="s">
        <v>188</v>
      </c>
    </row>
    <row r="845" spans="2:65" s="12" customFormat="1">
      <c r="B845" s="215"/>
      <c r="C845" s="216"/>
      <c r="D845" s="217" t="s">
        <v>197</v>
      </c>
      <c r="E845" s="218" t="s">
        <v>21</v>
      </c>
      <c r="F845" s="219" t="s">
        <v>1340</v>
      </c>
      <c r="G845" s="216"/>
      <c r="H845" s="220">
        <v>1.35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197</v>
      </c>
      <c r="AU845" s="226" t="s">
        <v>79</v>
      </c>
      <c r="AV845" s="12" t="s">
        <v>79</v>
      </c>
      <c r="AW845" s="12" t="s">
        <v>32</v>
      </c>
      <c r="AX845" s="12" t="s">
        <v>68</v>
      </c>
      <c r="AY845" s="226" t="s">
        <v>188</v>
      </c>
    </row>
    <row r="846" spans="2:65" s="12" customFormat="1">
      <c r="B846" s="215"/>
      <c r="C846" s="216"/>
      <c r="D846" s="217" t="s">
        <v>197</v>
      </c>
      <c r="E846" s="218" t="s">
        <v>21</v>
      </c>
      <c r="F846" s="219" t="s">
        <v>1341</v>
      </c>
      <c r="G846" s="216"/>
      <c r="H846" s="220">
        <v>3.78</v>
      </c>
      <c r="I846" s="221"/>
      <c r="J846" s="216"/>
      <c r="K846" s="216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197</v>
      </c>
      <c r="AU846" s="226" t="s">
        <v>79</v>
      </c>
      <c r="AV846" s="12" t="s">
        <v>79</v>
      </c>
      <c r="AW846" s="12" t="s">
        <v>32</v>
      </c>
      <c r="AX846" s="12" t="s">
        <v>68</v>
      </c>
      <c r="AY846" s="226" t="s">
        <v>188</v>
      </c>
    </row>
    <row r="847" spans="2:65" s="13" customFormat="1">
      <c r="B847" s="227"/>
      <c r="C847" s="228"/>
      <c r="D847" s="217" t="s">
        <v>197</v>
      </c>
      <c r="E847" s="242" t="s">
        <v>21</v>
      </c>
      <c r="F847" s="243" t="s">
        <v>199</v>
      </c>
      <c r="G847" s="228"/>
      <c r="H847" s="244">
        <v>5.13</v>
      </c>
      <c r="I847" s="233"/>
      <c r="J847" s="228"/>
      <c r="K847" s="228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197</v>
      </c>
      <c r="AU847" s="238" t="s">
        <v>79</v>
      </c>
      <c r="AV847" s="13" t="s">
        <v>114</v>
      </c>
      <c r="AW847" s="13" t="s">
        <v>32</v>
      </c>
      <c r="AX847" s="13" t="s">
        <v>68</v>
      </c>
      <c r="AY847" s="238" t="s">
        <v>188</v>
      </c>
    </row>
    <row r="848" spans="2:65" s="15" customFormat="1">
      <c r="B848" s="280"/>
      <c r="C848" s="281"/>
      <c r="D848" s="217" t="s">
        <v>197</v>
      </c>
      <c r="E848" s="282" t="s">
        <v>21</v>
      </c>
      <c r="F848" s="283" t="s">
        <v>1342</v>
      </c>
      <c r="G848" s="281"/>
      <c r="H848" s="284" t="s">
        <v>21</v>
      </c>
      <c r="I848" s="285"/>
      <c r="J848" s="281"/>
      <c r="K848" s="281"/>
      <c r="L848" s="286"/>
      <c r="M848" s="287"/>
      <c r="N848" s="288"/>
      <c r="O848" s="288"/>
      <c r="P848" s="288"/>
      <c r="Q848" s="288"/>
      <c r="R848" s="288"/>
      <c r="S848" s="288"/>
      <c r="T848" s="289"/>
      <c r="AT848" s="290" t="s">
        <v>197</v>
      </c>
      <c r="AU848" s="290" t="s">
        <v>79</v>
      </c>
      <c r="AV848" s="15" t="s">
        <v>75</v>
      </c>
      <c r="AW848" s="15" t="s">
        <v>32</v>
      </c>
      <c r="AX848" s="15" t="s">
        <v>68</v>
      </c>
      <c r="AY848" s="290" t="s">
        <v>188</v>
      </c>
    </row>
    <row r="849" spans="2:65" s="12" customFormat="1">
      <c r="B849" s="215"/>
      <c r="C849" s="216"/>
      <c r="D849" s="217" t="s">
        <v>197</v>
      </c>
      <c r="E849" s="218" t="s">
        <v>21</v>
      </c>
      <c r="F849" s="219" t="s">
        <v>1343</v>
      </c>
      <c r="G849" s="216"/>
      <c r="H849" s="220">
        <v>1.6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197</v>
      </c>
      <c r="AU849" s="226" t="s">
        <v>79</v>
      </c>
      <c r="AV849" s="12" t="s">
        <v>79</v>
      </c>
      <c r="AW849" s="12" t="s">
        <v>32</v>
      </c>
      <c r="AX849" s="12" t="s">
        <v>68</v>
      </c>
      <c r="AY849" s="226" t="s">
        <v>188</v>
      </c>
    </row>
    <row r="850" spans="2:65" s="12" customFormat="1">
      <c r="B850" s="215"/>
      <c r="C850" s="216"/>
      <c r="D850" s="217" t="s">
        <v>197</v>
      </c>
      <c r="E850" s="218" t="s">
        <v>21</v>
      </c>
      <c r="F850" s="219" t="s">
        <v>1344</v>
      </c>
      <c r="G850" s="216"/>
      <c r="H850" s="220">
        <v>4.4000000000000004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197</v>
      </c>
      <c r="AU850" s="226" t="s">
        <v>79</v>
      </c>
      <c r="AV850" s="12" t="s">
        <v>79</v>
      </c>
      <c r="AW850" s="12" t="s">
        <v>32</v>
      </c>
      <c r="AX850" s="12" t="s">
        <v>68</v>
      </c>
      <c r="AY850" s="226" t="s">
        <v>188</v>
      </c>
    </row>
    <row r="851" spans="2:65" s="12" customFormat="1">
      <c r="B851" s="215"/>
      <c r="C851" s="216"/>
      <c r="D851" s="217" t="s">
        <v>197</v>
      </c>
      <c r="E851" s="218" t="s">
        <v>21</v>
      </c>
      <c r="F851" s="219" t="s">
        <v>1345</v>
      </c>
      <c r="G851" s="216"/>
      <c r="H851" s="220">
        <v>1.6</v>
      </c>
      <c r="I851" s="221"/>
      <c r="J851" s="216"/>
      <c r="K851" s="216"/>
      <c r="L851" s="222"/>
      <c r="M851" s="223"/>
      <c r="N851" s="224"/>
      <c r="O851" s="224"/>
      <c r="P851" s="224"/>
      <c r="Q851" s="224"/>
      <c r="R851" s="224"/>
      <c r="S851" s="224"/>
      <c r="T851" s="225"/>
      <c r="AT851" s="226" t="s">
        <v>197</v>
      </c>
      <c r="AU851" s="226" t="s">
        <v>79</v>
      </c>
      <c r="AV851" s="12" t="s">
        <v>79</v>
      </c>
      <c r="AW851" s="12" t="s">
        <v>32</v>
      </c>
      <c r="AX851" s="12" t="s">
        <v>68</v>
      </c>
      <c r="AY851" s="226" t="s">
        <v>188</v>
      </c>
    </row>
    <row r="852" spans="2:65" s="12" customFormat="1">
      <c r="B852" s="215"/>
      <c r="C852" s="216"/>
      <c r="D852" s="217" t="s">
        <v>197</v>
      </c>
      <c r="E852" s="218" t="s">
        <v>21</v>
      </c>
      <c r="F852" s="219" t="s">
        <v>1346</v>
      </c>
      <c r="G852" s="216"/>
      <c r="H852" s="220">
        <v>2.8</v>
      </c>
      <c r="I852" s="221"/>
      <c r="J852" s="216"/>
      <c r="K852" s="216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197</v>
      </c>
      <c r="AU852" s="226" t="s">
        <v>79</v>
      </c>
      <c r="AV852" s="12" t="s">
        <v>79</v>
      </c>
      <c r="AW852" s="12" t="s">
        <v>32</v>
      </c>
      <c r="AX852" s="12" t="s">
        <v>68</v>
      </c>
      <c r="AY852" s="226" t="s">
        <v>188</v>
      </c>
    </row>
    <row r="853" spans="2:65" s="12" customFormat="1">
      <c r="B853" s="215"/>
      <c r="C853" s="216"/>
      <c r="D853" s="217" t="s">
        <v>197</v>
      </c>
      <c r="E853" s="218" t="s">
        <v>21</v>
      </c>
      <c r="F853" s="219" t="s">
        <v>1347</v>
      </c>
      <c r="G853" s="216"/>
      <c r="H853" s="220">
        <v>2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197</v>
      </c>
      <c r="AU853" s="226" t="s">
        <v>79</v>
      </c>
      <c r="AV853" s="12" t="s">
        <v>79</v>
      </c>
      <c r="AW853" s="12" t="s">
        <v>32</v>
      </c>
      <c r="AX853" s="12" t="s">
        <v>68</v>
      </c>
      <c r="AY853" s="226" t="s">
        <v>188</v>
      </c>
    </row>
    <row r="854" spans="2:65" s="13" customFormat="1">
      <c r="B854" s="227"/>
      <c r="C854" s="228"/>
      <c r="D854" s="217" t="s">
        <v>197</v>
      </c>
      <c r="E854" s="242" t="s">
        <v>21</v>
      </c>
      <c r="F854" s="243" t="s">
        <v>199</v>
      </c>
      <c r="G854" s="228"/>
      <c r="H854" s="244">
        <v>12.4</v>
      </c>
      <c r="I854" s="233"/>
      <c r="J854" s="228"/>
      <c r="K854" s="228"/>
      <c r="L854" s="234"/>
      <c r="M854" s="235"/>
      <c r="N854" s="236"/>
      <c r="O854" s="236"/>
      <c r="P854" s="236"/>
      <c r="Q854" s="236"/>
      <c r="R854" s="236"/>
      <c r="S854" s="236"/>
      <c r="T854" s="237"/>
      <c r="AT854" s="238" t="s">
        <v>197</v>
      </c>
      <c r="AU854" s="238" t="s">
        <v>79</v>
      </c>
      <c r="AV854" s="13" t="s">
        <v>114</v>
      </c>
      <c r="AW854" s="13" t="s">
        <v>32</v>
      </c>
      <c r="AX854" s="13" t="s">
        <v>68</v>
      </c>
      <c r="AY854" s="238" t="s">
        <v>188</v>
      </c>
    </row>
    <row r="855" spans="2:65" s="12" customFormat="1">
      <c r="B855" s="215"/>
      <c r="C855" s="216"/>
      <c r="D855" s="217" t="s">
        <v>197</v>
      </c>
      <c r="E855" s="218" t="s">
        <v>21</v>
      </c>
      <c r="F855" s="219" t="s">
        <v>1348</v>
      </c>
      <c r="G855" s="216"/>
      <c r="H855" s="220">
        <v>1.5</v>
      </c>
      <c r="I855" s="221"/>
      <c r="J855" s="216"/>
      <c r="K855" s="216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197</v>
      </c>
      <c r="AU855" s="226" t="s">
        <v>79</v>
      </c>
      <c r="AV855" s="12" t="s">
        <v>79</v>
      </c>
      <c r="AW855" s="12" t="s">
        <v>32</v>
      </c>
      <c r="AX855" s="12" t="s">
        <v>68</v>
      </c>
      <c r="AY855" s="226" t="s">
        <v>188</v>
      </c>
    </row>
    <row r="856" spans="2:65" s="12" customFormat="1">
      <c r="B856" s="215"/>
      <c r="C856" s="216"/>
      <c r="D856" s="217" t="s">
        <v>197</v>
      </c>
      <c r="E856" s="218" t="s">
        <v>21</v>
      </c>
      <c r="F856" s="219" t="s">
        <v>1349</v>
      </c>
      <c r="G856" s="216"/>
      <c r="H856" s="220">
        <v>1.5</v>
      </c>
      <c r="I856" s="221"/>
      <c r="J856" s="216"/>
      <c r="K856" s="216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197</v>
      </c>
      <c r="AU856" s="226" t="s">
        <v>79</v>
      </c>
      <c r="AV856" s="12" t="s">
        <v>79</v>
      </c>
      <c r="AW856" s="12" t="s">
        <v>32</v>
      </c>
      <c r="AX856" s="12" t="s">
        <v>68</v>
      </c>
      <c r="AY856" s="226" t="s">
        <v>188</v>
      </c>
    </row>
    <row r="857" spans="2:65" s="12" customFormat="1">
      <c r="B857" s="215"/>
      <c r="C857" s="216"/>
      <c r="D857" s="217" t="s">
        <v>197</v>
      </c>
      <c r="E857" s="218" t="s">
        <v>21</v>
      </c>
      <c r="F857" s="219" t="s">
        <v>1350</v>
      </c>
      <c r="G857" s="216"/>
      <c r="H857" s="220">
        <v>1.5</v>
      </c>
      <c r="I857" s="221"/>
      <c r="J857" s="216"/>
      <c r="K857" s="216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197</v>
      </c>
      <c r="AU857" s="226" t="s">
        <v>79</v>
      </c>
      <c r="AV857" s="12" t="s">
        <v>79</v>
      </c>
      <c r="AW857" s="12" t="s">
        <v>32</v>
      </c>
      <c r="AX857" s="12" t="s">
        <v>68</v>
      </c>
      <c r="AY857" s="226" t="s">
        <v>188</v>
      </c>
    </row>
    <row r="858" spans="2:65" s="12" customFormat="1">
      <c r="B858" s="215"/>
      <c r="C858" s="216"/>
      <c r="D858" s="217" t="s">
        <v>197</v>
      </c>
      <c r="E858" s="218" t="s">
        <v>21</v>
      </c>
      <c r="F858" s="219" t="s">
        <v>1351</v>
      </c>
      <c r="G858" s="216"/>
      <c r="H858" s="220">
        <v>1.5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197</v>
      </c>
      <c r="AU858" s="226" t="s">
        <v>79</v>
      </c>
      <c r="AV858" s="12" t="s">
        <v>79</v>
      </c>
      <c r="AW858" s="12" t="s">
        <v>32</v>
      </c>
      <c r="AX858" s="12" t="s">
        <v>68</v>
      </c>
      <c r="AY858" s="226" t="s">
        <v>188</v>
      </c>
    </row>
    <row r="859" spans="2:65" s="13" customFormat="1">
      <c r="B859" s="227"/>
      <c r="C859" s="228"/>
      <c r="D859" s="217" t="s">
        <v>197</v>
      </c>
      <c r="E859" s="242" t="s">
        <v>21</v>
      </c>
      <c r="F859" s="243" t="s">
        <v>199</v>
      </c>
      <c r="G859" s="228"/>
      <c r="H859" s="244">
        <v>6</v>
      </c>
      <c r="I859" s="233"/>
      <c r="J859" s="228"/>
      <c r="K859" s="228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197</v>
      </c>
      <c r="AU859" s="238" t="s">
        <v>79</v>
      </c>
      <c r="AV859" s="13" t="s">
        <v>114</v>
      </c>
      <c r="AW859" s="13" t="s">
        <v>32</v>
      </c>
      <c r="AX859" s="13" t="s">
        <v>68</v>
      </c>
      <c r="AY859" s="238" t="s">
        <v>188</v>
      </c>
    </row>
    <row r="860" spans="2:65" s="12" customFormat="1">
      <c r="B860" s="215"/>
      <c r="C860" s="216"/>
      <c r="D860" s="217" t="s">
        <v>197</v>
      </c>
      <c r="E860" s="218" t="s">
        <v>21</v>
      </c>
      <c r="F860" s="219" t="s">
        <v>1352</v>
      </c>
      <c r="G860" s="216"/>
      <c r="H860" s="220">
        <v>1.5</v>
      </c>
      <c r="I860" s="221"/>
      <c r="J860" s="216"/>
      <c r="K860" s="216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197</v>
      </c>
      <c r="AU860" s="226" t="s">
        <v>79</v>
      </c>
      <c r="AV860" s="12" t="s">
        <v>79</v>
      </c>
      <c r="AW860" s="12" t="s">
        <v>32</v>
      </c>
      <c r="AX860" s="12" t="s">
        <v>68</v>
      </c>
      <c r="AY860" s="226" t="s">
        <v>188</v>
      </c>
    </row>
    <row r="861" spans="2:65" s="12" customFormat="1">
      <c r="B861" s="215"/>
      <c r="C861" s="216"/>
      <c r="D861" s="217" t="s">
        <v>197</v>
      </c>
      <c r="E861" s="218" t="s">
        <v>21</v>
      </c>
      <c r="F861" s="219" t="s">
        <v>1353</v>
      </c>
      <c r="G861" s="216"/>
      <c r="H861" s="220">
        <v>1.5</v>
      </c>
      <c r="I861" s="221"/>
      <c r="J861" s="216"/>
      <c r="K861" s="216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197</v>
      </c>
      <c r="AU861" s="226" t="s">
        <v>79</v>
      </c>
      <c r="AV861" s="12" t="s">
        <v>79</v>
      </c>
      <c r="AW861" s="12" t="s">
        <v>32</v>
      </c>
      <c r="AX861" s="12" t="s">
        <v>68</v>
      </c>
      <c r="AY861" s="226" t="s">
        <v>188</v>
      </c>
    </row>
    <row r="862" spans="2:65" s="13" customFormat="1">
      <c r="B862" s="227"/>
      <c r="C862" s="228"/>
      <c r="D862" s="217" t="s">
        <v>197</v>
      </c>
      <c r="E862" s="242" t="s">
        <v>21</v>
      </c>
      <c r="F862" s="243" t="s">
        <v>199</v>
      </c>
      <c r="G862" s="228"/>
      <c r="H862" s="244">
        <v>3</v>
      </c>
      <c r="I862" s="233"/>
      <c r="J862" s="228"/>
      <c r="K862" s="228"/>
      <c r="L862" s="234"/>
      <c r="M862" s="235"/>
      <c r="N862" s="236"/>
      <c r="O862" s="236"/>
      <c r="P862" s="236"/>
      <c r="Q862" s="236"/>
      <c r="R862" s="236"/>
      <c r="S862" s="236"/>
      <c r="T862" s="237"/>
      <c r="AT862" s="238" t="s">
        <v>197</v>
      </c>
      <c r="AU862" s="238" t="s">
        <v>79</v>
      </c>
      <c r="AV862" s="13" t="s">
        <v>114</v>
      </c>
      <c r="AW862" s="13" t="s">
        <v>32</v>
      </c>
      <c r="AX862" s="13" t="s">
        <v>68</v>
      </c>
      <c r="AY862" s="238" t="s">
        <v>188</v>
      </c>
    </row>
    <row r="863" spans="2:65" s="14" customFormat="1">
      <c r="B863" s="245"/>
      <c r="C863" s="246"/>
      <c r="D863" s="229" t="s">
        <v>197</v>
      </c>
      <c r="E863" s="247" t="s">
        <v>21</v>
      </c>
      <c r="F863" s="248" t="s">
        <v>238</v>
      </c>
      <c r="G863" s="246"/>
      <c r="H863" s="249">
        <v>30.715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AT863" s="255" t="s">
        <v>197</v>
      </c>
      <c r="AU863" s="255" t="s">
        <v>79</v>
      </c>
      <c r="AV863" s="14" t="s">
        <v>195</v>
      </c>
      <c r="AW863" s="14" t="s">
        <v>32</v>
      </c>
      <c r="AX863" s="14" t="s">
        <v>75</v>
      </c>
      <c r="AY863" s="255" t="s">
        <v>188</v>
      </c>
    </row>
    <row r="864" spans="2:65" s="1" customFormat="1" ht="22.5" customHeight="1">
      <c r="B864" s="42"/>
      <c r="C864" s="256" t="s">
        <v>1368</v>
      </c>
      <c r="D864" s="256" t="s">
        <v>292</v>
      </c>
      <c r="E864" s="257" t="s">
        <v>1369</v>
      </c>
      <c r="F864" s="258" t="s">
        <v>1370</v>
      </c>
      <c r="G864" s="259" t="s">
        <v>193</v>
      </c>
      <c r="H864" s="260">
        <v>33.786999999999999</v>
      </c>
      <c r="I864" s="261"/>
      <c r="J864" s="262">
        <f>ROUND(I864*H864,2)</f>
        <v>0</v>
      </c>
      <c r="K864" s="258" t="s">
        <v>21</v>
      </c>
      <c r="L864" s="263"/>
      <c r="M864" s="264" t="s">
        <v>21</v>
      </c>
      <c r="N864" s="265" t="s">
        <v>39</v>
      </c>
      <c r="O864" s="43"/>
      <c r="P864" s="212">
        <f>O864*H864</f>
        <v>0</v>
      </c>
      <c r="Q864" s="212">
        <v>9.2999999999999992E-3</v>
      </c>
      <c r="R864" s="212">
        <f>Q864*H864</f>
        <v>0.31421909999999997</v>
      </c>
      <c r="S864" s="212">
        <v>0</v>
      </c>
      <c r="T864" s="213">
        <f>S864*H864</f>
        <v>0</v>
      </c>
      <c r="AR864" s="25" t="s">
        <v>354</v>
      </c>
      <c r="AT864" s="25" t="s">
        <v>292</v>
      </c>
      <c r="AU864" s="25" t="s">
        <v>79</v>
      </c>
      <c r="AY864" s="25" t="s">
        <v>188</v>
      </c>
      <c r="BE864" s="214">
        <f>IF(N864="základní",J864,0)</f>
        <v>0</v>
      </c>
      <c r="BF864" s="214">
        <f>IF(N864="snížená",J864,0)</f>
        <v>0</v>
      </c>
      <c r="BG864" s="214">
        <f>IF(N864="zákl. přenesená",J864,0)</f>
        <v>0</v>
      </c>
      <c r="BH864" s="214">
        <f>IF(N864="sníž. přenesená",J864,0)</f>
        <v>0</v>
      </c>
      <c r="BI864" s="214">
        <f>IF(N864="nulová",J864,0)</f>
        <v>0</v>
      </c>
      <c r="BJ864" s="25" t="s">
        <v>75</v>
      </c>
      <c r="BK864" s="214">
        <f>ROUND(I864*H864,2)</f>
        <v>0</v>
      </c>
      <c r="BL864" s="25" t="s">
        <v>270</v>
      </c>
      <c r="BM864" s="25" t="s">
        <v>1371</v>
      </c>
    </row>
    <row r="865" spans="2:65" s="12" customFormat="1">
      <c r="B865" s="215"/>
      <c r="C865" s="216"/>
      <c r="D865" s="229" t="s">
        <v>197</v>
      </c>
      <c r="E865" s="239" t="s">
        <v>21</v>
      </c>
      <c r="F865" s="240" t="s">
        <v>1372</v>
      </c>
      <c r="G865" s="216"/>
      <c r="H865" s="241">
        <v>33.786999999999999</v>
      </c>
      <c r="I865" s="221"/>
      <c r="J865" s="216"/>
      <c r="K865" s="216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197</v>
      </c>
      <c r="AU865" s="226" t="s">
        <v>79</v>
      </c>
      <c r="AV865" s="12" t="s">
        <v>79</v>
      </c>
      <c r="AW865" s="12" t="s">
        <v>32</v>
      </c>
      <c r="AX865" s="12" t="s">
        <v>75</v>
      </c>
      <c r="AY865" s="226" t="s">
        <v>188</v>
      </c>
    </row>
    <row r="866" spans="2:65" s="1" customFormat="1" ht="22.5" customHeight="1">
      <c r="B866" s="42"/>
      <c r="C866" s="203" t="s">
        <v>1373</v>
      </c>
      <c r="D866" s="203" t="s">
        <v>190</v>
      </c>
      <c r="E866" s="204" t="s">
        <v>1374</v>
      </c>
      <c r="F866" s="205" t="s">
        <v>1375</v>
      </c>
      <c r="G866" s="206" t="s">
        <v>193</v>
      </c>
      <c r="H866" s="207">
        <v>21.3</v>
      </c>
      <c r="I866" s="208"/>
      <c r="J866" s="209">
        <f>ROUND(I866*H866,2)</f>
        <v>0</v>
      </c>
      <c r="K866" s="205" t="s">
        <v>21</v>
      </c>
      <c r="L866" s="62"/>
      <c r="M866" s="210" t="s">
        <v>21</v>
      </c>
      <c r="N866" s="211" t="s">
        <v>39</v>
      </c>
      <c r="O866" s="43"/>
      <c r="P866" s="212">
        <f>O866*H866</f>
        <v>0</v>
      </c>
      <c r="Q866" s="212">
        <v>1.261E-2</v>
      </c>
      <c r="R866" s="212">
        <f>Q866*H866</f>
        <v>0.26859300000000003</v>
      </c>
      <c r="S866" s="212">
        <v>0</v>
      </c>
      <c r="T866" s="213">
        <f>S866*H866</f>
        <v>0</v>
      </c>
      <c r="AR866" s="25" t="s">
        <v>270</v>
      </c>
      <c r="AT866" s="25" t="s">
        <v>190</v>
      </c>
      <c r="AU866" s="25" t="s">
        <v>79</v>
      </c>
      <c r="AY866" s="25" t="s">
        <v>188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25" t="s">
        <v>75</v>
      </c>
      <c r="BK866" s="214">
        <f>ROUND(I866*H866,2)</f>
        <v>0</v>
      </c>
      <c r="BL866" s="25" t="s">
        <v>270</v>
      </c>
      <c r="BM866" s="25" t="s">
        <v>1376</v>
      </c>
    </row>
    <row r="867" spans="2:65" s="12" customFormat="1">
      <c r="B867" s="215"/>
      <c r="C867" s="216"/>
      <c r="D867" s="217" t="s">
        <v>197</v>
      </c>
      <c r="E867" s="218" t="s">
        <v>21</v>
      </c>
      <c r="F867" s="219" t="s">
        <v>1377</v>
      </c>
      <c r="G867" s="216"/>
      <c r="H867" s="220">
        <v>21.3</v>
      </c>
      <c r="I867" s="221"/>
      <c r="J867" s="216"/>
      <c r="K867" s="216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197</v>
      </c>
      <c r="AU867" s="226" t="s">
        <v>79</v>
      </c>
      <c r="AV867" s="12" t="s">
        <v>79</v>
      </c>
      <c r="AW867" s="12" t="s">
        <v>32</v>
      </c>
      <c r="AX867" s="12" t="s">
        <v>68</v>
      </c>
      <c r="AY867" s="226" t="s">
        <v>188</v>
      </c>
    </row>
    <row r="868" spans="2:65" s="13" customFormat="1">
      <c r="B868" s="227"/>
      <c r="C868" s="228"/>
      <c r="D868" s="229" t="s">
        <v>197</v>
      </c>
      <c r="E868" s="230" t="s">
        <v>21</v>
      </c>
      <c r="F868" s="231" t="s">
        <v>199</v>
      </c>
      <c r="G868" s="228"/>
      <c r="H868" s="232">
        <v>21.3</v>
      </c>
      <c r="I868" s="233"/>
      <c r="J868" s="228"/>
      <c r="K868" s="228"/>
      <c r="L868" s="234"/>
      <c r="M868" s="235"/>
      <c r="N868" s="236"/>
      <c r="O868" s="236"/>
      <c r="P868" s="236"/>
      <c r="Q868" s="236"/>
      <c r="R868" s="236"/>
      <c r="S868" s="236"/>
      <c r="T868" s="237"/>
      <c r="AT868" s="238" t="s">
        <v>197</v>
      </c>
      <c r="AU868" s="238" t="s">
        <v>79</v>
      </c>
      <c r="AV868" s="13" t="s">
        <v>114</v>
      </c>
      <c r="AW868" s="13" t="s">
        <v>32</v>
      </c>
      <c r="AX868" s="13" t="s">
        <v>75</v>
      </c>
      <c r="AY868" s="238" t="s">
        <v>188</v>
      </c>
    </row>
    <row r="869" spans="2:65" s="1" customFormat="1" ht="22.5" customHeight="1">
      <c r="B869" s="42"/>
      <c r="C869" s="203" t="s">
        <v>1378</v>
      </c>
      <c r="D869" s="203" t="s">
        <v>190</v>
      </c>
      <c r="E869" s="204" t="s">
        <v>1379</v>
      </c>
      <c r="F869" s="205" t="s">
        <v>1380</v>
      </c>
      <c r="G869" s="206" t="s">
        <v>193</v>
      </c>
      <c r="H869" s="207">
        <v>20</v>
      </c>
      <c r="I869" s="208"/>
      <c r="J869" s="209">
        <f>ROUND(I869*H869,2)</f>
        <v>0</v>
      </c>
      <c r="K869" s="205" t="s">
        <v>21</v>
      </c>
      <c r="L869" s="62"/>
      <c r="M869" s="210" t="s">
        <v>21</v>
      </c>
      <c r="N869" s="211" t="s">
        <v>39</v>
      </c>
      <c r="O869" s="43"/>
      <c r="P869" s="212">
        <f>O869*H869</f>
        <v>0</v>
      </c>
      <c r="Q869" s="212">
        <v>1.2919999999999999E-2</v>
      </c>
      <c r="R869" s="212">
        <f>Q869*H869</f>
        <v>0.25839999999999996</v>
      </c>
      <c r="S869" s="212">
        <v>0</v>
      </c>
      <c r="T869" s="213">
        <f>S869*H869</f>
        <v>0</v>
      </c>
      <c r="AR869" s="25" t="s">
        <v>270</v>
      </c>
      <c r="AT869" s="25" t="s">
        <v>190</v>
      </c>
      <c r="AU869" s="25" t="s">
        <v>79</v>
      </c>
      <c r="AY869" s="25" t="s">
        <v>188</v>
      </c>
      <c r="BE869" s="214">
        <f>IF(N869="základní",J869,0)</f>
        <v>0</v>
      </c>
      <c r="BF869" s="214">
        <f>IF(N869="snížená",J869,0)</f>
        <v>0</v>
      </c>
      <c r="BG869" s="214">
        <f>IF(N869="zákl. přenesená",J869,0)</f>
        <v>0</v>
      </c>
      <c r="BH869" s="214">
        <f>IF(N869="sníž. přenesená",J869,0)</f>
        <v>0</v>
      </c>
      <c r="BI869" s="214">
        <f>IF(N869="nulová",J869,0)</f>
        <v>0</v>
      </c>
      <c r="BJ869" s="25" t="s">
        <v>75</v>
      </c>
      <c r="BK869" s="214">
        <f>ROUND(I869*H869,2)</f>
        <v>0</v>
      </c>
      <c r="BL869" s="25" t="s">
        <v>270</v>
      </c>
      <c r="BM869" s="25" t="s">
        <v>1381</v>
      </c>
    </row>
    <row r="870" spans="2:65" s="12" customFormat="1">
      <c r="B870" s="215"/>
      <c r="C870" s="216"/>
      <c r="D870" s="229" t="s">
        <v>197</v>
      </c>
      <c r="E870" s="239" t="s">
        <v>21</v>
      </c>
      <c r="F870" s="240" t="s">
        <v>291</v>
      </c>
      <c r="G870" s="216"/>
      <c r="H870" s="241">
        <v>20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197</v>
      </c>
      <c r="AU870" s="226" t="s">
        <v>79</v>
      </c>
      <c r="AV870" s="12" t="s">
        <v>79</v>
      </c>
      <c r="AW870" s="12" t="s">
        <v>32</v>
      </c>
      <c r="AX870" s="12" t="s">
        <v>75</v>
      </c>
      <c r="AY870" s="226" t="s">
        <v>188</v>
      </c>
    </row>
    <row r="871" spans="2:65" s="1" customFormat="1" ht="31.5" customHeight="1">
      <c r="B871" s="42"/>
      <c r="C871" s="203" t="s">
        <v>1382</v>
      </c>
      <c r="D871" s="203" t="s">
        <v>190</v>
      </c>
      <c r="E871" s="204" t="s">
        <v>1383</v>
      </c>
      <c r="F871" s="205" t="s">
        <v>1384</v>
      </c>
      <c r="G871" s="206" t="s">
        <v>193</v>
      </c>
      <c r="H871" s="207">
        <v>257.10000000000002</v>
      </c>
      <c r="I871" s="208"/>
      <c r="J871" s="209">
        <f>ROUND(I871*H871,2)</f>
        <v>0</v>
      </c>
      <c r="K871" s="205" t="s">
        <v>21</v>
      </c>
      <c r="L871" s="62"/>
      <c r="M871" s="210" t="s">
        <v>21</v>
      </c>
      <c r="N871" s="211" t="s">
        <v>39</v>
      </c>
      <c r="O871" s="43"/>
      <c r="P871" s="212">
        <f>O871*H871</f>
        <v>0</v>
      </c>
      <c r="Q871" s="212">
        <v>1.17E-3</v>
      </c>
      <c r="R871" s="212">
        <f>Q871*H871</f>
        <v>0.30080700000000005</v>
      </c>
      <c r="S871" s="212">
        <v>0</v>
      </c>
      <c r="T871" s="213">
        <f>S871*H871</f>
        <v>0</v>
      </c>
      <c r="AR871" s="25" t="s">
        <v>270</v>
      </c>
      <c r="AT871" s="25" t="s">
        <v>190</v>
      </c>
      <c r="AU871" s="25" t="s">
        <v>79</v>
      </c>
      <c r="AY871" s="25" t="s">
        <v>188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25" t="s">
        <v>75</v>
      </c>
      <c r="BK871" s="214">
        <f>ROUND(I871*H871,2)</f>
        <v>0</v>
      </c>
      <c r="BL871" s="25" t="s">
        <v>270</v>
      </c>
      <c r="BM871" s="25" t="s">
        <v>1385</v>
      </c>
    </row>
    <row r="872" spans="2:65" s="12" customFormat="1">
      <c r="B872" s="215"/>
      <c r="C872" s="216"/>
      <c r="D872" s="217" t="s">
        <v>197</v>
      </c>
      <c r="E872" s="218" t="s">
        <v>21</v>
      </c>
      <c r="F872" s="219" t="s">
        <v>1036</v>
      </c>
      <c r="G872" s="216"/>
      <c r="H872" s="220">
        <v>24.2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197</v>
      </c>
      <c r="AU872" s="226" t="s">
        <v>79</v>
      </c>
      <c r="AV872" s="12" t="s">
        <v>79</v>
      </c>
      <c r="AW872" s="12" t="s">
        <v>32</v>
      </c>
      <c r="AX872" s="12" t="s">
        <v>68</v>
      </c>
      <c r="AY872" s="226" t="s">
        <v>188</v>
      </c>
    </row>
    <row r="873" spans="2:65" s="12" customFormat="1">
      <c r="B873" s="215"/>
      <c r="C873" s="216"/>
      <c r="D873" s="217" t="s">
        <v>197</v>
      </c>
      <c r="E873" s="218" t="s">
        <v>21</v>
      </c>
      <c r="F873" s="219" t="s">
        <v>1031</v>
      </c>
      <c r="G873" s="216"/>
      <c r="H873" s="220">
        <v>24.7</v>
      </c>
      <c r="I873" s="221"/>
      <c r="J873" s="216"/>
      <c r="K873" s="216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197</v>
      </c>
      <c r="AU873" s="226" t="s">
        <v>79</v>
      </c>
      <c r="AV873" s="12" t="s">
        <v>79</v>
      </c>
      <c r="AW873" s="12" t="s">
        <v>32</v>
      </c>
      <c r="AX873" s="12" t="s">
        <v>68</v>
      </c>
      <c r="AY873" s="226" t="s">
        <v>188</v>
      </c>
    </row>
    <row r="874" spans="2:65" s="12" customFormat="1">
      <c r="B874" s="215"/>
      <c r="C874" s="216"/>
      <c r="D874" s="217" t="s">
        <v>197</v>
      </c>
      <c r="E874" s="218" t="s">
        <v>21</v>
      </c>
      <c r="F874" s="219" t="s">
        <v>1032</v>
      </c>
      <c r="G874" s="216"/>
      <c r="H874" s="220">
        <v>21.9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197</v>
      </c>
      <c r="AU874" s="226" t="s">
        <v>79</v>
      </c>
      <c r="AV874" s="12" t="s">
        <v>79</v>
      </c>
      <c r="AW874" s="12" t="s">
        <v>32</v>
      </c>
      <c r="AX874" s="12" t="s">
        <v>68</v>
      </c>
      <c r="AY874" s="226" t="s">
        <v>188</v>
      </c>
    </row>
    <row r="875" spans="2:65" s="12" customFormat="1">
      <c r="B875" s="215"/>
      <c r="C875" s="216"/>
      <c r="D875" s="217" t="s">
        <v>197</v>
      </c>
      <c r="E875" s="218" t="s">
        <v>21</v>
      </c>
      <c r="F875" s="219" t="s">
        <v>1033</v>
      </c>
      <c r="G875" s="216"/>
      <c r="H875" s="220">
        <v>22.2</v>
      </c>
      <c r="I875" s="221"/>
      <c r="J875" s="216"/>
      <c r="K875" s="216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197</v>
      </c>
      <c r="AU875" s="226" t="s">
        <v>79</v>
      </c>
      <c r="AV875" s="12" t="s">
        <v>79</v>
      </c>
      <c r="AW875" s="12" t="s">
        <v>32</v>
      </c>
      <c r="AX875" s="12" t="s">
        <v>68</v>
      </c>
      <c r="AY875" s="226" t="s">
        <v>188</v>
      </c>
    </row>
    <row r="876" spans="2:65" s="12" customFormat="1">
      <c r="B876" s="215"/>
      <c r="C876" s="216"/>
      <c r="D876" s="217" t="s">
        <v>197</v>
      </c>
      <c r="E876" s="218" t="s">
        <v>21</v>
      </c>
      <c r="F876" s="219" t="s">
        <v>1037</v>
      </c>
      <c r="G876" s="216"/>
      <c r="H876" s="220">
        <v>11.7</v>
      </c>
      <c r="I876" s="221"/>
      <c r="J876" s="216"/>
      <c r="K876" s="216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197</v>
      </c>
      <c r="AU876" s="226" t="s">
        <v>79</v>
      </c>
      <c r="AV876" s="12" t="s">
        <v>79</v>
      </c>
      <c r="AW876" s="12" t="s">
        <v>32</v>
      </c>
      <c r="AX876" s="12" t="s">
        <v>68</v>
      </c>
      <c r="AY876" s="226" t="s">
        <v>188</v>
      </c>
    </row>
    <row r="877" spans="2:65" s="12" customFormat="1">
      <c r="B877" s="215"/>
      <c r="C877" s="216"/>
      <c r="D877" s="217" t="s">
        <v>197</v>
      </c>
      <c r="E877" s="218" t="s">
        <v>21</v>
      </c>
      <c r="F877" s="219" t="s">
        <v>1038</v>
      </c>
      <c r="G877" s="216"/>
      <c r="H877" s="220">
        <v>10.5</v>
      </c>
      <c r="I877" s="221"/>
      <c r="J877" s="216"/>
      <c r="K877" s="216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197</v>
      </c>
      <c r="AU877" s="226" t="s">
        <v>79</v>
      </c>
      <c r="AV877" s="12" t="s">
        <v>79</v>
      </c>
      <c r="AW877" s="12" t="s">
        <v>32</v>
      </c>
      <c r="AX877" s="12" t="s">
        <v>68</v>
      </c>
      <c r="AY877" s="226" t="s">
        <v>188</v>
      </c>
    </row>
    <row r="878" spans="2:65" s="12" customFormat="1">
      <c r="B878" s="215"/>
      <c r="C878" s="216"/>
      <c r="D878" s="217" t="s">
        <v>197</v>
      </c>
      <c r="E878" s="218" t="s">
        <v>21</v>
      </c>
      <c r="F878" s="219" t="s">
        <v>1039</v>
      </c>
      <c r="G878" s="216"/>
      <c r="H878" s="220">
        <v>10.6</v>
      </c>
      <c r="I878" s="221"/>
      <c r="J878" s="216"/>
      <c r="K878" s="216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197</v>
      </c>
      <c r="AU878" s="226" t="s">
        <v>79</v>
      </c>
      <c r="AV878" s="12" t="s">
        <v>79</v>
      </c>
      <c r="AW878" s="12" t="s">
        <v>32</v>
      </c>
      <c r="AX878" s="12" t="s">
        <v>68</v>
      </c>
      <c r="AY878" s="226" t="s">
        <v>188</v>
      </c>
    </row>
    <row r="879" spans="2:65" s="13" customFormat="1">
      <c r="B879" s="227"/>
      <c r="C879" s="228"/>
      <c r="D879" s="217" t="s">
        <v>197</v>
      </c>
      <c r="E879" s="242" t="s">
        <v>21</v>
      </c>
      <c r="F879" s="243" t="s">
        <v>199</v>
      </c>
      <c r="G879" s="228"/>
      <c r="H879" s="244">
        <v>125.8</v>
      </c>
      <c r="I879" s="233"/>
      <c r="J879" s="228"/>
      <c r="K879" s="228"/>
      <c r="L879" s="234"/>
      <c r="M879" s="235"/>
      <c r="N879" s="236"/>
      <c r="O879" s="236"/>
      <c r="P879" s="236"/>
      <c r="Q879" s="236"/>
      <c r="R879" s="236"/>
      <c r="S879" s="236"/>
      <c r="T879" s="237"/>
      <c r="AT879" s="238" t="s">
        <v>197</v>
      </c>
      <c r="AU879" s="238" t="s">
        <v>79</v>
      </c>
      <c r="AV879" s="13" t="s">
        <v>114</v>
      </c>
      <c r="AW879" s="13" t="s">
        <v>32</v>
      </c>
      <c r="AX879" s="13" t="s">
        <v>68</v>
      </c>
      <c r="AY879" s="238" t="s">
        <v>188</v>
      </c>
    </row>
    <row r="880" spans="2:65" s="12" customFormat="1">
      <c r="B880" s="215"/>
      <c r="C880" s="216"/>
      <c r="D880" s="217" t="s">
        <v>197</v>
      </c>
      <c r="E880" s="218" t="s">
        <v>21</v>
      </c>
      <c r="F880" s="219" t="s">
        <v>1041</v>
      </c>
      <c r="G880" s="216"/>
      <c r="H880" s="220">
        <v>24.2</v>
      </c>
      <c r="I880" s="221"/>
      <c r="J880" s="216"/>
      <c r="K880" s="216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197</v>
      </c>
      <c r="AU880" s="226" t="s">
        <v>79</v>
      </c>
      <c r="AV880" s="12" t="s">
        <v>79</v>
      </c>
      <c r="AW880" s="12" t="s">
        <v>32</v>
      </c>
      <c r="AX880" s="12" t="s">
        <v>68</v>
      </c>
      <c r="AY880" s="226" t="s">
        <v>188</v>
      </c>
    </row>
    <row r="881" spans="2:65" s="12" customFormat="1">
      <c r="B881" s="215"/>
      <c r="C881" s="216"/>
      <c r="D881" s="217" t="s">
        <v>197</v>
      </c>
      <c r="E881" s="218" t="s">
        <v>21</v>
      </c>
      <c r="F881" s="219" t="s">
        <v>1042</v>
      </c>
      <c r="G881" s="216"/>
      <c r="H881" s="220">
        <v>24.7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197</v>
      </c>
      <c r="AU881" s="226" t="s">
        <v>79</v>
      </c>
      <c r="AV881" s="12" t="s">
        <v>79</v>
      </c>
      <c r="AW881" s="12" t="s">
        <v>32</v>
      </c>
      <c r="AX881" s="12" t="s">
        <v>68</v>
      </c>
      <c r="AY881" s="226" t="s">
        <v>188</v>
      </c>
    </row>
    <row r="882" spans="2:65" s="12" customFormat="1">
      <c r="B882" s="215"/>
      <c r="C882" s="216"/>
      <c r="D882" s="217" t="s">
        <v>197</v>
      </c>
      <c r="E882" s="218" t="s">
        <v>21</v>
      </c>
      <c r="F882" s="219" t="s">
        <v>1043</v>
      </c>
      <c r="G882" s="216"/>
      <c r="H882" s="220">
        <v>24.9</v>
      </c>
      <c r="I882" s="221"/>
      <c r="J882" s="216"/>
      <c r="K882" s="216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197</v>
      </c>
      <c r="AU882" s="226" t="s">
        <v>79</v>
      </c>
      <c r="AV882" s="12" t="s">
        <v>79</v>
      </c>
      <c r="AW882" s="12" t="s">
        <v>32</v>
      </c>
      <c r="AX882" s="12" t="s">
        <v>68</v>
      </c>
      <c r="AY882" s="226" t="s">
        <v>188</v>
      </c>
    </row>
    <row r="883" spans="2:65" s="12" customFormat="1">
      <c r="B883" s="215"/>
      <c r="C883" s="216"/>
      <c r="D883" s="217" t="s">
        <v>197</v>
      </c>
      <c r="E883" s="218" t="s">
        <v>21</v>
      </c>
      <c r="F883" s="219" t="s">
        <v>1034</v>
      </c>
      <c r="G883" s="216"/>
      <c r="H883" s="220">
        <v>25.2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197</v>
      </c>
      <c r="AU883" s="226" t="s">
        <v>79</v>
      </c>
      <c r="AV883" s="12" t="s">
        <v>79</v>
      </c>
      <c r="AW883" s="12" t="s">
        <v>32</v>
      </c>
      <c r="AX883" s="12" t="s">
        <v>68</v>
      </c>
      <c r="AY883" s="226" t="s">
        <v>188</v>
      </c>
    </row>
    <row r="884" spans="2:65" s="12" customFormat="1">
      <c r="B884" s="215"/>
      <c r="C884" s="216"/>
      <c r="D884" s="217" t="s">
        <v>197</v>
      </c>
      <c r="E884" s="218" t="s">
        <v>21</v>
      </c>
      <c r="F884" s="219" t="s">
        <v>1023</v>
      </c>
      <c r="G884" s="216"/>
      <c r="H884" s="220">
        <v>5.8</v>
      </c>
      <c r="I884" s="221"/>
      <c r="J884" s="216"/>
      <c r="K884" s="216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197</v>
      </c>
      <c r="AU884" s="226" t="s">
        <v>79</v>
      </c>
      <c r="AV884" s="12" t="s">
        <v>79</v>
      </c>
      <c r="AW884" s="12" t="s">
        <v>32</v>
      </c>
      <c r="AX884" s="12" t="s">
        <v>68</v>
      </c>
      <c r="AY884" s="226" t="s">
        <v>188</v>
      </c>
    </row>
    <row r="885" spans="2:65" s="12" customFormat="1">
      <c r="B885" s="215"/>
      <c r="C885" s="216"/>
      <c r="D885" s="217" t="s">
        <v>197</v>
      </c>
      <c r="E885" s="218" t="s">
        <v>21</v>
      </c>
      <c r="F885" s="219" t="s">
        <v>1024</v>
      </c>
      <c r="G885" s="216"/>
      <c r="H885" s="220">
        <v>5.8</v>
      </c>
      <c r="I885" s="221"/>
      <c r="J885" s="216"/>
      <c r="K885" s="216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197</v>
      </c>
      <c r="AU885" s="226" t="s">
        <v>79</v>
      </c>
      <c r="AV885" s="12" t="s">
        <v>79</v>
      </c>
      <c r="AW885" s="12" t="s">
        <v>32</v>
      </c>
      <c r="AX885" s="12" t="s">
        <v>68</v>
      </c>
      <c r="AY885" s="226" t="s">
        <v>188</v>
      </c>
    </row>
    <row r="886" spans="2:65" s="12" customFormat="1">
      <c r="B886" s="215"/>
      <c r="C886" s="216"/>
      <c r="D886" s="217" t="s">
        <v>197</v>
      </c>
      <c r="E886" s="218" t="s">
        <v>21</v>
      </c>
      <c r="F886" s="219" t="s">
        <v>1044</v>
      </c>
      <c r="G886" s="216"/>
      <c r="H886" s="220">
        <v>6.8</v>
      </c>
      <c r="I886" s="221"/>
      <c r="J886" s="216"/>
      <c r="K886" s="216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197</v>
      </c>
      <c r="AU886" s="226" t="s">
        <v>79</v>
      </c>
      <c r="AV886" s="12" t="s">
        <v>79</v>
      </c>
      <c r="AW886" s="12" t="s">
        <v>32</v>
      </c>
      <c r="AX886" s="12" t="s">
        <v>68</v>
      </c>
      <c r="AY886" s="226" t="s">
        <v>188</v>
      </c>
    </row>
    <row r="887" spans="2:65" s="12" customFormat="1">
      <c r="B887" s="215"/>
      <c r="C887" s="216"/>
      <c r="D887" s="217" t="s">
        <v>197</v>
      </c>
      <c r="E887" s="218" t="s">
        <v>21</v>
      </c>
      <c r="F887" s="219" t="s">
        <v>1045</v>
      </c>
      <c r="G887" s="216"/>
      <c r="H887" s="220">
        <v>13.9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197</v>
      </c>
      <c r="AU887" s="226" t="s">
        <v>79</v>
      </c>
      <c r="AV887" s="12" t="s">
        <v>79</v>
      </c>
      <c r="AW887" s="12" t="s">
        <v>32</v>
      </c>
      <c r="AX887" s="12" t="s">
        <v>68</v>
      </c>
      <c r="AY887" s="226" t="s">
        <v>188</v>
      </c>
    </row>
    <row r="888" spans="2:65" s="13" customFormat="1">
      <c r="B888" s="227"/>
      <c r="C888" s="228"/>
      <c r="D888" s="217" t="s">
        <v>197</v>
      </c>
      <c r="E888" s="242" t="s">
        <v>21</v>
      </c>
      <c r="F888" s="243" t="s">
        <v>199</v>
      </c>
      <c r="G888" s="228"/>
      <c r="H888" s="244">
        <v>131.30000000000001</v>
      </c>
      <c r="I888" s="233"/>
      <c r="J888" s="228"/>
      <c r="K888" s="228"/>
      <c r="L888" s="234"/>
      <c r="M888" s="235"/>
      <c r="N888" s="236"/>
      <c r="O888" s="236"/>
      <c r="P888" s="236"/>
      <c r="Q888" s="236"/>
      <c r="R888" s="236"/>
      <c r="S888" s="236"/>
      <c r="T888" s="237"/>
      <c r="AT888" s="238" t="s">
        <v>197</v>
      </c>
      <c r="AU888" s="238" t="s">
        <v>79</v>
      </c>
      <c r="AV888" s="13" t="s">
        <v>114</v>
      </c>
      <c r="AW888" s="13" t="s">
        <v>32</v>
      </c>
      <c r="AX888" s="13" t="s">
        <v>68</v>
      </c>
      <c r="AY888" s="238" t="s">
        <v>188</v>
      </c>
    </row>
    <row r="889" spans="2:65" s="14" customFormat="1">
      <c r="B889" s="245"/>
      <c r="C889" s="246"/>
      <c r="D889" s="229" t="s">
        <v>197</v>
      </c>
      <c r="E889" s="247" t="s">
        <v>21</v>
      </c>
      <c r="F889" s="248" t="s">
        <v>238</v>
      </c>
      <c r="G889" s="246"/>
      <c r="H889" s="249">
        <v>257.10000000000002</v>
      </c>
      <c r="I889" s="250"/>
      <c r="J889" s="246"/>
      <c r="K889" s="246"/>
      <c r="L889" s="251"/>
      <c r="M889" s="252"/>
      <c r="N889" s="253"/>
      <c r="O889" s="253"/>
      <c r="P889" s="253"/>
      <c r="Q889" s="253"/>
      <c r="R889" s="253"/>
      <c r="S889" s="253"/>
      <c r="T889" s="254"/>
      <c r="AT889" s="255" t="s">
        <v>197</v>
      </c>
      <c r="AU889" s="255" t="s">
        <v>79</v>
      </c>
      <c r="AV889" s="14" t="s">
        <v>195</v>
      </c>
      <c r="AW889" s="14" t="s">
        <v>32</v>
      </c>
      <c r="AX889" s="14" t="s">
        <v>75</v>
      </c>
      <c r="AY889" s="255" t="s">
        <v>188</v>
      </c>
    </row>
    <row r="890" spans="2:65" s="1" customFormat="1" ht="22.5" customHeight="1">
      <c r="B890" s="42"/>
      <c r="C890" s="256" t="s">
        <v>1386</v>
      </c>
      <c r="D890" s="256" t="s">
        <v>292</v>
      </c>
      <c r="E890" s="257" t="s">
        <v>1387</v>
      </c>
      <c r="F890" s="258" t="s">
        <v>1388</v>
      </c>
      <c r="G890" s="259" t="s">
        <v>193</v>
      </c>
      <c r="H890" s="260">
        <v>269.95499999999998</v>
      </c>
      <c r="I890" s="261"/>
      <c r="J890" s="262">
        <f>ROUND(I890*H890,2)</f>
        <v>0</v>
      </c>
      <c r="K890" s="258" t="s">
        <v>21</v>
      </c>
      <c r="L890" s="263"/>
      <c r="M890" s="264" t="s">
        <v>21</v>
      </c>
      <c r="N890" s="265" t="s">
        <v>39</v>
      </c>
      <c r="O890" s="43"/>
      <c r="P890" s="212">
        <f>O890*H890</f>
        <v>0</v>
      </c>
      <c r="Q890" s="212">
        <v>0</v>
      </c>
      <c r="R890" s="212">
        <f>Q890*H890</f>
        <v>0</v>
      </c>
      <c r="S890" s="212">
        <v>0</v>
      </c>
      <c r="T890" s="213">
        <f>S890*H890</f>
        <v>0</v>
      </c>
      <c r="AR890" s="25" t="s">
        <v>354</v>
      </c>
      <c r="AT890" s="25" t="s">
        <v>292</v>
      </c>
      <c r="AU890" s="25" t="s">
        <v>79</v>
      </c>
      <c r="AY890" s="25" t="s">
        <v>188</v>
      </c>
      <c r="BE890" s="214">
        <f>IF(N890="základní",J890,0)</f>
        <v>0</v>
      </c>
      <c r="BF890" s="214">
        <f>IF(N890="snížená",J890,0)</f>
        <v>0</v>
      </c>
      <c r="BG890" s="214">
        <f>IF(N890="zákl. přenesená",J890,0)</f>
        <v>0</v>
      </c>
      <c r="BH890" s="214">
        <f>IF(N890="sníž. přenesená",J890,0)</f>
        <v>0</v>
      </c>
      <c r="BI890" s="214">
        <f>IF(N890="nulová",J890,0)</f>
        <v>0</v>
      </c>
      <c r="BJ890" s="25" t="s">
        <v>75</v>
      </c>
      <c r="BK890" s="214">
        <f>ROUND(I890*H890,2)</f>
        <v>0</v>
      </c>
      <c r="BL890" s="25" t="s">
        <v>270</v>
      </c>
      <c r="BM890" s="25" t="s">
        <v>1389</v>
      </c>
    </row>
    <row r="891" spans="2:65" s="12" customFormat="1">
      <c r="B891" s="215"/>
      <c r="C891" s="216"/>
      <c r="D891" s="229" t="s">
        <v>197</v>
      </c>
      <c r="E891" s="239" t="s">
        <v>21</v>
      </c>
      <c r="F891" s="240" t="s">
        <v>1390</v>
      </c>
      <c r="G891" s="216"/>
      <c r="H891" s="241">
        <v>269.95499999999998</v>
      </c>
      <c r="I891" s="221"/>
      <c r="J891" s="216"/>
      <c r="K891" s="216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197</v>
      </c>
      <c r="AU891" s="226" t="s">
        <v>79</v>
      </c>
      <c r="AV891" s="12" t="s">
        <v>79</v>
      </c>
      <c r="AW891" s="12" t="s">
        <v>32</v>
      </c>
      <c r="AX891" s="12" t="s">
        <v>75</v>
      </c>
      <c r="AY891" s="226" t="s">
        <v>188</v>
      </c>
    </row>
    <row r="892" spans="2:65" s="1" customFormat="1" ht="22.5" customHeight="1">
      <c r="B892" s="42"/>
      <c r="C892" s="203" t="s">
        <v>1391</v>
      </c>
      <c r="D892" s="203" t="s">
        <v>190</v>
      </c>
      <c r="E892" s="204" t="s">
        <v>1392</v>
      </c>
      <c r="F892" s="205" t="s">
        <v>1393</v>
      </c>
      <c r="G892" s="206" t="s">
        <v>283</v>
      </c>
      <c r="H892" s="207">
        <v>1.226</v>
      </c>
      <c r="I892" s="208"/>
      <c r="J892" s="209">
        <f>ROUND(I892*H892,2)</f>
        <v>0</v>
      </c>
      <c r="K892" s="205" t="s">
        <v>21</v>
      </c>
      <c r="L892" s="62"/>
      <c r="M892" s="210" t="s">
        <v>21</v>
      </c>
      <c r="N892" s="211" t="s">
        <v>39</v>
      </c>
      <c r="O892" s="43"/>
      <c r="P892" s="212">
        <f>O892*H892</f>
        <v>0</v>
      </c>
      <c r="Q892" s="212">
        <v>0</v>
      </c>
      <c r="R892" s="212">
        <f>Q892*H892</f>
        <v>0</v>
      </c>
      <c r="S892" s="212">
        <v>0</v>
      </c>
      <c r="T892" s="213">
        <f>S892*H892</f>
        <v>0</v>
      </c>
      <c r="AR892" s="25" t="s">
        <v>270</v>
      </c>
      <c r="AT892" s="25" t="s">
        <v>190</v>
      </c>
      <c r="AU892" s="25" t="s">
        <v>79</v>
      </c>
      <c r="AY892" s="25" t="s">
        <v>188</v>
      </c>
      <c r="BE892" s="214">
        <f>IF(N892="základní",J892,0)</f>
        <v>0</v>
      </c>
      <c r="BF892" s="214">
        <f>IF(N892="snížená",J892,0)</f>
        <v>0</v>
      </c>
      <c r="BG892" s="214">
        <f>IF(N892="zákl. přenesená",J892,0)</f>
        <v>0</v>
      </c>
      <c r="BH892" s="214">
        <f>IF(N892="sníž. přenesená",J892,0)</f>
        <v>0</v>
      </c>
      <c r="BI892" s="214">
        <f>IF(N892="nulová",J892,0)</f>
        <v>0</v>
      </c>
      <c r="BJ892" s="25" t="s">
        <v>75</v>
      </c>
      <c r="BK892" s="214">
        <f>ROUND(I892*H892,2)</f>
        <v>0</v>
      </c>
      <c r="BL892" s="25" t="s">
        <v>270</v>
      </c>
      <c r="BM892" s="25" t="s">
        <v>1394</v>
      </c>
    </row>
    <row r="893" spans="2:65" s="11" customFormat="1" ht="29.85" customHeight="1">
      <c r="B893" s="186"/>
      <c r="C893" s="187"/>
      <c r="D893" s="200" t="s">
        <v>67</v>
      </c>
      <c r="E893" s="201" t="s">
        <v>1395</v>
      </c>
      <c r="F893" s="201" t="s">
        <v>1396</v>
      </c>
      <c r="G893" s="187"/>
      <c r="H893" s="187"/>
      <c r="I893" s="190"/>
      <c r="J893" s="202">
        <f>BK893</f>
        <v>0</v>
      </c>
      <c r="K893" s="187"/>
      <c r="L893" s="192"/>
      <c r="M893" s="193"/>
      <c r="N893" s="194"/>
      <c r="O893" s="194"/>
      <c r="P893" s="195">
        <f>SUM(P894:P909)</f>
        <v>0</v>
      </c>
      <c r="Q893" s="194"/>
      <c r="R893" s="195">
        <f>SUM(R894:R909)</f>
        <v>0.52702499999999997</v>
      </c>
      <c r="S893" s="194"/>
      <c r="T893" s="196">
        <f>SUM(T894:T909)</f>
        <v>0</v>
      </c>
      <c r="AR893" s="197" t="s">
        <v>79</v>
      </c>
      <c r="AT893" s="198" t="s">
        <v>67</v>
      </c>
      <c r="AU893" s="198" t="s">
        <v>75</v>
      </c>
      <c r="AY893" s="197" t="s">
        <v>188</v>
      </c>
      <c r="BK893" s="199">
        <f>SUM(BK894:BK909)</f>
        <v>0</v>
      </c>
    </row>
    <row r="894" spans="2:65" s="1" customFormat="1" ht="22.5" customHeight="1">
      <c r="B894" s="42"/>
      <c r="C894" s="203" t="s">
        <v>1397</v>
      </c>
      <c r="D894" s="203" t="s">
        <v>190</v>
      </c>
      <c r="E894" s="204" t="s">
        <v>1398</v>
      </c>
      <c r="F894" s="205" t="s">
        <v>1399</v>
      </c>
      <c r="G894" s="206" t="s">
        <v>430</v>
      </c>
      <c r="H894" s="207">
        <v>1</v>
      </c>
      <c r="I894" s="208"/>
      <c r="J894" s="209">
        <f>ROUND(I894*H894,2)</f>
        <v>0</v>
      </c>
      <c r="K894" s="205" t="s">
        <v>21</v>
      </c>
      <c r="L894" s="62"/>
      <c r="M894" s="210" t="s">
        <v>21</v>
      </c>
      <c r="N894" s="211" t="s">
        <v>39</v>
      </c>
      <c r="O894" s="43"/>
      <c r="P894" s="212">
        <f>O894*H894</f>
        <v>0</v>
      </c>
      <c r="Q894" s="212">
        <v>1E-4</v>
      </c>
      <c r="R894" s="212">
        <f>Q894*H894</f>
        <v>1E-4</v>
      </c>
      <c r="S894" s="212">
        <v>0</v>
      </c>
      <c r="T894" s="213">
        <f>S894*H894</f>
        <v>0</v>
      </c>
      <c r="AR894" s="25" t="s">
        <v>270</v>
      </c>
      <c r="AT894" s="25" t="s">
        <v>190</v>
      </c>
      <c r="AU894" s="25" t="s">
        <v>79</v>
      </c>
      <c r="AY894" s="25" t="s">
        <v>188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5" t="s">
        <v>75</v>
      </c>
      <c r="BK894" s="214">
        <f>ROUND(I894*H894,2)</f>
        <v>0</v>
      </c>
      <c r="BL894" s="25" t="s">
        <v>270</v>
      </c>
      <c r="BM894" s="25" t="s">
        <v>1400</v>
      </c>
    </row>
    <row r="895" spans="2:65" s="12" customFormat="1">
      <c r="B895" s="215"/>
      <c r="C895" s="216"/>
      <c r="D895" s="229" t="s">
        <v>197</v>
      </c>
      <c r="E895" s="239" t="s">
        <v>21</v>
      </c>
      <c r="F895" s="240" t="s">
        <v>1401</v>
      </c>
      <c r="G895" s="216"/>
      <c r="H895" s="241">
        <v>1</v>
      </c>
      <c r="I895" s="221"/>
      <c r="J895" s="216"/>
      <c r="K895" s="216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197</v>
      </c>
      <c r="AU895" s="226" t="s">
        <v>79</v>
      </c>
      <c r="AV895" s="12" t="s">
        <v>79</v>
      </c>
      <c r="AW895" s="12" t="s">
        <v>32</v>
      </c>
      <c r="AX895" s="12" t="s">
        <v>75</v>
      </c>
      <c r="AY895" s="226" t="s">
        <v>188</v>
      </c>
    </row>
    <row r="896" spans="2:65" s="1" customFormat="1" ht="22.5" customHeight="1">
      <c r="B896" s="42"/>
      <c r="C896" s="256" t="s">
        <v>1402</v>
      </c>
      <c r="D896" s="256" t="s">
        <v>292</v>
      </c>
      <c r="E896" s="257" t="s">
        <v>1403</v>
      </c>
      <c r="F896" s="258" t="s">
        <v>1404</v>
      </c>
      <c r="G896" s="259" t="s">
        <v>430</v>
      </c>
      <c r="H896" s="260">
        <v>1</v>
      </c>
      <c r="I896" s="261"/>
      <c r="J896" s="262">
        <f>ROUND(I896*H896,2)</f>
        <v>0</v>
      </c>
      <c r="K896" s="258" t="s">
        <v>21</v>
      </c>
      <c r="L896" s="263"/>
      <c r="M896" s="264" t="s">
        <v>21</v>
      </c>
      <c r="N896" s="265" t="s">
        <v>39</v>
      </c>
      <c r="O896" s="43"/>
      <c r="P896" s="212">
        <f>O896*H896</f>
        <v>0</v>
      </c>
      <c r="Q896" s="212">
        <v>8.0000000000000004E-4</v>
      </c>
      <c r="R896" s="212">
        <f>Q896*H896</f>
        <v>8.0000000000000004E-4</v>
      </c>
      <c r="S896" s="212">
        <v>0</v>
      </c>
      <c r="T896" s="213">
        <f>S896*H896</f>
        <v>0</v>
      </c>
      <c r="AR896" s="25" t="s">
        <v>354</v>
      </c>
      <c r="AT896" s="25" t="s">
        <v>292</v>
      </c>
      <c r="AU896" s="25" t="s">
        <v>79</v>
      </c>
      <c r="AY896" s="25" t="s">
        <v>188</v>
      </c>
      <c r="BE896" s="214">
        <f>IF(N896="základní",J896,0)</f>
        <v>0</v>
      </c>
      <c r="BF896" s="214">
        <f>IF(N896="snížená",J896,0)</f>
        <v>0</v>
      </c>
      <c r="BG896" s="214">
        <f>IF(N896="zákl. přenesená",J896,0)</f>
        <v>0</v>
      </c>
      <c r="BH896" s="214">
        <f>IF(N896="sníž. přenesená",J896,0)</f>
        <v>0</v>
      </c>
      <c r="BI896" s="214">
        <f>IF(N896="nulová",J896,0)</f>
        <v>0</v>
      </c>
      <c r="BJ896" s="25" t="s">
        <v>75</v>
      </c>
      <c r="BK896" s="214">
        <f>ROUND(I896*H896,2)</f>
        <v>0</v>
      </c>
      <c r="BL896" s="25" t="s">
        <v>270</v>
      </c>
      <c r="BM896" s="25" t="s">
        <v>1405</v>
      </c>
    </row>
    <row r="897" spans="2:65" s="12" customFormat="1">
      <c r="B897" s="215"/>
      <c r="C897" s="216"/>
      <c r="D897" s="229" t="s">
        <v>197</v>
      </c>
      <c r="E897" s="239" t="s">
        <v>21</v>
      </c>
      <c r="F897" s="240" t="s">
        <v>75</v>
      </c>
      <c r="G897" s="216"/>
      <c r="H897" s="241">
        <v>1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197</v>
      </c>
      <c r="AU897" s="226" t="s">
        <v>79</v>
      </c>
      <c r="AV897" s="12" t="s">
        <v>79</v>
      </c>
      <c r="AW897" s="12" t="s">
        <v>32</v>
      </c>
      <c r="AX897" s="12" t="s">
        <v>75</v>
      </c>
      <c r="AY897" s="226" t="s">
        <v>188</v>
      </c>
    </row>
    <row r="898" spans="2:65" s="1" customFormat="1" ht="22.5" customHeight="1">
      <c r="B898" s="42"/>
      <c r="C898" s="203" t="s">
        <v>1406</v>
      </c>
      <c r="D898" s="203" t="s">
        <v>190</v>
      </c>
      <c r="E898" s="204" t="s">
        <v>1407</v>
      </c>
      <c r="F898" s="205" t="s">
        <v>1408</v>
      </c>
      <c r="G898" s="206" t="s">
        <v>1409</v>
      </c>
      <c r="H898" s="207">
        <v>5</v>
      </c>
      <c r="I898" s="208"/>
      <c r="J898" s="209">
        <f>ROUND(I898*H898,2)</f>
        <v>0</v>
      </c>
      <c r="K898" s="205" t="s">
        <v>21</v>
      </c>
      <c r="L898" s="62"/>
      <c r="M898" s="210" t="s">
        <v>21</v>
      </c>
      <c r="N898" s="211" t="s">
        <v>39</v>
      </c>
      <c r="O898" s="43"/>
      <c r="P898" s="212">
        <f>O898*H898</f>
        <v>0</v>
      </c>
      <c r="Q898" s="212">
        <v>0</v>
      </c>
      <c r="R898" s="212">
        <f>Q898*H898</f>
        <v>0</v>
      </c>
      <c r="S898" s="212">
        <v>0</v>
      </c>
      <c r="T898" s="213">
        <f>S898*H898</f>
        <v>0</v>
      </c>
      <c r="AR898" s="25" t="s">
        <v>270</v>
      </c>
      <c r="AT898" s="25" t="s">
        <v>190</v>
      </c>
      <c r="AU898" s="25" t="s">
        <v>79</v>
      </c>
      <c r="AY898" s="25" t="s">
        <v>188</v>
      </c>
      <c r="BE898" s="214">
        <f>IF(N898="základní",J898,0)</f>
        <v>0</v>
      </c>
      <c r="BF898" s="214">
        <f>IF(N898="snížená",J898,0)</f>
        <v>0</v>
      </c>
      <c r="BG898" s="214">
        <f>IF(N898="zákl. přenesená",J898,0)</f>
        <v>0</v>
      </c>
      <c r="BH898" s="214">
        <f>IF(N898="sníž. přenesená",J898,0)</f>
        <v>0</v>
      </c>
      <c r="BI898" s="214">
        <f>IF(N898="nulová",J898,0)</f>
        <v>0</v>
      </c>
      <c r="BJ898" s="25" t="s">
        <v>75</v>
      </c>
      <c r="BK898" s="214">
        <f>ROUND(I898*H898,2)</f>
        <v>0</v>
      </c>
      <c r="BL898" s="25" t="s">
        <v>270</v>
      </c>
      <c r="BM898" s="25" t="s">
        <v>1410</v>
      </c>
    </row>
    <row r="899" spans="2:65" s="12" customFormat="1">
      <c r="B899" s="215"/>
      <c r="C899" s="216"/>
      <c r="D899" s="229" t="s">
        <v>197</v>
      </c>
      <c r="E899" s="239" t="s">
        <v>21</v>
      </c>
      <c r="F899" s="240" t="s">
        <v>1411</v>
      </c>
      <c r="G899" s="216"/>
      <c r="H899" s="241">
        <v>5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197</v>
      </c>
      <c r="AU899" s="226" t="s">
        <v>79</v>
      </c>
      <c r="AV899" s="12" t="s">
        <v>79</v>
      </c>
      <c r="AW899" s="12" t="s">
        <v>32</v>
      </c>
      <c r="AX899" s="12" t="s">
        <v>75</v>
      </c>
      <c r="AY899" s="226" t="s">
        <v>188</v>
      </c>
    </row>
    <row r="900" spans="2:65" s="1" customFormat="1" ht="31.5" customHeight="1">
      <c r="B900" s="42"/>
      <c r="C900" s="203" t="s">
        <v>1412</v>
      </c>
      <c r="D900" s="203" t="s">
        <v>190</v>
      </c>
      <c r="E900" s="204" t="s">
        <v>1413</v>
      </c>
      <c r="F900" s="205" t="s">
        <v>1414</v>
      </c>
      <c r="G900" s="206" t="s">
        <v>193</v>
      </c>
      <c r="H900" s="207">
        <v>40.5</v>
      </c>
      <c r="I900" s="208"/>
      <c r="J900" s="209">
        <f>ROUND(I900*H900,2)</f>
        <v>0</v>
      </c>
      <c r="K900" s="205" t="s">
        <v>21</v>
      </c>
      <c r="L900" s="62"/>
      <c r="M900" s="210" t="s">
        <v>21</v>
      </c>
      <c r="N900" s="211" t="s">
        <v>39</v>
      </c>
      <c r="O900" s="43"/>
      <c r="P900" s="212">
        <f>O900*H900</f>
        <v>0</v>
      </c>
      <c r="Q900" s="212">
        <v>9.7599999999999996E-3</v>
      </c>
      <c r="R900" s="212">
        <f>Q900*H900</f>
        <v>0.39527999999999996</v>
      </c>
      <c r="S900" s="212">
        <v>0</v>
      </c>
      <c r="T900" s="213">
        <f>S900*H900</f>
        <v>0</v>
      </c>
      <c r="AR900" s="25" t="s">
        <v>270</v>
      </c>
      <c r="AT900" s="25" t="s">
        <v>190</v>
      </c>
      <c r="AU900" s="25" t="s">
        <v>79</v>
      </c>
      <c r="AY900" s="25" t="s">
        <v>188</v>
      </c>
      <c r="BE900" s="214">
        <f>IF(N900="základní",J900,0)</f>
        <v>0</v>
      </c>
      <c r="BF900" s="214">
        <f>IF(N900="snížená",J900,0)</f>
        <v>0</v>
      </c>
      <c r="BG900" s="214">
        <f>IF(N900="zákl. přenesená",J900,0)</f>
        <v>0</v>
      </c>
      <c r="BH900" s="214">
        <f>IF(N900="sníž. přenesená",J900,0)</f>
        <v>0</v>
      </c>
      <c r="BI900" s="214">
        <f>IF(N900="nulová",J900,0)</f>
        <v>0</v>
      </c>
      <c r="BJ900" s="25" t="s">
        <v>75</v>
      </c>
      <c r="BK900" s="214">
        <f>ROUND(I900*H900,2)</f>
        <v>0</v>
      </c>
      <c r="BL900" s="25" t="s">
        <v>270</v>
      </c>
      <c r="BM900" s="25" t="s">
        <v>1415</v>
      </c>
    </row>
    <row r="901" spans="2:65" s="12" customFormat="1">
      <c r="B901" s="215"/>
      <c r="C901" s="216"/>
      <c r="D901" s="229" t="s">
        <v>197</v>
      </c>
      <c r="E901" s="239" t="s">
        <v>21</v>
      </c>
      <c r="F901" s="240" t="s">
        <v>1416</v>
      </c>
      <c r="G901" s="216"/>
      <c r="H901" s="241">
        <v>40.5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197</v>
      </c>
      <c r="AU901" s="226" t="s">
        <v>79</v>
      </c>
      <c r="AV901" s="12" t="s">
        <v>79</v>
      </c>
      <c r="AW901" s="12" t="s">
        <v>32</v>
      </c>
      <c r="AX901" s="12" t="s">
        <v>75</v>
      </c>
      <c r="AY901" s="226" t="s">
        <v>188</v>
      </c>
    </row>
    <row r="902" spans="2:65" s="1" customFormat="1" ht="31.5" customHeight="1">
      <c r="B902" s="42"/>
      <c r="C902" s="203" t="s">
        <v>1417</v>
      </c>
      <c r="D902" s="203" t="s">
        <v>190</v>
      </c>
      <c r="E902" s="204" t="s">
        <v>1418</v>
      </c>
      <c r="F902" s="205" t="s">
        <v>1419</v>
      </c>
      <c r="G902" s="206" t="s">
        <v>430</v>
      </c>
      <c r="H902" s="207">
        <v>7</v>
      </c>
      <c r="I902" s="208"/>
      <c r="J902" s="209">
        <f>ROUND(I902*H902,2)</f>
        <v>0</v>
      </c>
      <c r="K902" s="205" t="s">
        <v>21</v>
      </c>
      <c r="L902" s="62"/>
      <c r="M902" s="210" t="s">
        <v>21</v>
      </c>
      <c r="N902" s="211" t="s">
        <v>39</v>
      </c>
      <c r="O902" s="43"/>
      <c r="P902" s="212">
        <f>O902*H902</f>
        <v>0</v>
      </c>
      <c r="Q902" s="212">
        <v>0</v>
      </c>
      <c r="R902" s="212">
        <f>Q902*H902</f>
        <v>0</v>
      </c>
      <c r="S902" s="212">
        <v>0</v>
      </c>
      <c r="T902" s="213">
        <f>S902*H902</f>
        <v>0</v>
      </c>
      <c r="AR902" s="25" t="s">
        <v>270</v>
      </c>
      <c r="AT902" s="25" t="s">
        <v>190</v>
      </c>
      <c r="AU902" s="25" t="s">
        <v>79</v>
      </c>
      <c r="AY902" s="25" t="s">
        <v>188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5" t="s">
        <v>75</v>
      </c>
      <c r="BK902" s="214">
        <f>ROUND(I902*H902,2)</f>
        <v>0</v>
      </c>
      <c r="BL902" s="25" t="s">
        <v>270</v>
      </c>
      <c r="BM902" s="25" t="s">
        <v>1420</v>
      </c>
    </row>
    <row r="903" spans="2:65" s="12" customFormat="1">
      <c r="B903" s="215"/>
      <c r="C903" s="216"/>
      <c r="D903" s="229" t="s">
        <v>197</v>
      </c>
      <c r="E903" s="239" t="s">
        <v>21</v>
      </c>
      <c r="F903" s="240" t="s">
        <v>222</v>
      </c>
      <c r="G903" s="216"/>
      <c r="H903" s="241">
        <v>7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197</v>
      </c>
      <c r="AU903" s="226" t="s">
        <v>79</v>
      </c>
      <c r="AV903" s="12" t="s">
        <v>79</v>
      </c>
      <c r="AW903" s="12" t="s">
        <v>32</v>
      </c>
      <c r="AX903" s="12" t="s">
        <v>75</v>
      </c>
      <c r="AY903" s="226" t="s">
        <v>188</v>
      </c>
    </row>
    <row r="904" spans="2:65" s="1" customFormat="1" ht="22.5" customHeight="1">
      <c r="B904" s="42"/>
      <c r="C904" s="203" t="s">
        <v>1421</v>
      </c>
      <c r="D904" s="203" t="s">
        <v>190</v>
      </c>
      <c r="E904" s="204" t="s">
        <v>1422</v>
      </c>
      <c r="F904" s="205" t="s">
        <v>1423</v>
      </c>
      <c r="G904" s="206" t="s">
        <v>234</v>
      </c>
      <c r="H904" s="207">
        <v>30.5</v>
      </c>
      <c r="I904" s="208"/>
      <c r="J904" s="209">
        <f>ROUND(I904*H904,2)</f>
        <v>0</v>
      </c>
      <c r="K904" s="205" t="s">
        <v>21</v>
      </c>
      <c r="L904" s="62"/>
      <c r="M904" s="210" t="s">
        <v>21</v>
      </c>
      <c r="N904" s="211" t="s">
        <v>39</v>
      </c>
      <c r="O904" s="43"/>
      <c r="P904" s="212">
        <f>O904*H904</f>
        <v>0</v>
      </c>
      <c r="Q904" s="212">
        <v>4.2900000000000004E-3</v>
      </c>
      <c r="R904" s="212">
        <f>Q904*H904</f>
        <v>0.13084500000000002</v>
      </c>
      <c r="S904" s="212">
        <v>0</v>
      </c>
      <c r="T904" s="213">
        <f>S904*H904</f>
        <v>0</v>
      </c>
      <c r="AR904" s="25" t="s">
        <v>270</v>
      </c>
      <c r="AT904" s="25" t="s">
        <v>190</v>
      </c>
      <c r="AU904" s="25" t="s">
        <v>79</v>
      </c>
      <c r="AY904" s="25" t="s">
        <v>188</v>
      </c>
      <c r="BE904" s="214">
        <f>IF(N904="základní",J904,0)</f>
        <v>0</v>
      </c>
      <c r="BF904" s="214">
        <f>IF(N904="snížená",J904,0)</f>
        <v>0</v>
      </c>
      <c r="BG904" s="214">
        <f>IF(N904="zákl. přenesená",J904,0)</f>
        <v>0</v>
      </c>
      <c r="BH904" s="214">
        <f>IF(N904="sníž. přenesená",J904,0)</f>
        <v>0</v>
      </c>
      <c r="BI904" s="214">
        <f>IF(N904="nulová",J904,0)</f>
        <v>0</v>
      </c>
      <c r="BJ904" s="25" t="s">
        <v>75</v>
      </c>
      <c r="BK904" s="214">
        <f>ROUND(I904*H904,2)</f>
        <v>0</v>
      </c>
      <c r="BL904" s="25" t="s">
        <v>270</v>
      </c>
      <c r="BM904" s="25" t="s">
        <v>1424</v>
      </c>
    </row>
    <row r="905" spans="2:65" s="12" customFormat="1">
      <c r="B905" s="215"/>
      <c r="C905" s="216"/>
      <c r="D905" s="217" t="s">
        <v>197</v>
      </c>
      <c r="E905" s="218" t="s">
        <v>21</v>
      </c>
      <c r="F905" s="219" t="s">
        <v>1425</v>
      </c>
      <c r="G905" s="216"/>
      <c r="H905" s="220">
        <v>30.5</v>
      </c>
      <c r="I905" s="221"/>
      <c r="J905" s="216"/>
      <c r="K905" s="216"/>
      <c r="L905" s="222"/>
      <c r="M905" s="223"/>
      <c r="N905" s="224"/>
      <c r="O905" s="224"/>
      <c r="P905" s="224"/>
      <c r="Q905" s="224"/>
      <c r="R905" s="224"/>
      <c r="S905" s="224"/>
      <c r="T905" s="225"/>
      <c r="AT905" s="226" t="s">
        <v>197</v>
      </c>
      <c r="AU905" s="226" t="s">
        <v>79</v>
      </c>
      <c r="AV905" s="12" t="s">
        <v>79</v>
      </c>
      <c r="AW905" s="12" t="s">
        <v>32</v>
      </c>
      <c r="AX905" s="12" t="s">
        <v>68</v>
      </c>
      <c r="AY905" s="226" t="s">
        <v>188</v>
      </c>
    </row>
    <row r="906" spans="2:65" s="13" customFormat="1">
      <c r="B906" s="227"/>
      <c r="C906" s="228"/>
      <c r="D906" s="229" t="s">
        <v>197</v>
      </c>
      <c r="E906" s="230" t="s">
        <v>21</v>
      </c>
      <c r="F906" s="231" t="s">
        <v>199</v>
      </c>
      <c r="G906" s="228"/>
      <c r="H906" s="232">
        <v>30.5</v>
      </c>
      <c r="I906" s="233"/>
      <c r="J906" s="228"/>
      <c r="K906" s="228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197</v>
      </c>
      <c r="AU906" s="238" t="s">
        <v>79</v>
      </c>
      <c r="AV906" s="13" t="s">
        <v>114</v>
      </c>
      <c r="AW906" s="13" t="s">
        <v>32</v>
      </c>
      <c r="AX906" s="13" t="s">
        <v>75</v>
      </c>
      <c r="AY906" s="238" t="s">
        <v>188</v>
      </c>
    </row>
    <row r="907" spans="2:65" s="1" customFormat="1" ht="31.5" customHeight="1">
      <c r="B907" s="42"/>
      <c r="C907" s="203" t="s">
        <v>1426</v>
      </c>
      <c r="D907" s="203" t="s">
        <v>190</v>
      </c>
      <c r="E907" s="204" t="s">
        <v>1427</v>
      </c>
      <c r="F907" s="205" t="s">
        <v>1428</v>
      </c>
      <c r="G907" s="206" t="s">
        <v>430</v>
      </c>
      <c r="H907" s="207">
        <v>52</v>
      </c>
      <c r="I907" s="208"/>
      <c r="J907" s="209">
        <f>ROUND(I907*H907,2)</f>
        <v>0</v>
      </c>
      <c r="K907" s="205" t="s">
        <v>21</v>
      </c>
      <c r="L907" s="62"/>
      <c r="M907" s="210" t="s">
        <v>21</v>
      </c>
      <c r="N907" s="211" t="s">
        <v>39</v>
      </c>
      <c r="O907" s="43"/>
      <c r="P907" s="212">
        <f>O907*H907</f>
        <v>0</v>
      </c>
      <c r="Q907" s="212">
        <v>0</v>
      </c>
      <c r="R907" s="212">
        <f>Q907*H907</f>
        <v>0</v>
      </c>
      <c r="S907" s="212">
        <v>0</v>
      </c>
      <c r="T907" s="213">
        <f>S907*H907</f>
        <v>0</v>
      </c>
      <c r="AR907" s="25" t="s">
        <v>270</v>
      </c>
      <c r="AT907" s="25" t="s">
        <v>190</v>
      </c>
      <c r="AU907" s="25" t="s">
        <v>79</v>
      </c>
      <c r="AY907" s="25" t="s">
        <v>188</v>
      </c>
      <c r="BE907" s="214">
        <f>IF(N907="základní",J907,0)</f>
        <v>0</v>
      </c>
      <c r="BF907" s="214">
        <f>IF(N907="snížená",J907,0)</f>
        <v>0</v>
      </c>
      <c r="BG907" s="214">
        <f>IF(N907="zákl. přenesená",J907,0)</f>
        <v>0</v>
      </c>
      <c r="BH907" s="214">
        <f>IF(N907="sníž. přenesená",J907,0)</f>
        <v>0</v>
      </c>
      <c r="BI907" s="214">
        <f>IF(N907="nulová",J907,0)</f>
        <v>0</v>
      </c>
      <c r="BJ907" s="25" t="s">
        <v>75</v>
      </c>
      <c r="BK907" s="214">
        <f>ROUND(I907*H907,2)</f>
        <v>0</v>
      </c>
      <c r="BL907" s="25" t="s">
        <v>270</v>
      </c>
      <c r="BM907" s="25" t="s">
        <v>1429</v>
      </c>
    </row>
    <row r="908" spans="2:65" s="12" customFormat="1">
      <c r="B908" s="215"/>
      <c r="C908" s="216"/>
      <c r="D908" s="229" t="s">
        <v>197</v>
      </c>
      <c r="E908" s="239" t="s">
        <v>21</v>
      </c>
      <c r="F908" s="240" t="s">
        <v>1430</v>
      </c>
      <c r="G908" s="216"/>
      <c r="H908" s="241">
        <v>52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197</v>
      </c>
      <c r="AU908" s="226" t="s">
        <v>79</v>
      </c>
      <c r="AV908" s="12" t="s">
        <v>79</v>
      </c>
      <c r="AW908" s="12" t="s">
        <v>32</v>
      </c>
      <c r="AX908" s="12" t="s">
        <v>75</v>
      </c>
      <c r="AY908" s="226" t="s">
        <v>188</v>
      </c>
    </row>
    <row r="909" spans="2:65" s="1" customFormat="1" ht="22.5" customHeight="1">
      <c r="B909" s="42"/>
      <c r="C909" s="203" t="s">
        <v>1431</v>
      </c>
      <c r="D909" s="203" t="s">
        <v>190</v>
      </c>
      <c r="E909" s="204" t="s">
        <v>1432</v>
      </c>
      <c r="F909" s="205" t="s">
        <v>1433</v>
      </c>
      <c r="G909" s="206" t="s">
        <v>283</v>
      </c>
      <c r="H909" s="207">
        <v>0.52700000000000002</v>
      </c>
      <c r="I909" s="208"/>
      <c r="J909" s="209">
        <f>ROUND(I909*H909,2)</f>
        <v>0</v>
      </c>
      <c r="K909" s="205" t="s">
        <v>21</v>
      </c>
      <c r="L909" s="62"/>
      <c r="M909" s="210" t="s">
        <v>21</v>
      </c>
      <c r="N909" s="211" t="s">
        <v>39</v>
      </c>
      <c r="O909" s="43"/>
      <c r="P909" s="212">
        <f>O909*H909</f>
        <v>0</v>
      </c>
      <c r="Q909" s="212">
        <v>0</v>
      </c>
      <c r="R909" s="212">
        <f>Q909*H909</f>
        <v>0</v>
      </c>
      <c r="S909" s="212">
        <v>0</v>
      </c>
      <c r="T909" s="213">
        <f>S909*H909</f>
        <v>0</v>
      </c>
      <c r="AR909" s="25" t="s">
        <v>270</v>
      </c>
      <c r="AT909" s="25" t="s">
        <v>190</v>
      </c>
      <c r="AU909" s="25" t="s">
        <v>79</v>
      </c>
      <c r="AY909" s="25" t="s">
        <v>188</v>
      </c>
      <c r="BE909" s="214">
        <f>IF(N909="základní",J909,0)</f>
        <v>0</v>
      </c>
      <c r="BF909" s="214">
        <f>IF(N909="snížená",J909,0)</f>
        <v>0</v>
      </c>
      <c r="BG909" s="214">
        <f>IF(N909="zákl. přenesená",J909,0)</f>
        <v>0</v>
      </c>
      <c r="BH909" s="214">
        <f>IF(N909="sníž. přenesená",J909,0)</f>
        <v>0</v>
      </c>
      <c r="BI909" s="214">
        <f>IF(N909="nulová",J909,0)</f>
        <v>0</v>
      </c>
      <c r="BJ909" s="25" t="s">
        <v>75</v>
      </c>
      <c r="BK909" s="214">
        <f>ROUND(I909*H909,2)</f>
        <v>0</v>
      </c>
      <c r="BL909" s="25" t="s">
        <v>270</v>
      </c>
      <c r="BM909" s="25" t="s">
        <v>1434</v>
      </c>
    </row>
    <row r="910" spans="2:65" s="11" customFormat="1" ht="29.85" customHeight="1">
      <c r="B910" s="186"/>
      <c r="C910" s="187"/>
      <c r="D910" s="200" t="s">
        <v>67</v>
      </c>
      <c r="E910" s="201" t="s">
        <v>1435</v>
      </c>
      <c r="F910" s="201" t="s">
        <v>1436</v>
      </c>
      <c r="G910" s="187"/>
      <c r="H910" s="187"/>
      <c r="I910" s="190"/>
      <c r="J910" s="202">
        <f>BK910</f>
        <v>0</v>
      </c>
      <c r="K910" s="187"/>
      <c r="L910" s="192"/>
      <c r="M910" s="193"/>
      <c r="N910" s="194"/>
      <c r="O910" s="194"/>
      <c r="P910" s="195">
        <f>SUM(P911:P962)</f>
        <v>0</v>
      </c>
      <c r="Q910" s="194"/>
      <c r="R910" s="195">
        <f>SUM(R911:R962)</f>
        <v>2.7978649999999994</v>
      </c>
      <c r="S910" s="194"/>
      <c r="T910" s="196">
        <f>SUM(T911:T962)</f>
        <v>0</v>
      </c>
      <c r="AR910" s="197" t="s">
        <v>79</v>
      </c>
      <c r="AT910" s="198" t="s">
        <v>67</v>
      </c>
      <c r="AU910" s="198" t="s">
        <v>75</v>
      </c>
      <c r="AY910" s="197" t="s">
        <v>188</v>
      </c>
      <c r="BK910" s="199">
        <f>SUM(BK911:BK962)</f>
        <v>0</v>
      </c>
    </row>
    <row r="911" spans="2:65" s="1" customFormat="1" ht="22.5" customHeight="1">
      <c r="B911" s="42"/>
      <c r="C911" s="203" t="s">
        <v>1437</v>
      </c>
      <c r="D911" s="203" t="s">
        <v>190</v>
      </c>
      <c r="E911" s="204" t="s">
        <v>1438</v>
      </c>
      <c r="F911" s="205" t="s">
        <v>1439</v>
      </c>
      <c r="G911" s="206" t="s">
        <v>579</v>
      </c>
      <c r="H911" s="207">
        <v>1</v>
      </c>
      <c r="I911" s="208"/>
      <c r="J911" s="209">
        <f>ROUND(I911*H911,2)</f>
        <v>0</v>
      </c>
      <c r="K911" s="205" t="s">
        <v>21</v>
      </c>
      <c r="L911" s="62"/>
      <c r="M911" s="210" t="s">
        <v>21</v>
      </c>
      <c r="N911" s="211" t="s">
        <v>39</v>
      </c>
      <c r="O911" s="43"/>
      <c r="P911" s="212">
        <f>O911*H911</f>
        <v>0</v>
      </c>
      <c r="Q911" s="212">
        <v>0</v>
      </c>
      <c r="R911" s="212">
        <f>Q911*H911</f>
        <v>0</v>
      </c>
      <c r="S911" s="212">
        <v>0</v>
      </c>
      <c r="T911" s="213">
        <f>S911*H911</f>
        <v>0</v>
      </c>
      <c r="AR911" s="25" t="s">
        <v>270</v>
      </c>
      <c r="AT911" s="25" t="s">
        <v>190</v>
      </c>
      <c r="AU911" s="25" t="s">
        <v>79</v>
      </c>
      <c r="AY911" s="25" t="s">
        <v>188</v>
      </c>
      <c r="BE911" s="214">
        <f>IF(N911="základní",J911,0)</f>
        <v>0</v>
      </c>
      <c r="BF911" s="214">
        <f>IF(N911="snížená",J911,0)</f>
        <v>0</v>
      </c>
      <c r="BG911" s="214">
        <f>IF(N911="zákl. přenesená",J911,0)</f>
        <v>0</v>
      </c>
      <c r="BH911" s="214">
        <f>IF(N911="sníž. přenesená",J911,0)</f>
        <v>0</v>
      </c>
      <c r="BI911" s="214">
        <f>IF(N911="nulová",J911,0)</f>
        <v>0</v>
      </c>
      <c r="BJ911" s="25" t="s">
        <v>75</v>
      </c>
      <c r="BK911" s="214">
        <f>ROUND(I911*H911,2)</f>
        <v>0</v>
      </c>
      <c r="BL911" s="25" t="s">
        <v>270</v>
      </c>
      <c r="BM911" s="25" t="s">
        <v>1440</v>
      </c>
    </row>
    <row r="912" spans="2:65" s="12" customFormat="1">
      <c r="B912" s="215"/>
      <c r="C912" s="216"/>
      <c r="D912" s="229" t="s">
        <v>197</v>
      </c>
      <c r="E912" s="239" t="s">
        <v>21</v>
      </c>
      <c r="F912" s="240" t="s">
        <v>1441</v>
      </c>
      <c r="G912" s="216"/>
      <c r="H912" s="241">
        <v>1</v>
      </c>
      <c r="I912" s="221"/>
      <c r="J912" s="216"/>
      <c r="K912" s="216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197</v>
      </c>
      <c r="AU912" s="226" t="s">
        <v>79</v>
      </c>
      <c r="AV912" s="12" t="s">
        <v>79</v>
      </c>
      <c r="AW912" s="12" t="s">
        <v>32</v>
      </c>
      <c r="AX912" s="12" t="s">
        <v>75</v>
      </c>
      <c r="AY912" s="226" t="s">
        <v>188</v>
      </c>
    </row>
    <row r="913" spans="2:65" s="1" customFormat="1" ht="22.5" customHeight="1">
      <c r="B913" s="42"/>
      <c r="C913" s="203" t="s">
        <v>1442</v>
      </c>
      <c r="D913" s="203" t="s">
        <v>190</v>
      </c>
      <c r="E913" s="204" t="s">
        <v>1443</v>
      </c>
      <c r="F913" s="205" t="s">
        <v>1444</v>
      </c>
      <c r="G913" s="206" t="s">
        <v>579</v>
      </c>
      <c r="H913" s="207">
        <v>1</v>
      </c>
      <c r="I913" s="208"/>
      <c r="J913" s="209">
        <f>ROUND(I913*H913,2)</f>
        <v>0</v>
      </c>
      <c r="K913" s="205" t="s">
        <v>21</v>
      </c>
      <c r="L913" s="62"/>
      <c r="M913" s="210" t="s">
        <v>21</v>
      </c>
      <c r="N913" s="211" t="s">
        <v>39</v>
      </c>
      <c r="O913" s="43"/>
      <c r="P913" s="212">
        <f>O913*H913</f>
        <v>0</v>
      </c>
      <c r="Q913" s="212">
        <v>0</v>
      </c>
      <c r="R913" s="212">
        <f>Q913*H913</f>
        <v>0</v>
      </c>
      <c r="S913" s="212">
        <v>0</v>
      </c>
      <c r="T913" s="213">
        <f>S913*H913</f>
        <v>0</v>
      </c>
      <c r="AR913" s="25" t="s">
        <v>270</v>
      </c>
      <c r="AT913" s="25" t="s">
        <v>190</v>
      </c>
      <c r="AU913" s="25" t="s">
        <v>79</v>
      </c>
      <c r="AY913" s="25" t="s">
        <v>188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25" t="s">
        <v>75</v>
      </c>
      <c r="BK913" s="214">
        <f>ROUND(I913*H913,2)</f>
        <v>0</v>
      </c>
      <c r="BL913" s="25" t="s">
        <v>270</v>
      </c>
      <c r="BM913" s="25" t="s">
        <v>1445</v>
      </c>
    </row>
    <row r="914" spans="2:65" s="12" customFormat="1">
      <c r="B914" s="215"/>
      <c r="C914" s="216"/>
      <c r="D914" s="229" t="s">
        <v>197</v>
      </c>
      <c r="E914" s="239" t="s">
        <v>21</v>
      </c>
      <c r="F914" s="240" t="s">
        <v>1446</v>
      </c>
      <c r="G914" s="216"/>
      <c r="H914" s="241">
        <v>1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197</v>
      </c>
      <c r="AU914" s="226" t="s">
        <v>79</v>
      </c>
      <c r="AV914" s="12" t="s">
        <v>79</v>
      </c>
      <c r="AW914" s="12" t="s">
        <v>32</v>
      </c>
      <c r="AX914" s="12" t="s">
        <v>75</v>
      </c>
      <c r="AY914" s="226" t="s">
        <v>188</v>
      </c>
    </row>
    <row r="915" spans="2:65" s="1" customFormat="1" ht="22.5" customHeight="1">
      <c r="B915" s="42"/>
      <c r="C915" s="203" t="s">
        <v>1447</v>
      </c>
      <c r="D915" s="203" t="s">
        <v>190</v>
      </c>
      <c r="E915" s="204" t="s">
        <v>1448</v>
      </c>
      <c r="F915" s="205" t="s">
        <v>1449</v>
      </c>
      <c r="G915" s="206" t="s">
        <v>193</v>
      </c>
      <c r="H915" s="207">
        <v>52.5</v>
      </c>
      <c r="I915" s="208"/>
      <c r="J915" s="209">
        <f>ROUND(I915*H915,2)</f>
        <v>0</v>
      </c>
      <c r="K915" s="205" t="s">
        <v>21</v>
      </c>
      <c r="L915" s="62"/>
      <c r="M915" s="210" t="s">
        <v>21</v>
      </c>
      <c r="N915" s="211" t="s">
        <v>39</v>
      </c>
      <c r="O915" s="43"/>
      <c r="P915" s="212">
        <f>O915*H915</f>
        <v>0</v>
      </c>
      <c r="Q915" s="212">
        <v>2.5000000000000001E-4</v>
      </c>
      <c r="R915" s="212">
        <f>Q915*H915</f>
        <v>1.3125E-2</v>
      </c>
      <c r="S915" s="212">
        <v>0</v>
      </c>
      <c r="T915" s="213">
        <f>S915*H915</f>
        <v>0</v>
      </c>
      <c r="AR915" s="25" t="s">
        <v>270</v>
      </c>
      <c r="AT915" s="25" t="s">
        <v>190</v>
      </c>
      <c r="AU915" s="25" t="s">
        <v>79</v>
      </c>
      <c r="AY915" s="25" t="s">
        <v>188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25" t="s">
        <v>75</v>
      </c>
      <c r="BK915" s="214">
        <f>ROUND(I915*H915,2)</f>
        <v>0</v>
      </c>
      <c r="BL915" s="25" t="s">
        <v>270</v>
      </c>
      <c r="BM915" s="25" t="s">
        <v>1450</v>
      </c>
    </row>
    <row r="916" spans="2:65" s="12" customFormat="1">
      <c r="B916" s="215"/>
      <c r="C916" s="216"/>
      <c r="D916" s="217" t="s">
        <v>197</v>
      </c>
      <c r="E916" s="218" t="s">
        <v>21</v>
      </c>
      <c r="F916" s="219" t="s">
        <v>1451</v>
      </c>
      <c r="G916" s="216"/>
      <c r="H916" s="220">
        <v>42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197</v>
      </c>
      <c r="AU916" s="226" t="s">
        <v>79</v>
      </c>
      <c r="AV916" s="12" t="s">
        <v>79</v>
      </c>
      <c r="AW916" s="12" t="s">
        <v>32</v>
      </c>
      <c r="AX916" s="12" t="s">
        <v>68</v>
      </c>
      <c r="AY916" s="226" t="s">
        <v>188</v>
      </c>
    </row>
    <row r="917" spans="2:65" s="12" customFormat="1">
      <c r="B917" s="215"/>
      <c r="C917" s="216"/>
      <c r="D917" s="217" t="s">
        <v>197</v>
      </c>
      <c r="E917" s="218" t="s">
        <v>21</v>
      </c>
      <c r="F917" s="219" t="s">
        <v>1452</v>
      </c>
      <c r="G917" s="216"/>
      <c r="H917" s="220">
        <v>10.5</v>
      </c>
      <c r="I917" s="221"/>
      <c r="J917" s="216"/>
      <c r="K917" s="216"/>
      <c r="L917" s="222"/>
      <c r="M917" s="223"/>
      <c r="N917" s="224"/>
      <c r="O917" s="224"/>
      <c r="P917" s="224"/>
      <c r="Q917" s="224"/>
      <c r="R917" s="224"/>
      <c r="S917" s="224"/>
      <c r="T917" s="225"/>
      <c r="AT917" s="226" t="s">
        <v>197</v>
      </c>
      <c r="AU917" s="226" t="s">
        <v>79</v>
      </c>
      <c r="AV917" s="12" t="s">
        <v>79</v>
      </c>
      <c r="AW917" s="12" t="s">
        <v>32</v>
      </c>
      <c r="AX917" s="12" t="s">
        <v>68</v>
      </c>
      <c r="AY917" s="226" t="s">
        <v>188</v>
      </c>
    </row>
    <row r="918" spans="2:65" s="13" customFormat="1">
      <c r="B918" s="227"/>
      <c r="C918" s="228"/>
      <c r="D918" s="229" t="s">
        <v>197</v>
      </c>
      <c r="E918" s="230" t="s">
        <v>21</v>
      </c>
      <c r="F918" s="231" t="s">
        <v>199</v>
      </c>
      <c r="G918" s="228"/>
      <c r="H918" s="232">
        <v>52.5</v>
      </c>
      <c r="I918" s="233"/>
      <c r="J918" s="228"/>
      <c r="K918" s="228"/>
      <c r="L918" s="234"/>
      <c r="M918" s="235"/>
      <c r="N918" s="236"/>
      <c r="O918" s="236"/>
      <c r="P918" s="236"/>
      <c r="Q918" s="236"/>
      <c r="R918" s="236"/>
      <c r="S918" s="236"/>
      <c r="T918" s="237"/>
      <c r="AT918" s="238" t="s">
        <v>197</v>
      </c>
      <c r="AU918" s="238" t="s">
        <v>79</v>
      </c>
      <c r="AV918" s="13" t="s">
        <v>114</v>
      </c>
      <c r="AW918" s="13" t="s">
        <v>32</v>
      </c>
      <c r="AX918" s="13" t="s">
        <v>75</v>
      </c>
      <c r="AY918" s="238" t="s">
        <v>188</v>
      </c>
    </row>
    <row r="919" spans="2:65" s="1" customFormat="1" ht="31.5" customHeight="1">
      <c r="B919" s="42"/>
      <c r="C919" s="256" t="s">
        <v>1453</v>
      </c>
      <c r="D919" s="256" t="s">
        <v>292</v>
      </c>
      <c r="E919" s="257" t="s">
        <v>1454</v>
      </c>
      <c r="F919" s="258" t="s">
        <v>1455</v>
      </c>
      <c r="G919" s="259" t="s">
        <v>193</v>
      </c>
      <c r="H919" s="260">
        <v>52.5</v>
      </c>
      <c r="I919" s="261"/>
      <c r="J919" s="262">
        <f>ROUND(I919*H919,2)</f>
        <v>0</v>
      </c>
      <c r="K919" s="258" t="s">
        <v>21</v>
      </c>
      <c r="L919" s="263"/>
      <c r="M919" s="264" t="s">
        <v>21</v>
      </c>
      <c r="N919" s="265" t="s">
        <v>39</v>
      </c>
      <c r="O919" s="43"/>
      <c r="P919" s="212">
        <f>O919*H919</f>
        <v>0</v>
      </c>
      <c r="Q919" s="212">
        <v>3.5999999999999997E-2</v>
      </c>
      <c r="R919" s="212">
        <f>Q919*H919</f>
        <v>1.89</v>
      </c>
      <c r="S919" s="212">
        <v>0</v>
      </c>
      <c r="T919" s="213">
        <f>S919*H919</f>
        <v>0</v>
      </c>
      <c r="AR919" s="25" t="s">
        <v>354</v>
      </c>
      <c r="AT919" s="25" t="s">
        <v>292</v>
      </c>
      <c r="AU919" s="25" t="s">
        <v>79</v>
      </c>
      <c r="AY919" s="25" t="s">
        <v>188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5" t="s">
        <v>75</v>
      </c>
      <c r="BK919" s="214">
        <f>ROUND(I919*H919,2)</f>
        <v>0</v>
      </c>
      <c r="BL919" s="25" t="s">
        <v>270</v>
      </c>
      <c r="BM919" s="25" t="s">
        <v>1456</v>
      </c>
    </row>
    <row r="920" spans="2:65" s="12" customFormat="1">
      <c r="B920" s="215"/>
      <c r="C920" s="216"/>
      <c r="D920" s="229" t="s">
        <v>197</v>
      </c>
      <c r="E920" s="239" t="s">
        <v>21</v>
      </c>
      <c r="F920" s="240" t="s">
        <v>1457</v>
      </c>
      <c r="G920" s="216"/>
      <c r="H920" s="241">
        <v>52.5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197</v>
      </c>
      <c r="AU920" s="226" t="s">
        <v>79</v>
      </c>
      <c r="AV920" s="12" t="s">
        <v>79</v>
      </c>
      <c r="AW920" s="12" t="s">
        <v>32</v>
      </c>
      <c r="AX920" s="12" t="s">
        <v>75</v>
      </c>
      <c r="AY920" s="226" t="s">
        <v>188</v>
      </c>
    </row>
    <row r="921" spans="2:65" s="1" customFormat="1" ht="22.5" customHeight="1">
      <c r="B921" s="42"/>
      <c r="C921" s="203" t="s">
        <v>1458</v>
      </c>
      <c r="D921" s="203" t="s">
        <v>190</v>
      </c>
      <c r="E921" s="204" t="s">
        <v>1459</v>
      </c>
      <c r="F921" s="205" t="s">
        <v>1460</v>
      </c>
      <c r="G921" s="206" t="s">
        <v>430</v>
      </c>
      <c r="H921" s="207">
        <v>11</v>
      </c>
      <c r="I921" s="208"/>
      <c r="J921" s="209">
        <f>ROUND(I921*H921,2)</f>
        <v>0</v>
      </c>
      <c r="K921" s="205" t="s">
        <v>21</v>
      </c>
      <c r="L921" s="62"/>
      <c r="M921" s="210" t="s">
        <v>21</v>
      </c>
      <c r="N921" s="211" t="s">
        <v>39</v>
      </c>
      <c r="O921" s="43"/>
      <c r="P921" s="212">
        <f>O921*H921</f>
        <v>0</v>
      </c>
      <c r="Q921" s="212">
        <v>0</v>
      </c>
      <c r="R921" s="212">
        <f>Q921*H921</f>
        <v>0</v>
      </c>
      <c r="S921" s="212">
        <v>0</v>
      </c>
      <c r="T921" s="213">
        <f>S921*H921</f>
        <v>0</v>
      </c>
      <c r="AR921" s="25" t="s">
        <v>270</v>
      </c>
      <c r="AT921" s="25" t="s">
        <v>190</v>
      </c>
      <c r="AU921" s="25" t="s">
        <v>79</v>
      </c>
      <c r="AY921" s="25" t="s">
        <v>188</v>
      </c>
      <c r="BE921" s="214">
        <f>IF(N921="základní",J921,0)</f>
        <v>0</v>
      </c>
      <c r="BF921" s="214">
        <f>IF(N921="snížená",J921,0)</f>
        <v>0</v>
      </c>
      <c r="BG921" s="214">
        <f>IF(N921="zákl. přenesená",J921,0)</f>
        <v>0</v>
      </c>
      <c r="BH921" s="214">
        <f>IF(N921="sníž. přenesená",J921,0)</f>
        <v>0</v>
      </c>
      <c r="BI921" s="214">
        <f>IF(N921="nulová",J921,0)</f>
        <v>0</v>
      </c>
      <c r="BJ921" s="25" t="s">
        <v>75</v>
      </c>
      <c r="BK921" s="214">
        <f>ROUND(I921*H921,2)</f>
        <v>0</v>
      </c>
      <c r="BL921" s="25" t="s">
        <v>270</v>
      </c>
      <c r="BM921" s="25" t="s">
        <v>1461</v>
      </c>
    </row>
    <row r="922" spans="2:65" s="12" customFormat="1">
      <c r="B922" s="215"/>
      <c r="C922" s="216"/>
      <c r="D922" s="229" t="s">
        <v>197</v>
      </c>
      <c r="E922" s="239" t="s">
        <v>21</v>
      </c>
      <c r="F922" s="240" t="s">
        <v>244</v>
      </c>
      <c r="G922" s="216"/>
      <c r="H922" s="241">
        <v>11</v>
      </c>
      <c r="I922" s="221"/>
      <c r="J922" s="216"/>
      <c r="K922" s="216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197</v>
      </c>
      <c r="AU922" s="226" t="s">
        <v>79</v>
      </c>
      <c r="AV922" s="12" t="s">
        <v>79</v>
      </c>
      <c r="AW922" s="12" t="s">
        <v>32</v>
      </c>
      <c r="AX922" s="12" t="s">
        <v>75</v>
      </c>
      <c r="AY922" s="226" t="s">
        <v>188</v>
      </c>
    </row>
    <row r="923" spans="2:65" s="1" customFormat="1" ht="22.5" customHeight="1">
      <c r="B923" s="42"/>
      <c r="C923" s="203" t="s">
        <v>1462</v>
      </c>
      <c r="D923" s="203" t="s">
        <v>190</v>
      </c>
      <c r="E923" s="204" t="s">
        <v>1463</v>
      </c>
      <c r="F923" s="205" t="s">
        <v>1464</v>
      </c>
      <c r="G923" s="206" t="s">
        <v>430</v>
      </c>
      <c r="H923" s="207">
        <v>11</v>
      </c>
      <c r="I923" s="208"/>
      <c r="J923" s="209">
        <f>ROUND(I923*H923,2)</f>
        <v>0</v>
      </c>
      <c r="K923" s="205" t="s">
        <v>21</v>
      </c>
      <c r="L923" s="62"/>
      <c r="M923" s="210" t="s">
        <v>21</v>
      </c>
      <c r="N923" s="211" t="s">
        <v>39</v>
      </c>
      <c r="O923" s="43"/>
      <c r="P923" s="212">
        <f>O923*H923</f>
        <v>0</v>
      </c>
      <c r="Q923" s="212">
        <v>0</v>
      </c>
      <c r="R923" s="212">
        <f>Q923*H923</f>
        <v>0</v>
      </c>
      <c r="S923" s="212">
        <v>0</v>
      </c>
      <c r="T923" s="213">
        <f>S923*H923</f>
        <v>0</v>
      </c>
      <c r="AR923" s="25" t="s">
        <v>270</v>
      </c>
      <c r="AT923" s="25" t="s">
        <v>190</v>
      </c>
      <c r="AU923" s="25" t="s">
        <v>79</v>
      </c>
      <c r="AY923" s="25" t="s">
        <v>188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25" t="s">
        <v>75</v>
      </c>
      <c r="BK923" s="214">
        <f>ROUND(I923*H923,2)</f>
        <v>0</v>
      </c>
      <c r="BL923" s="25" t="s">
        <v>270</v>
      </c>
      <c r="BM923" s="25" t="s">
        <v>1465</v>
      </c>
    </row>
    <row r="924" spans="2:65" s="12" customFormat="1">
      <c r="B924" s="215"/>
      <c r="C924" s="216"/>
      <c r="D924" s="229" t="s">
        <v>197</v>
      </c>
      <c r="E924" s="239" t="s">
        <v>21</v>
      </c>
      <c r="F924" s="240" t="s">
        <v>1466</v>
      </c>
      <c r="G924" s="216"/>
      <c r="H924" s="241">
        <v>11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197</v>
      </c>
      <c r="AU924" s="226" t="s">
        <v>79</v>
      </c>
      <c r="AV924" s="12" t="s">
        <v>79</v>
      </c>
      <c r="AW924" s="12" t="s">
        <v>32</v>
      </c>
      <c r="AX924" s="12" t="s">
        <v>75</v>
      </c>
      <c r="AY924" s="226" t="s">
        <v>188</v>
      </c>
    </row>
    <row r="925" spans="2:65" s="1" customFormat="1" ht="31.5" customHeight="1">
      <c r="B925" s="42"/>
      <c r="C925" s="256" t="s">
        <v>1467</v>
      </c>
      <c r="D925" s="256" t="s">
        <v>292</v>
      </c>
      <c r="E925" s="257" t="s">
        <v>1468</v>
      </c>
      <c r="F925" s="258" t="s">
        <v>1469</v>
      </c>
      <c r="G925" s="259" t="s">
        <v>430</v>
      </c>
      <c r="H925" s="260">
        <v>11</v>
      </c>
      <c r="I925" s="261"/>
      <c r="J925" s="262">
        <f>ROUND(I925*H925,2)</f>
        <v>0</v>
      </c>
      <c r="K925" s="258" t="s">
        <v>21</v>
      </c>
      <c r="L925" s="263"/>
      <c r="M925" s="264" t="s">
        <v>21</v>
      </c>
      <c r="N925" s="265" t="s">
        <v>39</v>
      </c>
      <c r="O925" s="43"/>
      <c r="P925" s="212">
        <f>O925*H925</f>
        <v>0</v>
      </c>
      <c r="Q925" s="212">
        <v>1.9E-2</v>
      </c>
      <c r="R925" s="212">
        <f>Q925*H925</f>
        <v>0.20899999999999999</v>
      </c>
      <c r="S925" s="212">
        <v>0</v>
      </c>
      <c r="T925" s="213">
        <f>S925*H925</f>
        <v>0</v>
      </c>
      <c r="AR925" s="25" t="s">
        <v>354</v>
      </c>
      <c r="AT925" s="25" t="s">
        <v>292</v>
      </c>
      <c r="AU925" s="25" t="s">
        <v>79</v>
      </c>
      <c r="AY925" s="25" t="s">
        <v>188</v>
      </c>
      <c r="BE925" s="214">
        <f>IF(N925="základní",J925,0)</f>
        <v>0</v>
      </c>
      <c r="BF925" s="214">
        <f>IF(N925="snížená",J925,0)</f>
        <v>0</v>
      </c>
      <c r="BG925" s="214">
        <f>IF(N925="zákl. přenesená",J925,0)</f>
        <v>0</v>
      </c>
      <c r="BH925" s="214">
        <f>IF(N925="sníž. přenesená",J925,0)</f>
        <v>0</v>
      </c>
      <c r="BI925" s="214">
        <f>IF(N925="nulová",J925,0)</f>
        <v>0</v>
      </c>
      <c r="BJ925" s="25" t="s">
        <v>75</v>
      </c>
      <c r="BK925" s="214">
        <f>ROUND(I925*H925,2)</f>
        <v>0</v>
      </c>
      <c r="BL925" s="25" t="s">
        <v>270</v>
      </c>
      <c r="BM925" s="25" t="s">
        <v>1470</v>
      </c>
    </row>
    <row r="926" spans="2:65" s="12" customFormat="1">
      <c r="B926" s="215"/>
      <c r="C926" s="216"/>
      <c r="D926" s="229" t="s">
        <v>197</v>
      </c>
      <c r="E926" s="239" t="s">
        <v>21</v>
      </c>
      <c r="F926" s="240" t="s">
        <v>1466</v>
      </c>
      <c r="G926" s="216"/>
      <c r="H926" s="241">
        <v>11</v>
      </c>
      <c r="I926" s="221"/>
      <c r="J926" s="216"/>
      <c r="K926" s="216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197</v>
      </c>
      <c r="AU926" s="226" t="s">
        <v>79</v>
      </c>
      <c r="AV926" s="12" t="s">
        <v>79</v>
      </c>
      <c r="AW926" s="12" t="s">
        <v>32</v>
      </c>
      <c r="AX926" s="12" t="s">
        <v>75</v>
      </c>
      <c r="AY926" s="226" t="s">
        <v>188</v>
      </c>
    </row>
    <row r="927" spans="2:65" s="1" customFormat="1" ht="22.5" customHeight="1">
      <c r="B927" s="42"/>
      <c r="C927" s="256" t="s">
        <v>1471</v>
      </c>
      <c r="D927" s="256" t="s">
        <v>292</v>
      </c>
      <c r="E927" s="257" t="s">
        <v>1472</v>
      </c>
      <c r="F927" s="258" t="s">
        <v>1473</v>
      </c>
      <c r="G927" s="259" t="s">
        <v>430</v>
      </c>
      <c r="H927" s="260">
        <v>2</v>
      </c>
      <c r="I927" s="261"/>
      <c r="J927" s="262">
        <f>ROUND(I927*H927,2)</f>
        <v>0</v>
      </c>
      <c r="K927" s="258" t="s">
        <v>21</v>
      </c>
      <c r="L927" s="263"/>
      <c r="M927" s="264" t="s">
        <v>21</v>
      </c>
      <c r="N927" s="265" t="s">
        <v>39</v>
      </c>
      <c r="O927" s="43"/>
      <c r="P927" s="212">
        <f>O927*H927</f>
        <v>0</v>
      </c>
      <c r="Q927" s="212">
        <v>1.9E-2</v>
      </c>
      <c r="R927" s="212">
        <f>Q927*H927</f>
        <v>3.7999999999999999E-2</v>
      </c>
      <c r="S927" s="212">
        <v>0</v>
      </c>
      <c r="T927" s="213">
        <f>S927*H927</f>
        <v>0</v>
      </c>
      <c r="AR927" s="25" t="s">
        <v>354</v>
      </c>
      <c r="AT927" s="25" t="s">
        <v>292</v>
      </c>
      <c r="AU927" s="25" t="s">
        <v>79</v>
      </c>
      <c r="AY927" s="25" t="s">
        <v>188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25" t="s">
        <v>75</v>
      </c>
      <c r="BK927" s="214">
        <f>ROUND(I927*H927,2)</f>
        <v>0</v>
      </c>
      <c r="BL927" s="25" t="s">
        <v>270</v>
      </c>
      <c r="BM927" s="25" t="s">
        <v>1474</v>
      </c>
    </row>
    <row r="928" spans="2:65" s="12" customFormat="1">
      <c r="B928" s="215"/>
      <c r="C928" s="216"/>
      <c r="D928" s="217" t="s">
        <v>197</v>
      </c>
      <c r="E928" s="218" t="s">
        <v>21</v>
      </c>
      <c r="F928" s="219" t="s">
        <v>1475</v>
      </c>
      <c r="G928" s="216"/>
      <c r="H928" s="220">
        <v>2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197</v>
      </c>
      <c r="AU928" s="226" t="s">
        <v>79</v>
      </c>
      <c r="AV928" s="12" t="s">
        <v>79</v>
      </c>
      <c r="AW928" s="12" t="s">
        <v>32</v>
      </c>
      <c r="AX928" s="12" t="s">
        <v>68</v>
      </c>
      <c r="AY928" s="226" t="s">
        <v>188</v>
      </c>
    </row>
    <row r="929" spans="2:65" s="13" customFormat="1">
      <c r="B929" s="227"/>
      <c r="C929" s="228"/>
      <c r="D929" s="229" t="s">
        <v>197</v>
      </c>
      <c r="E929" s="230" t="s">
        <v>21</v>
      </c>
      <c r="F929" s="231" t="s">
        <v>199</v>
      </c>
      <c r="G929" s="228"/>
      <c r="H929" s="232">
        <v>2</v>
      </c>
      <c r="I929" s="233"/>
      <c r="J929" s="228"/>
      <c r="K929" s="228"/>
      <c r="L929" s="234"/>
      <c r="M929" s="235"/>
      <c r="N929" s="236"/>
      <c r="O929" s="236"/>
      <c r="P929" s="236"/>
      <c r="Q929" s="236"/>
      <c r="R929" s="236"/>
      <c r="S929" s="236"/>
      <c r="T929" s="237"/>
      <c r="AT929" s="238" t="s">
        <v>197</v>
      </c>
      <c r="AU929" s="238" t="s">
        <v>79</v>
      </c>
      <c r="AV929" s="13" t="s">
        <v>114</v>
      </c>
      <c r="AW929" s="13" t="s">
        <v>32</v>
      </c>
      <c r="AX929" s="13" t="s">
        <v>75</v>
      </c>
      <c r="AY929" s="238" t="s">
        <v>188</v>
      </c>
    </row>
    <row r="930" spans="2:65" s="1" customFormat="1" ht="31.5" customHeight="1">
      <c r="B930" s="42"/>
      <c r="C930" s="256" t="s">
        <v>1476</v>
      </c>
      <c r="D930" s="256" t="s">
        <v>292</v>
      </c>
      <c r="E930" s="257" t="s">
        <v>1477</v>
      </c>
      <c r="F930" s="258" t="s">
        <v>1478</v>
      </c>
      <c r="G930" s="259" t="s">
        <v>430</v>
      </c>
      <c r="H930" s="260">
        <v>9</v>
      </c>
      <c r="I930" s="261"/>
      <c r="J930" s="262">
        <f>ROUND(I930*H930,2)</f>
        <v>0</v>
      </c>
      <c r="K930" s="258" t="s">
        <v>21</v>
      </c>
      <c r="L930" s="263"/>
      <c r="M930" s="264" t="s">
        <v>21</v>
      </c>
      <c r="N930" s="265" t="s">
        <v>39</v>
      </c>
      <c r="O930" s="43"/>
      <c r="P930" s="212">
        <f>O930*H930</f>
        <v>0</v>
      </c>
      <c r="Q930" s="212">
        <v>1.9E-2</v>
      </c>
      <c r="R930" s="212">
        <f>Q930*H930</f>
        <v>0.17099999999999999</v>
      </c>
      <c r="S930" s="212">
        <v>0</v>
      </c>
      <c r="T930" s="213">
        <f>S930*H930</f>
        <v>0</v>
      </c>
      <c r="AR930" s="25" t="s">
        <v>354</v>
      </c>
      <c r="AT930" s="25" t="s">
        <v>292</v>
      </c>
      <c r="AU930" s="25" t="s">
        <v>79</v>
      </c>
      <c r="AY930" s="25" t="s">
        <v>188</v>
      </c>
      <c r="BE930" s="214">
        <f>IF(N930="základní",J930,0)</f>
        <v>0</v>
      </c>
      <c r="BF930" s="214">
        <f>IF(N930="snížená",J930,0)</f>
        <v>0</v>
      </c>
      <c r="BG930" s="214">
        <f>IF(N930="zákl. přenesená",J930,0)</f>
        <v>0</v>
      </c>
      <c r="BH930" s="214">
        <f>IF(N930="sníž. přenesená",J930,0)</f>
        <v>0</v>
      </c>
      <c r="BI930" s="214">
        <f>IF(N930="nulová",J930,0)</f>
        <v>0</v>
      </c>
      <c r="BJ930" s="25" t="s">
        <v>75</v>
      </c>
      <c r="BK930" s="214">
        <f>ROUND(I930*H930,2)</f>
        <v>0</v>
      </c>
      <c r="BL930" s="25" t="s">
        <v>270</v>
      </c>
      <c r="BM930" s="25" t="s">
        <v>1479</v>
      </c>
    </row>
    <row r="931" spans="2:65" s="12" customFormat="1">
      <c r="B931" s="215"/>
      <c r="C931" s="216"/>
      <c r="D931" s="217" t="s">
        <v>197</v>
      </c>
      <c r="E931" s="218" t="s">
        <v>21</v>
      </c>
      <c r="F931" s="219" t="s">
        <v>1480</v>
      </c>
      <c r="G931" s="216"/>
      <c r="H931" s="220">
        <v>6</v>
      </c>
      <c r="I931" s="221"/>
      <c r="J931" s="216"/>
      <c r="K931" s="216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197</v>
      </c>
      <c r="AU931" s="226" t="s">
        <v>79</v>
      </c>
      <c r="AV931" s="12" t="s">
        <v>79</v>
      </c>
      <c r="AW931" s="12" t="s">
        <v>32</v>
      </c>
      <c r="AX931" s="12" t="s">
        <v>68</v>
      </c>
      <c r="AY931" s="226" t="s">
        <v>188</v>
      </c>
    </row>
    <row r="932" spans="2:65" s="12" customFormat="1">
      <c r="B932" s="215"/>
      <c r="C932" s="216"/>
      <c r="D932" s="217" t="s">
        <v>197</v>
      </c>
      <c r="E932" s="218" t="s">
        <v>21</v>
      </c>
      <c r="F932" s="219" t="s">
        <v>1481</v>
      </c>
      <c r="G932" s="216"/>
      <c r="H932" s="220">
        <v>3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197</v>
      </c>
      <c r="AU932" s="226" t="s">
        <v>79</v>
      </c>
      <c r="AV932" s="12" t="s">
        <v>79</v>
      </c>
      <c r="AW932" s="12" t="s">
        <v>32</v>
      </c>
      <c r="AX932" s="12" t="s">
        <v>68</v>
      </c>
      <c r="AY932" s="226" t="s">
        <v>188</v>
      </c>
    </row>
    <row r="933" spans="2:65" s="13" customFormat="1">
      <c r="B933" s="227"/>
      <c r="C933" s="228"/>
      <c r="D933" s="229" t="s">
        <v>197</v>
      </c>
      <c r="E933" s="230" t="s">
        <v>21</v>
      </c>
      <c r="F933" s="231" t="s">
        <v>199</v>
      </c>
      <c r="G933" s="228"/>
      <c r="H933" s="232">
        <v>9</v>
      </c>
      <c r="I933" s="233"/>
      <c r="J933" s="228"/>
      <c r="K933" s="228"/>
      <c r="L933" s="234"/>
      <c r="M933" s="235"/>
      <c r="N933" s="236"/>
      <c r="O933" s="236"/>
      <c r="P933" s="236"/>
      <c r="Q933" s="236"/>
      <c r="R933" s="236"/>
      <c r="S933" s="236"/>
      <c r="T933" s="237"/>
      <c r="AT933" s="238" t="s">
        <v>197</v>
      </c>
      <c r="AU933" s="238" t="s">
        <v>79</v>
      </c>
      <c r="AV933" s="13" t="s">
        <v>114</v>
      </c>
      <c r="AW933" s="13" t="s">
        <v>32</v>
      </c>
      <c r="AX933" s="13" t="s">
        <v>75</v>
      </c>
      <c r="AY933" s="238" t="s">
        <v>188</v>
      </c>
    </row>
    <row r="934" spans="2:65" s="1" customFormat="1" ht="31.5" customHeight="1">
      <c r="B934" s="42"/>
      <c r="C934" s="203" t="s">
        <v>1482</v>
      </c>
      <c r="D934" s="203" t="s">
        <v>190</v>
      </c>
      <c r="E934" s="204" t="s">
        <v>1483</v>
      </c>
      <c r="F934" s="205" t="s">
        <v>1484</v>
      </c>
      <c r="G934" s="206" t="s">
        <v>430</v>
      </c>
      <c r="H934" s="207">
        <v>7</v>
      </c>
      <c r="I934" s="208"/>
      <c r="J934" s="209">
        <f>ROUND(I934*H934,2)</f>
        <v>0</v>
      </c>
      <c r="K934" s="205" t="s">
        <v>21</v>
      </c>
      <c r="L934" s="62"/>
      <c r="M934" s="210" t="s">
        <v>21</v>
      </c>
      <c r="N934" s="211" t="s">
        <v>39</v>
      </c>
      <c r="O934" s="43"/>
      <c r="P934" s="212">
        <f>O934*H934</f>
        <v>0</v>
      </c>
      <c r="Q934" s="212">
        <v>0</v>
      </c>
      <c r="R934" s="212">
        <f>Q934*H934</f>
        <v>0</v>
      </c>
      <c r="S934" s="212">
        <v>0</v>
      </c>
      <c r="T934" s="213">
        <f>S934*H934</f>
        <v>0</v>
      </c>
      <c r="AR934" s="25" t="s">
        <v>270</v>
      </c>
      <c r="AT934" s="25" t="s">
        <v>190</v>
      </c>
      <c r="AU934" s="25" t="s">
        <v>79</v>
      </c>
      <c r="AY934" s="25" t="s">
        <v>188</v>
      </c>
      <c r="BE934" s="214">
        <f>IF(N934="základní",J934,0)</f>
        <v>0</v>
      </c>
      <c r="BF934" s="214">
        <f>IF(N934="snížená",J934,0)</f>
        <v>0</v>
      </c>
      <c r="BG934" s="214">
        <f>IF(N934="zákl. přenesená",J934,0)</f>
        <v>0</v>
      </c>
      <c r="BH934" s="214">
        <f>IF(N934="sníž. přenesená",J934,0)</f>
        <v>0</v>
      </c>
      <c r="BI934" s="214">
        <f>IF(N934="nulová",J934,0)</f>
        <v>0</v>
      </c>
      <c r="BJ934" s="25" t="s">
        <v>75</v>
      </c>
      <c r="BK934" s="214">
        <f>ROUND(I934*H934,2)</f>
        <v>0</v>
      </c>
      <c r="BL934" s="25" t="s">
        <v>270</v>
      </c>
      <c r="BM934" s="25" t="s">
        <v>1485</v>
      </c>
    </row>
    <row r="935" spans="2:65" s="12" customFormat="1">
      <c r="B935" s="215"/>
      <c r="C935" s="216"/>
      <c r="D935" s="217" t="s">
        <v>197</v>
      </c>
      <c r="E935" s="218" t="s">
        <v>21</v>
      </c>
      <c r="F935" s="219" t="s">
        <v>1486</v>
      </c>
      <c r="G935" s="216"/>
      <c r="H935" s="220">
        <v>3</v>
      </c>
      <c r="I935" s="221"/>
      <c r="J935" s="216"/>
      <c r="K935" s="216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197</v>
      </c>
      <c r="AU935" s="226" t="s">
        <v>79</v>
      </c>
      <c r="AV935" s="12" t="s">
        <v>79</v>
      </c>
      <c r="AW935" s="12" t="s">
        <v>32</v>
      </c>
      <c r="AX935" s="12" t="s">
        <v>68</v>
      </c>
      <c r="AY935" s="226" t="s">
        <v>188</v>
      </c>
    </row>
    <row r="936" spans="2:65" s="12" customFormat="1">
      <c r="B936" s="215"/>
      <c r="C936" s="216"/>
      <c r="D936" s="217" t="s">
        <v>197</v>
      </c>
      <c r="E936" s="218" t="s">
        <v>21</v>
      </c>
      <c r="F936" s="219" t="s">
        <v>1487</v>
      </c>
      <c r="G936" s="216"/>
      <c r="H936" s="220">
        <v>3</v>
      </c>
      <c r="I936" s="221"/>
      <c r="J936" s="216"/>
      <c r="K936" s="216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197</v>
      </c>
      <c r="AU936" s="226" t="s">
        <v>79</v>
      </c>
      <c r="AV936" s="12" t="s">
        <v>79</v>
      </c>
      <c r="AW936" s="12" t="s">
        <v>32</v>
      </c>
      <c r="AX936" s="12" t="s">
        <v>68</v>
      </c>
      <c r="AY936" s="226" t="s">
        <v>188</v>
      </c>
    </row>
    <row r="937" spans="2:65" s="12" customFormat="1">
      <c r="B937" s="215"/>
      <c r="C937" s="216"/>
      <c r="D937" s="217" t="s">
        <v>197</v>
      </c>
      <c r="E937" s="218" t="s">
        <v>21</v>
      </c>
      <c r="F937" s="219" t="s">
        <v>1488</v>
      </c>
      <c r="G937" s="216"/>
      <c r="H937" s="220">
        <v>1</v>
      </c>
      <c r="I937" s="221"/>
      <c r="J937" s="216"/>
      <c r="K937" s="216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197</v>
      </c>
      <c r="AU937" s="226" t="s">
        <v>79</v>
      </c>
      <c r="AV937" s="12" t="s">
        <v>79</v>
      </c>
      <c r="AW937" s="12" t="s">
        <v>32</v>
      </c>
      <c r="AX937" s="12" t="s">
        <v>68</v>
      </c>
      <c r="AY937" s="226" t="s">
        <v>188</v>
      </c>
    </row>
    <row r="938" spans="2:65" s="13" customFormat="1">
      <c r="B938" s="227"/>
      <c r="C938" s="228"/>
      <c r="D938" s="229" t="s">
        <v>197</v>
      </c>
      <c r="E938" s="230" t="s">
        <v>21</v>
      </c>
      <c r="F938" s="231" t="s">
        <v>199</v>
      </c>
      <c r="G938" s="228"/>
      <c r="H938" s="232">
        <v>7</v>
      </c>
      <c r="I938" s="233"/>
      <c r="J938" s="228"/>
      <c r="K938" s="228"/>
      <c r="L938" s="234"/>
      <c r="M938" s="235"/>
      <c r="N938" s="236"/>
      <c r="O938" s="236"/>
      <c r="P938" s="236"/>
      <c r="Q938" s="236"/>
      <c r="R938" s="236"/>
      <c r="S938" s="236"/>
      <c r="T938" s="237"/>
      <c r="AT938" s="238" t="s">
        <v>197</v>
      </c>
      <c r="AU938" s="238" t="s">
        <v>79</v>
      </c>
      <c r="AV938" s="13" t="s">
        <v>114</v>
      </c>
      <c r="AW938" s="13" t="s">
        <v>32</v>
      </c>
      <c r="AX938" s="13" t="s">
        <v>75</v>
      </c>
      <c r="AY938" s="238" t="s">
        <v>188</v>
      </c>
    </row>
    <row r="939" spans="2:65" s="1" customFormat="1" ht="31.5" customHeight="1">
      <c r="B939" s="42"/>
      <c r="C939" s="256" t="s">
        <v>1489</v>
      </c>
      <c r="D939" s="256" t="s">
        <v>292</v>
      </c>
      <c r="E939" s="257" t="s">
        <v>1490</v>
      </c>
      <c r="F939" s="258" t="s">
        <v>1491</v>
      </c>
      <c r="G939" s="259" t="s">
        <v>430</v>
      </c>
      <c r="H939" s="260">
        <v>7</v>
      </c>
      <c r="I939" s="261"/>
      <c r="J939" s="262">
        <f>ROUND(I939*H939,2)</f>
        <v>0</v>
      </c>
      <c r="K939" s="258" t="s">
        <v>21</v>
      </c>
      <c r="L939" s="263"/>
      <c r="M939" s="264" t="s">
        <v>21</v>
      </c>
      <c r="N939" s="265" t="s">
        <v>39</v>
      </c>
      <c r="O939" s="43"/>
      <c r="P939" s="212">
        <f>O939*H939</f>
        <v>0</v>
      </c>
      <c r="Q939" s="212">
        <v>2.8000000000000001E-2</v>
      </c>
      <c r="R939" s="212">
        <f>Q939*H939</f>
        <v>0.19600000000000001</v>
      </c>
      <c r="S939" s="212">
        <v>0</v>
      </c>
      <c r="T939" s="213">
        <f>S939*H939</f>
        <v>0</v>
      </c>
      <c r="AR939" s="25" t="s">
        <v>354</v>
      </c>
      <c r="AT939" s="25" t="s">
        <v>292</v>
      </c>
      <c r="AU939" s="25" t="s">
        <v>79</v>
      </c>
      <c r="AY939" s="25" t="s">
        <v>188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25" t="s">
        <v>75</v>
      </c>
      <c r="BK939" s="214">
        <f>ROUND(I939*H939,2)</f>
        <v>0</v>
      </c>
      <c r="BL939" s="25" t="s">
        <v>270</v>
      </c>
      <c r="BM939" s="25" t="s">
        <v>1492</v>
      </c>
    </row>
    <row r="940" spans="2:65" s="12" customFormat="1">
      <c r="B940" s="215"/>
      <c r="C940" s="216"/>
      <c r="D940" s="217" t="s">
        <v>197</v>
      </c>
      <c r="E940" s="218" t="s">
        <v>21</v>
      </c>
      <c r="F940" s="219" t="s">
        <v>1486</v>
      </c>
      <c r="G940" s="216"/>
      <c r="H940" s="220">
        <v>3</v>
      </c>
      <c r="I940" s="221"/>
      <c r="J940" s="216"/>
      <c r="K940" s="216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197</v>
      </c>
      <c r="AU940" s="226" t="s">
        <v>79</v>
      </c>
      <c r="AV940" s="12" t="s">
        <v>79</v>
      </c>
      <c r="AW940" s="12" t="s">
        <v>32</v>
      </c>
      <c r="AX940" s="12" t="s">
        <v>68</v>
      </c>
      <c r="AY940" s="226" t="s">
        <v>188</v>
      </c>
    </row>
    <row r="941" spans="2:65" s="12" customFormat="1">
      <c r="B941" s="215"/>
      <c r="C941" s="216"/>
      <c r="D941" s="217" t="s">
        <v>197</v>
      </c>
      <c r="E941" s="218" t="s">
        <v>21</v>
      </c>
      <c r="F941" s="219" t="s">
        <v>1487</v>
      </c>
      <c r="G941" s="216"/>
      <c r="H941" s="220">
        <v>3</v>
      </c>
      <c r="I941" s="221"/>
      <c r="J941" s="216"/>
      <c r="K941" s="216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197</v>
      </c>
      <c r="AU941" s="226" t="s">
        <v>79</v>
      </c>
      <c r="AV941" s="12" t="s">
        <v>79</v>
      </c>
      <c r="AW941" s="12" t="s">
        <v>32</v>
      </c>
      <c r="AX941" s="12" t="s">
        <v>68</v>
      </c>
      <c r="AY941" s="226" t="s">
        <v>188</v>
      </c>
    </row>
    <row r="942" spans="2:65" s="12" customFormat="1">
      <c r="B942" s="215"/>
      <c r="C942" s="216"/>
      <c r="D942" s="217" t="s">
        <v>197</v>
      </c>
      <c r="E942" s="218" t="s">
        <v>21</v>
      </c>
      <c r="F942" s="219" t="s">
        <v>1488</v>
      </c>
      <c r="G942" s="216"/>
      <c r="H942" s="220">
        <v>1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197</v>
      </c>
      <c r="AU942" s="226" t="s">
        <v>79</v>
      </c>
      <c r="AV942" s="12" t="s">
        <v>79</v>
      </c>
      <c r="AW942" s="12" t="s">
        <v>32</v>
      </c>
      <c r="AX942" s="12" t="s">
        <v>68</v>
      </c>
      <c r="AY942" s="226" t="s">
        <v>188</v>
      </c>
    </row>
    <row r="943" spans="2:65" s="13" customFormat="1">
      <c r="B943" s="227"/>
      <c r="C943" s="228"/>
      <c r="D943" s="229" t="s">
        <v>197</v>
      </c>
      <c r="E943" s="230" t="s">
        <v>21</v>
      </c>
      <c r="F943" s="231" t="s">
        <v>199</v>
      </c>
      <c r="G943" s="228"/>
      <c r="H943" s="232">
        <v>7</v>
      </c>
      <c r="I943" s="233"/>
      <c r="J943" s="228"/>
      <c r="K943" s="228"/>
      <c r="L943" s="234"/>
      <c r="M943" s="235"/>
      <c r="N943" s="236"/>
      <c r="O943" s="236"/>
      <c r="P943" s="236"/>
      <c r="Q943" s="236"/>
      <c r="R943" s="236"/>
      <c r="S943" s="236"/>
      <c r="T943" s="237"/>
      <c r="AT943" s="238" t="s">
        <v>197</v>
      </c>
      <c r="AU943" s="238" t="s">
        <v>79</v>
      </c>
      <c r="AV943" s="13" t="s">
        <v>114</v>
      </c>
      <c r="AW943" s="13" t="s">
        <v>32</v>
      </c>
      <c r="AX943" s="13" t="s">
        <v>75</v>
      </c>
      <c r="AY943" s="238" t="s">
        <v>188</v>
      </c>
    </row>
    <row r="944" spans="2:65" s="1" customFormat="1" ht="22.5" customHeight="1">
      <c r="B944" s="42"/>
      <c r="C944" s="203" t="s">
        <v>1493</v>
      </c>
      <c r="D944" s="203" t="s">
        <v>190</v>
      </c>
      <c r="E944" s="204" t="s">
        <v>1494</v>
      </c>
      <c r="F944" s="205" t="s">
        <v>1495</v>
      </c>
      <c r="G944" s="206" t="s">
        <v>430</v>
      </c>
      <c r="H944" s="207">
        <v>1</v>
      </c>
      <c r="I944" s="208"/>
      <c r="J944" s="209">
        <f>ROUND(I944*H944,2)</f>
        <v>0</v>
      </c>
      <c r="K944" s="205" t="s">
        <v>21</v>
      </c>
      <c r="L944" s="62"/>
      <c r="M944" s="210" t="s">
        <v>21</v>
      </c>
      <c r="N944" s="211" t="s">
        <v>39</v>
      </c>
      <c r="O944" s="43"/>
      <c r="P944" s="212">
        <f>O944*H944</f>
        <v>0</v>
      </c>
      <c r="Q944" s="212">
        <v>0</v>
      </c>
      <c r="R944" s="212">
        <f>Q944*H944</f>
        <v>0</v>
      </c>
      <c r="S944" s="212">
        <v>0</v>
      </c>
      <c r="T944" s="213">
        <f>S944*H944</f>
        <v>0</v>
      </c>
      <c r="AR944" s="25" t="s">
        <v>270</v>
      </c>
      <c r="AT944" s="25" t="s">
        <v>190</v>
      </c>
      <c r="AU944" s="25" t="s">
        <v>79</v>
      </c>
      <c r="AY944" s="25" t="s">
        <v>188</v>
      </c>
      <c r="BE944" s="214">
        <f>IF(N944="základní",J944,0)</f>
        <v>0</v>
      </c>
      <c r="BF944" s="214">
        <f>IF(N944="snížená",J944,0)</f>
        <v>0</v>
      </c>
      <c r="BG944" s="214">
        <f>IF(N944="zákl. přenesená",J944,0)</f>
        <v>0</v>
      </c>
      <c r="BH944" s="214">
        <f>IF(N944="sníž. přenesená",J944,0)</f>
        <v>0</v>
      </c>
      <c r="BI944" s="214">
        <f>IF(N944="nulová",J944,0)</f>
        <v>0</v>
      </c>
      <c r="BJ944" s="25" t="s">
        <v>75</v>
      </c>
      <c r="BK944" s="214">
        <f>ROUND(I944*H944,2)</f>
        <v>0</v>
      </c>
      <c r="BL944" s="25" t="s">
        <v>270</v>
      </c>
      <c r="BM944" s="25" t="s">
        <v>1496</v>
      </c>
    </row>
    <row r="945" spans="2:65" s="12" customFormat="1">
      <c r="B945" s="215"/>
      <c r="C945" s="216"/>
      <c r="D945" s="217" t="s">
        <v>197</v>
      </c>
      <c r="E945" s="218" t="s">
        <v>21</v>
      </c>
      <c r="F945" s="219" t="s">
        <v>1497</v>
      </c>
      <c r="G945" s="216"/>
      <c r="H945" s="220">
        <v>1</v>
      </c>
      <c r="I945" s="221"/>
      <c r="J945" s="216"/>
      <c r="K945" s="216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197</v>
      </c>
      <c r="AU945" s="226" t="s">
        <v>79</v>
      </c>
      <c r="AV945" s="12" t="s">
        <v>79</v>
      </c>
      <c r="AW945" s="12" t="s">
        <v>32</v>
      </c>
      <c r="AX945" s="12" t="s">
        <v>68</v>
      </c>
      <c r="AY945" s="226" t="s">
        <v>188</v>
      </c>
    </row>
    <row r="946" spans="2:65" s="13" customFormat="1">
      <c r="B946" s="227"/>
      <c r="C946" s="228"/>
      <c r="D946" s="229" t="s">
        <v>197</v>
      </c>
      <c r="E946" s="230" t="s">
        <v>21</v>
      </c>
      <c r="F946" s="231" t="s">
        <v>199</v>
      </c>
      <c r="G946" s="228"/>
      <c r="H946" s="232">
        <v>1</v>
      </c>
      <c r="I946" s="233"/>
      <c r="J946" s="228"/>
      <c r="K946" s="228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197</v>
      </c>
      <c r="AU946" s="238" t="s">
        <v>79</v>
      </c>
      <c r="AV946" s="13" t="s">
        <v>114</v>
      </c>
      <c r="AW946" s="13" t="s">
        <v>32</v>
      </c>
      <c r="AX946" s="13" t="s">
        <v>75</v>
      </c>
      <c r="AY946" s="238" t="s">
        <v>188</v>
      </c>
    </row>
    <row r="947" spans="2:65" s="1" customFormat="1" ht="31.5" customHeight="1">
      <c r="B947" s="42"/>
      <c r="C947" s="256" t="s">
        <v>1498</v>
      </c>
      <c r="D947" s="256" t="s">
        <v>292</v>
      </c>
      <c r="E947" s="257" t="s">
        <v>1499</v>
      </c>
      <c r="F947" s="258" t="s">
        <v>1500</v>
      </c>
      <c r="G947" s="259" t="s">
        <v>430</v>
      </c>
      <c r="H947" s="260">
        <v>1</v>
      </c>
      <c r="I947" s="261"/>
      <c r="J947" s="262">
        <f>ROUND(I947*H947,2)</f>
        <v>0</v>
      </c>
      <c r="K947" s="258" t="s">
        <v>21</v>
      </c>
      <c r="L947" s="263"/>
      <c r="M947" s="264" t="s">
        <v>21</v>
      </c>
      <c r="N947" s="265" t="s">
        <v>39</v>
      </c>
      <c r="O947" s="43"/>
      <c r="P947" s="212">
        <f>O947*H947</f>
        <v>0</v>
      </c>
      <c r="Q947" s="212">
        <v>4.7E-2</v>
      </c>
      <c r="R947" s="212">
        <f>Q947*H947</f>
        <v>4.7E-2</v>
      </c>
      <c r="S947" s="212">
        <v>0</v>
      </c>
      <c r="T947" s="213">
        <f>S947*H947</f>
        <v>0</v>
      </c>
      <c r="AR947" s="25" t="s">
        <v>354</v>
      </c>
      <c r="AT947" s="25" t="s">
        <v>292</v>
      </c>
      <c r="AU947" s="25" t="s">
        <v>79</v>
      </c>
      <c r="AY947" s="25" t="s">
        <v>188</v>
      </c>
      <c r="BE947" s="214">
        <f>IF(N947="základní",J947,0)</f>
        <v>0</v>
      </c>
      <c r="BF947" s="214">
        <f>IF(N947="snížená",J947,0)</f>
        <v>0</v>
      </c>
      <c r="BG947" s="214">
        <f>IF(N947="zákl. přenesená",J947,0)</f>
        <v>0</v>
      </c>
      <c r="BH947" s="214">
        <f>IF(N947="sníž. přenesená",J947,0)</f>
        <v>0</v>
      </c>
      <c r="BI947" s="214">
        <f>IF(N947="nulová",J947,0)</f>
        <v>0</v>
      </c>
      <c r="BJ947" s="25" t="s">
        <v>75</v>
      </c>
      <c r="BK947" s="214">
        <f>ROUND(I947*H947,2)</f>
        <v>0</v>
      </c>
      <c r="BL947" s="25" t="s">
        <v>270</v>
      </c>
      <c r="BM947" s="25" t="s">
        <v>1501</v>
      </c>
    </row>
    <row r="948" spans="2:65" s="12" customFormat="1">
      <c r="B948" s="215"/>
      <c r="C948" s="216"/>
      <c r="D948" s="217" t="s">
        <v>197</v>
      </c>
      <c r="E948" s="218" t="s">
        <v>21</v>
      </c>
      <c r="F948" s="219" t="s">
        <v>1502</v>
      </c>
      <c r="G948" s="216"/>
      <c r="H948" s="220">
        <v>1</v>
      </c>
      <c r="I948" s="221"/>
      <c r="J948" s="216"/>
      <c r="K948" s="216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197</v>
      </c>
      <c r="AU948" s="226" t="s">
        <v>79</v>
      </c>
      <c r="AV948" s="12" t="s">
        <v>79</v>
      </c>
      <c r="AW948" s="12" t="s">
        <v>32</v>
      </c>
      <c r="AX948" s="12" t="s">
        <v>68</v>
      </c>
      <c r="AY948" s="226" t="s">
        <v>188</v>
      </c>
    </row>
    <row r="949" spans="2:65" s="13" customFormat="1">
      <c r="B949" s="227"/>
      <c r="C949" s="228"/>
      <c r="D949" s="229" t="s">
        <v>197</v>
      </c>
      <c r="E949" s="230" t="s">
        <v>21</v>
      </c>
      <c r="F949" s="231" t="s">
        <v>199</v>
      </c>
      <c r="G949" s="228"/>
      <c r="H949" s="232">
        <v>1</v>
      </c>
      <c r="I949" s="233"/>
      <c r="J949" s="228"/>
      <c r="K949" s="228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197</v>
      </c>
      <c r="AU949" s="238" t="s">
        <v>79</v>
      </c>
      <c r="AV949" s="13" t="s">
        <v>114</v>
      </c>
      <c r="AW949" s="13" t="s">
        <v>32</v>
      </c>
      <c r="AX949" s="13" t="s">
        <v>75</v>
      </c>
      <c r="AY949" s="238" t="s">
        <v>188</v>
      </c>
    </row>
    <row r="950" spans="2:65" s="1" customFormat="1" ht="22.5" customHeight="1">
      <c r="B950" s="42"/>
      <c r="C950" s="203" t="s">
        <v>1503</v>
      </c>
      <c r="D950" s="203" t="s">
        <v>190</v>
      </c>
      <c r="E950" s="204" t="s">
        <v>1504</v>
      </c>
      <c r="F950" s="205" t="s">
        <v>1505</v>
      </c>
      <c r="G950" s="206" t="s">
        <v>430</v>
      </c>
      <c r="H950" s="207">
        <v>1</v>
      </c>
      <c r="I950" s="208"/>
      <c r="J950" s="209">
        <f>ROUND(I950*H950,2)</f>
        <v>0</v>
      </c>
      <c r="K950" s="205" t="s">
        <v>21</v>
      </c>
      <c r="L950" s="62"/>
      <c r="M950" s="210" t="s">
        <v>21</v>
      </c>
      <c r="N950" s="211" t="s">
        <v>39</v>
      </c>
      <c r="O950" s="43"/>
      <c r="P950" s="212">
        <f>O950*H950</f>
        <v>0</v>
      </c>
      <c r="Q950" s="212">
        <v>8.7000000000000001E-4</v>
      </c>
      <c r="R950" s="212">
        <f>Q950*H950</f>
        <v>8.7000000000000001E-4</v>
      </c>
      <c r="S950" s="212">
        <v>0</v>
      </c>
      <c r="T950" s="213">
        <f>S950*H950</f>
        <v>0</v>
      </c>
      <c r="AR950" s="25" t="s">
        <v>270</v>
      </c>
      <c r="AT950" s="25" t="s">
        <v>190</v>
      </c>
      <c r="AU950" s="25" t="s">
        <v>79</v>
      </c>
      <c r="AY950" s="25" t="s">
        <v>188</v>
      </c>
      <c r="BE950" s="214">
        <f>IF(N950="základní",J950,0)</f>
        <v>0</v>
      </c>
      <c r="BF950" s="214">
        <f>IF(N950="snížená",J950,0)</f>
        <v>0</v>
      </c>
      <c r="BG950" s="214">
        <f>IF(N950="zákl. přenesená",J950,0)</f>
        <v>0</v>
      </c>
      <c r="BH950" s="214">
        <f>IF(N950="sníž. přenesená",J950,0)</f>
        <v>0</v>
      </c>
      <c r="BI950" s="214">
        <f>IF(N950="nulová",J950,0)</f>
        <v>0</v>
      </c>
      <c r="BJ950" s="25" t="s">
        <v>75</v>
      </c>
      <c r="BK950" s="214">
        <f>ROUND(I950*H950,2)</f>
        <v>0</v>
      </c>
      <c r="BL950" s="25" t="s">
        <v>270</v>
      </c>
      <c r="BM950" s="25" t="s">
        <v>1506</v>
      </c>
    </row>
    <row r="951" spans="2:65" s="12" customFormat="1">
      <c r="B951" s="215"/>
      <c r="C951" s="216"/>
      <c r="D951" s="229" t="s">
        <v>197</v>
      </c>
      <c r="E951" s="239" t="s">
        <v>21</v>
      </c>
      <c r="F951" s="240" t="s">
        <v>1507</v>
      </c>
      <c r="G951" s="216"/>
      <c r="H951" s="241">
        <v>1</v>
      </c>
      <c r="I951" s="221"/>
      <c r="J951" s="216"/>
      <c r="K951" s="216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197</v>
      </c>
      <c r="AU951" s="226" t="s">
        <v>79</v>
      </c>
      <c r="AV951" s="12" t="s">
        <v>79</v>
      </c>
      <c r="AW951" s="12" t="s">
        <v>32</v>
      </c>
      <c r="AX951" s="12" t="s">
        <v>75</v>
      </c>
      <c r="AY951" s="226" t="s">
        <v>188</v>
      </c>
    </row>
    <row r="952" spans="2:65" s="1" customFormat="1" ht="22.5" customHeight="1">
      <c r="B952" s="42"/>
      <c r="C952" s="256" t="s">
        <v>1508</v>
      </c>
      <c r="D952" s="256" t="s">
        <v>292</v>
      </c>
      <c r="E952" s="257" t="s">
        <v>1509</v>
      </c>
      <c r="F952" s="258" t="s">
        <v>1510</v>
      </c>
      <c r="G952" s="259" t="s">
        <v>430</v>
      </c>
      <c r="H952" s="260">
        <v>1</v>
      </c>
      <c r="I952" s="261"/>
      <c r="J952" s="262">
        <f>ROUND(I952*H952,2)</f>
        <v>0</v>
      </c>
      <c r="K952" s="258" t="s">
        <v>21</v>
      </c>
      <c r="L952" s="263"/>
      <c r="M952" s="264" t="s">
        <v>21</v>
      </c>
      <c r="N952" s="265" t="s">
        <v>39</v>
      </c>
      <c r="O952" s="43"/>
      <c r="P952" s="212">
        <f>O952*H952</f>
        <v>0</v>
      </c>
      <c r="Q952" s="212">
        <v>6.8000000000000005E-2</v>
      </c>
      <c r="R952" s="212">
        <f>Q952*H952</f>
        <v>6.8000000000000005E-2</v>
      </c>
      <c r="S952" s="212">
        <v>0</v>
      </c>
      <c r="T952" s="213">
        <f>S952*H952</f>
        <v>0</v>
      </c>
      <c r="AR952" s="25" t="s">
        <v>354</v>
      </c>
      <c r="AT952" s="25" t="s">
        <v>292</v>
      </c>
      <c r="AU952" s="25" t="s">
        <v>79</v>
      </c>
      <c r="AY952" s="25" t="s">
        <v>188</v>
      </c>
      <c r="BE952" s="214">
        <f>IF(N952="základní",J952,0)</f>
        <v>0</v>
      </c>
      <c r="BF952" s="214">
        <f>IF(N952="snížená",J952,0)</f>
        <v>0</v>
      </c>
      <c r="BG952" s="214">
        <f>IF(N952="zákl. přenesená",J952,0)</f>
        <v>0</v>
      </c>
      <c r="BH952" s="214">
        <f>IF(N952="sníž. přenesená",J952,0)</f>
        <v>0</v>
      </c>
      <c r="BI952" s="214">
        <f>IF(N952="nulová",J952,0)</f>
        <v>0</v>
      </c>
      <c r="BJ952" s="25" t="s">
        <v>75</v>
      </c>
      <c r="BK952" s="214">
        <f>ROUND(I952*H952,2)</f>
        <v>0</v>
      </c>
      <c r="BL952" s="25" t="s">
        <v>270</v>
      </c>
      <c r="BM952" s="25" t="s">
        <v>1511</v>
      </c>
    </row>
    <row r="953" spans="2:65" s="12" customFormat="1">
      <c r="B953" s="215"/>
      <c r="C953" s="216"/>
      <c r="D953" s="229" t="s">
        <v>197</v>
      </c>
      <c r="E953" s="239" t="s">
        <v>21</v>
      </c>
      <c r="F953" s="240" t="s">
        <v>75</v>
      </c>
      <c r="G953" s="216"/>
      <c r="H953" s="241">
        <v>1</v>
      </c>
      <c r="I953" s="221"/>
      <c r="J953" s="216"/>
      <c r="K953" s="216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197</v>
      </c>
      <c r="AU953" s="226" t="s">
        <v>79</v>
      </c>
      <c r="AV953" s="12" t="s">
        <v>79</v>
      </c>
      <c r="AW953" s="12" t="s">
        <v>32</v>
      </c>
      <c r="AX953" s="12" t="s">
        <v>75</v>
      </c>
      <c r="AY953" s="226" t="s">
        <v>188</v>
      </c>
    </row>
    <row r="954" spans="2:65" s="1" customFormat="1" ht="22.5" customHeight="1">
      <c r="B954" s="42"/>
      <c r="C954" s="203" t="s">
        <v>1512</v>
      </c>
      <c r="D954" s="203" t="s">
        <v>190</v>
      </c>
      <c r="E954" s="204" t="s">
        <v>1513</v>
      </c>
      <c r="F954" s="205" t="s">
        <v>1514</v>
      </c>
      <c r="G954" s="206" t="s">
        <v>430</v>
      </c>
      <c r="H954" s="207">
        <v>1</v>
      </c>
      <c r="I954" s="208"/>
      <c r="J954" s="209">
        <f>ROUND(I954*H954,2)</f>
        <v>0</v>
      </c>
      <c r="K954" s="205" t="s">
        <v>21</v>
      </c>
      <c r="L954" s="62"/>
      <c r="M954" s="210" t="s">
        <v>21</v>
      </c>
      <c r="N954" s="211" t="s">
        <v>39</v>
      </c>
      <c r="O954" s="43"/>
      <c r="P954" s="212">
        <f>O954*H954</f>
        <v>0</v>
      </c>
      <c r="Q954" s="212">
        <v>8.7000000000000001E-4</v>
      </c>
      <c r="R954" s="212">
        <f>Q954*H954</f>
        <v>8.7000000000000001E-4</v>
      </c>
      <c r="S954" s="212">
        <v>0</v>
      </c>
      <c r="T954" s="213">
        <f>S954*H954</f>
        <v>0</v>
      </c>
      <c r="AR954" s="25" t="s">
        <v>270</v>
      </c>
      <c r="AT954" s="25" t="s">
        <v>190</v>
      </c>
      <c r="AU954" s="25" t="s">
        <v>79</v>
      </c>
      <c r="AY954" s="25" t="s">
        <v>188</v>
      </c>
      <c r="BE954" s="214">
        <f>IF(N954="základní",J954,0)</f>
        <v>0</v>
      </c>
      <c r="BF954" s="214">
        <f>IF(N954="snížená",J954,0)</f>
        <v>0</v>
      </c>
      <c r="BG954" s="214">
        <f>IF(N954="zákl. přenesená",J954,0)</f>
        <v>0</v>
      </c>
      <c r="BH954" s="214">
        <f>IF(N954="sníž. přenesená",J954,0)</f>
        <v>0</v>
      </c>
      <c r="BI954" s="214">
        <f>IF(N954="nulová",J954,0)</f>
        <v>0</v>
      </c>
      <c r="BJ954" s="25" t="s">
        <v>75</v>
      </c>
      <c r="BK954" s="214">
        <f>ROUND(I954*H954,2)</f>
        <v>0</v>
      </c>
      <c r="BL954" s="25" t="s">
        <v>270</v>
      </c>
      <c r="BM954" s="25" t="s">
        <v>1515</v>
      </c>
    </row>
    <row r="955" spans="2:65" s="12" customFormat="1">
      <c r="B955" s="215"/>
      <c r="C955" s="216"/>
      <c r="D955" s="229" t="s">
        <v>197</v>
      </c>
      <c r="E955" s="239" t="s">
        <v>21</v>
      </c>
      <c r="F955" s="240" t="s">
        <v>1507</v>
      </c>
      <c r="G955" s="216"/>
      <c r="H955" s="241">
        <v>1</v>
      </c>
      <c r="I955" s="221"/>
      <c r="J955" s="216"/>
      <c r="K955" s="216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197</v>
      </c>
      <c r="AU955" s="226" t="s">
        <v>79</v>
      </c>
      <c r="AV955" s="12" t="s">
        <v>79</v>
      </c>
      <c r="AW955" s="12" t="s">
        <v>32</v>
      </c>
      <c r="AX955" s="12" t="s">
        <v>75</v>
      </c>
      <c r="AY955" s="226" t="s">
        <v>188</v>
      </c>
    </row>
    <row r="956" spans="2:65" s="1" customFormat="1" ht="31.5" customHeight="1">
      <c r="B956" s="42"/>
      <c r="C956" s="256" t="s">
        <v>1516</v>
      </c>
      <c r="D956" s="256" t="s">
        <v>292</v>
      </c>
      <c r="E956" s="257" t="s">
        <v>1517</v>
      </c>
      <c r="F956" s="258" t="s">
        <v>1518</v>
      </c>
      <c r="G956" s="259" t="s">
        <v>430</v>
      </c>
      <c r="H956" s="260">
        <v>1</v>
      </c>
      <c r="I956" s="261"/>
      <c r="J956" s="262">
        <f>ROUND(I956*H956,2)</f>
        <v>0</v>
      </c>
      <c r="K956" s="258" t="s">
        <v>21</v>
      </c>
      <c r="L956" s="263"/>
      <c r="M956" s="264" t="s">
        <v>21</v>
      </c>
      <c r="N956" s="265" t="s">
        <v>39</v>
      </c>
      <c r="O956" s="43"/>
      <c r="P956" s="212">
        <f>O956*H956</f>
        <v>0</v>
      </c>
      <c r="Q956" s="212">
        <v>7.3999999999999996E-2</v>
      </c>
      <c r="R956" s="212">
        <f>Q956*H956</f>
        <v>7.3999999999999996E-2</v>
      </c>
      <c r="S956" s="212">
        <v>0</v>
      </c>
      <c r="T956" s="213">
        <f>S956*H956</f>
        <v>0</v>
      </c>
      <c r="AR956" s="25" t="s">
        <v>354</v>
      </c>
      <c r="AT956" s="25" t="s">
        <v>292</v>
      </c>
      <c r="AU956" s="25" t="s">
        <v>79</v>
      </c>
      <c r="AY956" s="25" t="s">
        <v>188</v>
      </c>
      <c r="BE956" s="214">
        <f>IF(N956="základní",J956,0)</f>
        <v>0</v>
      </c>
      <c r="BF956" s="214">
        <f>IF(N956="snížená",J956,0)</f>
        <v>0</v>
      </c>
      <c r="BG956" s="214">
        <f>IF(N956="zákl. přenesená",J956,0)</f>
        <v>0</v>
      </c>
      <c r="BH956" s="214">
        <f>IF(N956="sníž. přenesená",J956,0)</f>
        <v>0</v>
      </c>
      <c r="BI956" s="214">
        <f>IF(N956="nulová",J956,0)</f>
        <v>0</v>
      </c>
      <c r="BJ956" s="25" t="s">
        <v>75</v>
      </c>
      <c r="BK956" s="214">
        <f>ROUND(I956*H956,2)</f>
        <v>0</v>
      </c>
      <c r="BL956" s="25" t="s">
        <v>270</v>
      </c>
      <c r="BM956" s="25" t="s">
        <v>1519</v>
      </c>
    </row>
    <row r="957" spans="2:65" s="12" customFormat="1">
      <c r="B957" s="215"/>
      <c r="C957" s="216"/>
      <c r="D957" s="229" t="s">
        <v>197</v>
      </c>
      <c r="E957" s="239" t="s">
        <v>21</v>
      </c>
      <c r="F957" s="240" t="s">
        <v>75</v>
      </c>
      <c r="G957" s="216"/>
      <c r="H957" s="241">
        <v>1</v>
      </c>
      <c r="I957" s="221"/>
      <c r="J957" s="216"/>
      <c r="K957" s="216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197</v>
      </c>
      <c r="AU957" s="226" t="s">
        <v>79</v>
      </c>
      <c r="AV957" s="12" t="s">
        <v>79</v>
      </c>
      <c r="AW957" s="12" t="s">
        <v>32</v>
      </c>
      <c r="AX957" s="12" t="s">
        <v>75</v>
      </c>
      <c r="AY957" s="226" t="s">
        <v>188</v>
      </c>
    </row>
    <row r="958" spans="2:65" s="1" customFormat="1" ht="22.5" customHeight="1">
      <c r="B958" s="42"/>
      <c r="C958" s="203" t="s">
        <v>1520</v>
      </c>
      <c r="D958" s="203" t="s">
        <v>190</v>
      </c>
      <c r="E958" s="204" t="s">
        <v>1521</v>
      </c>
      <c r="F958" s="205" t="s">
        <v>1522</v>
      </c>
      <c r="G958" s="206" t="s">
        <v>430</v>
      </c>
      <c r="H958" s="207">
        <v>24</v>
      </c>
      <c r="I958" s="208"/>
      <c r="J958" s="209">
        <f>ROUND(I958*H958,2)</f>
        <v>0</v>
      </c>
      <c r="K958" s="205" t="s">
        <v>21</v>
      </c>
      <c r="L958" s="62"/>
      <c r="M958" s="210" t="s">
        <v>21</v>
      </c>
      <c r="N958" s="211" t="s">
        <v>39</v>
      </c>
      <c r="O958" s="43"/>
      <c r="P958" s="212">
        <f>O958*H958</f>
        <v>0</v>
      </c>
      <c r="Q958" s="212">
        <v>0</v>
      </c>
      <c r="R958" s="212">
        <f>Q958*H958</f>
        <v>0</v>
      </c>
      <c r="S958" s="212">
        <v>0</v>
      </c>
      <c r="T958" s="213">
        <f>S958*H958</f>
        <v>0</v>
      </c>
      <c r="AR958" s="25" t="s">
        <v>270</v>
      </c>
      <c r="AT958" s="25" t="s">
        <v>190</v>
      </c>
      <c r="AU958" s="25" t="s">
        <v>79</v>
      </c>
      <c r="AY958" s="25" t="s">
        <v>188</v>
      </c>
      <c r="BE958" s="214">
        <f>IF(N958="základní",J958,0)</f>
        <v>0</v>
      </c>
      <c r="BF958" s="214">
        <f>IF(N958="snížená",J958,0)</f>
        <v>0</v>
      </c>
      <c r="BG958" s="214">
        <f>IF(N958="zákl. přenesená",J958,0)</f>
        <v>0</v>
      </c>
      <c r="BH958" s="214">
        <f>IF(N958="sníž. přenesená",J958,0)</f>
        <v>0</v>
      </c>
      <c r="BI958" s="214">
        <f>IF(N958="nulová",J958,0)</f>
        <v>0</v>
      </c>
      <c r="BJ958" s="25" t="s">
        <v>75</v>
      </c>
      <c r="BK958" s="214">
        <f>ROUND(I958*H958,2)</f>
        <v>0</v>
      </c>
      <c r="BL958" s="25" t="s">
        <v>270</v>
      </c>
      <c r="BM958" s="25" t="s">
        <v>1523</v>
      </c>
    </row>
    <row r="959" spans="2:65" s="12" customFormat="1">
      <c r="B959" s="215"/>
      <c r="C959" s="216"/>
      <c r="D959" s="229" t="s">
        <v>197</v>
      </c>
      <c r="E959" s="239" t="s">
        <v>21</v>
      </c>
      <c r="F959" s="240" t="s">
        <v>312</v>
      </c>
      <c r="G959" s="216"/>
      <c r="H959" s="241">
        <v>24</v>
      </c>
      <c r="I959" s="221"/>
      <c r="J959" s="216"/>
      <c r="K959" s="216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197</v>
      </c>
      <c r="AU959" s="226" t="s">
        <v>79</v>
      </c>
      <c r="AV959" s="12" t="s">
        <v>79</v>
      </c>
      <c r="AW959" s="12" t="s">
        <v>32</v>
      </c>
      <c r="AX959" s="12" t="s">
        <v>75</v>
      </c>
      <c r="AY959" s="226" t="s">
        <v>188</v>
      </c>
    </row>
    <row r="960" spans="2:65" s="1" customFormat="1" ht="22.5" customHeight="1">
      <c r="B960" s="42"/>
      <c r="C960" s="256" t="s">
        <v>1524</v>
      </c>
      <c r="D960" s="256" t="s">
        <v>292</v>
      </c>
      <c r="E960" s="257" t="s">
        <v>1525</v>
      </c>
      <c r="F960" s="258" t="s">
        <v>1526</v>
      </c>
      <c r="G960" s="259" t="s">
        <v>234</v>
      </c>
      <c r="H960" s="260">
        <v>30</v>
      </c>
      <c r="I960" s="261"/>
      <c r="J960" s="262">
        <f>ROUND(I960*H960,2)</f>
        <v>0</v>
      </c>
      <c r="K960" s="258" t="s">
        <v>21</v>
      </c>
      <c r="L960" s="263"/>
      <c r="M960" s="264" t="s">
        <v>21</v>
      </c>
      <c r="N960" s="265" t="s">
        <v>39</v>
      </c>
      <c r="O960" s="43"/>
      <c r="P960" s="212">
        <f>O960*H960</f>
        <v>0</v>
      </c>
      <c r="Q960" s="212">
        <v>3.0000000000000001E-3</v>
      </c>
      <c r="R960" s="212">
        <f>Q960*H960</f>
        <v>0.09</v>
      </c>
      <c r="S960" s="212">
        <v>0</v>
      </c>
      <c r="T960" s="213">
        <f>S960*H960</f>
        <v>0</v>
      </c>
      <c r="AR960" s="25" t="s">
        <v>354</v>
      </c>
      <c r="AT960" s="25" t="s">
        <v>292</v>
      </c>
      <c r="AU960" s="25" t="s">
        <v>79</v>
      </c>
      <c r="AY960" s="25" t="s">
        <v>188</v>
      </c>
      <c r="BE960" s="214">
        <f>IF(N960="základní",J960,0)</f>
        <v>0</v>
      </c>
      <c r="BF960" s="214">
        <f>IF(N960="snížená",J960,0)</f>
        <v>0</v>
      </c>
      <c r="BG960" s="214">
        <f>IF(N960="zákl. přenesená",J960,0)</f>
        <v>0</v>
      </c>
      <c r="BH960" s="214">
        <f>IF(N960="sníž. přenesená",J960,0)</f>
        <v>0</v>
      </c>
      <c r="BI960" s="214">
        <f>IF(N960="nulová",J960,0)</f>
        <v>0</v>
      </c>
      <c r="BJ960" s="25" t="s">
        <v>75</v>
      </c>
      <c r="BK960" s="214">
        <f>ROUND(I960*H960,2)</f>
        <v>0</v>
      </c>
      <c r="BL960" s="25" t="s">
        <v>270</v>
      </c>
      <c r="BM960" s="25" t="s">
        <v>1527</v>
      </c>
    </row>
    <row r="961" spans="2:65" s="12" customFormat="1">
      <c r="B961" s="215"/>
      <c r="C961" s="216"/>
      <c r="D961" s="229" t="s">
        <v>197</v>
      </c>
      <c r="E961" s="239" t="s">
        <v>21</v>
      </c>
      <c r="F961" s="240" t="s">
        <v>342</v>
      </c>
      <c r="G961" s="216"/>
      <c r="H961" s="241">
        <v>30</v>
      </c>
      <c r="I961" s="221"/>
      <c r="J961" s="216"/>
      <c r="K961" s="216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197</v>
      </c>
      <c r="AU961" s="226" t="s">
        <v>79</v>
      </c>
      <c r="AV961" s="12" t="s">
        <v>79</v>
      </c>
      <c r="AW961" s="12" t="s">
        <v>32</v>
      </c>
      <c r="AX961" s="12" t="s">
        <v>75</v>
      </c>
      <c r="AY961" s="226" t="s">
        <v>188</v>
      </c>
    </row>
    <row r="962" spans="2:65" s="1" customFormat="1" ht="22.5" customHeight="1">
      <c r="B962" s="42"/>
      <c r="C962" s="203" t="s">
        <v>1528</v>
      </c>
      <c r="D962" s="203" t="s">
        <v>190</v>
      </c>
      <c r="E962" s="204" t="s">
        <v>1529</v>
      </c>
      <c r="F962" s="205" t="s">
        <v>1530</v>
      </c>
      <c r="G962" s="206" t="s">
        <v>283</v>
      </c>
      <c r="H962" s="207">
        <v>2.798</v>
      </c>
      <c r="I962" s="208"/>
      <c r="J962" s="209">
        <f>ROUND(I962*H962,2)</f>
        <v>0</v>
      </c>
      <c r="K962" s="205" t="s">
        <v>21</v>
      </c>
      <c r="L962" s="62"/>
      <c r="M962" s="210" t="s">
        <v>21</v>
      </c>
      <c r="N962" s="211" t="s">
        <v>39</v>
      </c>
      <c r="O962" s="43"/>
      <c r="P962" s="212">
        <f>O962*H962</f>
        <v>0</v>
      </c>
      <c r="Q962" s="212">
        <v>0</v>
      </c>
      <c r="R962" s="212">
        <f>Q962*H962</f>
        <v>0</v>
      </c>
      <c r="S962" s="212">
        <v>0</v>
      </c>
      <c r="T962" s="213">
        <f>S962*H962</f>
        <v>0</v>
      </c>
      <c r="AR962" s="25" t="s">
        <v>270</v>
      </c>
      <c r="AT962" s="25" t="s">
        <v>190</v>
      </c>
      <c r="AU962" s="25" t="s">
        <v>79</v>
      </c>
      <c r="AY962" s="25" t="s">
        <v>188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25" t="s">
        <v>75</v>
      </c>
      <c r="BK962" s="214">
        <f>ROUND(I962*H962,2)</f>
        <v>0</v>
      </c>
      <c r="BL962" s="25" t="s">
        <v>270</v>
      </c>
      <c r="BM962" s="25" t="s">
        <v>1531</v>
      </c>
    </row>
    <row r="963" spans="2:65" s="11" customFormat="1" ht="29.85" customHeight="1">
      <c r="B963" s="186"/>
      <c r="C963" s="187"/>
      <c r="D963" s="200" t="s">
        <v>67</v>
      </c>
      <c r="E963" s="201" t="s">
        <v>1532</v>
      </c>
      <c r="F963" s="201" t="s">
        <v>1533</v>
      </c>
      <c r="G963" s="187"/>
      <c r="H963" s="187"/>
      <c r="I963" s="190"/>
      <c r="J963" s="202">
        <f>BK963</f>
        <v>0</v>
      </c>
      <c r="K963" s="187"/>
      <c r="L963" s="192"/>
      <c r="M963" s="193"/>
      <c r="N963" s="194"/>
      <c r="O963" s="194"/>
      <c r="P963" s="195">
        <f>SUM(P964:P1003)</f>
        <v>0</v>
      </c>
      <c r="Q963" s="194"/>
      <c r="R963" s="195">
        <f>SUM(R964:R1003)</f>
        <v>0.45842000000000005</v>
      </c>
      <c r="S963" s="194"/>
      <c r="T963" s="196">
        <f>SUM(T964:T1003)</f>
        <v>0</v>
      </c>
      <c r="AR963" s="197" t="s">
        <v>79</v>
      </c>
      <c r="AT963" s="198" t="s">
        <v>67</v>
      </c>
      <c r="AU963" s="198" t="s">
        <v>75</v>
      </c>
      <c r="AY963" s="197" t="s">
        <v>188</v>
      </c>
      <c r="BK963" s="199">
        <f>SUM(BK964:BK1003)</f>
        <v>0</v>
      </c>
    </row>
    <row r="964" spans="2:65" s="1" customFormat="1" ht="22.5" customHeight="1">
      <c r="B964" s="42"/>
      <c r="C964" s="203" t="s">
        <v>1534</v>
      </c>
      <c r="D964" s="203" t="s">
        <v>190</v>
      </c>
      <c r="E964" s="204" t="s">
        <v>1535</v>
      </c>
      <c r="F964" s="205" t="s">
        <v>1536</v>
      </c>
      <c r="G964" s="206" t="s">
        <v>579</v>
      </c>
      <c r="H964" s="207">
        <v>1</v>
      </c>
      <c r="I964" s="208"/>
      <c r="J964" s="209">
        <f>ROUND(I964*H964,2)</f>
        <v>0</v>
      </c>
      <c r="K964" s="205" t="s">
        <v>21</v>
      </c>
      <c r="L964" s="62"/>
      <c r="M964" s="210" t="s">
        <v>21</v>
      </c>
      <c r="N964" s="211" t="s">
        <v>39</v>
      </c>
      <c r="O964" s="43"/>
      <c r="P964" s="212">
        <f>O964*H964</f>
        <v>0</v>
      </c>
      <c r="Q964" s="212">
        <v>0</v>
      </c>
      <c r="R964" s="212">
        <f>Q964*H964</f>
        <v>0</v>
      </c>
      <c r="S964" s="212">
        <v>0</v>
      </c>
      <c r="T964" s="213">
        <f>S964*H964</f>
        <v>0</v>
      </c>
      <c r="AR964" s="25" t="s">
        <v>270</v>
      </c>
      <c r="AT964" s="25" t="s">
        <v>190</v>
      </c>
      <c r="AU964" s="25" t="s">
        <v>79</v>
      </c>
      <c r="AY964" s="25" t="s">
        <v>188</v>
      </c>
      <c r="BE964" s="214">
        <f>IF(N964="základní",J964,0)</f>
        <v>0</v>
      </c>
      <c r="BF964" s="214">
        <f>IF(N964="snížená",J964,0)</f>
        <v>0</v>
      </c>
      <c r="BG964" s="214">
        <f>IF(N964="zákl. přenesená",J964,0)</f>
        <v>0</v>
      </c>
      <c r="BH964" s="214">
        <f>IF(N964="sníž. přenesená",J964,0)</f>
        <v>0</v>
      </c>
      <c r="BI964" s="214">
        <f>IF(N964="nulová",J964,0)</f>
        <v>0</v>
      </c>
      <c r="BJ964" s="25" t="s">
        <v>75</v>
      </c>
      <c r="BK964" s="214">
        <f>ROUND(I964*H964,2)</f>
        <v>0</v>
      </c>
      <c r="BL964" s="25" t="s">
        <v>270</v>
      </c>
      <c r="BM964" s="25" t="s">
        <v>1537</v>
      </c>
    </row>
    <row r="965" spans="2:65" s="12" customFormat="1">
      <c r="B965" s="215"/>
      <c r="C965" s="216"/>
      <c r="D965" s="229" t="s">
        <v>197</v>
      </c>
      <c r="E965" s="239" t="s">
        <v>21</v>
      </c>
      <c r="F965" s="240" t="s">
        <v>1538</v>
      </c>
      <c r="G965" s="216"/>
      <c r="H965" s="241">
        <v>1</v>
      </c>
      <c r="I965" s="221"/>
      <c r="J965" s="216"/>
      <c r="K965" s="216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197</v>
      </c>
      <c r="AU965" s="226" t="s">
        <v>79</v>
      </c>
      <c r="AV965" s="12" t="s">
        <v>79</v>
      </c>
      <c r="AW965" s="12" t="s">
        <v>32</v>
      </c>
      <c r="AX965" s="12" t="s">
        <v>75</v>
      </c>
      <c r="AY965" s="226" t="s">
        <v>188</v>
      </c>
    </row>
    <row r="966" spans="2:65" s="1" customFormat="1" ht="22.5" customHeight="1">
      <c r="B966" s="42"/>
      <c r="C966" s="203" t="s">
        <v>1539</v>
      </c>
      <c r="D966" s="203" t="s">
        <v>190</v>
      </c>
      <c r="E966" s="204" t="s">
        <v>1540</v>
      </c>
      <c r="F966" s="205" t="s">
        <v>1541</v>
      </c>
      <c r="G966" s="206" t="s">
        <v>579</v>
      </c>
      <c r="H966" s="207">
        <v>1</v>
      </c>
      <c r="I966" s="208"/>
      <c r="J966" s="209">
        <f>ROUND(I966*H966,2)</f>
        <v>0</v>
      </c>
      <c r="K966" s="205" t="s">
        <v>21</v>
      </c>
      <c r="L966" s="62"/>
      <c r="M966" s="210" t="s">
        <v>21</v>
      </c>
      <c r="N966" s="211" t="s">
        <v>39</v>
      </c>
      <c r="O966" s="43"/>
      <c r="P966" s="212">
        <f>O966*H966</f>
        <v>0</v>
      </c>
      <c r="Q966" s="212">
        <v>0</v>
      </c>
      <c r="R966" s="212">
        <f>Q966*H966</f>
        <v>0</v>
      </c>
      <c r="S966" s="212">
        <v>0</v>
      </c>
      <c r="T966" s="213">
        <f>S966*H966</f>
        <v>0</v>
      </c>
      <c r="AR966" s="25" t="s">
        <v>270</v>
      </c>
      <c r="AT966" s="25" t="s">
        <v>190</v>
      </c>
      <c r="AU966" s="25" t="s">
        <v>79</v>
      </c>
      <c r="AY966" s="25" t="s">
        <v>188</v>
      </c>
      <c r="BE966" s="214">
        <f>IF(N966="základní",J966,0)</f>
        <v>0</v>
      </c>
      <c r="BF966" s="214">
        <f>IF(N966="snížená",J966,0)</f>
        <v>0</v>
      </c>
      <c r="BG966" s="214">
        <f>IF(N966="zákl. přenesená",J966,0)</f>
        <v>0</v>
      </c>
      <c r="BH966" s="214">
        <f>IF(N966="sníž. přenesená",J966,0)</f>
        <v>0</v>
      </c>
      <c r="BI966" s="214">
        <f>IF(N966="nulová",J966,0)</f>
        <v>0</v>
      </c>
      <c r="BJ966" s="25" t="s">
        <v>75</v>
      </c>
      <c r="BK966" s="214">
        <f>ROUND(I966*H966,2)</f>
        <v>0</v>
      </c>
      <c r="BL966" s="25" t="s">
        <v>270</v>
      </c>
      <c r="BM966" s="25" t="s">
        <v>1542</v>
      </c>
    </row>
    <row r="967" spans="2:65" s="12" customFormat="1">
      <c r="B967" s="215"/>
      <c r="C967" s="216"/>
      <c r="D967" s="229" t="s">
        <v>197</v>
      </c>
      <c r="E967" s="239" t="s">
        <v>21</v>
      </c>
      <c r="F967" s="240" t="s">
        <v>1543</v>
      </c>
      <c r="G967" s="216"/>
      <c r="H967" s="241">
        <v>1</v>
      </c>
      <c r="I967" s="221"/>
      <c r="J967" s="216"/>
      <c r="K967" s="216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197</v>
      </c>
      <c r="AU967" s="226" t="s">
        <v>79</v>
      </c>
      <c r="AV967" s="12" t="s">
        <v>79</v>
      </c>
      <c r="AW967" s="12" t="s">
        <v>32</v>
      </c>
      <c r="AX967" s="12" t="s">
        <v>75</v>
      </c>
      <c r="AY967" s="226" t="s">
        <v>188</v>
      </c>
    </row>
    <row r="968" spans="2:65" s="1" customFormat="1" ht="22.5" customHeight="1">
      <c r="B968" s="42"/>
      <c r="C968" s="203" t="s">
        <v>1544</v>
      </c>
      <c r="D968" s="203" t="s">
        <v>190</v>
      </c>
      <c r="E968" s="204" t="s">
        <v>1545</v>
      </c>
      <c r="F968" s="205" t="s">
        <v>1546</v>
      </c>
      <c r="G968" s="206" t="s">
        <v>579</v>
      </c>
      <c r="H968" s="207">
        <v>1</v>
      </c>
      <c r="I968" s="208"/>
      <c r="J968" s="209">
        <f>ROUND(I968*H968,2)</f>
        <v>0</v>
      </c>
      <c r="K968" s="205" t="s">
        <v>21</v>
      </c>
      <c r="L968" s="62"/>
      <c r="M968" s="210" t="s">
        <v>21</v>
      </c>
      <c r="N968" s="211" t="s">
        <v>39</v>
      </c>
      <c r="O968" s="43"/>
      <c r="P968" s="212">
        <f>O968*H968</f>
        <v>0</v>
      </c>
      <c r="Q968" s="212">
        <v>0</v>
      </c>
      <c r="R968" s="212">
        <f>Q968*H968</f>
        <v>0</v>
      </c>
      <c r="S968" s="212">
        <v>0</v>
      </c>
      <c r="T968" s="213">
        <f>S968*H968</f>
        <v>0</v>
      </c>
      <c r="AR968" s="25" t="s">
        <v>270</v>
      </c>
      <c r="AT968" s="25" t="s">
        <v>190</v>
      </c>
      <c r="AU968" s="25" t="s">
        <v>79</v>
      </c>
      <c r="AY968" s="25" t="s">
        <v>188</v>
      </c>
      <c r="BE968" s="214">
        <f>IF(N968="základní",J968,0)</f>
        <v>0</v>
      </c>
      <c r="BF968" s="214">
        <f>IF(N968="snížená",J968,0)</f>
        <v>0</v>
      </c>
      <c r="BG968" s="214">
        <f>IF(N968="zákl. přenesená",J968,0)</f>
        <v>0</v>
      </c>
      <c r="BH968" s="214">
        <f>IF(N968="sníž. přenesená",J968,0)</f>
        <v>0</v>
      </c>
      <c r="BI968" s="214">
        <f>IF(N968="nulová",J968,0)</f>
        <v>0</v>
      </c>
      <c r="BJ968" s="25" t="s">
        <v>75</v>
      </c>
      <c r="BK968" s="214">
        <f>ROUND(I968*H968,2)</f>
        <v>0</v>
      </c>
      <c r="BL968" s="25" t="s">
        <v>270</v>
      </c>
      <c r="BM968" s="25" t="s">
        <v>1547</v>
      </c>
    </row>
    <row r="969" spans="2:65" s="12" customFormat="1">
      <c r="B969" s="215"/>
      <c r="C969" s="216"/>
      <c r="D969" s="229" t="s">
        <v>197</v>
      </c>
      <c r="E969" s="239" t="s">
        <v>21</v>
      </c>
      <c r="F969" s="240" t="s">
        <v>1548</v>
      </c>
      <c r="G969" s="216"/>
      <c r="H969" s="241">
        <v>1</v>
      </c>
      <c r="I969" s="221"/>
      <c r="J969" s="216"/>
      <c r="K969" s="216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197</v>
      </c>
      <c r="AU969" s="226" t="s">
        <v>79</v>
      </c>
      <c r="AV969" s="12" t="s">
        <v>79</v>
      </c>
      <c r="AW969" s="12" t="s">
        <v>32</v>
      </c>
      <c r="AX969" s="12" t="s">
        <v>75</v>
      </c>
      <c r="AY969" s="226" t="s">
        <v>188</v>
      </c>
    </row>
    <row r="970" spans="2:65" s="1" customFormat="1" ht="31.5" customHeight="1">
      <c r="B970" s="42"/>
      <c r="C970" s="203" t="s">
        <v>1549</v>
      </c>
      <c r="D970" s="203" t="s">
        <v>190</v>
      </c>
      <c r="E970" s="204" t="s">
        <v>1550</v>
      </c>
      <c r="F970" s="205" t="s">
        <v>1551</v>
      </c>
      <c r="G970" s="206" t="s">
        <v>579</v>
      </c>
      <c r="H970" s="207">
        <v>1</v>
      </c>
      <c r="I970" s="208"/>
      <c r="J970" s="209">
        <f>ROUND(I970*H970,2)</f>
        <v>0</v>
      </c>
      <c r="K970" s="205" t="s">
        <v>21</v>
      </c>
      <c r="L970" s="62"/>
      <c r="M970" s="210" t="s">
        <v>21</v>
      </c>
      <c r="N970" s="211" t="s">
        <v>39</v>
      </c>
      <c r="O970" s="43"/>
      <c r="P970" s="212">
        <f>O970*H970</f>
        <v>0</v>
      </c>
      <c r="Q970" s="212">
        <v>0</v>
      </c>
      <c r="R970" s="212">
        <f>Q970*H970</f>
        <v>0</v>
      </c>
      <c r="S970" s="212">
        <v>0</v>
      </c>
      <c r="T970" s="213">
        <f>S970*H970</f>
        <v>0</v>
      </c>
      <c r="AR970" s="25" t="s">
        <v>270</v>
      </c>
      <c r="AT970" s="25" t="s">
        <v>190</v>
      </c>
      <c r="AU970" s="25" t="s">
        <v>79</v>
      </c>
      <c r="AY970" s="25" t="s">
        <v>188</v>
      </c>
      <c r="BE970" s="214">
        <f>IF(N970="základní",J970,0)</f>
        <v>0</v>
      </c>
      <c r="BF970" s="214">
        <f>IF(N970="snížená",J970,0)</f>
        <v>0</v>
      </c>
      <c r="BG970" s="214">
        <f>IF(N970="zákl. přenesená",J970,0)</f>
        <v>0</v>
      </c>
      <c r="BH970" s="214">
        <f>IF(N970="sníž. přenesená",J970,0)</f>
        <v>0</v>
      </c>
      <c r="BI970" s="214">
        <f>IF(N970="nulová",J970,0)</f>
        <v>0</v>
      </c>
      <c r="BJ970" s="25" t="s">
        <v>75</v>
      </c>
      <c r="BK970" s="214">
        <f>ROUND(I970*H970,2)</f>
        <v>0</v>
      </c>
      <c r="BL970" s="25" t="s">
        <v>270</v>
      </c>
      <c r="BM970" s="25" t="s">
        <v>1552</v>
      </c>
    </row>
    <row r="971" spans="2:65" s="12" customFormat="1">
      <c r="B971" s="215"/>
      <c r="C971" s="216"/>
      <c r="D971" s="229" t="s">
        <v>197</v>
      </c>
      <c r="E971" s="239" t="s">
        <v>21</v>
      </c>
      <c r="F971" s="240" t="s">
        <v>1553</v>
      </c>
      <c r="G971" s="216"/>
      <c r="H971" s="241">
        <v>1</v>
      </c>
      <c r="I971" s="221"/>
      <c r="J971" s="216"/>
      <c r="K971" s="216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197</v>
      </c>
      <c r="AU971" s="226" t="s">
        <v>79</v>
      </c>
      <c r="AV971" s="12" t="s">
        <v>79</v>
      </c>
      <c r="AW971" s="12" t="s">
        <v>32</v>
      </c>
      <c r="AX971" s="12" t="s">
        <v>75</v>
      </c>
      <c r="AY971" s="226" t="s">
        <v>188</v>
      </c>
    </row>
    <row r="972" spans="2:65" s="1" customFormat="1" ht="31.5" customHeight="1">
      <c r="B972" s="42"/>
      <c r="C972" s="203" t="s">
        <v>1554</v>
      </c>
      <c r="D972" s="203" t="s">
        <v>190</v>
      </c>
      <c r="E972" s="204" t="s">
        <v>1555</v>
      </c>
      <c r="F972" s="205" t="s">
        <v>1556</v>
      </c>
      <c r="G972" s="206" t="s">
        <v>579</v>
      </c>
      <c r="H972" s="207">
        <v>1</v>
      </c>
      <c r="I972" s="208"/>
      <c r="J972" s="209">
        <f>ROUND(I972*H972,2)</f>
        <v>0</v>
      </c>
      <c r="K972" s="205" t="s">
        <v>21</v>
      </c>
      <c r="L972" s="62"/>
      <c r="M972" s="210" t="s">
        <v>21</v>
      </c>
      <c r="N972" s="211" t="s">
        <v>39</v>
      </c>
      <c r="O972" s="43"/>
      <c r="P972" s="212">
        <f>O972*H972</f>
        <v>0</v>
      </c>
      <c r="Q972" s="212">
        <v>0</v>
      </c>
      <c r="R972" s="212">
        <f>Q972*H972</f>
        <v>0</v>
      </c>
      <c r="S972" s="212">
        <v>0</v>
      </c>
      <c r="T972" s="213">
        <f>S972*H972</f>
        <v>0</v>
      </c>
      <c r="AR972" s="25" t="s">
        <v>270</v>
      </c>
      <c r="AT972" s="25" t="s">
        <v>190</v>
      </c>
      <c r="AU972" s="25" t="s">
        <v>79</v>
      </c>
      <c r="AY972" s="25" t="s">
        <v>188</v>
      </c>
      <c r="BE972" s="214">
        <f>IF(N972="základní",J972,0)</f>
        <v>0</v>
      </c>
      <c r="BF972" s="214">
        <f>IF(N972="snížená",J972,0)</f>
        <v>0</v>
      </c>
      <c r="BG972" s="214">
        <f>IF(N972="zákl. přenesená",J972,0)</f>
        <v>0</v>
      </c>
      <c r="BH972" s="214">
        <f>IF(N972="sníž. přenesená",J972,0)</f>
        <v>0</v>
      </c>
      <c r="BI972" s="214">
        <f>IF(N972="nulová",J972,0)</f>
        <v>0</v>
      </c>
      <c r="BJ972" s="25" t="s">
        <v>75</v>
      </c>
      <c r="BK972" s="214">
        <f>ROUND(I972*H972,2)</f>
        <v>0</v>
      </c>
      <c r="BL972" s="25" t="s">
        <v>270</v>
      </c>
      <c r="BM972" s="25" t="s">
        <v>1557</v>
      </c>
    </row>
    <row r="973" spans="2:65" s="12" customFormat="1">
      <c r="B973" s="215"/>
      <c r="C973" s="216"/>
      <c r="D973" s="229" t="s">
        <v>197</v>
      </c>
      <c r="E973" s="239" t="s">
        <v>21</v>
      </c>
      <c r="F973" s="240" t="s">
        <v>1553</v>
      </c>
      <c r="G973" s="216"/>
      <c r="H973" s="241">
        <v>1</v>
      </c>
      <c r="I973" s="221"/>
      <c r="J973" s="216"/>
      <c r="K973" s="216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197</v>
      </c>
      <c r="AU973" s="226" t="s">
        <v>79</v>
      </c>
      <c r="AV973" s="12" t="s">
        <v>79</v>
      </c>
      <c r="AW973" s="12" t="s">
        <v>32</v>
      </c>
      <c r="AX973" s="12" t="s">
        <v>75</v>
      </c>
      <c r="AY973" s="226" t="s">
        <v>188</v>
      </c>
    </row>
    <row r="974" spans="2:65" s="1" customFormat="1" ht="22.5" customHeight="1">
      <c r="B974" s="42"/>
      <c r="C974" s="203" t="s">
        <v>1558</v>
      </c>
      <c r="D974" s="203" t="s">
        <v>190</v>
      </c>
      <c r="E974" s="204" t="s">
        <v>1559</v>
      </c>
      <c r="F974" s="205" t="s">
        <v>1560</v>
      </c>
      <c r="G974" s="206" t="s">
        <v>193</v>
      </c>
      <c r="H974" s="207">
        <v>7.5</v>
      </c>
      <c r="I974" s="208"/>
      <c r="J974" s="209">
        <f>ROUND(I974*H974,2)</f>
        <v>0</v>
      </c>
      <c r="K974" s="205" t="s">
        <v>21</v>
      </c>
      <c r="L974" s="62"/>
      <c r="M974" s="210" t="s">
        <v>21</v>
      </c>
      <c r="N974" s="211" t="s">
        <v>39</v>
      </c>
      <c r="O974" s="43"/>
      <c r="P974" s="212">
        <f>O974*H974</f>
        <v>0</v>
      </c>
      <c r="Q974" s="212">
        <v>0</v>
      </c>
      <c r="R974" s="212">
        <f>Q974*H974</f>
        <v>0</v>
      </c>
      <c r="S974" s="212">
        <v>0</v>
      </c>
      <c r="T974" s="213">
        <f>S974*H974</f>
        <v>0</v>
      </c>
      <c r="AR974" s="25" t="s">
        <v>270</v>
      </c>
      <c r="AT974" s="25" t="s">
        <v>190</v>
      </c>
      <c r="AU974" s="25" t="s">
        <v>79</v>
      </c>
      <c r="AY974" s="25" t="s">
        <v>188</v>
      </c>
      <c r="BE974" s="214">
        <f>IF(N974="základní",J974,0)</f>
        <v>0</v>
      </c>
      <c r="BF974" s="214">
        <f>IF(N974="snížená",J974,0)</f>
        <v>0</v>
      </c>
      <c r="BG974" s="214">
        <f>IF(N974="zákl. přenesená",J974,0)</f>
        <v>0</v>
      </c>
      <c r="BH974" s="214">
        <f>IF(N974="sníž. přenesená",J974,0)</f>
        <v>0</v>
      </c>
      <c r="BI974" s="214">
        <f>IF(N974="nulová",J974,0)</f>
        <v>0</v>
      </c>
      <c r="BJ974" s="25" t="s">
        <v>75</v>
      </c>
      <c r="BK974" s="214">
        <f>ROUND(I974*H974,2)</f>
        <v>0</v>
      </c>
      <c r="BL974" s="25" t="s">
        <v>270</v>
      </c>
      <c r="BM974" s="25" t="s">
        <v>1561</v>
      </c>
    </row>
    <row r="975" spans="2:65" s="12" customFormat="1">
      <c r="B975" s="215"/>
      <c r="C975" s="216"/>
      <c r="D975" s="217" t="s">
        <v>197</v>
      </c>
      <c r="E975" s="218" t="s">
        <v>21</v>
      </c>
      <c r="F975" s="219" t="s">
        <v>1562</v>
      </c>
      <c r="G975" s="216"/>
      <c r="H975" s="220">
        <v>7.5</v>
      </c>
      <c r="I975" s="221"/>
      <c r="J975" s="216"/>
      <c r="K975" s="216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197</v>
      </c>
      <c r="AU975" s="226" t="s">
        <v>79</v>
      </c>
      <c r="AV975" s="12" t="s">
        <v>79</v>
      </c>
      <c r="AW975" s="12" t="s">
        <v>32</v>
      </c>
      <c r="AX975" s="12" t="s">
        <v>68</v>
      </c>
      <c r="AY975" s="226" t="s">
        <v>188</v>
      </c>
    </row>
    <row r="976" spans="2:65" s="13" customFormat="1">
      <c r="B976" s="227"/>
      <c r="C976" s="228"/>
      <c r="D976" s="229" t="s">
        <v>197</v>
      </c>
      <c r="E976" s="230" t="s">
        <v>21</v>
      </c>
      <c r="F976" s="231" t="s">
        <v>199</v>
      </c>
      <c r="G976" s="228"/>
      <c r="H976" s="232">
        <v>7.5</v>
      </c>
      <c r="I976" s="233"/>
      <c r="J976" s="228"/>
      <c r="K976" s="228"/>
      <c r="L976" s="234"/>
      <c r="M976" s="235"/>
      <c r="N976" s="236"/>
      <c r="O976" s="236"/>
      <c r="P976" s="236"/>
      <c r="Q976" s="236"/>
      <c r="R976" s="236"/>
      <c r="S976" s="236"/>
      <c r="T976" s="237"/>
      <c r="AT976" s="238" t="s">
        <v>197</v>
      </c>
      <c r="AU976" s="238" t="s">
        <v>79</v>
      </c>
      <c r="AV976" s="13" t="s">
        <v>114</v>
      </c>
      <c r="AW976" s="13" t="s">
        <v>32</v>
      </c>
      <c r="AX976" s="13" t="s">
        <v>75</v>
      </c>
      <c r="AY976" s="238" t="s">
        <v>188</v>
      </c>
    </row>
    <row r="977" spans="2:65" s="1" customFormat="1" ht="22.5" customHeight="1">
      <c r="B977" s="42"/>
      <c r="C977" s="256" t="s">
        <v>1563</v>
      </c>
      <c r="D977" s="256" t="s">
        <v>292</v>
      </c>
      <c r="E977" s="257" t="s">
        <v>1564</v>
      </c>
      <c r="F977" s="258" t="s">
        <v>1565</v>
      </c>
      <c r="G977" s="259" t="s">
        <v>193</v>
      </c>
      <c r="H977" s="260">
        <v>7.5</v>
      </c>
      <c r="I977" s="261"/>
      <c r="J977" s="262">
        <f>ROUND(I977*H977,2)</f>
        <v>0</v>
      </c>
      <c r="K977" s="258" t="s">
        <v>21</v>
      </c>
      <c r="L977" s="263"/>
      <c r="M977" s="264" t="s">
        <v>21</v>
      </c>
      <c r="N977" s="265" t="s">
        <v>39</v>
      </c>
      <c r="O977" s="43"/>
      <c r="P977" s="212">
        <f>O977*H977</f>
        <v>0</v>
      </c>
      <c r="Q977" s="212">
        <v>1.7999999999999999E-2</v>
      </c>
      <c r="R977" s="212">
        <f>Q977*H977</f>
        <v>0.13499999999999998</v>
      </c>
      <c r="S977" s="212">
        <v>0</v>
      </c>
      <c r="T977" s="213">
        <f>S977*H977</f>
        <v>0</v>
      </c>
      <c r="AR977" s="25" t="s">
        <v>354</v>
      </c>
      <c r="AT977" s="25" t="s">
        <v>292</v>
      </c>
      <c r="AU977" s="25" t="s">
        <v>79</v>
      </c>
      <c r="AY977" s="25" t="s">
        <v>188</v>
      </c>
      <c r="BE977" s="214">
        <f>IF(N977="základní",J977,0)</f>
        <v>0</v>
      </c>
      <c r="BF977" s="214">
        <f>IF(N977="snížená",J977,0)</f>
        <v>0</v>
      </c>
      <c r="BG977" s="214">
        <f>IF(N977="zákl. přenesená",J977,0)</f>
        <v>0</v>
      </c>
      <c r="BH977" s="214">
        <f>IF(N977="sníž. přenesená",J977,0)</f>
        <v>0</v>
      </c>
      <c r="BI977" s="214">
        <f>IF(N977="nulová",J977,0)</f>
        <v>0</v>
      </c>
      <c r="BJ977" s="25" t="s">
        <v>75</v>
      </c>
      <c r="BK977" s="214">
        <f>ROUND(I977*H977,2)</f>
        <v>0</v>
      </c>
      <c r="BL977" s="25" t="s">
        <v>270</v>
      </c>
      <c r="BM977" s="25" t="s">
        <v>1566</v>
      </c>
    </row>
    <row r="978" spans="2:65" s="12" customFormat="1">
      <c r="B978" s="215"/>
      <c r="C978" s="216"/>
      <c r="D978" s="229" t="s">
        <v>197</v>
      </c>
      <c r="E978" s="239" t="s">
        <v>21</v>
      </c>
      <c r="F978" s="240" t="s">
        <v>1567</v>
      </c>
      <c r="G978" s="216"/>
      <c r="H978" s="241">
        <v>7.5</v>
      </c>
      <c r="I978" s="221"/>
      <c r="J978" s="216"/>
      <c r="K978" s="216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197</v>
      </c>
      <c r="AU978" s="226" t="s">
        <v>79</v>
      </c>
      <c r="AV978" s="12" t="s">
        <v>79</v>
      </c>
      <c r="AW978" s="12" t="s">
        <v>32</v>
      </c>
      <c r="AX978" s="12" t="s">
        <v>75</v>
      </c>
      <c r="AY978" s="226" t="s">
        <v>188</v>
      </c>
    </row>
    <row r="979" spans="2:65" s="1" customFormat="1" ht="22.5" customHeight="1">
      <c r="B979" s="42"/>
      <c r="C979" s="203" t="s">
        <v>1568</v>
      </c>
      <c r="D979" s="203" t="s">
        <v>190</v>
      </c>
      <c r="E979" s="204" t="s">
        <v>1569</v>
      </c>
      <c r="F979" s="205" t="s">
        <v>1570</v>
      </c>
      <c r="G979" s="206" t="s">
        <v>234</v>
      </c>
      <c r="H979" s="207">
        <v>11.5</v>
      </c>
      <c r="I979" s="208"/>
      <c r="J979" s="209">
        <f>ROUND(I979*H979,2)</f>
        <v>0</v>
      </c>
      <c r="K979" s="205" t="s">
        <v>21</v>
      </c>
      <c r="L979" s="62"/>
      <c r="M979" s="210" t="s">
        <v>21</v>
      </c>
      <c r="N979" s="211" t="s">
        <v>39</v>
      </c>
      <c r="O979" s="43"/>
      <c r="P979" s="212">
        <f>O979*H979</f>
        <v>0</v>
      </c>
      <c r="Q979" s="212">
        <v>0</v>
      </c>
      <c r="R979" s="212">
        <f>Q979*H979</f>
        <v>0</v>
      </c>
      <c r="S979" s="212">
        <v>0</v>
      </c>
      <c r="T979" s="213">
        <f>S979*H979</f>
        <v>0</v>
      </c>
      <c r="AR979" s="25" t="s">
        <v>270</v>
      </c>
      <c r="AT979" s="25" t="s">
        <v>190</v>
      </c>
      <c r="AU979" s="25" t="s">
        <v>79</v>
      </c>
      <c r="AY979" s="25" t="s">
        <v>188</v>
      </c>
      <c r="BE979" s="214">
        <f>IF(N979="základní",J979,0)</f>
        <v>0</v>
      </c>
      <c r="BF979" s="214">
        <f>IF(N979="snížená",J979,0)</f>
        <v>0</v>
      </c>
      <c r="BG979" s="214">
        <f>IF(N979="zákl. přenesená",J979,0)</f>
        <v>0</v>
      </c>
      <c r="BH979" s="214">
        <f>IF(N979="sníž. přenesená",J979,0)</f>
        <v>0</v>
      </c>
      <c r="BI979" s="214">
        <f>IF(N979="nulová",J979,0)</f>
        <v>0</v>
      </c>
      <c r="BJ979" s="25" t="s">
        <v>75</v>
      </c>
      <c r="BK979" s="214">
        <f>ROUND(I979*H979,2)</f>
        <v>0</v>
      </c>
      <c r="BL979" s="25" t="s">
        <v>270</v>
      </c>
      <c r="BM979" s="25" t="s">
        <v>1571</v>
      </c>
    </row>
    <row r="980" spans="2:65" s="12" customFormat="1">
      <c r="B980" s="215"/>
      <c r="C980" s="216"/>
      <c r="D980" s="217" t="s">
        <v>197</v>
      </c>
      <c r="E980" s="218" t="s">
        <v>21</v>
      </c>
      <c r="F980" s="219" t="s">
        <v>1572</v>
      </c>
      <c r="G980" s="216"/>
      <c r="H980" s="220">
        <v>11.5</v>
      </c>
      <c r="I980" s="221"/>
      <c r="J980" s="216"/>
      <c r="K980" s="216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197</v>
      </c>
      <c r="AU980" s="226" t="s">
        <v>79</v>
      </c>
      <c r="AV980" s="12" t="s">
        <v>79</v>
      </c>
      <c r="AW980" s="12" t="s">
        <v>32</v>
      </c>
      <c r="AX980" s="12" t="s">
        <v>68</v>
      </c>
      <c r="AY980" s="226" t="s">
        <v>188</v>
      </c>
    </row>
    <row r="981" spans="2:65" s="13" customFormat="1">
      <c r="B981" s="227"/>
      <c r="C981" s="228"/>
      <c r="D981" s="229" t="s">
        <v>197</v>
      </c>
      <c r="E981" s="230" t="s">
        <v>21</v>
      </c>
      <c r="F981" s="231" t="s">
        <v>199</v>
      </c>
      <c r="G981" s="228"/>
      <c r="H981" s="232">
        <v>11.5</v>
      </c>
      <c r="I981" s="233"/>
      <c r="J981" s="228"/>
      <c r="K981" s="228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197</v>
      </c>
      <c r="AU981" s="238" t="s">
        <v>79</v>
      </c>
      <c r="AV981" s="13" t="s">
        <v>114</v>
      </c>
      <c r="AW981" s="13" t="s">
        <v>32</v>
      </c>
      <c r="AX981" s="13" t="s">
        <v>75</v>
      </c>
      <c r="AY981" s="238" t="s">
        <v>188</v>
      </c>
    </row>
    <row r="982" spans="2:65" s="1" customFormat="1" ht="22.5" customHeight="1">
      <c r="B982" s="42"/>
      <c r="C982" s="256" t="s">
        <v>1573</v>
      </c>
      <c r="D982" s="256" t="s">
        <v>292</v>
      </c>
      <c r="E982" s="257" t="s">
        <v>1574</v>
      </c>
      <c r="F982" s="258" t="s">
        <v>1575</v>
      </c>
      <c r="G982" s="259" t="s">
        <v>234</v>
      </c>
      <c r="H982" s="260">
        <v>11.5</v>
      </c>
      <c r="I982" s="261"/>
      <c r="J982" s="262">
        <f>ROUND(I982*H982,2)</f>
        <v>0</v>
      </c>
      <c r="K982" s="258" t="s">
        <v>21</v>
      </c>
      <c r="L982" s="263"/>
      <c r="M982" s="264" t="s">
        <v>21</v>
      </c>
      <c r="N982" s="265" t="s">
        <v>39</v>
      </c>
      <c r="O982" s="43"/>
      <c r="P982" s="212">
        <f>O982*H982</f>
        <v>0</v>
      </c>
      <c r="Q982" s="212">
        <v>2.0000000000000001E-4</v>
      </c>
      <c r="R982" s="212">
        <f>Q982*H982</f>
        <v>2.3E-3</v>
      </c>
      <c r="S982" s="212">
        <v>0</v>
      </c>
      <c r="T982" s="213">
        <f>S982*H982</f>
        <v>0</v>
      </c>
      <c r="AR982" s="25" t="s">
        <v>354</v>
      </c>
      <c r="AT982" s="25" t="s">
        <v>292</v>
      </c>
      <c r="AU982" s="25" t="s">
        <v>79</v>
      </c>
      <c r="AY982" s="25" t="s">
        <v>188</v>
      </c>
      <c r="BE982" s="214">
        <f>IF(N982="základní",J982,0)</f>
        <v>0</v>
      </c>
      <c r="BF982" s="214">
        <f>IF(N982="snížená",J982,0)</f>
        <v>0</v>
      </c>
      <c r="BG982" s="214">
        <f>IF(N982="zákl. přenesená",J982,0)</f>
        <v>0</v>
      </c>
      <c r="BH982" s="214">
        <f>IF(N982="sníž. přenesená",J982,0)</f>
        <v>0</v>
      </c>
      <c r="BI982" s="214">
        <f>IF(N982="nulová",J982,0)</f>
        <v>0</v>
      </c>
      <c r="BJ982" s="25" t="s">
        <v>75</v>
      </c>
      <c r="BK982" s="214">
        <f>ROUND(I982*H982,2)</f>
        <v>0</v>
      </c>
      <c r="BL982" s="25" t="s">
        <v>270</v>
      </c>
      <c r="BM982" s="25" t="s">
        <v>1576</v>
      </c>
    </row>
    <row r="983" spans="2:65" s="12" customFormat="1">
      <c r="B983" s="215"/>
      <c r="C983" s="216"/>
      <c r="D983" s="229" t="s">
        <v>197</v>
      </c>
      <c r="E983" s="239" t="s">
        <v>21</v>
      </c>
      <c r="F983" s="240" t="s">
        <v>1577</v>
      </c>
      <c r="G983" s="216"/>
      <c r="H983" s="241">
        <v>11.5</v>
      </c>
      <c r="I983" s="221"/>
      <c r="J983" s="216"/>
      <c r="K983" s="216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197</v>
      </c>
      <c r="AU983" s="226" t="s">
        <v>79</v>
      </c>
      <c r="AV983" s="12" t="s">
        <v>79</v>
      </c>
      <c r="AW983" s="12" t="s">
        <v>32</v>
      </c>
      <c r="AX983" s="12" t="s">
        <v>75</v>
      </c>
      <c r="AY983" s="226" t="s">
        <v>188</v>
      </c>
    </row>
    <row r="984" spans="2:65" s="1" customFormat="1" ht="22.5" customHeight="1">
      <c r="B984" s="42"/>
      <c r="C984" s="203" t="s">
        <v>1578</v>
      </c>
      <c r="D984" s="203" t="s">
        <v>190</v>
      </c>
      <c r="E984" s="204" t="s">
        <v>1579</v>
      </c>
      <c r="F984" s="205" t="s">
        <v>1580</v>
      </c>
      <c r="G984" s="206" t="s">
        <v>430</v>
      </c>
      <c r="H984" s="207">
        <v>2</v>
      </c>
      <c r="I984" s="208"/>
      <c r="J984" s="209">
        <f>ROUND(I984*H984,2)</f>
        <v>0</v>
      </c>
      <c r="K984" s="205" t="s">
        <v>21</v>
      </c>
      <c r="L984" s="62"/>
      <c r="M984" s="210" t="s">
        <v>21</v>
      </c>
      <c r="N984" s="211" t="s">
        <v>39</v>
      </c>
      <c r="O984" s="43"/>
      <c r="P984" s="212">
        <f>O984*H984</f>
        <v>0</v>
      </c>
      <c r="Q984" s="212">
        <v>0</v>
      </c>
      <c r="R984" s="212">
        <f>Q984*H984</f>
        <v>0</v>
      </c>
      <c r="S984" s="212">
        <v>0</v>
      </c>
      <c r="T984" s="213">
        <f>S984*H984</f>
        <v>0</v>
      </c>
      <c r="AR984" s="25" t="s">
        <v>270</v>
      </c>
      <c r="AT984" s="25" t="s">
        <v>190</v>
      </c>
      <c r="AU984" s="25" t="s">
        <v>79</v>
      </c>
      <c r="AY984" s="25" t="s">
        <v>188</v>
      </c>
      <c r="BE984" s="214">
        <f>IF(N984="základní",J984,0)</f>
        <v>0</v>
      </c>
      <c r="BF984" s="214">
        <f>IF(N984="snížená",J984,0)</f>
        <v>0</v>
      </c>
      <c r="BG984" s="214">
        <f>IF(N984="zákl. přenesená",J984,0)</f>
        <v>0</v>
      </c>
      <c r="BH984" s="214">
        <f>IF(N984="sníž. přenesená",J984,0)</f>
        <v>0</v>
      </c>
      <c r="BI984" s="214">
        <f>IF(N984="nulová",J984,0)</f>
        <v>0</v>
      </c>
      <c r="BJ984" s="25" t="s">
        <v>75</v>
      </c>
      <c r="BK984" s="214">
        <f>ROUND(I984*H984,2)</f>
        <v>0</v>
      </c>
      <c r="BL984" s="25" t="s">
        <v>270</v>
      </c>
      <c r="BM984" s="25" t="s">
        <v>1581</v>
      </c>
    </row>
    <row r="985" spans="2:65" s="12" customFormat="1">
      <c r="B985" s="215"/>
      <c r="C985" s="216"/>
      <c r="D985" s="217" t="s">
        <v>197</v>
      </c>
      <c r="E985" s="218" t="s">
        <v>21</v>
      </c>
      <c r="F985" s="219" t="s">
        <v>1582</v>
      </c>
      <c r="G985" s="216"/>
      <c r="H985" s="220">
        <v>1</v>
      </c>
      <c r="I985" s="221"/>
      <c r="J985" s="216"/>
      <c r="K985" s="216"/>
      <c r="L985" s="222"/>
      <c r="M985" s="223"/>
      <c r="N985" s="224"/>
      <c r="O985" s="224"/>
      <c r="P985" s="224"/>
      <c r="Q985" s="224"/>
      <c r="R985" s="224"/>
      <c r="S985" s="224"/>
      <c r="T985" s="225"/>
      <c r="AT985" s="226" t="s">
        <v>197</v>
      </c>
      <c r="AU985" s="226" t="s">
        <v>79</v>
      </c>
      <c r="AV985" s="12" t="s">
        <v>79</v>
      </c>
      <c r="AW985" s="12" t="s">
        <v>32</v>
      </c>
      <c r="AX985" s="12" t="s">
        <v>68</v>
      </c>
      <c r="AY985" s="226" t="s">
        <v>188</v>
      </c>
    </row>
    <row r="986" spans="2:65" s="12" customFormat="1">
      <c r="B986" s="215"/>
      <c r="C986" s="216"/>
      <c r="D986" s="217" t="s">
        <v>197</v>
      </c>
      <c r="E986" s="218" t="s">
        <v>21</v>
      </c>
      <c r="F986" s="219" t="s">
        <v>1583</v>
      </c>
      <c r="G986" s="216"/>
      <c r="H986" s="220">
        <v>1</v>
      </c>
      <c r="I986" s="221"/>
      <c r="J986" s="216"/>
      <c r="K986" s="216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197</v>
      </c>
      <c r="AU986" s="226" t="s">
        <v>79</v>
      </c>
      <c r="AV986" s="12" t="s">
        <v>79</v>
      </c>
      <c r="AW986" s="12" t="s">
        <v>32</v>
      </c>
      <c r="AX986" s="12" t="s">
        <v>68</v>
      </c>
      <c r="AY986" s="226" t="s">
        <v>188</v>
      </c>
    </row>
    <row r="987" spans="2:65" s="13" customFormat="1">
      <c r="B987" s="227"/>
      <c r="C987" s="228"/>
      <c r="D987" s="229" t="s">
        <v>197</v>
      </c>
      <c r="E987" s="230" t="s">
        <v>21</v>
      </c>
      <c r="F987" s="231" t="s">
        <v>199</v>
      </c>
      <c r="G987" s="228"/>
      <c r="H987" s="232">
        <v>2</v>
      </c>
      <c r="I987" s="233"/>
      <c r="J987" s="228"/>
      <c r="K987" s="228"/>
      <c r="L987" s="234"/>
      <c r="M987" s="235"/>
      <c r="N987" s="236"/>
      <c r="O987" s="236"/>
      <c r="P987" s="236"/>
      <c r="Q987" s="236"/>
      <c r="R987" s="236"/>
      <c r="S987" s="236"/>
      <c r="T987" s="237"/>
      <c r="AT987" s="238" t="s">
        <v>197</v>
      </c>
      <c r="AU987" s="238" t="s">
        <v>79</v>
      </c>
      <c r="AV987" s="13" t="s">
        <v>114</v>
      </c>
      <c r="AW987" s="13" t="s">
        <v>32</v>
      </c>
      <c r="AX987" s="13" t="s">
        <v>75</v>
      </c>
      <c r="AY987" s="238" t="s">
        <v>188</v>
      </c>
    </row>
    <row r="988" spans="2:65" s="1" customFormat="1" ht="22.5" customHeight="1">
      <c r="B988" s="42"/>
      <c r="C988" s="256" t="s">
        <v>1584</v>
      </c>
      <c r="D988" s="256" t="s">
        <v>292</v>
      </c>
      <c r="E988" s="257" t="s">
        <v>1585</v>
      </c>
      <c r="F988" s="258" t="s">
        <v>1586</v>
      </c>
      <c r="G988" s="259" t="s">
        <v>430</v>
      </c>
      <c r="H988" s="260">
        <v>1</v>
      </c>
      <c r="I988" s="261"/>
      <c r="J988" s="262">
        <f>ROUND(I988*H988,2)</f>
        <v>0</v>
      </c>
      <c r="K988" s="258" t="s">
        <v>21</v>
      </c>
      <c r="L988" s="263"/>
      <c r="M988" s="264" t="s">
        <v>21</v>
      </c>
      <c r="N988" s="265" t="s">
        <v>39</v>
      </c>
      <c r="O988" s="43"/>
      <c r="P988" s="212">
        <f>O988*H988</f>
        <v>0</v>
      </c>
      <c r="Q988" s="212">
        <v>0.08</v>
      </c>
      <c r="R988" s="212">
        <f>Q988*H988</f>
        <v>0.08</v>
      </c>
      <c r="S988" s="212">
        <v>0</v>
      </c>
      <c r="T988" s="213">
        <f>S988*H988</f>
        <v>0</v>
      </c>
      <c r="AR988" s="25" t="s">
        <v>354</v>
      </c>
      <c r="AT988" s="25" t="s">
        <v>292</v>
      </c>
      <c r="AU988" s="25" t="s">
        <v>79</v>
      </c>
      <c r="AY988" s="25" t="s">
        <v>188</v>
      </c>
      <c r="BE988" s="214">
        <f>IF(N988="základní",J988,0)</f>
        <v>0</v>
      </c>
      <c r="BF988" s="214">
        <f>IF(N988="snížená",J988,0)</f>
        <v>0</v>
      </c>
      <c r="BG988" s="214">
        <f>IF(N988="zákl. přenesená",J988,0)</f>
        <v>0</v>
      </c>
      <c r="BH988" s="214">
        <f>IF(N988="sníž. přenesená",J988,0)</f>
        <v>0</v>
      </c>
      <c r="BI988" s="214">
        <f>IF(N988="nulová",J988,0)</f>
        <v>0</v>
      </c>
      <c r="BJ988" s="25" t="s">
        <v>75</v>
      </c>
      <c r="BK988" s="214">
        <f>ROUND(I988*H988,2)</f>
        <v>0</v>
      </c>
      <c r="BL988" s="25" t="s">
        <v>270</v>
      </c>
      <c r="BM988" s="25" t="s">
        <v>1587</v>
      </c>
    </row>
    <row r="989" spans="2:65" s="12" customFormat="1">
      <c r="B989" s="215"/>
      <c r="C989" s="216"/>
      <c r="D989" s="229" t="s">
        <v>197</v>
      </c>
      <c r="E989" s="239" t="s">
        <v>21</v>
      </c>
      <c r="F989" s="240" t="s">
        <v>1588</v>
      </c>
      <c r="G989" s="216"/>
      <c r="H989" s="241">
        <v>1</v>
      </c>
      <c r="I989" s="221"/>
      <c r="J989" s="216"/>
      <c r="K989" s="216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197</v>
      </c>
      <c r="AU989" s="226" t="s">
        <v>79</v>
      </c>
      <c r="AV989" s="12" t="s">
        <v>79</v>
      </c>
      <c r="AW989" s="12" t="s">
        <v>32</v>
      </c>
      <c r="AX989" s="12" t="s">
        <v>75</v>
      </c>
      <c r="AY989" s="226" t="s">
        <v>188</v>
      </c>
    </row>
    <row r="990" spans="2:65" s="1" customFormat="1" ht="22.5" customHeight="1">
      <c r="B990" s="42"/>
      <c r="C990" s="256" t="s">
        <v>1589</v>
      </c>
      <c r="D990" s="256" t="s">
        <v>292</v>
      </c>
      <c r="E990" s="257" t="s">
        <v>1590</v>
      </c>
      <c r="F990" s="258" t="s">
        <v>1591</v>
      </c>
      <c r="G990" s="259" t="s">
        <v>430</v>
      </c>
      <c r="H990" s="260">
        <v>1</v>
      </c>
      <c r="I990" s="261"/>
      <c r="J990" s="262">
        <f>ROUND(I990*H990,2)</f>
        <v>0</v>
      </c>
      <c r="K990" s="258" t="s">
        <v>21</v>
      </c>
      <c r="L990" s="263"/>
      <c r="M990" s="264" t="s">
        <v>21</v>
      </c>
      <c r="N990" s="265" t="s">
        <v>39</v>
      </c>
      <c r="O990" s="43"/>
      <c r="P990" s="212">
        <f>O990*H990</f>
        <v>0</v>
      </c>
      <c r="Q990" s="212">
        <v>0.08</v>
      </c>
      <c r="R990" s="212">
        <f>Q990*H990</f>
        <v>0.08</v>
      </c>
      <c r="S990" s="212">
        <v>0</v>
      </c>
      <c r="T990" s="213">
        <f>S990*H990</f>
        <v>0</v>
      </c>
      <c r="AR990" s="25" t="s">
        <v>354</v>
      </c>
      <c r="AT990" s="25" t="s">
        <v>292</v>
      </c>
      <c r="AU990" s="25" t="s">
        <v>79</v>
      </c>
      <c r="AY990" s="25" t="s">
        <v>188</v>
      </c>
      <c r="BE990" s="214">
        <f>IF(N990="základní",J990,0)</f>
        <v>0</v>
      </c>
      <c r="BF990" s="214">
        <f>IF(N990="snížená",J990,0)</f>
        <v>0</v>
      </c>
      <c r="BG990" s="214">
        <f>IF(N990="zákl. přenesená",J990,0)</f>
        <v>0</v>
      </c>
      <c r="BH990" s="214">
        <f>IF(N990="sníž. přenesená",J990,0)</f>
        <v>0</v>
      </c>
      <c r="BI990" s="214">
        <f>IF(N990="nulová",J990,0)</f>
        <v>0</v>
      </c>
      <c r="BJ990" s="25" t="s">
        <v>75</v>
      </c>
      <c r="BK990" s="214">
        <f>ROUND(I990*H990,2)</f>
        <v>0</v>
      </c>
      <c r="BL990" s="25" t="s">
        <v>270</v>
      </c>
      <c r="BM990" s="25" t="s">
        <v>1592</v>
      </c>
    </row>
    <row r="991" spans="2:65" s="12" customFormat="1">
      <c r="B991" s="215"/>
      <c r="C991" s="216"/>
      <c r="D991" s="229" t="s">
        <v>197</v>
      </c>
      <c r="E991" s="239" t="s">
        <v>21</v>
      </c>
      <c r="F991" s="240" t="s">
        <v>1588</v>
      </c>
      <c r="G991" s="216"/>
      <c r="H991" s="241">
        <v>1</v>
      </c>
      <c r="I991" s="221"/>
      <c r="J991" s="216"/>
      <c r="K991" s="216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197</v>
      </c>
      <c r="AU991" s="226" t="s">
        <v>79</v>
      </c>
      <c r="AV991" s="12" t="s">
        <v>79</v>
      </c>
      <c r="AW991" s="12" t="s">
        <v>32</v>
      </c>
      <c r="AX991" s="12" t="s">
        <v>75</v>
      </c>
      <c r="AY991" s="226" t="s">
        <v>188</v>
      </c>
    </row>
    <row r="992" spans="2:65" s="1" customFormat="1" ht="22.5" customHeight="1">
      <c r="B992" s="42"/>
      <c r="C992" s="203" t="s">
        <v>1593</v>
      </c>
      <c r="D992" s="203" t="s">
        <v>190</v>
      </c>
      <c r="E992" s="204" t="s">
        <v>1594</v>
      </c>
      <c r="F992" s="205" t="s">
        <v>1595</v>
      </c>
      <c r="G992" s="206" t="s">
        <v>430</v>
      </c>
      <c r="H992" s="207">
        <v>2</v>
      </c>
      <c r="I992" s="208"/>
      <c r="J992" s="209">
        <f>ROUND(I992*H992,2)</f>
        <v>0</v>
      </c>
      <c r="K992" s="205" t="s">
        <v>21</v>
      </c>
      <c r="L992" s="62"/>
      <c r="M992" s="210" t="s">
        <v>21</v>
      </c>
      <c r="N992" s="211" t="s">
        <v>39</v>
      </c>
      <c r="O992" s="43"/>
      <c r="P992" s="212">
        <f>O992*H992</f>
        <v>0</v>
      </c>
      <c r="Q992" s="212">
        <v>5.5999999999999995E-4</v>
      </c>
      <c r="R992" s="212">
        <f>Q992*H992</f>
        <v>1.1199999999999999E-3</v>
      </c>
      <c r="S992" s="212">
        <v>0</v>
      </c>
      <c r="T992" s="213">
        <f>S992*H992</f>
        <v>0</v>
      </c>
      <c r="AR992" s="25" t="s">
        <v>270</v>
      </c>
      <c r="AT992" s="25" t="s">
        <v>190</v>
      </c>
      <c r="AU992" s="25" t="s">
        <v>79</v>
      </c>
      <c r="AY992" s="25" t="s">
        <v>188</v>
      </c>
      <c r="BE992" s="214">
        <f>IF(N992="základní",J992,0)</f>
        <v>0</v>
      </c>
      <c r="BF992" s="214">
        <f>IF(N992="snížená",J992,0)</f>
        <v>0</v>
      </c>
      <c r="BG992" s="214">
        <f>IF(N992="zákl. přenesená",J992,0)</f>
        <v>0</v>
      </c>
      <c r="BH992" s="214">
        <f>IF(N992="sníž. přenesená",J992,0)</f>
        <v>0</v>
      </c>
      <c r="BI992" s="214">
        <f>IF(N992="nulová",J992,0)</f>
        <v>0</v>
      </c>
      <c r="BJ992" s="25" t="s">
        <v>75</v>
      </c>
      <c r="BK992" s="214">
        <f>ROUND(I992*H992,2)</f>
        <v>0</v>
      </c>
      <c r="BL992" s="25" t="s">
        <v>270</v>
      </c>
      <c r="BM992" s="25" t="s">
        <v>1596</v>
      </c>
    </row>
    <row r="993" spans="2:65" s="12" customFormat="1">
      <c r="B993" s="215"/>
      <c r="C993" s="216"/>
      <c r="D993" s="217" t="s">
        <v>197</v>
      </c>
      <c r="E993" s="218" t="s">
        <v>21</v>
      </c>
      <c r="F993" s="219" t="s">
        <v>1597</v>
      </c>
      <c r="G993" s="216"/>
      <c r="H993" s="220">
        <v>2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197</v>
      </c>
      <c r="AU993" s="226" t="s">
        <v>79</v>
      </c>
      <c r="AV993" s="12" t="s">
        <v>79</v>
      </c>
      <c r="AW993" s="12" t="s">
        <v>32</v>
      </c>
      <c r="AX993" s="12" t="s">
        <v>68</v>
      </c>
      <c r="AY993" s="226" t="s">
        <v>188</v>
      </c>
    </row>
    <row r="994" spans="2:65" s="13" customFormat="1">
      <c r="B994" s="227"/>
      <c r="C994" s="228"/>
      <c r="D994" s="229" t="s">
        <v>197</v>
      </c>
      <c r="E994" s="230" t="s">
        <v>21</v>
      </c>
      <c r="F994" s="231" t="s">
        <v>199</v>
      </c>
      <c r="G994" s="228"/>
      <c r="H994" s="232">
        <v>2</v>
      </c>
      <c r="I994" s="233"/>
      <c r="J994" s="228"/>
      <c r="K994" s="228"/>
      <c r="L994" s="234"/>
      <c r="M994" s="235"/>
      <c r="N994" s="236"/>
      <c r="O994" s="236"/>
      <c r="P994" s="236"/>
      <c r="Q994" s="236"/>
      <c r="R994" s="236"/>
      <c r="S994" s="236"/>
      <c r="T994" s="237"/>
      <c r="AT994" s="238" t="s">
        <v>197</v>
      </c>
      <c r="AU994" s="238" t="s">
        <v>79</v>
      </c>
      <c r="AV994" s="13" t="s">
        <v>114</v>
      </c>
      <c r="AW994" s="13" t="s">
        <v>32</v>
      </c>
      <c r="AX994" s="13" t="s">
        <v>75</v>
      </c>
      <c r="AY994" s="238" t="s">
        <v>188</v>
      </c>
    </row>
    <row r="995" spans="2:65" s="1" customFormat="1" ht="31.5" customHeight="1">
      <c r="B995" s="42"/>
      <c r="C995" s="256" t="s">
        <v>1598</v>
      </c>
      <c r="D995" s="256" t="s">
        <v>292</v>
      </c>
      <c r="E995" s="257" t="s">
        <v>1599</v>
      </c>
      <c r="F995" s="258" t="s">
        <v>1600</v>
      </c>
      <c r="G995" s="259" t="s">
        <v>430</v>
      </c>
      <c r="H995" s="260">
        <v>2</v>
      </c>
      <c r="I995" s="261"/>
      <c r="J995" s="262">
        <f>ROUND(I995*H995,2)</f>
        <v>0</v>
      </c>
      <c r="K995" s="258" t="s">
        <v>21</v>
      </c>
      <c r="L995" s="263"/>
      <c r="M995" s="264" t="s">
        <v>21</v>
      </c>
      <c r="N995" s="265" t="s">
        <v>39</v>
      </c>
      <c r="O995" s="43"/>
      <c r="P995" s="212">
        <f>O995*H995</f>
        <v>0</v>
      </c>
      <c r="Q995" s="212">
        <v>0.08</v>
      </c>
      <c r="R995" s="212">
        <f>Q995*H995</f>
        <v>0.16</v>
      </c>
      <c r="S995" s="212">
        <v>0</v>
      </c>
      <c r="T995" s="213">
        <f>S995*H995</f>
        <v>0</v>
      </c>
      <c r="AR995" s="25" t="s">
        <v>354</v>
      </c>
      <c r="AT995" s="25" t="s">
        <v>292</v>
      </c>
      <c r="AU995" s="25" t="s">
        <v>79</v>
      </c>
      <c r="AY995" s="25" t="s">
        <v>188</v>
      </c>
      <c r="BE995" s="214">
        <f>IF(N995="základní",J995,0)</f>
        <v>0</v>
      </c>
      <c r="BF995" s="214">
        <f>IF(N995="snížená",J995,0)</f>
        <v>0</v>
      </c>
      <c r="BG995" s="214">
        <f>IF(N995="zákl. přenesená",J995,0)</f>
        <v>0</v>
      </c>
      <c r="BH995" s="214">
        <f>IF(N995="sníž. přenesená",J995,0)</f>
        <v>0</v>
      </c>
      <c r="BI995" s="214">
        <f>IF(N995="nulová",J995,0)</f>
        <v>0</v>
      </c>
      <c r="BJ995" s="25" t="s">
        <v>75</v>
      </c>
      <c r="BK995" s="214">
        <f>ROUND(I995*H995,2)</f>
        <v>0</v>
      </c>
      <c r="BL995" s="25" t="s">
        <v>270</v>
      </c>
      <c r="BM995" s="25" t="s">
        <v>1601</v>
      </c>
    </row>
    <row r="996" spans="2:65" s="12" customFormat="1">
      <c r="B996" s="215"/>
      <c r="C996" s="216"/>
      <c r="D996" s="229" t="s">
        <v>197</v>
      </c>
      <c r="E996" s="239" t="s">
        <v>21</v>
      </c>
      <c r="F996" s="240" t="s">
        <v>1602</v>
      </c>
      <c r="G996" s="216"/>
      <c r="H996" s="241">
        <v>2</v>
      </c>
      <c r="I996" s="221"/>
      <c r="J996" s="216"/>
      <c r="K996" s="216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197</v>
      </c>
      <c r="AU996" s="226" t="s">
        <v>79</v>
      </c>
      <c r="AV996" s="12" t="s">
        <v>79</v>
      </c>
      <c r="AW996" s="12" t="s">
        <v>32</v>
      </c>
      <c r="AX996" s="12" t="s">
        <v>75</v>
      </c>
      <c r="AY996" s="226" t="s">
        <v>188</v>
      </c>
    </row>
    <row r="997" spans="2:65" s="1" customFormat="1" ht="22.5" customHeight="1">
      <c r="B997" s="42"/>
      <c r="C997" s="203" t="s">
        <v>1603</v>
      </c>
      <c r="D997" s="203" t="s">
        <v>190</v>
      </c>
      <c r="E997" s="204" t="s">
        <v>1604</v>
      </c>
      <c r="F997" s="205" t="s">
        <v>1605</v>
      </c>
      <c r="G997" s="206" t="s">
        <v>430</v>
      </c>
      <c r="H997" s="207">
        <v>1</v>
      </c>
      <c r="I997" s="208"/>
      <c r="J997" s="209">
        <f>ROUND(I997*H997,2)</f>
        <v>0</v>
      </c>
      <c r="K997" s="205" t="s">
        <v>21</v>
      </c>
      <c r="L997" s="62"/>
      <c r="M997" s="210" t="s">
        <v>21</v>
      </c>
      <c r="N997" s="211" t="s">
        <v>39</v>
      </c>
      <c r="O997" s="43"/>
      <c r="P997" s="212">
        <f>O997*H997</f>
        <v>0</v>
      </c>
      <c r="Q997" s="212">
        <v>0</v>
      </c>
      <c r="R997" s="212">
        <f>Q997*H997</f>
        <v>0</v>
      </c>
      <c r="S997" s="212">
        <v>0</v>
      </c>
      <c r="T997" s="213">
        <f>S997*H997</f>
        <v>0</v>
      </c>
      <c r="AR997" s="25" t="s">
        <v>270</v>
      </c>
      <c r="AT997" s="25" t="s">
        <v>190</v>
      </c>
      <c r="AU997" s="25" t="s">
        <v>79</v>
      </c>
      <c r="AY997" s="25" t="s">
        <v>188</v>
      </c>
      <c r="BE997" s="214">
        <f>IF(N997="základní",J997,0)</f>
        <v>0</v>
      </c>
      <c r="BF997" s="214">
        <f>IF(N997="snížená",J997,0)</f>
        <v>0</v>
      </c>
      <c r="BG997" s="214">
        <f>IF(N997="zákl. přenesená",J997,0)</f>
        <v>0</v>
      </c>
      <c r="BH997" s="214">
        <f>IF(N997="sníž. přenesená",J997,0)</f>
        <v>0</v>
      </c>
      <c r="BI997" s="214">
        <f>IF(N997="nulová",J997,0)</f>
        <v>0</v>
      </c>
      <c r="BJ997" s="25" t="s">
        <v>75</v>
      </c>
      <c r="BK997" s="214">
        <f>ROUND(I997*H997,2)</f>
        <v>0</v>
      </c>
      <c r="BL997" s="25" t="s">
        <v>270</v>
      </c>
      <c r="BM997" s="25" t="s">
        <v>1606</v>
      </c>
    </row>
    <row r="998" spans="2:65" s="12" customFormat="1">
      <c r="B998" s="215"/>
      <c r="C998" s="216"/>
      <c r="D998" s="217" t="s">
        <v>197</v>
      </c>
      <c r="E998" s="218" t="s">
        <v>21</v>
      </c>
      <c r="F998" s="219" t="s">
        <v>1607</v>
      </c>
      <c r="G998" s="216"/>
      <c r="H998" s="220">
        <v>1</v>
      </c>
      <c r="I998" s="221"/>
      <c r="J998" s="216"/>
      <c r="K998" s="216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197</v>
      </c>
      <c r="AU998" s="226" t="s">
        <v>79</v>
      </c>
      <c r="AV998" s="12" t="s">
        <v>79</v>
      </c>
      <c r="AW998" s="12" t="s">
        <v>32</v>
      </c>
      <c r="AX998" s="12" t="s">
        <v>68</v>
      </c>
      <c r="AY998" s="226" t="s">
        <v>188</v>
      </c>
    </row>
    <row r="999" spans="2:65" s="13" customFormat="1">
      <c r="B999" s="227"/>
      <c r="C999" s="228"/>
      <c r="D999" s="229" t="s">
        <v>197</v>
      </c>
      <c r="E999" s="230" t="s">
        <v>21</v>
      </c>
      <c r="F999" s="231" t="s">
        <v>199</v>
      </c>
      <c r="G999" s="228"/>
      <c r="H999" s="232">
        <v>1</v>
      </c>
      <c r="I999" s="233"/>
      <c r="J999" s="228"/>
      <c r="K999" s="228"/>
      <c r="L999" s="234"/>
      <c r="M999" s="235"/>
      <c r="N999" s="236"/>
      <c r="O999" s="236"/>
      <c r="P999" s="236"/>
      <c r="Q999" s="236"/>
      <c r="R999" s="236"/>
      <c r="S999" s="236"/>
      <c r="T999" s="237"/>
      <c r="AT999" s="238" t="s">
        <v>197</v>
      </c>
      <c r="AU999" s="238" t="s">
        <v>79</v>
      </c>
      <c r="AV999" s="13" t="s">
        <v>114</v>
      </c>
      <c r="AW999" s="13" t="s">
        <v>32</v>
      </c>
      <c r="AX999" s="13" t="s">
        <v>75</v>
      </c>
      <c r="AY999" s="238" t="s">
        <v>188</v>
      </c>
    </row>
    <row r="1000" spans="2:65" s="1" customFormat="1" ht="22.5" customHeight="1">
      <c r="B1000" s="42"/>
      <c r="C1000" s="203" t="s">
        <v>1608</v>
      </c>
      <c r="D1000" s="203" t="s">
        <v>190</v>
      </c>
      <c r="E1000" s="204" t="s">
        <v>1609</v>
      </c>
      <c r="F1000" s="205" t="s">
        <v>1610</v>
      </c>
      <c r="G1000" s="206" t="s">
        <v>430</v>
      </c>
      <c r="H1000" s="207">
        <v>2</v>
      </c>
      <c r="I1000" s="208"/>
      <c r="J1000" s="209">
        <f>ROUND(I1000*H1000,2)</f>
        <v>0</v>
      </c>
      <c r="K1000" s="205" t="s">
        <v>21</v>
      </c>
      <c r="L1000" s="62"/>
      <c r="M1000" s="210" t="s">
        <v>21</v>
      </c>
      <c r="N1000" s="211" t="s">
        <v>39</v>
      </c>
      <c r="O1000" s="43"/>
      <c r="P1000" s="212">
        <f>O1000*H1000</f>
        <v>0</v>
      </c>
      <c r="Q1000" s="212">
        <v>0</v>
      </c>
      <c r="R1000" s="212">
        <f>Q1000*H1000</f>
        <v>0</v>
      </c>
      <c r="S1000" s="212">
        <v>0</v>
      </c>
      <c r="T1000" s="213">
        <f>S1000*H1000</f>
        <v>0</v>
      </c>
      <c r="AR1000" s="25" t="s">
        <v>270</v>
      </c>
      <c r="AT1000" s="25" t="s">
        <v>190</v>
      </c>
      <c r="AU1000" s="25" t="s">
        <v>79</v>
      </c>
      <c r="AY1000" s="25" t="s">
        <v>188</v>
      </c>
      <c r="BE1000" s="214">
        <f>IF(N1000="základní",J1000,0)</f>
        <v>0</v>
      </c>
      <c r="BF1000" s="214">
        <f>IF(N1000="snížená",J1000,0)</f>
        <v>0</v>
      </c>
      <c r="BG1000" s="214">
        <f>IF(N1000="zákl. přenesená",J1000,0)</f>
        <v>0</v>
      </c>
      <c r="BH1000" s="214">
        <f>IF(N1000="sníž. přenesená",J1000,0)</f>
        <v>0</v>
      </c>
      <c r="BI1000" s="214">
        <f>IF(N1000="nulová",J1000,0)</f>
        <v>0</v>
      </c>
      <c r="BJ1000" s="25" t="s">
        <v>75</v>
      </c>
      <c r="BK1000" s="214">
        <f>ROUND(I1000*H1000,2)</f>
        <v>0</v>
      </c>
      <c r="BL1000" s="25" t="s">
        <v>270</v>
      </c>
      <c r="BM1000" s="25" t="s">
        <v>1611</v>
      </c>
    </row>
    <row r="1001" spans="2:65" s="12" customFormat="1">
      <c r="B1001" s="215"/>
      <c r="C1001" s="216"/>
      <c r="D1001" s="217" t="s">
        <v>197</v>
      </c>
      <c r="E1001" s="218" t="s">
        <v>21</v>
      </c>
      <c r="F1001" s="219" t="s">
        <v>1612</v>
      </c>
      <c r="G1001" s="216"/>
      <c r="H1001" s="220">
        <v>2</v>
      </c>
      <c r="I1001" s="221"/>
      <c r="J1001" s="216"/>
      <c r="K1001" s="216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197</v>
      </c>
      <c r="AU1001" s="226" t="s">
        <v>79</v>
      </c>
      <c r="AV1001" s="12" t="s">
        <v>79</v>
      </c>
      <c r="AW1001" s="12" t="s">
        <v>32</v>
      </c>
      <c r="AX1001" s="12" t="s">
        <v>68</v>
      </c>
      <c r="AY1001" s="226" t="s">
        <v>188</v>
      </c>
    </row>
    <row r="1002" spans="2:65" s="13" customFormat="1">
      <c r="B1002" s="227"/>
      <c r="C1002" s="228"/>
      <c r="D1002" s="229" t="s">
        <v>197</v>
      </c>
      <c r="E1002" s="230" t="s">
        <v>21</v>
      </c>
      <c r="F1002" s="231" t="s">
        <v>199</v>
      </c>
      <c r="G1002" s="228"/>
      <c r="H1002" s="232">
        <v>2</v>
      </c>
      <c r="I1002" s="233"/>
      <c r="J1002" s="228"/>
      <c r="K1002" s="228"/>
      <c r="L1002" s="234"/>
      <c r="M1002" s="235"/>
      <c r="N1002" s="236"/>
      <c r="O1002" s="236"/>
      <c r="P1002" s="236"/>
      <c r="Q1002" s="236"/>
      <c r="R1002" s="236"/>
      <c r="S1002" s="236"/>
      <c r="T1002" s="237"/>
      <c r="AT1002" s="238" t="s">
        <v>197</v>
      </c>
      <c r="AU1002" s="238" t="s">
        <v>79</v>
      </c>
      <c r="AV1002" s="13" t="s">
        <v>114</v>
      </c>
      <c r="AW1002" s="13" t="s">
        <v>32</v>
      </c>
      <c r="AX1002" s="13" t="s">
        <v>75</v>
      </c>
      <c r="AY1002" s="238" t="s">
        <v>188</v>
      </c>
    </row>
    <row r="1003" spans="2:65" s="1" customFormat="1" ht="22.5" customHeight="1">
      <c r="B1003" s="42"/>
      <c r="C1003" s="203" t="s">
        <v>1613</v>
      </c>
      <c r="D1003" s="203" t="s">
        <v>190</v>
      </c>
      <c r="E1003" s="204" t="s">
        <v>1614</v>
      </c>
      <c r="F1003" s="205" t="s">
        <v>1615</v>
      </c>
      <c r="G1003" s="206" t="s">
        <v>1616</v>
      </c>
      <c r="H1003" s="294"/>
      <c r="I1003" s="208"/>
      <c r="J1003" s="209">
        <f>ROUND(I1003*H1003,2)</f>
        <v>0</v>
      </c>
      <c r="K1003" s="205" t="s">
        <v>21</v>
      </c>
      <c r="L1003" s="62"/>
      <c r="M1003" s="210" t="s">
        <v>21</v>
      </c>
      <c r="N1003" s="211" t="s">
        <v>39</v>
      </c>
      <c r="O1003" s="43"/>
      <c r="P1003" s="212">
        <f>O1003*H1003</f>
        <v>0</v>
      </c>
      <c r="Q1003" s="212">
        <v>0</v>
      </c>
      <c r="R1003" s="212">
        <f>Q1003*H1003</f>
        <v>0</v>
      </c>
      <c r="S1003" s="212">
        <v>0</v>
      </c>
      <c r="T1003" s="213">
        <f>S1003*H1003</f>
        <v>0</v>
      </c>
      <c r="AR1003" s="25" t="s">
        <v>270</v>
      </c>
      <c r="AT1003" s="25" t="s">
        <v>190</v>
      </c>
      <c r="AU1003" s="25" t="s">
        <v>79</v>
      </c>
      <c r="AY1003" s="25" t="s">
        <v>188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25" t="s">
        <v>75</v>
      </c>
      <c r="BK1003" s="214">
        <f>ROUND(I1003*H1003,2)</f>
        <v>0</v>
      </c>
      <c r="BL1003" s="25" t="s">
        <v>270</v>
      </c>
      <c r="BM1003" s="25" t="s">
        <v>1617</v>
      </c>
    </row>
    <row r="1004" spans="2:65" s="11" customFormat="1" ht="29.85" customHeight="1">
      <c r="B1004" s="186"/>
      <c r="C1004" s="187"/>
      <c r="D1004" s="200" t="s">
        <v>67</v>
      </c>
      <c r="E1004" s="201" t="s">
        <v>1618</v>
      </c>
      <c r="F1004" s="201" t="s">
        <v>1619</v>
      </c>
      <c r="G1004" s="187"/>
      <c r="H1004" s="187"/>
      <c r="I1004" s="190"/>
      <c r="J1004" s="202">
        <f>BK1004</f>
        <v>0</v>
      </c>
      <c r="K1004" s="187"/>
      <c r="L1004" s="192"/>
      <c r="M1004" s="193"/>
      <c r="N1004" s="194"/>
      <c r="O1004" s="194"/>
      <c r="P1004" s="195">
        <f>SUM(P1005:P1094)</f>
        <v>0</v>
      </c>
      <c r="Q1004" s="194"/>
      <c r="R1004" s="195">
        <f>SUM(R1005:R1094)</f>
        <v>3.7664469999999994</v>
      </c>
      <c r="S1004" s="194"/>
      <c r="T1004" s="196">
        <f>SUM(T1005:T1094)</f>
        <v>0</v>
      </c>
      <c r="AR1004" s="197" t="s">
        <v>79</v>
      </c>
      <c r="AT1004" s="198" t="s">
        <v>67</v>
      </c>
      <c r="AU1004" s="198" t="s">
        <v>75</v>
      </c>
      <c r="AY1004" s="197" t="s">
        <v>188</v>
      </c>
      <c r="BK1004" s="199">
        <f>SUM(BK1005:BK1094)</f>
        <v>0</v>
      </c>
    </row>
    <row r="1005" spans="2:65" s="1" customFormat="1" ht="31.5" customHeight="1">
      <c r="B1005" s="42"/>
      <c r="C1005" s="203" t="s">
        <v>1620</v>
      </c>
      <c r="D1005" s="203" t="s">
        <v>190</v>
      </c>
      <c r="E1005" s="204" t="s">
        <v>1621</v>
      </c>
      <c r="F1005" s="205" t="s">
        <v>1622</v>
      </c>
      <c r="G1005" s="206" t="s">
        <v>234</v>
      </c>
      <c r="H1005" s="207">
        <v>71</v>
      </c>
      <c r="I1005" s="208"/>
      <c r="J1005" s="209">
        <f>ROUND(I1005*H1005,2)</f>
        <v>0</v>
      </c>
      <c r="K1005" s="205" t="s">
        <v>21</v>
      </c>
      <c r="L1005" s="62"/>
      <c r="M1005" s="210" t="s">
        <v>21</v>
      </c>
      <c r="N1005" s="211" t="s">
        <v>39</v>
      </c>
      <c r="O1005" s="43"/>
      <c r="P1005" s="212">
        <f>O1005*H1005</f>
        <v>0</v>
      </c>
      <c r="Q1005" s="212">
        <v>0</v>
      </c>
      <c r="R1005" s="212">
        <f>Q1005*H1005</f>
        <v>0</v>
      </c>
      <c r="S1005" s="212">
        <v>0</v>
      </c>
      <c r="T1005" s="213">
        <f>S1005*H1005</f>
        <v>0</v>
      </c>
      <c r="AR1005" s="25" t="s">
        <v>270</v>
      </c>
      <c r="AT1005" s="25" t="s">
        <v>190</v>
      </c>
      <c r="AU1005" s="25" t="s">
        <v>79</v>
      </c>
      <c r="AY1005" s="25" t="s">
        <v>188</v>
      </c>
      <c r="BE1005" s="214">
        <f>IF(N1005="základní",J1005,0)</f>
        <v>0</v>
      </c>
      <c r="BF1005" s="214">
        <f>IF(N1005="snížená",J1005,0)</f>
        <v>0</v>
      </c>
      <c r="BG1005" s="214">
        <f>IF(N1005="zákl. přenesená",J1005,0)</f>
        <v>0</v>
      </c>
      <c r="BH1005" s="214">
        <f>IF(N1005="sníž. přenesená",J1005,0)</f>
        <v>0</v>
      </c>
      <c r="BI1005" s="214">
        <f>IF(N1005="nulová",J1005,0)</f>
        <v>0</v>
      </c>
      <c r="BJ1005" s="25" t="s">
        <v>75</v>
      </c>
      <c r="BK1005" s="214">
        <f>ROUND(I1005*H1005,2)</f>
        <v>0</v>
      </c>
      <c r="BL1005" s="25" t="s">
        <v>270</v>
      </c>
      <c r="BM1005" s="25" t="s">
        <v>1623</v>
      </c>
    </row>
    <row r="1006" spans="2:65" s="12" customFormat="1">
      <c r="B1006" s="215"/>
      <c r="C1006" s="216"/>
      <c r="D1006" s="217" t="s">
        <v>197</v>
      </c>
      <c r="E1006" s="218" t="s">
        <v>21</v>
      </c>
      <c r="F1006" s="219" t="s">
        <v>1624</v>
      </c>
      <c r="G1006" s="216"/>
      <c r="H1006" s="220">
        <v>6.7</v>
      </c>
      <c r="I1006" s="221"/>
      <c r="J1006" s="216"/>
      <c r="K1006" s="216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197</v>
      </c>
      <c r="AU1006" s="226" t="s">
        <v>79</v>
      </c>
      <c r="AV1006" s="12" t="s">
        <v>79</v>
      </c>
      <c r="AW1006" s="12" t="s">
        <v>32</v>
      </c>
      <c r="AX1006" s="12" t="s">
        <v>68</v>
      </c>
      <c r="AY1006" s="226" t="s">
        <v>188</v>
      </c>
    </row>
    <row r="1007" spans="2:65" s="12" customFormat="1">
      <c r="B1007" s="215"/>
      <c r="C1007" s="216"/>
      <c r="D1007" s="217" t="s">
        <v>197</v>
      </c>
      <c r="E1007" s="218" t="s">
        <v>21</v>
      </c>
      <c r="F1007" s="219" t="s">
        <v>1625</v>
      </c>
      <c r="G1007" s="216"/>
      <c r="H1007" s="220">
        <v>7.2</v>
      </c>
      <c r="I1007" s="221"/>
      <c r="J1007" s="216"/>
      <c r="K1007" s="216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197</v>
      </c>
      <c r="AU1007" s="226" t="s">
        <v>79</v>
      </c>
      <c r="AV1007" s="12" t="s">
        <v>79</v>
      </c>
      <c r="AW1007" s="12" t="s">
        <v>32</v>
      </c>
      <c r="AX1007" s="12" t="s">
        <v>68</v>
      </c>
      <c r="AY1007" s="226" t="s">
        <v>188</v>
      </c>
    </row>
    <row r="1008" spans="2:65" s="12" customFormat="1">
      <c r="B1008" s="215"/>
      <c r="C1008" s="216"/>
      <c r="D1008" s="217" t="s">
        <v>197</v>
      </c>
      <c r="E1008" s="218" t="s">
        <v>21</v>
      </c>
      <c r="F1008" s="219" t="s">
        <v>1626</v>
      </c>
      <c r="G1008" s="216"/>
      <c r="H1008" s="220">
        <v>6.5</v>
      </c>
      <c r="I1008" s="221"/>
      <c r="J1008" s="216"/>
      <c r="K1008" s="216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197</v>
      </c>
      <c r="AU1008" s="226" t="s">
        <v>79</v>
      </c>
      <c r="AV1008" s="12" t="s">
        <v>79</v>
      </c>
      <c r="AW1008" s="12" t="s">
        <v>32</v>
      </c>
      <c r="AX1008" s="12" t="s">
        <v>68</v>
      </c>
      <c r="AY1008" s="226" t="s">
        <v>188</v>
      </c>
    </row>
    <row r="1009" spans="2:65" s="13" customFormat="1">
      <c r="B1009" s="227"/>
      <c r="C1009" s="228"/>
      <c r="D1009" s="217" t="s">
        <v>197</v>
      </c>
      <c r="E1009" s="242" t="s">
        <v>21</v>
      </c>
      <c r="F1009" s="243" t="s">
        <v>199</v>
      </c>
      <c r="G1009" s="228"/>
      <c r="H1009" s="244">
        <v>20.399999999999999</v>
      </c>
      <c r="I1009" s="233"/>
      <c r="J1009" s="228"/>
      <c r="K1009" s="228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197</v>
      </c>
      <c r="AU1009" s="238" t="s">
        <v>79</v>
      </c>
      <c r="AV1009" s="13" t="s">
        <v>114</v>
      </c>
      <c r="AW1009" s="13" t="s">
        <v>32</v>
      </c>
      <c r="AX1009" s="13" t="s">
        <v>68</v>
      </c>
      <c r="AY1009" s="238" t="s">
        <v>188</v>
      </c>
    </row>
    <row r="1010" spans="2:65" s="12" customFormat="1">
      <c r="B1010" s="215"/>
      <c r="C1010" s="216"/>
      <c r="D1010" s="217" t="s">
        <v>197</v>
      </c>
      <c r="E1010" s="218" t="s">
        <v>21</v>
      </c>
      <c r="F1010" s="219" t="s">
        <v>1627</v>
      </c>
      <c r="G1010" s="216"/>
      <c r="H1010" s="220">
        <v>14.3</v>
      </c>
      <c r="I1010" s="221"/>
      <c r="J1010" s="216"/>
      <c r="K1010" s="216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197</v>
      </c>
      <c r="AU1010" s="226" t="s">
        <v>79</v>
      </c>
      <c r="AV1010" s="12" t="s">
        <v>79</v>
      </c>
      <c r="AW1010" s="12" t="s">
        <v>32</v>
      </c>
      <c r="AX1010" s="12" t="s">
        <v>68</v>
      </c>
      <c r="AY1010" s="226" t="s">
        <v>188</v>
      </c>
    </row>
    <row r="1011" spans="2:65" s="12" customFormat="1">
      <c r="B1011" s="215"/>
      <c r="C1011" s="216"/>
      <c r="D1011" s="217" t="s">
        <v>197</v>
      </c>
      <c r="E1011" s="218" t="s">
        <v>21</v>
      </c>
      <c r="F1011" s="219" t="s">
        <v>1628</v>
      </c>
      <c r="G1011" s="216"/>
      <c r="H1011" s="220">
        <v>11</v>
      </c>
      <c r="I1011" s="221"/>
      <c r="J1011" s="216"/>
      <c r="K1011" s="216"/>
      <c r="L1011" s="222"/>
      <c r="M1011" s="223"/>
      <c r="N1011" s="224"/>
      <c r="O1011" s="224"/>
      <c r="P1011" s="224"/>
      <c r="Q1011" s="224"/>
      <c r="R1011" s="224"/>
      <c r="S1011" s="224"/>
      <c r="T1011" s="225"/>
      <c r="AT1011" s="226" t="s">
        <v>197</v>
      </c>
      <c r="AU1011" s="226" t="s">
        <v>79</v>
      </c>
      <c r="AV1011" s="12" t="s">
        <v>79</v>
      </c>
      <c r="AW1011" s="12" t="s">
        <v>32</v>
      </c>
      <c r="AX1011" s="12" t="s">
        <v>68</v>
      </c>
      <c r="AY1011" s="226" t="s">
        <v>188</v>
      </c>
    </row>
    <row r="1012" spans="2:65" s="13" customFormat="1">
      <c r="B1012" s="227"/>
      <c r="C1012" s="228"/>
      <c r="D1012" s="217" t="s">
        <v>197</v>
      </c>
      <c r="E1012" s="242" t="s">
        <v>21</v>
      </c>
      <c r="F1012" s="243" t="s">
        <v>199</v>
      </c>
      <c r="G1012" s="228"/>
      <c r="H1012" s="244">
        <v>25.3</v>
      </c>
      <c r="I1012" s="233"/>
      <c r="J1012" s="228"/>
      <c r="K1012" s="228"/>
      <c r="L1012" s="234"/>
      <c r="M1012" s="235"/>
      <c r="N1012" s="236"/>
      <c r="O1012" s="236"/>
      <c r="P1012" s="236"/>
      <c r="Q1012" s="236"/>
      <c r="R1012" s="236"/>
      <c r="S1012" s="236"/>
      <c r="T1012" s="237"/>
      <c r="AT1012" s="238" t="s">
        <v>197</v>
      </c>
      <c r="AU1012" s="238" t="s">
        <v>79</v>
      </c>
      <c r="AV1012" s="13" t="s">
        <v>114</v>
      </c>
      <c r="AW1012" s="13" t="s">
        <v>32</v>
      </c>
      <c r="AX1012" s="13" t="s">
        <v>68</v>
      </c>
      <c r="AY1012" s="238" t="s">
        <v>188</v>
      </c>
    </row>
    <row r="1013" spans="2:65" s="12" customFormat="1">
      <c r="B1013" s="215"/>
      <c r="C1013" s="216"/>
      <c r="D1013" s="217" t="s">
        <v>197</v>
      </c>
      <c r="E1013" s="218" t="s">
        <v>21</v>
      </c>
      <c r="F1013" s="219" t="s">
        <v>1629</v>
      </c>
      <c r="G1013" s="216"/>
      <c r="H1013" s="220">
        <v>14.3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197</v>
      </c>
      <c r="AU1013" s="226" t="s">
        <v>79</v>
      </c>
      <c r="AV1013" s="12" t="s">
        <v>79</v>
      </c>
      <c r="AW1013" s="12" t="s">
        <v>32</v>
      </c>
      <c r="AX1013" s="12" t="s">
        <v>68</v>
      </c>
      <c r="AY1013" s="226" t="s">
        <v>188</v>
      </c>
    </row>
    <row r="1014" spans="2:65" s="12" customFormat="1">
      <c r="B1014" s="215"/>
      <c r="C1014" s="216"/>
      <c r="D1014" s="217" t="s">
        <v>197</v>
      </c>
      <c r="E1014" s="218" t="s">
        <v>21</v>
      </c>
      <c r="F1014" s="219" t="s">
        <v>1630</v>
      </c>
      <c r="G1014" s="216"/>
      <c r="H1014" s="220">
        <v>11</v>
      </c>
      <c r="I1014" s="221"/>
      <c r="J1014" s="216"/>
      <c r="K1014" s="216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197</v>
      </c>
      <c r="AU1014" s="226" t="s">
        <v>79</v>
      </c>
      <c r="AV1014" s="12" t="s">
        <v>79</v>
      </c>
      <c r="AW1014" s="12" t="s">
        <v>32</v>
      </c>
      <c r="AX1014" s="12" t="s">
        <v>68</v>
      </c>
      <c r="AY1014" s="226" t="s">
        <v>188</v>
      </c>
    </row>
    <row r="1015" spans="2:65" s="13" customFormat="1">
      <c r="B1015" s="227"/>
      <c r="C1015" s="228"/>
      <c r="D1015" s="217" t="s">
        <v>197</v>
      </c>
      <c r="E1015" s="242" t="s">
        <v>21</v>
      </c>
      <c r="F1015" s="243" t="s">
        <v>199</v>
      </c>
      <c r="G1015" s="228"/>
      <c r="H1015" s="244">
        <v>25.3</v>
      </c>
      <c r="I1015" s="233"/>
      <c r="J1015" s="228"/>
      <c r="K1015" s="228"/>
      <c r="L1015" s="234"/>
      <c r="M1015" s="235"/>
      <c r="N1015" s="236"/>
      <c r="O1015" s="236"/>
      <c r="P1015" s="236"/>
      <c r="Q1015" s="236"/>
      <c r="R1015" s="236"/>
      <c r="S1015" s="236"/>
      <c r="T1015" s="237"/>
      <c r="AT1015" s="238" t="s">
        <v>197</v>
      </c>
      <c r="AU1015" s="238" t="s">
        <v>79</v>
      </c>
      <c r="AV1015" s="13" t="s">
        <v>114</v>
      </c>
      <c r="AW1015" s="13" t="s">
        <v>32</v>
      </c>
      <c r="AX1015" s="13" t="s">
        <v>68</v>
      </c>
      <c r="AY1015" s="238" t="s">
        <v>188</v>
      </c>
    </row>
    <row r="1016" spans="2:65" s="14" customFormat="1">
      <c r="B1016" s="245"/>
      <c r="C1016" s="246"/>
      <c r="D1016" s="229" t="s">
        <v>197</v>
      </c>
      <c r="E1016" s="247" t="s">
        <v>21</v>
      </c>
      <c r="F1016" s="248" t="s">
        <v>238</v>
      </c>
      <c r="G1016" s="246"/>
      <c r="H1016" s="249">
        <v>71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AT1016" s="255" t="s">
        <v>197</v>
      </c>
      <c r="AU1016" s="255" t="s">
        <v>79</v>
      </c>
      <c r="AV1016" s="14" t="s">
        <v>195</v>
      </c>
      <c r="AW1016" s="14" t="s">
        <v>32</v>
      </c>
      <c r="AX1016" s="14" t="s">
        <v>75</v>
      </c>
      <c r="AY1016" s="255" t="s">
        <v>188</v>
      </c>
    </row>
    <row r="1017" spans="2:65" s="1" customFormat="1" ht="22.5" customHeight="1">
      <c r="B1017" s="42"/>
      <c r="C1017" s="203" t="s">
        <v>1631</v>
      </c>
      <c r="D1017" s="203" t="s">
        <v>190</v>
      </c>
      <c r="E1017" s="204" t="s">
        <v>1632</v>
      </c>
      <c r="F1017" s="205" t="s">
        <v>1633</v>
      </c>
      <c r="G1017" s="206" t="s">
        <v>234</v>
      </c>
      <c r="H1017" s="207">
        <v>80</v>
      </c>
      <c r="I1017" s="208"/>
      <c r="J1017" s="209">
        <f>ROUND(I1017*H1017,2)</f>
        <v>0</v>
      </c>
      <c r="K1017" s="205" t="s">
        <v>21</v>
      </c>
      <c r="L1017" s="62"/>
      <c r="M1017" s="210" t="s">
        <v>21</v>
      </c>
      <c r="N1017" s="211" t="s">
        <v>39</v>
      </c>
      <c r="O1017" s="43"/>
      <c r="P1017" s="212">
        <f>O1017*H1017</f>
        <v>0</v>
      </c>
      <c r="Q1017" s="212">
        <v>1.47E-3</v>
      </c>
      <c r="R1017" s="212">
        <f>Q1017*H1017</f>
        <v>0.1176</v>
      </c>
      <c r="S1017" s="212">
        <v>0</v>
      </c>
      <c r="T1017" s="213">
        <f>S1017*H1017</f>
        <v>0</v>
      </c>
      <c r="AR1017" s="25" t="s">
        <v>270</v>
      </c>
      <c r="AT1017" s="25" t="s">
        <v>190</v>
      </c>
      <c r="AU1017" s="25" t="s">
        <v>79</v>
      </c>
      <c r="AY1017" s="25" t="s">
        <v>188</v>
      </c>
      <c r="BE1017" s="214">
        <f>IF(N1017="základní",J1017,0)</f>
        <v>0</v>
      </c>
      <c r="BF1017" s="214">
        <f>IF(N1017="snížená",J1017,0)</f>
        <v>0</v>
      </c>
      <c r="BG1017" s="214">
        <f>IF(N1017="zákl. přenesená",J1017,0)</f>
        <v>0</v>
      </c>
      <c r="BH1017" s="214">
        <f>IF(N1017="sníž. přenesená",J1017,0)</f>
        <v>0</v>
      </c>
      <c r="BI1017" s="214">
        <f>IF(N1017="nulová",J1017,0)</f>
        <v>0</v>
      </c>
      <c r="BJ1017" s="25" t="s">
        <v>75</v>
      </c>
      <c r="BK1017" s="214">
        <f>ROUND(I1017*H1017,2)</f>
        <v>0</v>
      </c>
      <c r="BL1017" s="25" t="s">
        <v>270</v>
      </c>
      <c r="BM1017" s="25" t="s">
        <v>1634</v>
      </c>
    </row>
    <row r="1018" spans="2:65" s="12" customFormat="1">
      <c r="B1018" s="215"/>
      <c r="C1018" s="216"/>
      <c r="D1018" s="229" t="s">
        <v>197</v>
      </c>
      <c r="E1018" s="239" t="s">
        <v>21</v>
      </c>
      <c r="F1018" s="240" t="s">
        <v>1635</v>
      </c>
      <c r="G1018" s="216"/>
      <c r="H1018" s="241">
        <v>80</v>
      </c>
      <c r="I1018" s="221"/>
      <c r="J1018" s="216"/>
      <c r="K1018" s="216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197</v>
      </c>
      <c r="AU1018" s="226" t="s">
        <v>79</v>
      </c>
      <c r="AV1018" s="12" t="s">
        <v>79</v>
      </c>
      <c r="AW1018" s="12" t="s">
        <v>32</v>
      </c>
      <c r="AX1018" s="12" t="s">
        <v>75</v>
      </c>
      <c r="AY1018" s="226" t="s">
        <v>188</v>
      </c>
    </row>
    <row r="1019" spans="2:65" s="1" customFormat="1" ht="22.5" customHeight="1">
      <c r="B1019" s="42"/>
      <c r="C1019" s="203" t="s">
        <v>1636</v>
      </c>
      <c r="D1019" s="203" t="s">
        <v>190</v>
      </c>
      <c r="E1019" s="204" t="s">
        <v>1637</v>
      </c>
      <c r="F1019" s="205" t="s">
        <v>1638</v>
      </c>
      <c r="G1019" s="206" t="s">
        <v>234</v>
      </c>
      <c r="H1019" s="207">
        <v>80</v>
      </c>
      <c r="I1019" s="208"/>
      <c r="J1019" s="209">
        <f>ROUND(I1019*H1019,2)</f>
        <v>0</v>
      </c>
      <c r="K1019" s="205" t="s">
        <v>21</v>
      </c>
      <c r="L1019" s="62"/>
      <c r="M1019" s="210" t="s">
        <v>21</v>
      </c>
      <c r="N1019" s="211" t="s">
        <v>39</v>
      </c>
      <c r="O1019" s="43"/>
      <c r="P1019" s="212">
        <f>O1019*H1019</f>
        <v>0</v>
      </c>
      <c r="Q1019" s="212">
        <v>7.2000000000000005E-4</v>
      </c>
      <c r="R1019" s="212">
        <f>Q1019*H1019</f>
        <v>5.7600000000000005E-2</v>
      </c>
      <c r="S1019" s="212">
        <v>0</v>
      </c>
      <c r="T1019" s="213">
        <f>S1019*H1019</f>
        <v>0</v>
      </c>
      <c r="AR1019" s="25" t="s">
        <v>270</v>
      </c>
      <c r="AT1019" s="25" t="s">
        <v>190</v>
      </c>
      <c r="AU1019" s="25" t="s">
        <v>79</v>
      </c>
      <c r="AY1019" s="25" t="s">
        <v>188</v>
      </c>
      <c r="BE1019" s="214">
        <f>IF(N1019="základní",J1019,0)</f>
        <v>0</v>
      </c>
      <c r="BF1019" s="214">
        <f>IF(N1019="snížená",J1019,0)</f>
        <v>0</v>
      </c>
      <c r="BG1019" s="214">
        <f>IF(N1019="zákl. přenesená",J1019,0)</f>
        <v>0</v>
      </c>
      <c r="BH1019" s="214">
        <f>IF(N1019="sníž. přenesená",J1019,0)</f>
        <v>0</v>
      </c>
      <c r="BI1019" s="214">
        <f>IF(N1019="nulová",J1019,0)</f>
        <v>0</v>
      </c>
      <c r="BJ1019" s="25" t="s">
        <v>75</v>
      </c>
      <c r="BK1019" s="214">
        <f>ROUND(I1019*H1019,2)</f>
        <v>0</v>
      </c>
      <c r="BL1019" s="25" t="s">
        <v>270</v>
      </c>
      <c r="BM1019" s="25" t="s">
        <v>1639</v>
      </c>
    </row>
    <row r="1020" spans="2:65" s="12" customFormat="1">
      <c r="B1020" s="215"/>
      <c r="C1020" s="216"/>
      <c r="D1020" s="229" t="s">
        <v>197</v>
      </c>
      <c r="E1020" s="239" t="s">
        <v>21</v>
      </c>
      <c r="F1020" s="240" t="s">
        <v>1635</v>
      </c>
      <c r="G1020" s="216"/>
      <c r="H1020" s="241">
        <v>80</v>
      </c>
      <c r="I1020" s="221"/>
      <c r="J1020" s="216"/>
      <c r="K1020" s="216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197</v>
      </c>
      <c r="AU1020" s="226" t="s">
        <v>79</v>
      </c>
      <c r="AV1020" s="12" t="s">
        <v>79</v>
      </c>
      <c r="AW1020" s="12" t="s">
        <v>32</v>
      </c>
      <c r="AX1020" s="12" t="s">
        <v>75</v>
      </c>
      <c r="AY1020" s="226" t="s">
        <v>188</v>
      </c>
    </row>
    <row r="1021" spans="2:65" s="1" customFormat="1" ht="22.5" customHeight="1">
      <c r="B1021" s="42"/>
      <c r="C1021" s="256" t="s">
        <v>1640</v>
      </c>
      <c r="D1021" s="256" t="s">
        <v>292</v>
      </c>
      <c r="E1021" s="257" t="s">
        <v>1641</v>
      </c>
      <c r="F1021" s="258" t="s">
        <v>1642</v>
      </c>
      <c r="G1021" s="259" t="s">
        <v>430</v>
      </c>
      <c r="H1021" s="260">
        <v>506</v>
      </c>
      <c r="I1021" s="261"/>
      <c r="J1021" s="262">
        <f>ROUND(I1021*H1021,2)</f>
        <v>0</v>
      </c>
      <c r="K1021" s="258" t="s">
        <v>21</v>
      </c>
      <c r="L1021" s="263"/>
      <c r="M1021" s="264" t="s">
        <v>21</v>
      </c>
      <c r="N1021" s="265" t="s">
        <v>39</v>
      </c>
      <c r="O1021" s="43"/>
      <c r="P1021" s="212">
        <f>O1021*H1021</f>
        <v>0</v>
      </c>
      <c r="Q1021" s="212">
        <v>2.0000000000000002E-5</v>
      </c>
      <c r="R1021" s="212">
        <f>Q1021*H1021</f>
        <v>1.0120000000000001E-2</v>
      </c>
      <c r="S1021" s="212">
        <v>0</v>
      </c>
      <c r="T1021" s="213">
        <f>S1021*H1021</f>
        <v>0</v>
      </c>
      <c r="AR1021" s="25" t="s">
        <v>354</v>
      </c>
      <c r="AT1021" s="25" t="s">
        <v>292</v>
      </c>
      <c r="AU1021" s="25" t="s">
        <v>79</v>
      </c>
      <c r="AY1021" s="25" t="s">
        <v>188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25" t="s">
        <v>75</v>
      </c>
      <c r="BK1021" s="214">
        <f>ROUND(I1021*H1021,2)</f>
        <v>0</v>
      </c>
      <c r="BL1021" s="25" t="s">
        <v>270</v>
      </c>
      <c r="BM1021" s="25" t="s">
        <v>1643</v>
      </c>
    </row>
    <row r="1022" spans="2:65" s="12" customFormat="1">
      <c r="B1022" s="215"/>
      <c r="C1022" s="216"/>
      <c r="D1022" s="217" t="s">
        <v>197</v>
      </c>
      <c r="E1022" s="218" t="s">
        <v>21</v>
      </c>
      <c r="F1022" s="219" t="s">
        <v>1644</v>
      </c>
      <c r="G1022" s="216"/>
      <c r="H1022" s="220">
        <v>450</v>
      </c>
      <c r="I1022" s="221"/>
      <c r="J1022" s="216"/>
      <c r="K1022" s="216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197</v>
      </c>
      <c r="AU1022" s="226" t="s">
        <v>79</v>
      </c>
      <c r="AV1022" s="12" t="s">
        <v>79</v>
      </c>
      <c r="AW1022" s="12" t="s">
        <v>32</v>
      </c>
      <c r="AX1022" s="12" t="s">
        <v>68</v>
      </c>
      <c r="AY1022" s="226" t="s">
        <v>188</v>
      </c>
    </row>
    <row r="1023" spans="2:65" s="12" customFormat="1">
      <c r="B1023" s="215"/>
      <c r="C1023" s="216"/>
      <c r="D1023" s="217" t="s">
        <v>197</v>
      </c>
      <c r="E1023" s="218" t="s">
        <v>21</v>
      </c>
      <c r="F1023" s="219" t="s">
        <v>1645</v>
      </c>
      <c r="G1023" s="216"/>
      <c r="H1023" s="220">
        <v>10</v>
      </c>
      <c r="I1023" s="221"/>
      <c r="J1023" s="216"/>
      <c r="K1023" s="216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197</v>
      </c>
      <c r="AU1023" s="226" t="s">
        <v>79</v>
      </c>
      <c r="AV1023" s="12" t="s">
        <v>79</v>
      </c>
      <c r="AW1023" s="12" t="s">
        <v>32</v>
      </c>
      <c r="AX1023" s="12" t="s">
        <v>68</v>
      </c>
      <c r="AY1023" s="226" t="s">
        <v>188</v>
      </c>
    </row>
    <row r="1024" spans="2:65" s="13" customFormat="1">
      <c r="B1024" s="227"/>
      <c r="C1024" s="228"/>
      <c r="D1024" s="217" t="s">
        <v>197</v>
      </c>
      <c r="E1024" s="242" t="s">
        <v>21</v>
      </c>
      <c r="F1024" s="243" t="s">
        <v>199</v>
      </c>
      <c r="G1024" s="228"/>
      <c r="H1024" s="244">
        <v>460</v>
      </c>
      <c r="I1024" s="233"/>
      <c r="J1024" s="228"/>
      <c r="K1024" s="228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197</v>
      </c>
      <c r="AU1024" s="238" t="s">
        <v>79</v>
      </c>
      <c r="AV1024" s="13" t="s">
        <v>114</v>
      </c>
      <c r="AW1024" s="13" t="s">
        <v>32</v>
      </c>
      <c r="AX1024" s="13" t="s">
        <v>68</v>
      </c>
      <c r="AY1024" s="238" t="s">
        <v>188</v>
      </c>
    </row>
    <row r="1025" spans="2:65" s="12" customFormat="1">
      <c r="B1025" s="215"/>
      <c r="C1025" s="216"/>
      <c r="D1025" s="229" t="s">
        <v>197</v>
      </c>
      <c r="E1025" s="239" t="s">
        <v>21</v>
      </c>
      <c r="F1025" s="240" t="s">
        <v>1646</v>
      </c>
      <c r="G1025" s="216"/>
      <c r="H1025" s="241">
        <v>506</v>
      </c>
      <c r="I1025" s="221"/>
      <c r="J1025" s="216"/>
      <c r="K1025" s="216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197</v>
      </c>
      <c r="AU1025" s="226" t="s">
        <v>79</v>
      </c>
      <c r="AV1025" s="12" t="s">
        <v>79</v>
      </c>
      <c r="AW1025" s="12" t="s">
        <v>32</v>
      </c>
      <c r="AX1025" s="12" t="s">
        <v>75</v>
      </c>
      <c r="AY1025" s="226" t="s">
        <v>188</v>
      </c>
    </row>
    <row r="1026" spans="2:65" s="1" customFormat="1" ht="22.5" customHeight="1">
      <c r="B1026" s="42"/>
      <c r="C1026" s="203" t="s">
        <v>1647</v>
      </c>
      <c r="D1026" s="203" t="s">
        <v>190</v>
      </c>
      <c r="E1026" s="204" t="s">
        <v>1648</v>
      </c>
      <c r="F1026" s="205" t="s">
        <v>1649</v>
      </c>
      <c r="G1026" s="206" t="s">
        <v>234</v>
      </c>
      <c r="H1026" s="207">
        <v>71</v>
      </c>
      <c r="I1026" s="208"/>
      <c r="J1026" s="209">
        <f>ROUND(I1026*H1026,2)</f>
        <v>0</v>
      </c>
      <c r="K1026" s="205" t="s">
        <v>21</v>
      </c>
      <c r="L1026" s="62"/>
      <c r="M1026" s="210" t="s">
        <v>21</v>
      </c>
      <c r="N1026" s="211" t="s">
        <v>39</v>
      </c>
      <c r="O1026" s="43"/>
      <c r="P1026" s="212">
        <f>O1026*H1026</f>
        <v>0</v>
      </c>
      <c r="Q1026" s="212">
        <v>5.5999999999999995E-4</v>
      </c>
      <c r="R1026" s="212">
        <f>Q1026*H1026</f>
        <v>3.9759999999999997E-2</v>
      </c>
      <c r="S1026" s="212">
        <v>0</v>
      </c>
      <c r="T1026" s="213">
        <f>S1026*H1026</f>
        <v>0</v>
      </c>
      <c r="AR1026" s="25" t="s">
        <v>270</v>
      </c>
      <c r="AT1026" s="25" t="s">
        <v>190</v>
      </c>
      <c r="AU1026" s="25" t="s">
        <v>79</v>
      </c>
      <c r="AY1026" s="25" t="s">
        <v>188</v>
      </c>
      <c r="BE1026" s="214">
        <f>IF(N1026="základní",J1026,0)</f>
        <v>0</v>
      </c>
      <c r="BF1026" s="214">
        <f>IF(N1026="snížená",J1026,0)</f>
        <v>0</v>
      </c>
      <c r="BG1026" s="214">
        <f>IF(N1026="zákl. přenesená",J1026,0)</f>
        <v>0</v>
      </c>
      <c r="BH1026" s="214">
        <f>IF(N1026="sníž. přenesená",J1026,0)</f>
        <v>0</v>
      </c>
      <c r="BI1026" s="214">
        <f>IF(N1026="nulová",J1026,0)</f>
        <v>0</v>
      </c>
      <c r="BJ1026" s="25" t="s">
        <v>75</v>
      </c>
      <c r="BK1026" s="214">
        <f>ROUND(I1026*H1026,2)</f>
        <v>0</v>
      </c>
      <c r="BL1026" s="25" t="s">
        <v>270</v>
      </c>
      <c r="BM1026" s="25" t="s">
        <v>1650</v>
      </c>
    </row>
    <row r="1027" spans="2:65" s="12" customFormat="1">
      <c r="B1027" s="215"/>
      <c r="C1027" s="216"/>
      <c r="D1027" s="217" t="s">
        <v>197</v>
      </c>
      <c r="E1027" s="218" t="s">
        <v>21</v>
      </c>
      <c r="F1027" s="219" t="s">
        <v>1624</v>
      </c>
      <c r="G1027" s="216"/>
      <c r="H1027" s="220">
        <v>6.7</v>
      </c>
      <c r="I1027" s="221"/>
      <c r="J1027" s="216"/>
      <c r="K1027" s="216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197</v>
      </c>
      <c r="AU1027" s="226" t="s">
        <v>79</v>
      </c>
      <c r="AV1027" s="12" t="s">
        <v>79</v>
      </c>
      <c r="AW1027" s="12" t="s">
        <v>32</v>
      </c>
      <c r="AX1027" s="12" t="s">
        <v>68</v>
      </c>
      <c r="AY1027" s="226" t="s">
        <v>188</v>
      </c>
    </row>
    <row r="1028" spans="2:65" s="12" customFormat="1">
      <c r="B1028" s="215"/>
      <c r="C1028" s="216"/>
      <c r="D1028" s="217" t="s">
        <v>197</v>
      </c>
      <c r="E1028" s="218" t="s">
        <v>21</v>
      </c>
      <c r="F1028" s="219" t="s">
        <v>1625</v>
      </c>
      <c r="G1028" s="216"/>
      <c r="H1028" s="220">
        <v>7.2</v>
      </c>
      <c r="I1028" s="221"/>
      <c r="J1028" s="216"/>
      <c r="K1028" s="216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197</v>
      </c>
      <c r="AU1028" s="226" t="s">
        <v>79</v>
      </c>
      <c r="AV1028" s="12" t="s">
        <v>79</v>
      </c>
      <c r="AW1028" s="12" t="s">
        <v>32</v>
      </c>
      <c r="AX1028" s="12" t="s">
        <v>68</v>
      </c>
      <c r="AY1028" s="226" t="s">
        <v>188</v>
      </c>
    </row>
    <row r="1029" spans="2:65" s="12" customFormat="1">
      <c r="B1029" s="215"/>
      <c r="C1029" s="216"/>
      <c r="D1029" s="217" t="s">
        <v>197</v>
      </c>
      <c r="E1029" s="218" t="s">
        <v>21</v>
      </c>
      <c r="F1029" s="219" t="s">
        <v>1626</v>
      </c>
      <c r="G1029" s="216"/>
      <c r="H1029" s="220">
        <v>6.5</v>
      </c>
      <c r="I1029" s="221"/>
      <c r="J1029" s="216"/>
      <c r="K1029" s="216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197</v>
      </c>
      <c r="AU1029" s="226" t="s">
        <v>79</v>
      </c>
      <c r="AV1029" s="12" t="s">
        <v>79</v>
      </c>
      <c r="AW1029" s="12" t="s">
        <v>32</v>
      </c>
      <c r="AX1029" s="12" t="s">
        <v>68</v>
      </c>
      <c r="AY1029" s="226" t="s">
        <v>188</v>
      </c>
    </row>
    <row r="1030" spans="2:65" s="13" customFormat="1">
      <c r="B1030" s="227"/>
      <c r="C1030" s="228"/>
      <c r="D1030" s="217" t="s">
        <v>197</v>
      </c>
      <c r="E1030" s="242" t="s">
        <v>21</v>
      </c>
      <c r="F1030" s="243" t="s">
        <v>199</v>
      </c>
      <c r="G1030" s="228"/>
      <c r="H1030" s="244">
        <v>20.399999999999999</v>
      </c>
      <c r="I1030" s="233"/>
      <c r="J1030" s="228"/>
      <c r="K1030" s="228"/>
      <c r="L1030" s="234"/>
      <c r="M1030" s="235"/>
      <c r="N1030" s="236"/>
      <c r="O1030" s="236"/>
      <c r="P1030" s="236"/>
      <c r="Q1030" s="236"/>
      <c r="R1030" s="236"/>
      <c r="S1030" s="236"/>
      <c r="T1030" s="237"/>
      <c r="AT1030" s="238" t="s">
        <v>197</v>
      </c>
      <c r="AU1030" s="238" t="s">
        <v>79</v>
      </c>
      <c r="AV1030" s="13" t="s">
        <v>114</v>
      </c>
      <c r="AW1030" s="13" t="s">
        <v>32</v>
      </c>
      <c r="AX1030" s="13" t="s">
        <v>68</v>
      </c>
      <c r="AY1030" s="238" t="s">
        <v>188</v>
      </c>
    </row>
    <row r="1031" spans="2:65" s="12" customFormat="1">
      <c r="B1031" s="215"/>
      <c r="C1031" s="216"/>
      <c r="D1031" s="217" t="s">
        <v>197</v>
      </c>
      <c r="E1031" s="218" t="s">
        <v>21</v>
      </c>
      <c r="F1031" s="219" t="s">
        <v>1627</v>
      </c>
      <c r="G1031" s="216"/>
      <c r="H1031" s="220">
        <v>14.3</v>
      </c>
      <c r="I1031" s="221"/>
      <c r="J1031" s="216"/>
      <c r="K1031" s="216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197</v>
      </c>
      <c r="AU1031" s="226" t="s">
        <v>79</v>
      </c>
      <c r="AV1031" s="12" t="s">
        <v>79</v>
      </c>
      <c r="AW1031" s="12" t="s">
        <v>32</v>
      </c>
      <c r="AX1031" s="12" t="s">
        <v>68</v>
      </c>
      <c r="AY1031" s="226" t="s">
        <v>188</v>
      </c>
    </row>
    <row r="1032" spans="2:65" s="12" customFormat="1">
      <c r="B1032" s="215"/>
      <c r="C1032" s="216"/>
      <c r="D1032" s="217" t="s">
        <v>197</v>
      </c>
      <c r="E1032" s="218" t="s">
        <v>21</v>
      </c>
      <c r="F1032" s="219" t="s">
        <v>1628</v>
      </c>
      <c r="G1032" s="216"/>
      <c r="H1032" s="220">
        <v>11</v>
      </c>
      <c r="I1032" s="221"/>
      <c r="J1032" s="216"/>
      <c r="K1032" s="216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197</v>
      </c>
      <c r="AU1032" s="226" t="s">
        <v>79</v>
      </c>
      <c r="AV1032" s="12" t="s">
        <v>79</v>
      </c>
      <c r="AW1032" s="12" t="s">
        <v>32</v>
      </c>
      <c r="AX1032" s="12" t="s">
        <v>68</v>
      </c>
      <c r="AY1032" s="226" t="s">
        <v>188</v>
      </c>
    </row>
    <row r="1033" spans="2:65" s="13" customFormat="1">
      <c r="B1033" s="227"/>
      <c r="C1033" s="228"/>
      <c r="D1033" s="217" t="s">
        <v>197</v>
      </c>
      <c r="E1033" s="242" t="s">
        <v>21</v>
      </c>
      <c r="F1033" s="243" t="s">
        <v>199</v>
      </c>
      <c r="G1033" s="228"/>
      <c r="H1033" s="244">
        <v>25.3</v>
      </c>
      <c r="I1033" s="233"/>
      <c r="J1033" s="228"/>
      <c r="K1033" s="228"/>
      <c r="L1033" s="234"/>
      <c r="M1033" s="235"/>
      <c r="N1033" s="236"/>
      <c r="O1033" s="236"/>
      <c r="P1033" s="236"/>
      <c r="Q1033" s="236"/>
      <c r="R1033" s="236"/>
      <c r="S1033" s="236"/>
      <c r="T1033" s="237"/>
      <c r="AT1033" s="238" t="s">
        <v>197</v>
      </c>
      <c r="AU1033" s="238" t="s">
        <v>79</v>
      </c>
      <c r="AV1033" s="13" t="s">
        <v>114</v>
      </c>
      <c r="AW1033" s="13" t="s">
        <v>32</v>
      </c>
      <c r="AX1033" s="13" t="s">
        <v>68</v>
      </c>
      <c r="AY1033" s="238" t="s">
        <v>188</v>
      </c>
    </row>
    <row r="1034" spans="2:65" s="12" customFormat="1">
      <c r="B1034" s="215"/>
      <c r="C1034" s="216"/>
      <c r="D1034" s="217" t="s">
        <v>197</v>
      </c>
      <c r="E1034" s="218" t="s">
        <v>21</v>
      </c>
      <c r="F1034" s="219" t="s">
        <v>1629</v>
      </c>
      <c r="G1034" s="216"/>
      <c r="H1034" s="220">
        <v>14.3</v>
      </c>
      <c r="I1034" s="221"/>
      <c r="J1034" s="216"/>
      <c r="K1034" s="216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197</v>
      </c>
      <c r="AU1034" s="226" t="s">
        <v>79</v>
      </c>
      <c r="AV1034" s="12" t="s">
        <v>79</v>
      </c>
      <c r="AW1034" s="12" t="s">
        <v>32</v>
      </c>
      <c r="AX1034" s="12" t="s">
        <v>68</v>
      </c>
      <c r="AY1034" s="226" t="s">
        <v>188</v>
      </c>
    </row>
    <row r="1035" spans="2:65" s="12" customFormat="1">
      <c r="B1035" s="215"/>
      <c r="C1035" s="216"/>
      <c r="D1035" s="217" t="s">
        <v>197</v>
      </c>
      <c r="E1035" s="218" t="s">
        <v>21</v>
      </c>
      <c r="F1035" s="219" t="s">
        <v>1630</v>
      </c>
      <c r="G1035" s="216"/>
      <c r="H1035" s="220">
        <v>11</v>
      </c>
      <c r="I1035" s="221"/>
      <c r="J1035" s="216"/>
      <c r="K1035" s="216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197</v>
      </c>
      <c r="AU1035" s="226" t="s">
        <v>79</v>
      </c>
      <c r="AV1035" s="12" t="s">
        <v>79</v>
      </c>
      <c r="AW1035" s="12" t="s">
        <v>32</v>
      </c>
      <c r="AX1035" s="12" t="s">
        <v>68</v>
      </c>
      <c r="AY1035" s="226" t="s">
        <v>188</v>
      </c>
    </row>
    <row r="1036" spans="2:65" s="13" customFormat="1">
      <c r="B1036" s="227"/>
      <c r="C1036" s="228"/>
      <c r="D1036" s="217" t="s">
        <v>197</v>
      </c>
      <c r="E1036" s="242" t="s">
        <v>21</v>
      </c>
      <c r="F1036" s="243" t="s">
        <v>199</v>
      </c>
      <c r="G1036" s="228"/>
      <c r="H1036" s="244">
        <v>25.3</v>
      </c>
      <c r="I1036" s="233"/>
      <c r="J1036" s="228"/>
      <c r="K1036" s="228"/>
      <c r="L1036" s="234"/>
      <c r="M1036" s="235"/>
      <c r="N1036" s="236"/>
      <c r="O1036" s="236"/>
      <c r="P1036" s="236"/>
      <c r="Q1036" s="236"/>
      <c r="R1036" s="236"/>
      <c r="S1036" s="236"/>
      <c r="T1036" s="237"/>
      <c r="AT1036" s="238" t="s">
        <v>197</v>
      </c>
      <c r="AU1036" s="238" t="s">
        <v>79</v>
      </c>
      <c r="AV1036" s="13" t="s">
        <v>114</v>
      </c>
      <c r="AW1036" s="13" t="s">
        <v>32</v>
      </c>
      <c r="AX1036" s="13" t="s">
        <v>68</v>
      </c>
      <c r="AY1036" s="238" t="s">
        <v>188</v>
      </c>
    </row>
    <row r="1037" spans="2:65" s="14" customFormat="1">
      <c r="B1037" s="245"/>
      <c r="C1037" s="246"/>
      <c r="D1037" s="229" t="s">
        <v>197</v>
      </c>
      <c r="E1037" s="247" t="s">
        <v>21</v>
      </c>
      <c r="F1037" s="248" t="s">
        <v>238</v>
      </c>
      <c r="G1037" s="246"/>
      <c r="H1037" s="249">
        <v>71</v>
      </c>
      <c r="I1037" s="250"/>
      <c r="J1037" s="246"/>
      <c r="K1037" s="246"/>
      <c r="L1037" s="251"/>
      <c r="M1037" s="252"/>
      <c r="N1037" s="253"/>
      <c r="O1037" s="253"/>
      <c r="P1037" s="253"/>
      <c r="Q1037" s="253"/>
      <c r="R1037" s="253"/>
      <c r="S1037" s="253"/>
      <c r="T1037" s="254"/>
      <c r="AT1037" s="255" t="s">
        <v>197</v>
      </c>
      <c r="AU1037" s="255" t="s">
        <v>79</v>
      </c>
      <c r="AV1037" s="14" t="s">
        <v>195</v>
      </c>
      <c r="AW1037" s="14" t="s">
        <v>32</v>
      </c>
      <c r="AX1037" s="14" t="s">
        <v>75</v>
      </c>
      <c r="AY1037" s="255" t="s">
        <v>188</v>
      </c>
    </row>
    <row r="1038" spans="2:65" s="1" customFormat="1" ht="22.5" customHeight="1">
      <c r="B1038" s="42"/>
      <c r="C1038" s="256" t="s">
        <v>1651</v>
      </c>
      <c r="D1038" s="256" t="s">
        <v>292</v>
      </c>
      <c r="E1038" s="257" t="s">
        <v>1652</v>
      </c>
      <c r="F1038" s="258" t="s">
        <v>1653</v>
      </c>
      <c r="G1038" s="259" t="s">
        <v>430</v>
      </c>
      <c r="H1038" s="260">
        <v>234</v>
      </c>
      <c r="I1038" s="261"/>
      <c r="J1038" s="262">
        <f>ROUND(I1038*H1038,2)</f>
        <v>0</v>
      </c>
      <c r="K1038" s="258" t="s">
        <v>21</v>
      </c>
      <c r="L1038" s="263"/>
      <c r="M1038" s="264" t="s">
        <v>21</v>
      </c>
      <c r="N1038" s="265" t="s">
        <v>39</v>
      </c>
      <c r="O1038" s="43"/>
      <c r="P1038" s="212">
        <f>O1038*H1038</f>
        <v>0</v>
      </c>
      <c r="Q1038" s="212">
        <v>4.4999999999999999E-4</v>
      </c>
      <c r="R1038" s="212">
        <f>Q1038*H1038</f>
        <v>0.10529999999999999</v>
      </c>
      <c r="S1038" s="212">
        <v>0</v>
      </c>
      <c r="T1038" s="213">
        <f>S1038*H1038</f>
        <v>0</v>
      </c>
      <c r="AR1038" s="25" t="s">
        <v>354</v>
      </c>
      <c r="AT1038" s="25" t="s">
        <v>292</v>
      </c>
      <c r="AU1038" s="25" t="s">
        <v>79</v>
      </c>
      <c r="AY1038" s="25" t="s">
        <v>188</v>
      </c>
      <c r="BE1038" s="214">
        <f>IF(N1038="základní",J1038,0)</f>
        <v>0</v>
      </c>
      <c r="BF1038" s="214">
        <f>IF(N1038="snížená",J1038,0)</f>
        <v>0</v>
      </c>
      <c r="BG1038" s="214">
        <f>IF(N1038="zákl. přenesená",J1038,0)</f>
        <v>0</v>
      </c>
      <c r="BH1038" s="214">
        <f>IF(N1038="sníž. přenesená",J1038,0)</f>
        <v>0</v>
      </c>
      <c r="BI1038" s="214">
        <f>IF(N1038="nulová",J1038,0)</f>
        <v>0</v>
      </c>
      <c r="BJ1038" s="25" t="s">
        <v>75</v>
      </c>
      <c r="BK1038" s="214">
        <f>ROUND(I1038*H1038,2)</f>
        <v>0</v>
      </c>
      <c r="BL1038" s="25" t="s">
        <v>270</v>
      </c>
      <c r="BM1038" s="25" t="s">
        <v>1654</v>
      </c>
    </row>
    <row r="1039" spans="2:65" s="12" customFormat="1">
      <c r="B1039" s="215"/>
      <c r="C1039" s="216"/>
      <c r="D1039" s="217" t="s">
        <v>197</v>
      </c>
      <c r="E1039" s="218" t="s">
        <v>21</v>
      </c>
      <c r="F1039" s="219" t="s">
        <v>1655</v>
      </c>
      <c r="G1039" s="216"/>
      <c r="H1039" s="220">
        <v>213</v>
      </c>
      <c r="I1039" s="221"/>
      <c r="J1039" s="216"/>
      <c r="K1039" s="216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197</v>
      </c>
      <c r="AU1039" s="226" t="s">
        <v>79</v>
      </c>
      <c r="AV1039" s="12" t="s">
        <v>79</v>
      </c>
      <c r="AW1039" s="12" t="s">
        <v>32</v>
      </c>
      <c r="AX1039" s="12" t="s">
        <v>68</v>
      </c>
      <c r="AY1039" s="226" t="s">
        <v>188</v>
      </c>
    </row>
    <row r="1040" spans="2:65" s="12" customFormat="1">
      <c r="B1040" s="215"/>
      <c r="C1040" s="216"/>
      <c r="D1040" s="217" t="s">
        <v>197</v>
      </c>
      <c r="E1040" s="218" t="s">
        <v>21</v>
      </c>
      <c r="F1040" s="219" t="s">
        <v>1656</v>
      </c>
      <c r="G1040" s="216"/>
      <c r="H1040" s="220">
        <v>21</v>
      </c>
      <c r="I1040" s="221"/>
      <c r="J1040" s="216"/>
      <c r="K1040" s="216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197</v>
      </c>
      <c r="AU1040" s="226" t="s">
        <v>79</v>
      </c>
      <c r="AV1040" s="12" t="s">
        <v>79</v>
      </c>
      <c r="AW1040" s="12" t="s">
        <v>32</v>
      </c>
      <c r="AX1040" s="12" t="s">
        <v>68</v>
      </c>
      <c r="AY1040" s="226" t="s">
        <v>188</v>
      </c>
    </row>
    <row r="1041" spans="2:65" s="13" customFormat="1">
      <c r="B1041" s="227"/>
      <c r="C1041" s="228"/>
      <c r="D1041" s="229" t="s">
        <v>197</v>
      </c>
      <c r="E1041" s="230" t="s">
        <v>21</v>
      </c>
      <c r="F1041" s="231" t="s">
        <v>199</v>
      </c>
      <c r="G1041" s="228"/>
      <c r="H1041" s="232">
        <v>234</v>
      </c>
      <c r="I1041" s="233"/>
      <c r="J1041" s="228"/>
      <c r="K1041" s="228"/>
      <c r="L1041" s="234"/>
      <c r="M1041" s="235"/>
      <c r="N1041" s="236"/>
      <c r="O1041" s="236"/>
      <c r="P1041" s="236"/>
      <c r="Q1041" s="236"/>
      <c r="R1041" s="236"/>
      <c r="S1041" s="236"/>
      <c r="T1041" s="237"/>
      <c r="AT1041" s="238" t="s">
        <v>197</v>
      </c>
      <c r="AU1041" s="238" t="s">
        <v>79</v>
      </c>
      <c r="AV1041" s="13" t="s">
        <v>114</v>
      </c>
      <c r="AW1041" s="13" t="s">
        <v>32</v>
      </c>
      <c r="AX1041" s="13" t="s">
        <v>75</v>
      </c>
      <c r="AY1041" s="238" t="s">
        <v>188</v>
      </c>
    </row>
    <row r="1042" spans="2:65" s="1" customFormat="1" ht="22.5" customHeight="1">
      <c r="B1042" s="42"/>
      <c r="C1042" s="203" t="s">
        <v>1657</v>
      </c>
      <c r="D1042" s="203" t="s">
        <v>190</v>
      </c>
      <c r="E1042" s="204" t="s">
        <v>1658</v>
      </c>
      <c r="F1042" s="205" t="s">
        <v>1659</v>
      </c>
      <c r="G1042" s="206" t="s">
        <v>234</v>
      </c>
      <c r="H1042" s="207">
        <v>22.5</v>
      </c>
      <c r="I1042" s="208"/>
      <c r="J1042" s="209">
        <f>ROUND(I1042*H1042,2)</f>
        <v>0</v>
      </c>
      <c r="K1042" s="205" t="s">
        <v>21</v>
      </c>
      <c r="L1042" s="62"/>
      <c r="M1042" s="210" t="s">
        <v>21</v>
      </c>
      <c r="N1042" s="211" t="s">
        <v>39</v>
      </c>
      <c r="O1042" s="43"/>
      <c r="P1042" s="212">
        <f>O1042*H1042</f>
        <v>0</v>
      </c>
      <c r="Q1042" s="212">
        <v>4.0999999999999999E-4</v>
      </c>
      <c r="R1042" s="212">
        <f>Q1042*H1042</f>
        <v>9.2250000000000006E-3</v>
      </c>
      <c r="S1042" s="212">
        <v>0</v>
      </c>
      <c r="T1042" s="213">
        <f>S1042*H1042</f>
        <v>0</v>
      </c>
      <c r="AR1042" s="25" t="s">
        <v>270</v>
      </c>
      <c r="AT1042" s="25" t="s">
        <v>190</v>
      </c>
      <c r="AU1042" s="25" t="s">
        <v>79</v>
      </c>
      <c r="AY1042" s="25" t="s">
        <v>188</v>
      </c>
      <c r="BE1042" s="214">
        <f>IF(N1042="základní",J1042,0)</f>
        <v>0</v>
      </c>
      <c r="BF1042" s="214">
        <f>IF(N1042="snížená",J1042,0)</f>
        <v>0</v>
      </c>
      <c r="BG1042" s="214">
        <f>IF(N1042="zákl. přenesená",J1042,0)</f>
        <v>0</v>
      </c>
      <c r="BH1042" s="214">
        <f>IF(N1042="sníž. přenesená",J1042,0)</f>
        <v>0</v>
      </c>
      <c r="BI1042" s="214">
        <f>IF(N1042="nulová",J1042,0)</f>
        <v>0</v>
      </c>
      <c r="BJ1042" s="25" t="s">
        <v>75</v>
      </c>
      <c r="BK1042" s="214">
        <f>ROUND(I1042*H1042,2)</f>
        <v>0</v>
      </c>
      <c r="BL1042" s="25" t="s">
        <v>270</v>
      </c>
      <c r="BM1042" s="25" t="s">
        <v>1660</v>
      </c>
    </row>
    <row r="1043" spans="2:65" s="12" customFormat="1">
      <c r="B1043" s="215"/>
      <c r="C1043" s="216"/>
      <c r="D1043" s="217" t="s">
        <v>197</v>
      </c>
      <c r="E1043" s="218" t="s">
        <v>21</v>
      </c>
      <c r="F1043" s="219" t="s">
        <v>1661</v>
      </c>
      <c r="G1043" s="216"/>
      <c r="H1043" s="220">
        <v>22.5</v>
      </c>
      <c r="I1043" s="221"/>
      <c r="J1043" s="216"/>
      <c r="K1043" s="216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197</v>
      </c>
      <c r="AU1043" s="226" t="s">
        <v>79</v>
      </c>
      <c r="AV1043" s="12" t="s">
        <v>79</v>
      </c>
      <c r="AW1043" s="12" t="s">
        <v>32</v>
      </c>
      <c r="AX1043" s="12" t="s">
        <v>68</v>
      </c>
      <c r="AY1043" s="226" t="s">
        <v>188</v>
      </c>
    </row>
    <row r="1044" spans="2:65" s="13" customFormat="1">
      <c r="B1044" s="227"/>
      <c r="C1044" s="228"/>
      <c r="D1044" s="229" t="s">
        <v>197</v>
      </c>
      <c r="E1044" s="230" t="s">
        <v>21</v>
      </c>
      <c r="F1044" s="231" t="s">
        <v>199</v>
      </c>
      <c r="G1044" s="228"/>
      <c r="H1044" s="232">
        <v>22.5</v>
      </c>
      <c r="I1044" s="233"/>
      <c r="J1044" s="228"/>
      <c r="K1044" s="228"/>
      <c r="L1044" s="234"/>
      <c r="M1044" s="235"/>
      <c r="N1044" s="236"/>
      <c r="O1044" s="236"/>
      <c r="P1044" s="236"/>
      <c r="Q1044" s="236"/>
      <c r="R1044" s="236"/>
      <c r="S1044" s="236"/>
      <c r="T1044" s="237"/>
      <c r="AT1044" s="238" t="s">
        <v>197</v>
      </c>
      <c r="AU1044" s="238" t="s">
        <v>79</v>
      </c>
      <c r="AV1044" s="13" t="s">
        <v>114</v>
      </c>
      <c r="AW1044" s="13" t="s">
        <v>32</v>
      </c>
      <c r="AX1044" s="13" t="s">
        <v>75</v>
      </c>
      <c r="AY1044" s="238" t="s">
        <v>188</v>
      </c>
    </row>
    <row r="1045" spans="2:65" s="1" customFormat="1" ht="22.5" customHeight="1">
      <c r="B1045" s="42"/>
      <c r="C1045" s="256" t="s">
        <v>1662</v>
      </c>
      <c r="D1045" s="256" t="s">
        <v>292</v>
      </c>
      <c r="E1045" s="257" t="s">
        <v>1663</v>
      </c>
      <c r="F1045" s="258" t="s">
        <v>1664</v>
      </c>
      <c r="G1045" s="259" t="s">
        <v>430</v>
      </c>
      <c r="H1045" s="260">
        <v>110</v>
      </c>
      <c r="I1045" s="261"/>
      <c r="J1045" s="262">
        <f>ROUND(I1045*H1045,2)</f>
        <v>0</v>
      </c>
      <c r="K1045" s="258" t="s">
        <v>21</v>
      </c>
      <c r="L1045" s="263"/>
      <c r="M1045" s="264" t="s">
        <v>21</v>
      </c>
      <c r="N1045" s="265" t="s">
        <v>39</v>
      </c>
      <c r="O1045" s="43"/>
      <c r="P1045" s="212">
        <f>O1045*H1045</f>
        <v>0</v>
      </c>
      <c r="Q1045" s="212">
        <v>2.0000000000000002E-5</v>
      </c>
      <c r="R1045" s="212">
        <f>Q1045*H1045</f>
        <v>2.2000000000000001E-3</v>
      </c>
      <c r="S1045" s="212">
        <v>0</v>
      </c>
      <c r="T1045" s="213">
        <f>S1045*H1045</f>
        <v>0</v>
      </c>
      <c r="AR1045" s="25" t="s">
        <v>354</v>
      </c>
      <c r="AT1045" s="25" t="s">
        <v>292</v>
      </c>
      <c r="AU1045" s="25" t="s">
        <v>79</v>
      </c>
      <c r="AY1045" s="25" t="s">
        <v>188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75</v>
      </c>
      <c r="BK1045" s="214">
        <f>ROUND(I1045*H1045,2)</f>
        <v>0</v>
      </c>
      <c r="BL1045" s="25" t="s">
        <v>270</v>
      </c>
      <c r="BM1045" s="25" t="s">
        <v>1665</v>
      </c>
    </row>
    <row r="1046" spans="2:65" s="12" customFormat="1">
      <c r="B1046" s="215"/>
      <c r="C1046" s="216"/>
      <c r="D1046" s="217" t="s">
        <v>197</v>
      </c>
      <c r="E1046" s="218" t="s">
        <v>21</v>
      </c>
      <c r="F1046" s="219" t="s">
        <v>1666</v>
      </c>
      <c r="G1046" s="216"/>
      <c r="H1046" s="220">
        <v>100</v>
      </c>
      <c r="I1046" s="221"/>
      <c r="J1046" s="216"/>
      <c r="K1046" s="216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197</v>
      </c>
      <c r="AU1046" s="226" t="s">
        <v>79</v>
      </c>
      <c r="AV1046" s="12" t="s">
        <v>79</v>
      </c>
      <c r="AW1046" s="12" t="s">
        <v>32</v>
      </c>
      <c r="AX1046" s="12" t="s">
        <v>68</v>
      </c>
      <c r="AY1046" s="226" t="s">
        <v>188</v>
      </c>
    </row>
    <row r="1047" spans="2:65" s="12" customFormat="1">
      <c r="B1047" s="215"/>
      <c r="C1047" s="216"/>
      <c r="D1047" s="217" t="s">
        <v>197</v>
      </c>
      <c r="E1047" s="218" t="s">
        <v>21</v>
      </c>
      <c r="F1047" s="219" t="s">
        <v>1645</v>
      </c>
      <c r="G1047" s="216"/>
      <c r="H1047" s="220">
        <v>10</v>
      </c>
      <c r="I1047" s="221"/>
      <c r="J1047" s="216"/>
      <c r="K1047" s="216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197</v>
      </c>
      <c r="AU1047" s="226" t="s">
        <v>79</v>
      </c>
      <c r="AV1047" s="12" t="s">
        <v>79</v>
      </c>
      <c r="AW1047" s="12" t="s">
        <v>32</v>
      </c>
      <c r="AX1047" s="12" t="s">
        <v>68</v>
      </c>
      <c r="AY1047" s="226" t="s">
        <v>188</v>
      </c>
    </row>
    <row r="1048" spans="2:65" s="13" customFormat="1">
      <c r="B1048" s="227"/>
      <c r="C1048" s="228"/>
      <c r="D1048" s="229" t="s">
        <v>197</v>
      </c>
      <c r="E1048" s="230" t="s">
        <v>21</v>
      </c>
      <c r="F1048" s="231" t="s">
        <v>199</v>
      </c>
      <c r="G1048" s="228"/>
      <c r="H1048" s="232">
        <v>110</v>
      </c>
      <c r="I1048" s="233"/>
      <c r="J1048" s="228"/>
      <c r="K1048" s="228"/>
      <c r="L1048" s="234"/>
      <c r="M1048" s="235"/>
      <c r="N1048" s="236"/>
      <c r="O1048" s="236"/>
      <c r="P1048" s="236"/>
      <c r="Q1048" s="236"/>
      <c r="R1048" s="236"/>
      <c r="S1048" s="236"/>
      <c r="T1048" s="237"/>
      <c r="AT1048" s="238" t="s">
        <v>197</v>
      </c>
      <c r="AU1048" s="238" t="s">
        <v>79</v>
      </c>
      <c r="AV1048" s="13" t="s">
        <v>114</v>
      </c>
      <c r="AW1048" s="13" t="s">
        <v>32</v>
      </c>
      <c r="AX1048" s="13" t="s">
        <v>75</v>
      </c>
      <c r="AY1048" s="238" t="s">
        <v>188</v>
      </c>
    </row>
    <row r="1049" spans="2:65" s="1" customFormat="1" ht="22.5" customHeight="1">
      <c r="B1049" s="42"/>
      <c r="C1049" s="203" t="s">
        <v>1667</v>
      </c>
      <c r="D1049" s="203" t="s">
        <v>190</v>
      </c>
      <c r="E1049" s="204" t="s">
        <v>1668</v>
      </c>
      <c r="F1049" s="205" t="s">
        <v>1669</v>
      </c>
      <c r="G1049" s="206" t="s">
        <v>193</v>
      </c>
      <c r="H1049" s="207">
        <v>139.1</v>
      </c>
      <c r="I1049" s="208"/>
      <c r="J1049" s="209">
        <f>ROUND(I1049*H1049,2)</f>
        <v>0</v>
      </c>
      <c r="K1049" s="205" t="s">
        <v>21</v>
      </c>
      <c r="L1049" s="62"/>
      <c r="M1049" s="210" t="s">
        <v>21</v>
      </c>
      <c r="N1049" s="211" t="s">
        <v>39</v>
      </c>
      <c r="O1049" s="43"/>
      <c r="P1049" s="212">
        <f>O1049*H1049</f>
        <v>0</v>
      </c>
      <c r="Q1049" s="212">
        <v>3.5000000000000001E-3</v>
      </c>
      <c r="R1049" s="212">
        <f>Q1049*H1049</f>
        <v>0.48685</v>
      </c>
      <c r="S1049" s="212">
        <v>0</v>
      </c>
      <c r="T1049" s="213">
        <f>S1049*H1049</f>
        <v>0</v>
      </c>
      <c r="AR1049" s="25" t="s">
        <v>270</v>
      </c>
      <c r="AT1049" s="25" t="s">
        <v>190</v>
      </c>
      <c r="AU1049" s="25" t="s">
        <v>79</v>
      </c>
      <c r="AY1049" s="25" t="s">
        <v>188</v>
      </c>
      <c r="BE1049" s="214">
        <f>IF(N1049="základní",J1049,0)</f>
        <v>0</v>
      </c>
      <c r="BF1049" s="214">
        <f>IF(N1049="snížená",J1049,0)</f>
        <v>0</v>
      </c>
      <c r="BG1049" s="214">
        <f>IF(N1049="zákl. přenesená",J1049,0)</f>
        <v>0</v>
      </c>
      <c r="BH1049" s="214">
        <f>IF(N1049="sníž. přenesená",J1049,0)</f>
        <v>0</v>
      </c>
      <c r="BI1049" s="214">
        <f>IF(N1049="nulová",J1049,0)</f>
        <v>0</v>
      </c>
      <c r="BJ1049" s="25" t="s">
        <v>75</v>
      </c>
      <c r="BK1049" s="214">
        <f>ROUND(I1049*H1049,2)</f>
        <v>0</v>
      </c>
      <c r="BL1049" s="25" t="s">
        <v>270</v>
      </c>
      <c r="BM1049" s="25" t="s">
        <v>1670</v>
      </c>
    </row>
    <row r="1050" spans="2:65" s="15" customFormat="1">
      <c r="B1050" s="280"/>
      <c r="C1050" s="281"/>
      <c r="D1050" s="217" t="s">
        <v>197</v>
      </c>
      <c r="E1050" s="282" t="s">
        <v>21</v>
      </c>
      <c r="F1050" s="283" t="s">
        <v>1671</v>
      </c>
      <c r="G1050" s="281"/>
      <c r="H1050" s="284" t="s">
        <v>21</v>
      </c>
      <c r="I1050" s="285"/>
      <c r="J1050" s="281"/>
      <c r="K1050" s="281"/>
      <c r="L1050" s="286"/>
      <c r="M1050" s="287"/>
      <c r="N1050" s="288"/>
      <c r="O1050" s="288"/>
      <c r="P1050" s="288"/>
      <c r="Q1050" s="288"/>
      <c r="R1050" s="288"/>
      <c r="S1050" s="288"/>
      <c r="T1050" s="289"/>
      <c r="AT1050" s="290" t="s">
        <v>197</v>
      </c>
      <c r="AU1050" s="290" t="s">
        <v>79</v>
      </c>
      <c r="AV1050" s="15" t="s">
        <v>75</v>
      </c>
      <c r="AW1050" s="15" t="s">
        <v>32</v>
      </c>
      <c r="AX1050" s="15" t="s">
        <v>68</v>
      </c>
      <c r="AY1050" s="290" t="s">
        <v>188</v>
      </c>
    </row>
    <row r="1051" spans="2:65" s="12" customFormat="1">
      <c r="B1051" s="215"/>
      <c r="C1051" s="216"/>
      <c r="D1051" s="217" t="s">
        <v>197</v>
      </c>
      <c r="E1051" s="218" t="s">
        <v>21</v>
      </c>
      <c r="F1051" s="219" t="s">
        <v>867</v>
      </c>
      <c r="G1051" s="216"/>
      <c r="H1051" s="220">
        <v>7.7</v>
      </c>
      <c r="I1051" s="221"/>
      <c r="J1051" s="216"/>
      <c r="K1051" s="216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197</v>
      </c>
      <c r="AU1051" s="226" t="s">
        <v>79</v>
      </c>
      <c r="AV1051" s="12" t="s">
        <v>79</v>
      </c>
      <c r="AW1051" s="12" t="s">
        <v>32</v>
      </c>
      <c r="AX1051" s="12" t="s">
        <v>68</v>
      </c>
      <c r="AY1051" s="226" t="s">
        <v>188</v>
      </c>
    </row>
    <row r="1052" spans="2:65" s="12" customFormat="1">
      <c r="B1052" s="215"/>
      <c r="C1052" s="216"/>
      <c r="D1052" s="217" t="s">
        <v>197</v>
      </c>
      <c r="E1052" s="218" t="s">
        <v>21</v>
      </c>
      <c r="F1052" s="219" t="s">
        <v>868</v>
      </c>
      <c r="G1052" s="216"/>
      <c r="H1052" s="220">
        <v>16.8</v>
      </c>
      <c r="I1052" s="221"/>
      <c r="J1052" s="216"/>
      <c r="K1052" s="216"/>
      <c r="L1052" s="222"/>
      <c r="M1052" s="223"/>
      <c r="N1052" s="224"/>
      <c r="O1052" s="224"/>
      <c r="P1052" s="224"/>
      <c r="Q1052" s="224"/>
      <c r="R1052" s="224"/>
      <c r="S1052" s="224"/>
      <c r="T1052" s="225"/>
      <c r="AT1052" s="226" t="s">
        <v>197</v>
      </c>
      <c r="AU1052" s="226" t="s">
        <v>79</v>
      </c>
      <c r="AV1052" s="12" t="s">
        <v>79</v>
      </c>
      <c r="AW1052" s="12" t="s">
        <v>32</v>
      </c>
      <c r="AX1052" s="12" t="s">
        <v>68</v>
      </c>
      <c r="AY1052" s="226" t="s">
        <v>188</v>
      </c>
    </row>
    <row r="1053" spans="2:65" s="12" customFormat="1">
      <c r="B1053" s="215"/>
      <c r="C1053" s="216"/>
      <c r="D1053" s="217" t="s">
        <v>197</v>
      </c>
      <c r="E1053" s="218" t="s">
        <v>21</v>
      </c>
      <c r="F1053" s="219" t="s">
        <v>1672</v>
      </c>
      <c r="G1053" s="216"/>
      <c r="H1053" s="220">
        <v>3.6</v>
      </c>
      <c r="I1053" s="221"/>
      <c r="J1053" s="216"/>
      <c r="K1053" s="216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197</v>
      </c>
      <c r="AU1053" s="226" t="s">
        <v>79</v>
      </c>
      <c r="AV1053" s="12" t="s">
        <v>79</v>
      </c>
      <c r="AW1053" s="12" t="s">
        <v>32</v>
      </c>
      <c r="AX1053" s="12" t="s">
        <v>68</v>
      </c>
      <c r="AY1053" s="226" t="s">
        <v>188</v>
      </c>
    </row>
    <row r="1054" spans="2:65" s="13" customFormat="1">
      <c r="B1054" s="227"/>
      <c r="C1054" s="228"/>
      <c r="D1054" s="217" t="s">
        <v>197</v>
      </c>
      <c r="E1054" s="242" t="s">
        <v>21</v>
      </c>
      <c r="F1054" s="243" t="s">
        <v>199</v>
      </c>
      <c r="G1054" s="228"/>
      <c r="H1054" s="244">
        <v>28.1</v>
      </c>
      <c r="I1054" s="233"/>
      <c r="J1054" s="228"/>
      <c r="K1054" s="228"/>
      <c r="L1054" s="234"/>
      <c r="M1054" s="235"/>
      <c r="N1054" s="236"/>
      <c r="O1054" s="236"/>
      <c r="P1054" s="236"/>
      <c r="Q1054" s="236"/>
      <c r="R1054" s="236"/>
      <c r="S1054" s="236"/>
      <c r="T1054" s="237"/>
      <c r="AT1054" s="238" t="s">
        <v>197</v>
      </c>
      <c r="AU1054" s="238" t="s">
        <v>79</v>
      </c>
      <c r="AV1054" s="13" t="s">
        <v>114</v>
      </c>
      <c r="AW1054" s="13" t="s">
        <v>32</v>
      </c>
      <c r="AX1054" s="13" t="s">
        <v>68</v>
      </c>
      <c r="AY1054" s="238" t="s">
        <v>188</v>
      </c>
    </row>
    <row r="1055" spans="2:65" s="12" customFormat="1">
      <c r="B1055" s="215"/>
      <c r="C1055" s="216"/>
      <c r="D1055" s="217" t="s">
        <v>197</v>
      </c>
      <c r="E1055" s="218" t="s">
        <v>21</v>
      </c>
      <c r="F1055" s="219" t="s">
        <v>871</v>
      </c>
      <c r="G1055" s="216"/>
      <c r="H1055" s="220">
        <v>25.4</v>
      </c>
      <c r="I1055" s="221"/>
      <c r="J1055" s="216"/>
      <c r="K1055" s="216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197</v>
      </c>
      <c r="AU1055" s="226" t="s">
        <v>79</v>
      </c>
      <c r="AV1055" s="12" t="s">
        <v>79</v>
      </c>
      <c r="AW1055" s="12" t="s">
        <v>32</v>
      </c>
      <c r="AX1055" s="12" t="s">
        <v>68</v>
      </c>
      <c r="AY1055" s="226" t="s">
        <v>188</v>
      </c>
    </row>
    <row r="1056" spans="2:65" s="12" customFormat="1">
      <c r="B1056" s="215"/>
      <c r="C1056" s="216"/>
      <c r="D1056" s="217" t="s">
        <v>197</v>
      </c>
      <c r="E1056" s="218" t="s">
        <v>21</v>
      </c>
      <c r="F1056" s="219" t="s">
        <v>1020</v>
      </c>
      <c r="G1056" s="216"/>
      <c r="H1056" s="220">
        <v>8.5</v>
      </c>
      <c r="I1056" s="221"/>
      <c r="J1056" s="216"/>
      <c r="K1056" s="216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197</v>
      </c>
      <c r="AU1056" s="226" t="s">
        <v>79</v>
      </c>
      <c r="AV1056" s="12" t="s">
        <v>79</v>
      </c>
      <c r="AW1056" s="12" t="s">
        <v>32</v>
      </c>
      <c r="AX1056" s="12" t="s">
        <v>68</v>
      </c>
      <c r="AY1056" s="226" t="s">
        <v>188</v>
      </c>
    </row>
    <row r="1057" spans="2:65" s="12" customFormat="1">
      <c r="B1057" s="215"/>
      <c r="C1057" s="216"/>
      <c r="D1057" s="217" t="s">
        <v>197</v>
      </c>
      <c r="E1057" s="218" t="s">
        <v>21</v>
      </c>
      <c r="F1057" s="219" t="s">
        <v>1021</v>
      </c>
      <c r="G1057" s="216"/>
      <c r="H1057" s="220">
        <v>9.6999999999999993</v>
      </c>
      <c r="I1057" s="221"/>
      <c r="J1057" s="216"/>
      <c r="K1057" s="216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197</v>
      </c>
      <c r="AU1057" s="226" t="s">
        <v>79</v>
      </c>
      <c r="AV1057" s="12" t="s">
        <v>79</v>
      </c>
      <c r="AW1057" s="12" t="s">
        <v>32</v>
      </c>
      <c r="AX1057" s="12" t="s">
        <v>68</v>
      </c>
      <c r="AY1057" s="226" t="s">
        <v>188</v>
      </c>
    </row>
    <row r="1058" spans="2:65" s="12" customFormat="1">
      <c r="B1058" s="215"/>
      <c r="C1058" s="216"/>
      <c r="D1058" s="217" t="s">
        <v>197</v>
      </c>
      <c r="E1058" s="218" t="s">
        <v>21</v>
      </c>
      <c r="F1058" s="219" t="s">
        <v>1022</v>
      </c>
      <c r="G1058" s="216"/>
      <c r="H1058" s="220">
        <v>2.7</v>
      </c>
      <c r="I1058" s="221"/>
      <c r="J1058" s="216"/>
      <c r="K1058" s="216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197</v>
      </c>
      <c r="AU1058" s="226" t="s">
        <v>79</v>
      </c>
      <c r="AV1058" s="12" t="s">
        <v>79</v>
      </c>
      <c r="AW1058" s="12" t="s">
        <v>32</v>
      </c>
      <c r="AX1058" s="12" t="s">
        <v>68</v>
      </c>
      <c r="AY1058" s="226" t="s">
        <v>188</v>
      </c>
    </row>
    <row r="1059" spans="2:65" s="13" customFormat="1">
      <c r="B1059" s="227"/>
      <c r="C1059" s="228"/>
      <c r="D1059" s="217" t="s">
        <v>197</v>
      </c>
      <c r="E1059" s="242" t="s">
        <v>21</v>
      </c>
      <c r="F1059" s="243" t="s">
        <v>199</v>
      </c>
      <c r="G1059" s="228"/>
      <c r="H1059" s="244">
        <v>46.3</v>
      </c>
      <c r="I1059" s="233"/>
      <c r="J1059" s="228"/>
      <c r="K1059" s="228"/>
      <c r="L1059" s="234"/>
      <c r="M1059" s="235"/>
      <c r="N1059" s="236"/>
      <c r="O1059" s="236"/>
      <c r="P1059" s="236"/>
      <c r="Q1059" s="236"/>
      <c r="R1059" s="236"/>
      <c r="S1059" s="236"/>
      <c r="T1059" s="237"/>
      <c r="AT1059" s="238" t="s">
        <v>197</v>
      </c>
      <c r="AU1059" s="238" t="s">
        <v>79</v>
      </c>
      <c r="AV1059" s="13" t="s">
        <v>114</v>
      </c>
      <c r="AW1059" s="13" t="s">
        <v>32</v>
      </c>
      <c r="AX1059" s="13" t="s">
        <v>68</v>
      </c>
      <c r="AY1059" s="238" t="s">
        <v>188</v>
      </c>
    </row>
    <row r="1060" spans="2:65" s="12" customFormat="1">
      <c r="B1060" s="215"/>
      <c r="C1060" s="216"/>
      <c r="D1060" s="217" t="s">
        <v>197</v>
      </c>
      <c r="E1060" s="218" t="s">
        <v>21</v>
      </c>
      <c r="F1060" s="219" t="s">
        <v>1023</v>
      </c>
      <c r="G1060" s="216"/>
      <c r="H1060" s="220">
        <v>5.8</v>
      </c>
      <c r="I1060" s="221"/>
      <c r="J1060" s="216"/>
      <c r="K1060" s="216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197</v>
      </c>
      <c r="AU1060" s="226" t="s">
        <v>79</v>
      </c>
      <c r="AV1060" s="12" t="s">
        <v>79</v>
      </c>
      <c r="AW1060" s="12" t="s">
        <v>32</v>
      </c>
      <c r="AX1060" s="12" t="s">
        <v>68</v>
      </c>
      <c r="AY1060" s="226" t="s">
        <v>188</v>
      </c>
    </row>
    <row r="1061" spans="2:65" s="12" customFormat="1">
      <c r="B1061" s="215"/>
      <c r="C1061" s="216"/>
      <c r="D1061" s="217" t="s">
        <v>197</v>
      </c>
      <c r="E1061" s="218" t="s">
        <v>21</v>
      </c>
      <c r="F1061" s="219" t="s">
        <v>1024</v>
      </c>
      <c r="G1061" s="216"/>
      <c r="H1061" s="220">
        <v>5.8</v>
      </c>
      <c r="I1061" s="221"/>
      <c r="J1061" s="216"/>
      <c r="K1061" s="216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197</v>
      </c>
      <c r="AU1061" s="226" t="s">
        <v>79</v>
      </c>
      <c r="AV1061" s="12" t="s">
        <v>79</v>
      </c>
      <c r="AW1061" s="12" t="s">
        <v>32</v>
      </c>
      <c r="AX1061" s="12" t="s">
        <v>68</v>
      </c>
      <c r="AY1061" s="226" t="s">
        <v>188</v>
      </c>
    </row>
    <row r="1062" spans="2:65" s="12" customFormat="1">
      <c r="B1062" s="215"/>
      <c r="C1062" s="216"/>
      <c r="D1062" s="217" t="s">
        <v>197</v>
      </c>
      <c r="E1062" s="218" t="s">
        <v>21</v>
      </c>
      <c r="F1062" s="219" t="s">
        <v>1025</v>
      </c>
      <c r="G1062" s="216"/>
      <c r="H1062" s="220">
        <v>5.8</v>
      </c>
      <c r="I1062" s="221"/>
      <c r="J1062" s="216"/>
      <c r="K1062" s="216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197</v>
      </c>
      <c r="AU1062" s="226" t="s">
        <v>79</v>
      </c>
      <c r="AV1062" s="12" t="s">
        <v>79</v>
      </c>
      <c r="AW1062" s="12" t="s">
        <v>32</v>
      </c>
      <c r="AX1062" s="12" t="s">
        <v>68</v>
      </c>
      <c r="AY1062" s="226" t="s">
        <v>188</v>
      </c>
    </row>
    <row r="1063" spans="2:65" s="12" customFormat="1">
      <c r="B1063" s="215"/>
      <c r="C1063" s="216"/>
      <c r="D1063" s="217" t="s">
        <v>197</v>
      </c>
      <c r="E1063" s="218" t="s">
        <v>21</v>
      </c>
      <c r="F1063" s="219" t="s">
        <v>1026</v>
      </c>
      <c r="G1063" s="216"/>
      <c r="H1063" s="220">
        <v>8.8000000000000007</v>
      </c>
      <c r="I1063" s="221"/>
      <c r="J1063" s="216"/>
      <c r="K1063" s="216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197</v>
      </c>
      <c r="AU1063" s="226" t="s">
        <v>79</v>
      </c>
      <c r="AV1063" s="12" t="s">
        <v>79</v>
      </c>
      <c r="AW1063" s="12" t="s">
        <v>32</v>
      </c>
      <c r="AX1063" s="12" t="s">
        <v>68</v>
      </c>
      <c r="AY1063" s="226" t="s">
        <v>188</v>
      </c>
    </row>
    <row r="1064" spans="2:65" s="12" customFormat="1">
      <c r="B1064" s="215"/>
      <c r="C1064" s="216"/>
      <c r="D1064" s="217" t="s">
        <v>197</v>
      </c>
      <c r="E1064" s="218" t="s">
        <v>21</v>
      </c>
      <c r="F1064" s="219" t="s">
        <v>872</v>
      </c>
      <c r="G1064" s="216"/>
      <c r="H1064" s="220">
        <v>9</v>
      </c>
      <c r="I1064" s="221"/>
      <c r="J1064" s="216"/>
      <c r="K1064" s="216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197</v>
      </c>
      <c r="AU1064" s="226" t="s">
        <v>79</v>
      </c>
      <c r="AV1064" s="12" t="s">
        <v>79</v>
      </c>
      <c r="AW1064" s="12" t="s">
        <v>32</v>
      </c>
      <c r="AX1064" s="12" t="s">
        <v>68</v>
      </c>
      <c r="AY1064" s="226" t="s">
        <v>188</v>
      </c>
    </row>
    <row r="1065" spans="2:65" s="12" customFormat="1">
      <c r="B1065" s="215"/>
      <c r="C1065" s="216"/>
      <c r="D1065" s="217" t="s">
        <v>197</v>
      </c>
      <c r="E1065" s="218" t="s">
        <v>21</v>
      </c>
      <c r="F1065" s="219" t="s">
        <v>873</v>
      </c>
      <c r="G1065" s="216"/>
      <c r="H1065" s="220">
        <v>4.0999999999999996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197</v>
      </c>
      <c r="AU1065" s="226" t="s">
        <v>79</v>
      </c>
      <c r="AV1065" s="12" t="s">
        <v>79</v>
      </c>
      <c r="AW1065" s="12" t="s">
        <v>32</v>
      </c>
      <c r="AX1065" s="12" t="s">
        <v>68</v>
      </c>
      <c r="AY1065" s="226" t="s">
        <v>188</v>
      </c>
    </row>
    <row r="1066" spans="2:65" s="12" customFormat="1">
      <c r="B1066" s="215"/>
      <c r="C1066" s="216"/>
      <c r="D1066" s="217" t="s">
        <v>197</v>
      </c>
      <c r="E1066" s="218" t="s">
        <v>21</v>
      </c>
      <c r="F1066" s="219" t="s">
        <v>874</v>
      </c>
      <c r="G1066" s="216"/>
      <c r="H1066" s="220">
        <v>25.4</v>
      </c>
      <c r="I1066" s="221"/>
      <c r="J1066" s="216"/>
      <c r="K1066" s="216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197</v>
      </c>
      <c r="AU1066" s="226" t="s">
        <v>79</v>
      </c>
      <c r="AV1066" s="12" t="s">
        <v>79</v>
      </c>
      <c r="AW1066" s="12" t="s">
        <v>32</v>
      </c>
      <c r="AX1066" s="12" t="s">
        <v>68</v>
      </c>
      <c r="AY1066" s="226" t="s">
        <v>188</v>
      </c>
    </row>
    <row r="1067" spans="2:65" s="13" customFormat="1">
      <c r="B1067" s="227"/>
      <c r="C1067" s="228"/>
      <c r="D1067" s="217" t="s">
        <v>197</v>
      </c>
      <c r="E1067" s="242" t="s">
        <v>21</v>
      </c>
      <c r="F1067" s="243" t="s">
        <v>199</v>
      </c>
      <c r="G1067" s="228"/>
      <c r="H1067" s="244">
        <v>64.7</v>
      </c>
      <c r="I1067" s="233"/>
      <c r="J1067" s="228"/>
      <c r="K1067" s="228"/>
      <c r="L1067" s="234"/>
      <c r="M1067" s="235"/>
      <c r="N1067" s="236"/>
      <c r="O1067" s="236"/>
      <c r="P1067" s="236"/>
      <c r="Q1067" s="236"/>
      <c r="R1067" s="236"/>
      <c r="S1067" s="236"/>
      <c r="T1067" s="237"/>
      <c r="AT1067" s="238" t="s">
        <v>197</v>
      </c>
      <c r="AU1067" s="238" t="s">
        <v>79</v>
      </c>
      <c r="AV1067" s="13" t="s">
        <v>114</v>
      </c>
      <c r="AW1067" s="13" t="s">
        <v>32</v>
      </c>
      <c r="AX1067" s="13" t="s">
        <v>68</v>
      </c>
      <c r="AY1067" s="238" t="s">
        <v>188</v>
      </c>
    </row>
    <row r="1068" spans="2:65" s="14" customFormat="1">
      <c r="B1068" s="245"/>
      <c r="C1068" s="246"/>
      <c r="D1068" s="229" t="s">
        <v>197</v>
      </c>
      <c r="E1068" s="247" t="s">
        <v>21</v>
      </c>
      <c r="F1068" s="248" t="s">
        <v>238</v>
      </c>
      <c r="G1068" s="246"/>
      <c r="H1068" s="249">
        <v>139.1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AT1068" s="255" t="s">
        <v>197</v>
      </c>
      <c r="AU1068" s="255" t="s">
        <v>79</v>
      </c>
      <c r="AV1068" s="14" t="s">
        <v>195</v>
      </c>
      <c r="AW1068" s="14" t="s">
        <v>32</v>
      </c>
      <c r="AX1068" s="14" t="s">
        <v>75</v>
      </c>
      <c r="AY1068" s="255" t="s">
        <v>188</v>
      </c>
    </row>
    <row r="1069" spans="2:65" s="1" customFormat="1" ht="22.5" customHeight="1">
      <c r="B1069" s="42"/>
      <c r="C1069" s="256" t="s">
        <v>1673</v>
      </c>
      <c r="D1069" s="256" t="s">
        <v>292</v>
      </c>
      <c r="E1069" s="257" t="s">
        <v>1674</v>
      </c>
      <c r="F1069" s="258" t="s">
        <v>1675</v>
      </c>
      <c r="G1069" s="259" t="s">
        <v>193</v>
      </c>
      <c r="H1069" s="260">
        <v>87.01</v>
      </c>
      <c r="I1069" s="261"/>
      <c r="J1069" s="262">
        <f>ROUND(I1069*H1069,2)</f>
        <v>0</v>
      </c>
      <c r="K1069" s="258" t="s">
        <v>21</v>
      </c>
      <c r="L1069" s="263"/>
      <c r="M1069" s="264" t="s">
        <v>21</v>
      </c>
      <c r="N1069" s="265" t="s">
        <v>39</v>
      </c>
      <c r="O1069" s="43"/>
      <c r="P1069" s="212">
        <f>O1069*H1069</f>
        <v>0</v>
      </c>
      <c r="Q1069" s="212">
        <v>1.9199999999999998E-2</v>
      </c>
      <c r="R1069" s="212">
        <f>Q1069*H1069</f>
        <v>1.6705919999999999</v>
      </c>
      <c r="S1069" s="212">
        <v>0</v>
      </c>
      <c r="T1069" s="213">
        <f>S1069*H1069</f>
        <v>0</v>
      </c>
      <c r="AR1069" s="25" t="s">
        <v>354</v>
      </c>
      <c r="AT1069" s="25" t="s">
        <v>292</v>
      </c>
      <c r="AU1069" s="25" t="s">
        <v>79</v>
      </c>
      <c r="AY1069" s="25" t="s">
        <v>188</v>
      </c>
      <c r="BE1069" s="214">
        <f>IF(N1069="základní",J1069,0)</f>
        <v>0</v>
      </c>
      <c r="BF1069" s="214">
        <f>IF(N1069="snížená",J1069,0)</f>
        <v>0</v>
      </c>
      <c r="BG1069" s="214">
        <f>IF(N1069="zákl. přenesená",J1069,0)</f>
        <v>0</v>
      </c>
      <c r="BH1069" s="214">
        <f>IF(N1069="sníž. přenesená",J1069,0)</f>
        <v>0</v>
      </c>
      <c r="BI1069" s="214">
        <f>IF(N1069="nulová",J1069,0)</f>
        <v>0</v>
      </c>
      <c r="BJ1069" s="25" t="s">
        <v>75</v>
      </c>
      <c r="BK1069" s="214">
        <f>ROUND(I1069*H1069,2)</f>
        <v>0</v>
      </c>
      <c r="BL1069" s="25" t="s">
        <v>270</v>
      </c>
      <c r="BM1069" s="25" t="s">
        <v>1676</v>
      </c>
    </row>
    <row r="1070" spans="2:65" s="12" customFormat="1">
      <c r="B1070" s="215"/>
      <c r="C1070" s="216"/>
      <c r="D1070" s="217" t="s">
        <v>197</v>
      </c>
      <c r="E1070" s="218" t="s">
        <v>21</v>
      </c>
      <c r="F1070" s="219" t="s">
        <v>867</v>
      </c>
      <c r="G1070" s="216"/>
      <c r="H1070" s="220">
        <v>7.7</v>
      </c>
      <c r="I1070" s="221"/>
      <c r="J1070" s="216"/>
      <c r="K1070" s="216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197</v>
      </c>
      <c r="AU1070" s="226" t="s">
        <v>79</v>
      </c>
      <c r="AV1070" s="12" t="s">
        <v>79</v>
      </c>
      <c r="AW1070" s="12" t="s">
        <v>32</v>
      </c>
      <c r="AX1070" s="12" t="s">
        <v>68</v>
      </c>
      <c r="AY1070" s="226" t="s">
        <v>188</v>
      </c>
    </row>
    <row r="1071" spans="2:65" s="12" customFormat="1">
      <c r="B1071" s="215"/>
      <c r="C1071" s="216"/>
      <c r="D1071" s="217" t="s">
        <v>197</v>
      </c>
      <c r="E1071" s="218" t="s">
        <v>21</v>
      </c>
      <c r="F1071" s="219" t="s">
        <v>871</v>
      </c>
      <c r="G1071" s="216"/>
      <c r="H1071" s="220">
        <v>25.4</v>
      </c>
      <c r="I1071" s="221"/>
      <c r="J1071" s="216"/>
      <c r="K1071" s="216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197</v>
      </c>
      <c r="AU1071" s="226" t="s">
        <v>79</v>
      </c>
      <c r="AV1071" s="12" t="s">
        <v>79</v>
      </c>
      <c r="AW1071" s="12" t="s">
        <v>32</v>
      </c>
      <c r="AX1071" s="12" t="s">
        <v>68</v>
      </c>
      <c r="AY1071" s="226" t="s">
        <v>188</v>
      </c>
    </row>
    <row r="1072" spans="2:65" s="12" customFormat="1">
      <c r="B1072" s="215"/>
      <c r="C1072" s="216"/>
      <c r="D1072" s="217" t="s">
        <v>197</v>
      </c>
      <c r="E1072" s="218" t="s">
        <v>21</v>
      </c>
      <c r="F1072" s="219" t="s">
        <v>1023</v>
      </c>
      <c r="G1072" s="216"/>
      <c r="H1072" s="220">
        <v>5.8</v>
      </c>
      <c r="I1072" s="221"/>
      <c r="J1072" s="216"/>
      <c r="K1072" s="216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197</v>
      </c>
      <c r="AU1072" s="226" t="s">
        <v>79</v>
      </c>
      <c r="AV1072" s="12" t="s">
        <v>79</v>
      </c>
      <c r="AW1072" s="12" t="s">
        <v>32</v>
      </c>
      <c r="AX1072" s="12" t="s">
        <v>68</v>
      </c>
      <c r="AY1072" s="226" t="s">
        <v>188</v>
      </c>
    </row>
    <row r="1073" spans="2:65" s="12" customFormat="1">
      <c r="B1073" s="215"/>
      <c r="C1073" s="216"/>
      <c r="D1073" s="217" t="s">
        <v>197</v>
      </c>
      <c r="E1073" s="218" t="s">
        <v>21</v>
      </c>
      <c r="F1073" s="219" t="s">
        <v>1024</v>
      </c>
      <c r="G1073" s="216"/>
      <c r="H1073" s="220">
        <v>5.8</v>
      </c>
      <c r="I1073" s="221"/>
      <c r="J1073" s="216"/>
      <c r="K1073" s="216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197</v>
      </c>
      <c r="AU1073" s="226" t="s">
        <v>79</v>
      </c>
      <c r="AV1073" s="12" t="s">
        <v>79</v>
      </c>
      <c r="AW1073" s="12" t="s">
        <v>32</v>
      </c>
      <c r="AX1073" s="12" t="s">
        <v>68</v>
      </c>
      <c r="AY1073" s="226" t="s">
        <v>188</v>
      </c>
    </row>
    <row r="1074" spans="2:65" s="12" customFormat="1">
      <c r="B1074" s="215"/>
      <c r="C1074" s="216"/>
      <c r="D1074" s="217" t="s">
        <v>197</v>
      </c>
      <c r="E1074" s="218" t="s">
        <v>21</v>
      </c>
      <c r="F1074" s="219" t="s">
        <v>872</v>
      </c>
      <c r="G1074" s="216"/>
      <c r="H1074" s="220">
        <v>9</v>
      </c>
      <c r="I1074" s="221"/>
      <c r="J1074" s="216"/>
      <c r="K1074" s="216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197</v>
      </c>
      <c r="AU1074" s="226" t="s">
        <v>79</v>
      </c>
      <c r="AV1074" s="12" t="s">
        <v>79</v>
      </c>
      <c r="AW1074" s="12" t="s">
        <v>32</v>
      </c>
      <c r="AX1074" s="12" t="s">
        <v>68</v>
      </c>
      <c r="AY1074" s="226" t="s">
        <v>188</v>
      </c>
    </row>
    <row r="1075" spans="2:65" s="12" customFormat="1">
      <c r="B1075" s="215"/>
      <c r="C1075" s="216"/>
      <c r="D1075" s="217" t="s">
        <v>197</v>
      </c>
      <c r="E1075" s="218" t="s">
        <v>21</v>
      </c>
      <c r="F1075" s="219" t="s">
        <v>874</v>
      </c>
      <c r="G1075" s="216"/>
      <c r="H1075" s="220">
        <v>25.4</v>
      </c>
      <c r="I1075" s="221"/>
      <c r="J1075" s="216"/>
      <c r="K1075" s="216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197</v>
      </c>
      <c r="AU1075" s="226" t="s">
        <v>79</v>
      </c>
      <c r="AV1075" s="12" t="s">
        <v>79</v>
      </c>
      <c r="AW1075" s="12" t="s">
        <v>32</v>
      </c>
      <c r="AX1075" s="12" t="s">
        <v>68</v>
      </c>
      <c r="AY1075" s="226" t="s">
        <v>188</v>
      </c>
    </row>
    <row r="1076" spans="2:65" s="13" customFormat="1">
      <c r="B1076" s="227"/>
      <c r="C1076" s="228"/>
      <c r="D1076" s="217" t="s">
        <v>197</v>
      </c>
      <c r="E1076" s="242" t="s">
        <v>21</v>
      </c>
      <c r="F1076" s="243" t="s">
        <v>199</v>
      </c>
      <c r="G1076" s="228"/>
      <c r="H1076" s="244">
        <v>79.099999999999994</v>
      </c>
      <c r="I1076" s="233"/>
      <c r="J1076" s="228"/>
      <c r="K1076" s="228"/>
      <c r="L1076" s="234"/>
      <c r="M1076" s="235"/>
      <c r="N1076" s="236"/>
      <c r="O1076" s="236"/>
      <c r="P1076" s="236"/>
      <c r="Q1076" s="236"/>
      <c r="R1076" s="236"/>
      <c r="S1076" s="236"/>
      <c r="T1076" s="237"/>
      <c r="AT1076" s="238" t="s">
        <v>197</v>
      </c>
      <c r="AU1076" s="238" t="s">
        <v>79</v>
      </c>
      <c r="AV1076" s="13" t="s">
        <v>114</v>
      </c>
      <c r="AW1076" s="13" t="s">
        <v>32</v>
      </c>
      <c r="AX1076" s="13" t="s">
        <v>68</v>
      </c>
      <c r="AY1076" s="238" t="s">
        <v>188</v>
      </c>
    </row>
    <row r="1077" spans="2:65" s="12" customFormat="1">
      <c r="B1077" s="215"/>
      <c r="C1077" s="216"/>
      <c r="D1077" s="229" t="s">
        <v>197</v>
      </c>
      <c r="E1077" s="239" t="s">
        <v>21</v>
      </c>
      <c r="F1077" s="240" t="s">
        <v>1677</v>
      </c>
      <c r="G1077" s="216"/>
      <c r="H1077" s="241">
        <v>87.01</v>
      </c>
      <c r="I1077" s="221"/>
      <c r="J1077" s="216"/>
      <c r="K1077" s="216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197</v>
      </c>
      <c r="AU1077" s="226" t="s">
        <v>79</v>
      </c>
      <c r="AV1077" s="12" t="s">
        <v>79</v>
      </c>
      <c r="AW1077" s="12" t="s">
        <v>32</v>
      </c>
      <c r="AX1077" s="12" t="s">
        <v>75</v>
      </c>
      <c r="AY1077" s="226" t="s">
        <v>188</v>
      </c>
    </row>
    <row r="1078" spans="2:65" s="1" customFormat="1" ht="22.5" customHeight="1">
      <c r="B1078" s="42"/>
      <c r="C1078" s="256" t="s">
        <v>1678</v>
      </c>
      <c r="D1078" s="256" t="s">
        <v>292</v>
      </c>
      <c r="E1078" s="257" t="s">
        <v>1679</v>
      </c>
      <c r="F1078" s="258" t="s">
        <v>1680</v>
      </c>
      <c r="G1078" s="259" t="s">
        <v>193</v>
      </c>
      <c r="H1078" s="260">
        <v>43.56</v>
      </c>
      <c r="I1078" s="261"/>
      <c r="J1078" s="262">
        <f>ROUND(I1078*H1078,2)</f>
        <v>0</v>
      </c>
      <c r="K1078" s="258" t="s">
        <v>21</v>
      </c>
      <c r="L1078" s="263"/>
      <c r="M1078" s="264" t="s">
        <v>21</v>
      </c>
      <c r="N1078" s="265" t="s">
        <v>39</v>
      </c>
      <c r="O1078" s="43"/>
      <c r="P1078" s="212">
        <f>O1078*H1078</f>
        <v>0</v>
      </c>
      <c r="Q1078" s="212">
        <v>1.9199999999999998E-2</v>
      </c>
      <c r="R1078" s="212">
        <f>Q1078*H1078</f>
        <v>0.83635199999999998</v>
      </c>
      <c r="S1078" s="212">
        <v>0</v>
      </c>
      <c r="T1078" s="213">
        <f>S1078*H1078</f>
        <v>0</v>
      </c>
      <c r="AR1078" s="25" t="s">
        <v>354</v>
      </c>
      <c r="AT1078" s="25" t="s">
        <v>292</v>
      </c>
      <c r="AU1078" s="25" t="s">
        <v>79</v>
      </c>
      <c r="AY1078" s="25" t="s">
        <v>188</v>
      </c>
      <c r="BE1078" s="214">
        <f>IF(N1078="základní",J1078,0)</f>
        <v>0</v>
      </c>
      <c r="BF1078" s="214">
        <f>IF(N1078="snížená",J1078,0)</f>
        <v>0</v>
      </c>
      <c r="BG1078" s="214">
        <f>IF(N1078="zákl. přenesená",J1078,0)</f>
        <v>0</v>
      </c>
      <c r="BH1078" s="214">
        <f>IF(N1078="sníž. přenesená",J1078,0)</f>
        <v>0</v>
      </c>
      <c r="BI1078" s="214">
        <f>IF(N1078="nulová",J1078,0)</f>
        <v>0</v>
      </c>
      <c r="BJ1078" s="25" t="s">
        <v>75</v>
      </c>
      <c r="BK1078" s="214">
        <f>ROUND(I1078*H1078,2)</f>
        <v>0</v>
      </c>
      <c r="BL1078" s="25" t="s">
        <v>270</v>
      </c>
      <c r="BM1078" s="25" t="s">
        <v>1681</v>
      </c>
    </row>
    <row r="1079" spans="2:65" s="12" customFormat="1">
      <c r="B1079" s="215"/>
      <c r="C1079" s="216"/>
      <c r="D1079" s="217" t="s">
        <v>197</v>
      </c>
      <c r="E1079" s="218" t="s">
        <v>21</v>
      </c>
      <c r="F1079" s="219" t="s">
        <v>1020</v>
      </c>
      <c r="G1079" s="216"/>
      <c r="H1079" s="220">
        <v>8.5</v>
      </c>
      <c r="I1079" s="221"/>
      <c r="J1079" s="216"/>
      <c r="K1079" s="216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197</v>
      </c>
      <c r="AU1079" s="226" t="s">
        <v>79</v>
      </c>
      <c r="AV1079" s="12" t="s">
        <v>79</v>
      </c>
      <c r="AW1079" s="12" t="s">
        <v>32</v>
      </c>
      <c r="AX1079" s="12" t="s">
        <v>68</v>
      </c>
      <c r="AY1079" s="226" t="s">
        <v>188</v>
      </c>
    </row>
    <row r="1080" spans="2:65" s="12" customFormat="1">
      <c r="B1080" s="215"/>
      <c r="C1080" s="216"/>
      <c r="D1080" s="217" t="s">
        <v>197</v>
      </c>
      <c r="E1080" s="218" t="s">
        <v>21</v>
      </c>
      <c r="F1080" s="219" t="s">
        <v>1021</v>
      </c>
      <c r="G1080" s="216"/>
      <c r="H1080" s="220">
        <v>9.6999999999999993</v>
      </c>
      <c r="I1080" s="221"/>
      <c r="J1080" s="216"/>
      <c r="K1080" s="216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197</v>
      </c>
      <c r="AU1080" s="226" t="s">
        <v>79</v>
      </c>
      <c r="AV1080" s="12" t="s">
        <v>79</v>
      </c>
      <c r="AW1080" s="12" t="s">
        <v>32</v>
      </c>
      <c r="AX1080" s="12" t="s">
        <v>68</v>
      </c>
      <c r="AY1080" s="226" t="s">
        <v>188</v>
      </c>
    </row>
    <row r="1081" spans="2:65" s="12" customFormat="1">
      <c r="B1081" s="215"/>
      <c r="C1081" s="216"/>
      <c r="D1081" s="217" t="s">
        <v>197</v>
      </c>
      <c r="E1081" s="218" t="s">
        <v>21</v>
      </c>
      <c r="F1081" s="219" t="s">
        <v>1022</v>
      </c>
      <c r="G1081" s="216"/>
      <c r="H1081" s="220">
        <v>2.7</v>
      </c>
      <c r="I1081" s="221"/>
      <c r="J1081" s="216"/>
      <c r="K1081" s="216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197</v>
      </c>
      <c r="AU1081" s="226" t="s">
        <v>79</v>
      </c>
      <c r="AV1081" s="12" t="s">
        <v>79</v>
      </c>
      <c r="AW1081" s="12" t="s">
        <v>32</v>
      </c>
      <c r="AX1081" s="12" t="s">
        <v>68</v>
      </c>
      <c r="AY1081" s="226" t="s">
        <v>188</v>
      </c>
    </row>
    <row r="1082" spans="2:65" s="12" customFormat="1">
      <c r="B1082" s="215"/>
      <c r="C1082" s="216"/>
      <c r="D1082" s="217" t="s">
        <v>197</v>
      </c>
      <c r="E1082" s="218" t="s">
        <v>21</v>
      </c>
      <c r="F1082" s="219" t="s">
        <v>1025</v>
      </c>
      <c r="G1082" s="216"/>
      <c r="H1082" s="220">
        <v>5.8</v>
      </c>
      <c r="I1082" s="221"/>
      <c r="J1082" s="216"/>
      <c r="K1082" s="216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197</v>
      </c>
      <c r="AU1082" s="226" t="s">
        <v>79</v>
      </c>
      <c r="AV1082" s="12" t="s">
        <v>79</v>
      </c>
      <c r="AW1082" s="12" t="s">
        <v>32</v>
      </c>
      <c r="AX1082" s="12" t="s">
        <v>68</v>
      </c>
      <c r="AY1082" s="226" t="s">
        <v>188</v>
      </c>
    </row>
    <row r="1083" spans="2:65" s="12" customFormat="1">
      <c r="B1083" s="215"/>
      <c r="C1083" s="216"/>
      <c r="D1083" s="217" t="s">
        <v>197</v>
      </c>
      <c r="E1083" s="218" t="s">
        <v>21</v>
      </c>
      <c r="F1083" s="219" t="s">
        <v>1026</v>
      </c>
      <c r="G1083" s="216"/>
      <c r="H1083" s="220">
        <v>8.8000000000000007</v>
      </c>
      <c r="I1083" s="221"/>
      <c r="J1083" s="216"/>
      <c r="K1083" s="216"/>
      <c r="L1083" s="222"/>
      <c r="M1083" s="223"/>
      <c r="N1083" s="224"/>
      <c r="O1083" s="224"/>
      <c r="P1083" s="224"/>
      <c r="Q1083" s="224"/>
      <c r="R1083" s="224"/>
      <c r="S1083" s="224"/>
      <c r="T1083" s="225"/>
      <c r="AT1083" s="226" t="s">
        <v>197</v>
      </c>
      <c r="AU1083" s="226" t="s">
        <v>79</v>
      </c>
      <c r="AV1083" s="12" t="s">
        <v>79</v>
      </c>
      <c r="AW1083" s="12" t="s">
        <v>32</v>
      </c>
      <c r="AX1083" s="12" t="s">
        <v>68</v>
      </c>
      <c r="AY1083" s="226" t="s">
        <v>188</v>
      </c>
    </row>
    <row r="1084" spans="2:65" s="12" customFormat="1">
      <c r="B1084" s="215"/>
      <c r="C1084" s="216"/>
      <c r="D1084" s="217" t="s">
        <v>197</v>
      </c>
      <c r="E1084" s="218" t="s">
        <v>21</v>
      </c>
      <c r="F1084" s="219" t="s">
        <v>873</v>
      </c>
      <c r="G1084" s="216"/>
      <c r="H1084" s="220">
        <v>4.0999999999999996</v>
      </c>
      <c r="I1084" s="221"/>
      <c r="J1084" s="216"/>
      <c r="K1084" s="216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197</v>
      </c>
      <c r="AU1084" s="226" t="s">
        <v>79</v>
      </c>
      <c r="AV1084" s="12" t="s">
        <v>79</v>
      </c>
      <c r="AW1084" s="12" t="s">
        <v>32</v>
      </c>
      <c r="AX1084" s="12" t="s">
        <v>68</v>
      </c>
      <c r="AY1084" s="226" t="s">
        <v>188</v>
      </c>
    </row>
    <row r="1085" spans="2:65" s="13" customFormat="1">
      <c r="B1085" s="227"/>
      <c r="C1085" s="228"/>
      <c r="D1085" s="217" t="s">
        <v>197</v>
      </c>
      <c r="E1085" s="242" t="s">
        <v>21</v>
      </c>
      <c r="F1085" s="243" t="s">
        <v>199</v>
      </c>
      <c r="G1085" s="228"/>
      <c r="H1085" s="244">
        <v>39.6</v>
      </c>
      <c r="I1085" s="233"/>
      <c r="J1085" s="228"/>
      <c r="K1085" s="228"/>
      <c r="L1085" s="234"/>
      <c r="M1085" s="235"/>
      <c r="N1085" s="236"/>
      <c r="O1085" s="236"/>
      <c r="P1085" s="236"/>
      <c r="Q1085" s="236"/>
      <c r="R1085" s="236"/>
      <c r="S1085" s="236"/>
      <c r="T1085" s="237"/>
      <c r="AT1085" s="238" t="s">
        <v>197</v>
      </c>
      <c r="AU1085" s="238" t="s">
        <v>79</v>
      </c>
      <c r="AV1085" s="13" t="s">
        <v>114</v>
      </c>
      <c r="AW1085" s="13" t="s">
        <v>32</v>
      </c>
      <c r="AX1085" s="13" t="s">
        <v>68</v>
      </c>
      <c r="AY1085" s="238" t="s">
        <v>188</v>
      </c>
    </row>
    <row r="1086" spans="2:65" s="14" customFormat="1">
      <c r="B1086" s="245"/>
      <c r="C1086" s="246"/>
      <c r="D1086" s="217" t="s">
        <v>197</v>
      </c>
      <c r="E1086" s="291" t="s">
        <v>21</v>
      </c>
      <c r="F1086" s="292" t="s">
        <v>238</v>
      </c>
      <c r="G1086" s="246"/>
      <c r="H1086" s="293">
        <v>39.6</v>
      </c>
      <c r="I1086" s="250"/>
      <c r="J1086" s="246"/>
      <c r="K1086" s="246"/>
      <c r="L1086" s="251"/>
      <c r="M1086" s="252"/>
      <c r="N1086" s="253"/>
      <c r="O1086" s="253"/>
      <c r="P1086" s="253"/>
      <c r="Q1086" s="253"/>
      <c r="R1086" s="253"/>
      <c r="S1086" s="253"/>
      <c r="T1086" s="254"/>
      <c r="AT1086" s="255" t="s">
        <v>197</v>
      </c>
      <c r="AU1086" s="255" t="s">
        <v>79</v>
      </c>
      <c r="AV1086" s="14" t="s">
        <v>195</v>
      </c>
      <c r="AW1086" s="14" t="s">
        <v>32</v>
      </c>
      <c r="AX1086" s="14" t="s">
        <v>68</v>
      </c>
      <c r="AY1086" s="255" t="s">
        <v>188</v>
      </c>
    </row>
    <row r="1087" spans="2:65" s="12" customFormat="1">
      <c r="B1087" s="215"/>
      <c r="C1087" s="216"/>
      <c r="D1087" s="229" t="s">
        <v>197</v>
      </c>
      <c r="E1087" s="239" t="s">
        <v>21</v>
      </c>
      <c r="F1087" s="240" t="s">
        <v>1682</v>
      </c>
      <c r="G1087" s="216"/>
      <c r="H1087" s="241">
        <v>43.56</v>
      </c>
      <c r="I1087" s="221"/>
      <c r="J1087" s="216"/>
      <c r="K1087" s="216"/>
      <c r="L1087" s="222"/>
      <c r="M1087" s="223"/>
      <c r="N1087" s="224"/>
      <c r="O1087" s="224"/>
      <c r="P1087" s="224"/>
      <c r="Q1087" s="224"/>
      <c r="R1087" s="224"/>
      <c r="S1087" s="224"/>
      <c r="T1087" s="225"/>
      <c r="AT1087" s="226" t="s">
        <v>197</v>
      </c>
      <c r="AU1087" s="226" t="s">
        <v>79</v>
      </c>
      <c r="AV1087" s="12" t="s">
        <v>79</v>
      </c>
      <c r="AW1087" s="12" t="s">
        <v>32</v>
      </c>
      <c r="AX1087" s="12" t="s">
        <v>75</v>
      </c>
      <c r="AY1087" s="226" t="s">
        <v>188</v>
      </c>
    </row>
    <row r="1088" spans="2:65" s="1" customFormat="1" ht="22.5" customHeight="1">
      <c r="B1088" s="42"/>
      <c r="C1088" s="256" t="s">
        <v>1683</v>
      </c>
      <c r="D1088" s="256" t="s">
        <v>292</v>
      </c>
      <c r="E1088" s="257" t="s">
        <v>1684</v>
      </c>
      <c r="F1088" s="258" t="s">
        <v>1685</v>
      </c>
      <c r="G1088" s="259" t="s">
        <v>193</v>
      </c>
      <c r="H1088" s="260">
        <v>22.44</v>
      </c>
      <c r="I1088" s="261"/>
      <c r="J1088" s="262">
        <f>ROUND(I1088*H1088,2)</f>
        <v>0</v>
      </c>
      <c r="K1088" s="258" t="s">
        <v>21</v>
      </c>
      <c r="L1088" s="263"/>
      <c r="M1088" s="264" t="s">
        <v>21</v>
      </c>
      <c r="N1088" s="265" t="s">
        <v>39</v>
      </c>
      <c r="O1088" s="43"/>
      <c r="P1088" s="212">
        <f>O1088*H1088</f>
        <v>0</v>
      </c>
      <c r="Q1088" s="212">
        <v>1.9199999999999998E-2</v>
      </c>
      <c r="R1088" s="212">
        <f>Q1088*H1088</f>
        <v>0.43084800000000001</v>
      </c>
      <c r="S1088" s="212">
        <v>0</v>
      </c>
      <c r="T1088" s="213">
        <f>S1088*H1088</f>
        <v>0</v>
      </c>
      <c r="AR1088" s="25" t="s">
        <v>354</v>
      </c>
      <c r="AT1088" s="25" t="s">
        <v>292</v>
      </c>
      <c r="AU1088" s="25" t="s">
        <v>79</v>
      </c>
      <c r="AY1088" s="25" t="s">
        <v>188</v>
      </c>
      <c r="BE1088" s="214">
        <f>IF(N1088="základní",J1088,0)</f>
        <v>0</v>
      </c>
      <c r="BF1088" s="214">
        <f>IF(N1088="snížená",J1088,0)</f>
        <v>0</v>
      </c>
      <c r="BG1088" s="214">
        <f>IF(N1088="zákl. přenesená",J1088,0)</f>
        <v>0</v>
      </c>
      <c r="BH1088" s="214">
        <f>IF(N1088="sníž. přenesená",J1088,0)</f>
        <v>0</v>
      </c>
      <c r="BI1088" s="214">
        <f>IF(N1088="nulová",J1088,0)</f>
        <v>0</v>
      </c>
      <c r="BJ1088" s="25" t="s">
        <v>75</v>
      </c>
      <c r="BK1088" s="214">
        <f>ROUND(I1088*H1088,2)</f>
        <v>0</v>
      </c>
      <c r="BL1088" s="25" t="s">
        <v>270</v>
      </c>
      <c r="BM1088" s="25" t="s">
        <v>1686</v>
      </c>
    </row>
    <row r="1089" spans="2:65" s="12" customFormat="1">
      <c r="B1089" s="215"/>
      <c r="C1089" s="216"/>
      <c r="D1089" s="217" t="s">
        <v>197</v>
      </c>
      <c r="E1089" s="218" t="s">
        <v>21</v>
      </c>
      <c r="F1089" s="219" t="s">
        <v>868</v>
      </c>
      <c r="G1089" s="216"/>
      <c r="H1089" s="220">
        <v>16.8</v>
      </c>
      <c r="I1089" s="221"/>
      <c r="J1089" s="216"/>
      <c r="K1089" s="216"/>
      <c r="L1089" s="222"/>
      <c r="M1089" s="223"/>
      <c r="N1089" s="224"/>
      <c r="O1089" s="224"/>
      <c r="P1089" s="224"/>
      <c r="Q1089" s="224"/>
      <c r="R1089" s="224"/>
      <c r="S1089" s="224"/>
      <c r="T1089" s="225"/>
      <c r="AT1089" s="226" t="s">
        <v>197</v>
      </c>
      <c r="AU1089" s="226" t="s">
        <v>79</v>
      </c>
      <c r="AV1089" s="12" t="s">
        <v>79</v>
      </c>
      <c r="AW1089" s="12" t="s">
        <v>32</v>
      </c>
      <c r="AX1089" s="12" t="s">
        <v>68</v>
      </c>
      <c r="AY1089" s="226" t="s">
        <v>188</v>
      </c>
    </row>
    <row r="1090" spans="2:65" s="12" customFormat="1">
      <c r="B1090" s="215"/>
      <c r="C1090" s="216"/>
      <c r="D1090" s="217" t="s">
        <v>197</v>
      </c>
      <c r="E1090" s="218" t="s">
        <v>21</v>
      </c>
      <c r="F1090" s="219" t="s">
        <v>1672</v>
      </c>
      <c r="G1090" s="216"/>
      <c r="H1090" s="220">
        <v>3.6</v>
      </c>
      <c r="I1090" s="221"/>
      <c r="J1090" s="216"/>
      <c r="K1090" s="216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197</v>
      </c>
      <c r="AU1090" s="226" t="s">
        <v>79</v>
      </c>
      <c r="AV1090" s="12" t="s">
        <v>79</v>
      </c>
      <c r="AW1090" s="12" t="s">
        <v>32</v>
      </c>
      <c r="AX1090" s="12" t="s">
        <v>68</v>
      </c>
      <c r="AY1090" s="226" t="s">
        <v>188</v>
      </c>
    </row>
    <row r="1091" spans="2:65" s="13" customFormat="1">
      <c r="B1091" s="227"/>
      <c r="C1091" s="228"/>
      <c r="D1091" s="217" t="s">
        <v>197</v>
      </c>
      <c r="E1091" s="242" t="s">
        <v>21</v>
      </c>
      <c r="F1091" s="243" t="s">
        <v>199</v>
      </c>
      <c r="G1091" s="228"/>
      <c r="H1091" s="244">
        <v>20.399999999999999</v>
      </c>
      <c r="I1091" s="233"/>
      <c r="J1091" s="228"/>
      <c r="K1091" s="228"/>
      <c r="L1091" s="234"/>
      <c r="M1091" s="235"/>
      <c r="N1091" s="236"/>
      <c r="O1091" s="236"/>
      <c r="P1091" s="236"/>
      <c r="Q1091" s="236"/>
      <c r="R1091" s="236"/>
      <c r="S1091" s="236"/>
      <c r="T1091" s="237"/>
      <c r="AT1091" s="238" t="s">
        <v>197</v>
      </c>
      <c r="AU1091" s="238" t="s">
        <v>79</v>
      </c>
      <c r="AV1091" s="13" t="s">
        <v>114</v>
      </c>
      <c r="AW1091" s="13" t="s">
        <v>32</v>
      </c>
      <c r="AX1091" s="13" t="s">
        <v>68</v>
      </c>
      <c r="AY1091" s="238" t="s">
        <v>188</v>
      </c>
    </row>
    <row r="1092" spans="2:65" s="14" customFormat="1">
      <c r="B1092" s="245"/>
      <c r="C1092" s="246"/>
      <c r="D1092" s="217" t="s">
        <v>197</v>
      </c>
      <c r="E1092" s="291" t="s">
        <v>21</v>
      </c>
      <c r="F1092" s="292" t="s">
        <v>238</v>
      </c>
      <c r="G1092" s="246"/>
      <c r="H1092" s="293">
        <v>20.399999999999999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AT1092" s="255" t="s">
        <v>197</v>
      </c>
      <c r="AU1092" s="255" t="s">
        <v>79</v>
      </c>
      <c r="AV1092" s="14" t="s">
        <v>195</v>
      </c>
      <c r="AW1092" s="14" t="s">
        <v>32</v>
      </c>
      <c r="AX1092" s="14" t="s">
        <v>68</v>
      </c>
      <c r="AY1092" s="255" t="s">
        <v>188</v>
      </c>
    </row>
    <row r="1093" spans="2:65" s="12" customFormat="1">
      <c r="B1093" s="215"/>
      <c r="C1093" s="216"/>
      <c r="D1093" s="229" t="s">
        <v>197</v>
      </c>
      <c r="E1093" s="239" t="s">
        <v>21</v>
      </c>
      <c r="F1093" s="240" t="s">
        <v>1687</v>
      </c>
      <c r="G1093" s="216"/>
      <c r="H1093" s="241">
        <v>22.44</v>
      </c>
      <c r="I1093" s="221"/>
      <c r="J1093" s="216"/>
      <c r="K1093" s="216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197</v>
      </c>
      <c r="AU1093" s="226" t="s">
        <v>79</v>
      </c>
      <c r="AV1093" s="12" t="s">
        <v>79</v>
      </c>
      <c r="AW1093" s="12" t="s">
        <v>32</v>
      </c>
      <c r="AX1093" s="12" t="s">
        <v>75</v>
      </c>
      <c r="AY1093" s="226" t="s">
        <v>188</v>
      </c>
    </row>
    <row r="1094" spans="2:65" s="1" customFormat="1" ht="22.5" customHeight="1">
      <c r="B1094" s="42"/>
      <c r="C1094" s="203" t="s">
        <v>1688</v>
      </c>
      <c r="D1094" s="203" t="s">
        <v>190</v>
      </c>
      <c r="E1094" s="204" t="s">
        <v>1689</v>
      </c>
      <c r="F1094" s="205" t="s">
        <v>1690</v>
      </c>
      <c r="G1094" s="206" t="s">
        <v>283</v>
      </c>
      <c r="H1094" s="207">
        <v>3.766</v>
      </c>
      <c r="I1094" s="208"/>
      <c r="J1094" s="209">
        <f>ROUND(I1094*H1094,2)</f>
        <v>0</v>
      </c>
      <c r="K1094" s="205" t="s">
        <v>21</v>
      </c>
      <c r="L1094" s="62"/>
      <c r="M1094" s="210" t="s">
        <v>21</v>
      </c>
      <c r="N1094" s="211" t="s">
        <v>39</v>
      </c>
      <c r="O1094" s="43"/>
      <c r="P1094" s="212">
        <f>O1094*H1094</f>
        <v>0</v>
      </c>
      <c r="Q1094" s="212">
        <v>0</v>
      </c>
      <c r="R1094" s="212">
        <f>Q1094*H1094</f>
        <v>0</v>
      </c>
      <c r="S1094" s="212">
        <v>0</v>
      </c>
      <c r="T1094" s="213">
        <f>S1094*H1094</f>
        <v>0</v>
      </c>
      <c r="AR1094" s="25" t="s">
        <v>270</v>
      </c>
      <c r="AT1094" s="25" t="s">
        <v>190</v>
      </c>
      <c r="AU1094" s="25" t="s">
        <v>79</v>
      </c>
      <c r="AY1094" s="25" t="s">
        <v>188</v>
      </c>
      <c r="BE1094" s="214">
        <f>IF(N1094="základní",J1094,0)</f>
        <v>0</v>
      </c>
      <c r="BF1094" s="214">
        <f>IF(N1094="snížená",J1094,0)</f>
        <v>0</v>
      </c>
      <c r="BG1094" s="214">
        <f>IF(N1094="zákl. přenesená",J1094,0)</f>
        <v>0</v>
      </c>
      <c r="BH1094" s="214">
        <f>IF(N1094="sníž. přenesená",J1094,0)</f>
        <v>0</v>
      </c>
      <c r="BI1094" s="214">
        <f>IF(N1094="nulová",J1094,0)</f>
        <v>0</v>
      </c>
      <c r="BJ1094" s="25" t="s">
        <v>75</v>
      </c>
      <c r="BK1094" s="214">
        <f>ROUND(I1094*H1094,2)</f>
        <v>0</v>
      </c>
      <c r="BL1094" s="25" t="s">
        <v>270</v>
      </c>
      <c r="BM1094" s="25" t="s">
        <v>1691</v>
      </c>
    </row>
    <row r="1095" spans="2:65" s="11" customFormat="1" ht="29.85" customHeight="1">
      <c r="B1095" s="186"/>
      <c r="C1095" s="187"/>
      <c r="D1095" s="200" t="s">
        <v>67</v>
      </c>
      <c r="E1095" s="201" t="s">
        <v>1692</v>
      </c>
      <c r="F1095" s="201" t="s">
        <v>1693</v>
      </c>
      <c r="G1095" s="187"/>
      <c r="H1095" s="187"/>
      <c r="I1095" s="190"/>
      <c r="J1095" s="202">
        <f>BK1095</f>
        <v>0</v>
      </c>
      <c r="K1095" s="187"/>
      <c r="L1095" s="192"/>
      <c r="M1095" s="193"/>
      <c r="N1095" s="194"/>
      <c r="O1095" s="194"/>
      <c r="P1095" s="195">
        <f>SUM(P1096:P1134)</f>
        <v>0</v>
      </c>
      <c r="Q1095" s="194"/>
      <c r="R1095" s="195">
        <f>SUM(R1096:R1134)</f>
        <v>0.90400249999999993</v>
      </c>
      <c r="S1095" s="194"/>
      <c r="T1095" s="196">
        <f>SUM(T1096:T1134)</f>
        <v>0</v>
      </c>
      <c r="AR1095" s="197" t="s">
        <v>79</v>
      </c>
      <c r="AT1095" s="198" t="s">
        <v>67</v>
      </c>
      <c r="AU1095" s="198" t="s">
        <v>75</v>
      </c>
      <c r="AY1095" s="197" t="s">
        <v>188</v>
      </c>
      <c r="BK1095" s="199">
        <f>SUM(BK1096:BK1134)</f>
        <v>0</v>
      </c>
    </row>
    <row r="1096" spans="2:65" s="1" customFormat="1" ht="22.5" customHeight="1">
      <c r="B1096" s="42"/>
      <c r="C1096" s="203" t="s">
        <v>1694</v>
      </c>
      <c r="D1096" s="203" t="s">
        <v>190</v>
      </c>
      <c r="E1096" s="204" t="s">
        <v>1695</v>
      </c>
      <c r="F1096" s="205" t="s">
        <v>1696</v>
      </c>
      <c r="G1096" s="206" t="s">
        <v>193</v>
      </c>
      <c r="H1096" s="207">
        <v>94</v>
      </c>
      <c r="I1096" s="208"/>
      <c r="J1096" s="209">
        <f>ROUND(I1096*H1096,2)</f>
        <v>0</v>
      </c>
      <c r="K1096" s="205" t="s">
        <v>21</v>
      </c>
      <c r="L1096" s="62"/>
      <c r="M1096" s="210" t="s">
        <v>21</v>
      </c>
      <c r="N1096" s="211" t="s">
        <v>39</v>
      </c>
      <c r="O1096" s="43"/>
      <c r="P1096" s="212">
        <f>O1096*H1096</f>
        <v>0</v>
      </c>
      <c r="Q1096" s="212">
        <v>5.0000000000000001E-4</v>
      </c>
      <c r="R1096" s="212">
        <f>Q1096*H1096</f>
        <v>4.7E-2</v>
      </c>
      <c r="S1096" s="212">
        <v>0</v>
      </c>
      <c r="T1096" s="213">
        <f>S1096*H1096</f>
        <v>0</v>
      </c>
      <c r="AR1096" s="25" t="s">
        <v>270</v>
      </c>
      <c r="AT1096" s="25" t="s">
        <v>190</v>
      </c>
      <c r="AU1096" s="25" t="s">
        <v>79</v>
      </c>
      <c r="AY1096" s="25" t="s">
        <v>188</v>
      </c>
      <c r="BE1096" s="214">
        <f>IF(N1096="základní",J1096,0)</f>
        <v>0</v>
      </c>
      <c r="BF1096" s="214">
        <f>IF(N1096="snížená",J1096,0)</f>
        <v>0</v>
      </c>
      <c r="BG1096" s="214">
        <f>IF(N1096="zákl. přenesená",J1096,0)</f>
        <v>0</v>
      </c>
      <c r="BH1096" s="214">
        <f>IF(N1096="sníž. přenesená",J1096,0)</f>
        <v>0</v>
      </c>
      <c r="BI1096" s="214">
        <f>IF(N1096="nulová",J1096,0)</f>
        <v>0</v>
      </c>
      <c r="BJ1096" s="25" t="s">
        <v>75</v>
      </c>
      <c r="BK1096" s="214">
        <f>ROUND(I1096*H1096,2)</f>
        <v>0</v>
      </c>
      <c r="BL1096" s="25" t="s">
        <v>270</v>
      </c>
      <c r="BM1096" s="25" t="s">
        <v>1697</v>
      </c>
    </row>
    <row r="1097" spans="2:65" s="15" customFormat="1">
      <c r="B1097" s="280"/>
      <c r="C1097" s="281"/>
      <c r="D1097" s="217" t="s">
        <v>197</v>
      </c>
      <c r="E1097" s="282" t="s">
        <v>21</v>
      </c>
      <c r="F1097" s="283" t="s">
        <v>1030</v>
      </c>
      <c r="G1097" s="281"/>
      <c r="H1097" s="284" t="s">
        <v>21</v>
      </c>
      <c r="I1097" s="285"/>
      <c r="J1097" s="281"/>
      <c r="K1097" s="281"/>
      <c r="L1097" s="286"/>
      <c r="M1097" s="287"/>
      <c r="N1097" s="288"/>
      <c r="O1097" s="288"/>
      <c r="P1097" s="288"/>
      <c r="Q1097" s="288"/>
      <c r="R1097" s="288"/>
      <c r="S1097" s="288"/>
      <c r="T1097" s="289"/>
      <c r="AT1097" s="290" t="s">
        <v>197</v>
      </c>
      <c r="AU1097" s="290" t="s">
        <v>79</v>
      </c>
      <c r="AV1097" s="15" t="s">
        <v>75</v>
      </c>
      <c r="AW1097" s="15" t="s">
        <v>32</v>
      </c>
      <c r="AX1097" s="15" t="s">
        <v>68</v>
      </c>
      <c r="AY1097" s="290" t="s">
        <v>188</v>
      </c>
    </row>
    <row r="1098" spans="2:65" s="12" customFormat="1">
      <c r="B1098" s="215"/>
      <c r="C1098" s="216"/>
      <c r="D1098" s="217" t="s">
        <v>197</v>
      </c>
      <c r="E1098" s="218" t="s">
        <v>21</v>
      </c>
      <c r="F1098" s="219" t="s">
        <v>1031</v>
      </c>
      <c r="G1098" s="216"/>
      <c r="H1098" s="220">
        <v>24.7</v>
      </c>
      <c r="I1098" s="221"/>
      <c r="J1098" s="216"/>
      <c r="K1098" s="216"/>
      <c r="L1098" s="222"/>
      <c r="M1098" s="223"/>
      <c r="N1098" s="224"/>
      <c r="O1098" s="224"/>
      <c r="P1098" s="224"/>
      <c r="Q1098" s="224"/>
      <c r="R1098" s="224"/>
      <c r="S1098" s="224"/>
      <c r="T1098" s="225"/>
      <c r="AT1098" s="226" t="s">
        <v>197</v>
      </c>
      <c r="AU1098" s="226" t="s">
        <v>79</v>
      </c>
      <c r="AV1098" s="12" t="s">
        <v>79</v>
      </c>
      <c r="AW1098" s="12" t="s">
        <v>32</v>
      </c>
      <c r="AX1098" s="12" t="s">
        <v>68</v>
      </c>
      <c r="AY1098" s="226" t="s">
        <v>188</v>
      </c>
    </row>
    <row r="1099" spans="2:65" s="12" customFormat="1">
      <c r="B1099" s="215"/>
      <c r="C1099" s="216"/>
      <c r="D1099" s="217" t="s">
        <v>197</v>
      </c>
      <c r="E1099" s="218" t="s">
        <v>21</v>
      </c>
      <c r="F1099" s="219" t="s">
        <v>1032</v>
      </c>
      <c r="G1099" s="216"/>
      <c r="H1099" s="220">
        <v>21.9</v>
      </c>
      <c r="I1099" s="221"/>
      <c r="J1099" s="216"/>
      <c r="K1099" s="216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197</v>
      </c>
      <c r="AU1099" s="226" t="s">
        <v>79</v>
      </c>
      <c r="AV1099" s="12" t="s">
        <v>79</v>
      </c>
      <c r="AW1099" s="12" t="s">
        <v>32</v>
      </c>
      <c r="AX1099" s="12" t="s">
        <v>68</v>
      </c>
      <c r="AY1099" s="226" t="s">
        <v>188</v>
      </c>
    </row>
    <row r="1100" spans="2:65" s="12" customFormat="1">
      <c r="B1100" s="215"/>
      <c r="C1100" s="216"/>
      <c r="D1100" s="217" t="s">
        <v>197</v>
      </c>
      <c r="E1100" s="218" t="s">
        <v>21</v>
      </c>
      <c r="F1100" s="219" t="s">
        <v>1033</v>
      </c>
      <c r="G1100" s="216"/>
      <c r="H1100" s="220">
        <v>22.2</v>
      </c>
      <c r="I1100" s="221"/>
      <c r="J1100" s="216"/>
      <c r="K1100" s="216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197</v>
      </c>
      <c r="AU1100" s="226" t="s">
        <v>79</v>
      </c>
      <c r="AV1100" s="12" t="s">
        <v>79</v>
      </c>
      <c r="AW1100" s="12" t="s">
        <v>32</v>
      </c>
      <c r="AX1100" s="12" t="s">
        <v>68</v>
      </c>
      <c r="AY1100" s="226" t="s">
        <v>188</v>
      </c>
    </row>
    <row r="1101" spans="2:65" s="13" customFormat="1">
      <c r="B1101" s="227"/>
      <c r="C1101" s="228"/>
      <c r="D1101" s="217" t="s">
        <v>197</v>
      </c>
      <c r="E1101" s="242" t="s">
        <v>21</v>
      </c>
      <c r="F1101" s="243" t="s">
        <v>199</v>
      </c>
      <c r="G1101" s="228"/>
      <c r="H1101" s="244">
        <v>68.8</v>
      </c>
      <c r="I1101" s="233"/>
      <c r="J1101" s="228"/>
      <c r="K1101" s="228"/>
      <c r="L1101" s="234"/>
      <c r="M1101" s="235"/>
      <c r="N1101" s="236"/>
      <c r="O1101" s="236"/>
      <c r="P1101" s="236"/>
      <c r="Q1101" s="236"/>
      <c r="R1101" s="236"/>
      <c r="S1101" s="236"/>
      <c r="T1101" s="237"/>
      <c r="AT1101" s="238" t="s">
        <v>197</v>
      </c>
      <c r="AU1101" s="238" t="s">
        <v>79</v>
      </c>
      <c r="AV1101" s="13" t="s">
        <v>114</v>
      </c>
      <c r="AW1101" s="13" t="s">
        <v>32</v>
      </c>
      <c r="AX1101" s="13" t="s">
        <v>68</v>
      </c>
      <c r="AY1101" s="238" t="s">
        <v>188</v>
      </c>
    </row>
    <row r="1102" spans="2:65" s="12" customFormat="1">
      <c r="B1102" s="215"/>
      <c r="C1102" s="216"/>
      <c r="D1102" s="217" t="s">
        <v>197</v>
      </c>
      <c r="E1102" s="218" t="s">
        <v>21</v>
      </c>
      <c r="F1102" s="219" t="s">
        <v>1034</v>
      </c>
      <c r="G1102" s="216"/>
      <c r="H1102" s="220">
        <v>25.2</v>
      </c>
      <c r="I1102" s="221"/>
      <c r="J1102" s="216"/>
      <c r="K1102" s="216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197</v>
      </c>
      <c r="AU1102" s="226" t="s">
        <v>79</v>
      </c>
      <c r="AV1102" s="12" t="s">
        <v>79</v>
      </c>
      <c r="AW1102" s="12" t="s">
        <v>32</v>
      </c>
      <c r="AX1102" s="12" t="s">
        <v>68</v>
      </c>
      <c r="AY1102" s="226" t="s">
        <v>188</v>
      </c>
    </row>
    <row r="1103" spans="2:65" s="13" customFormat="1">
      <c r="B1103" s="227"/>
      <c r="C1103" s="228"/>
      <c r="D1103" s="217" t="s">
        <v>197</v>
      </c>
      <c r="E1103" s="242" t="s">
        <v>21</v>
      </c>
      <c r="F1103" s="243" t="s">
        <v>199</v>
      </c>
      <c r="G1103" s="228"/>
      <c r="H1103" s="244">
        <v>25.2</v>
      </c>
      <c r="I1103" s="233"/>
      <c r="J1103" s="228"/>
      <c r="K1103" s="228"/>
      <c r="L1103" s="234"/>
      <c r="M1103" s="235"/>
      <c r="N1103" s="236"/>
      <c r="O1103" s="236"/>
      <c r="P1103" s="236"/>
      <c r="Q1103" s="236"/>
      <c r="R1103" s="236"/>
      <c r="S1103" s="236"/>
      <c r="T1103" s="237"/>
      <c r="AT1103" s="238" t="s">
        <v>197</v>
      </c>
      <c r="AU1103" s="238" t="s">
        <v>79</v>
      </c>
      <c r="AV1103" s="13" t="s">
        <v>114</v>
      </c>
      <c r="AW1103" s="13" t="s">
        <v>32</v>
      </c>
      <c r="AX1103" s="13" t="s">
        <v>68</v>
      </c>
      <c r="AY1103" s="238" t="s">
        <v>188</v>
      </c>
    </row>
    <row r="1104" spans="2:65" s="14" customFormat="1">
      <c r="B1104" s="245"/>
      <c r="C1104" s="246"/>
      <c r="D1104" s="229" t="s">
        <v>197</v>
      </c>
      <c r="E1104" s="247" t="s">
        <v>21</v>
      </c>
      <c r="F1104" s="248" t="s">
        <v>238</v>
      </c>
      <c r="G1104" s="246"/>
      <c r="H1104" s="249">
        <v>94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AT1104" s="255" t="s">
        <v>197</v>
      </c>
      <c r="AU1104" s="255" t="s">
        <v>79</v>
      </c>
      <c r="AV1104" s="14" t="s">
        <v>195</v>
      </c>
      <c r="AW1104" s="14" t="s">
        <v>32</v>
      </c>
      <c r="AX1104" s="14" t="s">
        <v>75</v>
      </c>
      <c r="AY1104" s="255" t="s">
        <v>188</v>
      </c>
    </row>
    <row r="1105" spans="2:65" s="1" customFormat="1" ht="22.5" customHeight="1">
      <c r="B1105" s="42"/>
      <c r="C1105" s="256" t="s">
        <v>1698</v>
      </c>
      <c r="D1105" s="256" t="s">
        <v>292</v>
      </c>
      <c r="E1105" s="257" t="s">
        <v>1699</v>
      </c>
      <c r="F1105" s="258" t="s">
        <v>1700</v>
      </c>
      <c r="G1105" s="259" t="s">
        <v>193</v>
      </c>
      <c r="H1105" s="260">
        <v>103.4</v>
      </c>
      <c r="I1105" s="261"/>
      <c r="J1105" s="262">
        <f>ROUND(I1105*H1105,2)</f>
        <v>0</v>
      </c>
      <c r="K1105" s="258" t="s">
        <v>21</v>
      </c>
      <c r="L1105" s="263"/>
      <c r="M1105" s="264" t="s">
        <v>21</v>
      </c>
      <c r="N1105" s="265" t="s">
        <v>39</v>
      </c>
      <c r="O1105" s="43"/>
      <c r="P1105" s="212">
        <f>O1105*H1105</f>
        <v>0</v>
      </c>
      <c r="Q1105" s="212">
        <v>1.9499999999999999E-3</v>
      </c>
      <c r="R1105" s="212">
        <f>Q1105*H1105</f>
        <v>0.20163</v>
      </c>
      <c r="S1105" s="212">
        <v>0</v>
      </c>
      <c r="T1105" s="213">
        <f>S1105*H1105</f>
        <v>0</v>
      </c>
      <c r="AR1105" s="25" t="s">
        <v>354</v>
      </c>
      <c r="AT1105" s="25" t="s">
        <v>292</v>
      </c>
      <c r="AU1105" s="25" t="s">
        <v>79</v>
      </c>
      <c r="AY1105" s="25" t="s">
        <v>188</v>
      </c>
      <c r="BE1105" s="214">
        <f>IF(N1105="základní",J1105,0)</f>
        <v>0</v>
      </c>
      <c r="BF1105" s="214">
        <f>IF(N1105="snížená",J1105,0)</f>
        <v>0</v>
      </c>
      <c r="BG1105" s="214">
        <f>IF(N1105="zákl. přenesená",J1105,0)</f>
        <v>0</v>
      </c>
      <c r="BH1105" s="214">
        <f>IF(N1105="sníž. přenesená",J1105,0)</f>
        <v>0</v>
      </c>
      <c r="BI1105" s="214">
        <f>IF(N1105="nulová",J1105,0)</f>
        <v>0</v>
      </c>
      <c r="BJ1105" s="25" t="s">
        <v>75</v>
      </c>
      <c r="BK1105" s="214">
        <f>ROUND(I1105*H1105,2)</f>
        <v>0</v>
      </c>
      <c r="BL1105" s="25" t="s">
        <v>270</v>
      </c>
      <c r="BM1105" s="25" t="s">
        <v>1701</v>
      </c>
    </row>
    <row r="1106" spans="2:65" s="12" customFormat="1">
      <c r="B1106" s="215"/>
      <c r="C1106" s="216"/>
      <c r="D1106" s="217" t="s">
        <v>197</v>
      </c>
      <c r="E1106" s="218" t="s">
        <v>21</v>
      </c>
      <c r="F1106" s="219" t="s">
        <v>1070</v>
      </c>
      <c r="G1106" s="216"/>
      <c r="H1106" s="220">
        <v>94</v>
      </c>
      <c r="I1106" s="221"/>
      <c r="J1106" s="216"/>
      <c r="K1106" s="216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197</v>
      </c>
      <c r="AU1106" s="226" t="s">
        <v>79</v>
      </c>
      <c r="AV1106" s="12" t="s">
        <v>79</v>
      </c>
      <c r="AW1106" s="12" t="s">
        <v>32</v>
      </c>
      <c r="AX1106" s="12" t="s">
        <v>68</v>
      </c>
      <c r="AY1106" s="226" t="s">
        <v>188</v>
      </c>
    </row>
    <row r="1107" spans="2:65" s="12" customFormat="1">
      <c r="B1107" s="215"/>
      <c r="C1107" s="216"/>
      <c r="D1107" s="229" t="s">
        <v>197</v>
      </c>
      <c r="E1107" s="239" t="s">
        <v>21</v>
      </c>
      <c r="F1107" s="240" t="s">
        <v>1702</v>
      </c>
      <c r="G1107" s="216"/>
      <c r="H1107" s="241">
        <v>103.4</v>
      </c>
      <c r="I1107" s="221"/>
      <c r="J1107" s="216"/>
      <c r="K1107" s="216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197</v>
      </c>
      <c r="AU1107" s="226" t="s">
        <v>79</v>
      </c>
      <c r="AV1107" s="12" t="s">
        <v>79</v>
      </c>
      <c r="AW1107" s="12" t="s">
        <v>32</v>
      </c>
      <c r="AX1107" s="12" t="s">
        <v>75</v>
      </c>
      <c r="AY1107" s="226" t="s">
        <v>188</v>
      </c>
    </row>
    <row r="1108" spans="2:65" s="1" customFormat="1" ht="22.5" customHeight="1">
      <c r="B1108" s="42"/>
      <c r="C1108" s="203" t="s">
        <v>1703</v>
      </c>
      <c r="D1108" s="203" t="s">
        <v>190</v>
      </c>
      <c r="E1108" s="204" t="s">
        <v>1704</v>
      </c>
      <c r="F1108" s="205" t="s">
        <v>1705</v>
      </c>
      <c r="G1108" s="206" t="s">
        <v>193</v>
      </c>
      <c r="H1108" s="207">
        <v>154.19999999999999</v>
      </c>
      <c r="I1108" s="208"/>
      <c r="J1108" s="209">
        <f>ROUND(I1108*H1108,2)</f>
        <v>0</v>
      </c>
      <c r="K1108" s="205" t="s">
        <v>21</v>
      </c>
      <c r="L1108" s="62"/>
      <c r="M1108" s="210" t="s">
        <v>21</v>
      </c>
      <c r="N1108" s="211" t="s">
        <v>39</v>
      </c>
      <c r="O1108" s="43"/>
      <c r="P1108" s="212">
        <f>O1108*H1108</f>
        <v>0</v>
      </c>
      <c r="Q1108" s="212">
        <v>2.9999999999999997E-4</v>
      </c>
      <c r="R1108" s="212">
        <f>Q1108*H1108</f>
        <v>4.6259999999999996E-2</v>
      </c>
      <c r="S1108" s="212">
        <v>0</v>
      </c>
      <c r="T1108" s="213">
        <f>S1108*H1108</f>
        <v>0</v>
      </c>
      <c r="AR1108" s="25" t="s">
        <v>270</v>
      </c>
      <c r="AT1108" s="25" t="s">
        <v>190</v>
      </c>
      <c r="AU1108" s="25" t="s">
        <v>79</v>
      </c>
      <c r="AY1108" s="25" t="s">
        <v>188</v>
      </c>
      <c r="BE1108" s="214">
        <f>IF(N1108="základní",J1108,0)</f>
        <v>0</v>
      </c>
      <c r="BF1108" s="214">
        <f>IF(N1108="snížená",J1108,0)</f>
        <v>0</v>
      </c>
      <c r="BG1108" s="214">
        <f>IF(N1108="zákl. přenesená",J1108,0)</f>
        <v>0</v>
      </c>
      <c r="BH1108" s="214">
        <f>IF(N1108="sníž. přenesená",J1108,0)</f>
        <v>0</v>
      </c>
      <c r="BI1108" s="214">
        <f>IF(N1108="nulová",J1108,0)</f>
        <v>0</v>
      </c>
      <c r="BJ1108" s="25" t="s">
        <v>75</v>
      </c>
      <c r="BK1108" s="214">
        <f>ROUND(I1108*H1108,2)</f>
        <v>0</v>
      </c>
      <c r="BL1108" s="25" t="s">
        <v>270</v>
      </c>
      <c r="BM1108" s="25" t="s">
        <v>1706</v>
      </c>
    </row>
    <row r="1109" spans="2:65" s="15" customFormat="1">
      <c r="B1109" s="280"/>
      <c r="C1109" s="281"/>
      <c r="D1109" s="217" t="s">
        <v>197</v>
      </c>
      <c r="E1109" s="282" t="s">
        <v>21</v>
      </c>
      <c r="F1109" s="283" t="s">
        <v>1035</v>
      </c>
      <c r="G1109" s="281"/>
      <c r="H1109" s="284" t="s">
        <v>21</v>
      </c>
      <c r="I1109" s="285"/>
      <c r="J1109" s="281"/>
      <c r="K1109" s="281"/>
      <c r="L1109" s="286"/>
      <c r="M1109" s="287"/>
      <c r="N1109" s="288"/>
      <c r="O1109" s="288"/>
      <c r="P1109" s="288"/>
      <c r="Q1109" s="288"/>
      <c r="R1109" s="288"/>
      <c r="S1109" s="288"/>
      <c r="T1109" s="289"/>
      <c r="AT1109" s="290" t="s">
        <v>197</v>
      </c>
      <c r="AU1109" s="290" t="s">
        <v>79</v>
      </c>
      <c r="AV1109" s="15" t="s">
        <v>75</v>
      </c>
      <c r="AW1109" s="15" t="s">
        <v>32</v>
      </c>
      <c r="AX1109" s="15" t="s">
        <v>68</v>
      </c>
      <c r="AY1109" s="290" t="s">
        <v>188</v>
      </c>
    </row>
    <row r="1110" spans="2:65" s="12" customFormat="1">
      <c r="B1110" s="215"/>
      <c r="C1110" s="216"/>
      <c r="D1110" s="217" t="s">
        <v>197</v>
      </c>
      <c r="E1110" s="218" t="s">
        <v>21</v>
      </c>
      <c r="F1110" s="219" t="s">
        <v>1036</v>
      </c>
      <c r="G1110" s="216"/>
      <c r="H1110" s="220">
        <v>24.2</v>
      </c>
      <c r="I1110" s="221"/>
      <c r="J1110" s="216"/>
      <c r="K1110" s="216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197</v>
      </c>
      <c r="AU1110" s="226" t="s">
        <v>79</v>
      </c>
      <c r="AV1110" s="12" t="s">
        <v>79</v>
      </c>
      <c r="AW1110" s="12" t="s">
        <v>32</v>
      </c>
      <c r="AX1110" s="12" t="s">
        <v>68</v>
      </c>
      <c r="AY1110" s="226" t="s">
        <v>188</v>
      </c>
    </row>
    <row r="1111" spans="2:65" s="12" customFormat="1">
      <c r="B1111" s="215"/>
      <c r="C1111" s="216"/>
      <c r="D1111" s="217" t="s">
        <v>197</v>
      </c>
      <c r="E1111" s="218" t="s">
        <v>21</v>
      </c>
      <c r="F1111" s="219" t="s">
        <v>1037</v>
      </c>
      <c r="G1111" s="216"/>
      <c r="H1111" s="220">
        <v>11.7</v>
      </c>
      <c r="I1111" s="221"/>
      <c r="J1111" s="216"/>
      <c r="K1111" s="216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197</v>
      </c>
      <c r="AU1111" s="226" t="s">
        <v>79</v>
      </c>
      <c r="AV1111" s="12" t="s">
        <v>79</v>
      </c>
      <c r="AW1111" s="12" t="s">
        <v>32</v>
      </c>
      <c r="AX1111" s="12" t="s">
        <v>68</v>
      </c>
      <c r="AY1111" s="226" t="s">
        <v>188</v>
      </c>
    </row>
    <row r="1112" spans="2:65" s="12" customFormat="1">
      <c r="B1112" s="215"/>
      <c r="C1112" s="216"/>
      <c r="D1112" s="217" t="s">
        <v>197</v>
      </c>
      <c r="E1112" s="218" t="s">
        <v>21</v>
      </c>
      <c r="F1112" s="219" t="s">
        <v>1038</v>
      </c>
      <c r="G1112" s="216"/>
      <c r="H1112" s="220">
        <v>10.5</v>
      </c>
      <c r="I1112" s="221"/>
      <c r="J1112" s="216"/>
      <c r="K1112" s="216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197</v>
      </c>
      <c r="AU1112" s="226" t="s">
        <v>79</v>
      </c>
      <c r="AV1112" s="12" t="s">
        <v>79</v>
      </c>
      <c r="AW1112" s="12" t="s">
        <v>32</v>
      </c>
      <c r="AX1112" s="12" t="s">
        <v>68</v>
      </c>
      <c r="AY1112" s="226" t="s">
        <v>188</v>
      </c>
    </row>
    <row r="1113" spans="2:65" s="12" customFormat="1">
      <c r="B1113" s="215"/>
      <c r="C1113" s="216"/>
      <c r="D1113" s="217" t="s">
        <v>197</v>
      </c>
      <c r="E1113" s="218" t="s">
        <v>21</v>
      </c>
      <c r="F1113" s="219" t="s">
        <v>1039</v>
      </c>
      <c r="G1113" s="216"/>
      <c r="H1113" s="220">
        <v>10.6</v>
      </c>
      <c r="I1113" s="221"/>
      <c r="J1113" s="216"/>
      <c r="K1113" s="216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197</v>
      </c>
      <c r="AU1113" s="226" t="s">
        <v>79</v>
      </c>
      <c r="AV1113" s="12" t="s">
        <v>79</v>
      </c>
      <c r="AW1113" s="12" t="s">
        <v>32</v>
      </c>
      <c r="AX1113" s="12" t="s">
        <v>68</v>
      </c>
      <c r="AY1113" s="226" t="s">
        <v>188</v>
      </c>
    </row>
    <row r="1114" spans="2:65" s="12" customFormat="1">
      <c r="B1114" s="215"/>
      <c r="C1114" s="216"/>
      <c r="D1114" s="217" t="s">
        <v>197</v>
      </c>
      <c r="E1114" s="218" t="s">
        <v>21</v>
      </c>
      <c r="F1114" s="219" t="s">
        <v>1040</v>
      </c>
      <c r="G1114" s="216"/>
      <c r="H1114" s="220">
        <v>2.7</v>
      </c>
      <c r="I1114" s="221"/>
      <c r="J1114" s="216"/>
      <c r="K1114" s="216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197</v>
      </c>
      <c r="AU1114" s="226" t="s">
        <v>79</v>
      </c>
      <c r="AV1114" s="12" t="s">
        <v>79</v>
      </c>
      <c r="AW1114" s="12" t="s">
        <v>32</v>
      </c>
      <c r="AX1114" s="12" t="s">
        <v>68</v>
      </c>
      <c r="AY1114" s="226" t="s">
        <v>188</v>
      </c>
    </row>
    <row r="1115" spans="2:65" s="13" customFormat="1">
      <c r="B1115" s="227"/>
      <c r="C1115" s="228"/>
      <c r="D1115" s="217" t="s">
        <v>197</v>
      </c>
      <c r="E1115" s="242" t="s">
        <v>21</v>
      </c>
      <c r="F1115" s="243" t="s">
        <v>199</v>
      </c>
      <c r="G1115" s="228"/>
      <c r="H1115" s="244">
        <v>59.7</v>
      </c>
      <c r="I1115" s="233"/>
      <c r="J1115" s="228"/>
      <c r="K1115" s="228"/>
      <c r="L1115" s="234"/>
      <c r="M1115" s="235"/>
      <c r="N1115" s="236"/>
      <c r="O1115" s="236"/>
      <c r="P1115" s="236"/>
      <c r="Q1115" s="236"/>
      <c r="R1115" s="236"/>
      <c r="S1115" s="236"/>
      <c r="T1115" s="237"/>
      <c r="AT1115" s="238" t="s">
        <v>197</v>
      </c>
      <c r="AU1115" s="238" t="s">
        <v>79</v>
      </c>
      <c r="AV1115" s="13" t="s">
        <v>114</v>
      </c>
      <c r="AW1115" s="13" t="s">
        <v>32</v>
      </c>
      <c r="AX1115" s="13" t="s">
        <v>68</v>
      </c>
      <c r="AY1115" s="238" t="s">
        <v>188</v>
      </c>
    </row>
    <row r="1116" spans="2:65" s="12" customFormat="1">
      <c r="B1116" s="215"/>
      <c r="C1116" s="216"/>
      <c r="D1116" s="217" t="s">
        <v>197</v>
      </c>
      <c r="E1116" s="218" t="s">
        <v>21</v>
      </c>
      <c r="F1116" s="219" t="s">
        <v>1041</v>
      </c>
      <c r="G1116" s="216"/>
      <c r="H1116" s="220">
        <v>24.2</v>
      </c>
      <c r="I1116" s="221"/>
      <c r="J1116" s="216"/>
      <c r="K1116" s="216"/>
      <c r="L1116" s="222"/>
      <c r="M1116" s="223"/>
      <c r="N1116" s="224"/>
      <c r="O1116" s="224"/>
      <c r="P1116" s="224"/>
      <c r="Q1116" s="224"/>
      <c r="R1116" s="224"/>
      <c r="S1116" s="224"/>
      <c r="T1116" s="225"/>
      <c r="AT1116" s="226" t="s">
        <v>197</v>
      </c>
      <c r="AU1116" s="226" t="s">
        <v>79</v>
      </c>
      <c r="AV1116" s="12" t="s">
        <v>79</v>
      </c>
      <c r="AW1116" s="12" t="s">
        <v>32</v>
      </c>
      <c r="AX1116" s="12" t="s">
        <v>68</v>
      </c>
      <c r="AY1116" s="226" t="s">
        <v>188</v>
      </c>
    </row>
    <row r="1117" spans="2:65" s="12" customFormat="1">
      <c r="B1117" s="215"/>
      <c r="C1117" s="216"/>
      <c r="D1117" s="217" t="s">
        <v>197</v>
      </c>
      <c r="E1117" s="218" t="s">
        <v>21</v>
      </c>
      <c r="F1117" s="219" t="s">
        <v>1042</v>
      </c>
      <c r="G1117" s="216"/>
      <c r="H1117" s="220">
        <v>24.7</v>
      </c>
      <c r="I1117" s="221"/>
      <c r="J1117" s="216"/>
      <c r="K1117" s="216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197</v>
      </c>
      <c r="AU1117" s="226" t="s">
        <v>79</v>
      </c>
      <c r="AV1117" s="12" t="s">
        <v>79</v>
      </c>
      <c r="AW1117" s="12" t="s">
        <v>32</v>
      </c>
      <c r="AX1117" s="12" t="s">
        <v>68</v>
      </c>
      <c r="AY1117" s="226" t="s">
        <v>188</v>
      </c>
    </row>
    <row r="1118" spans="2:65" s="12" customFormat="1">
      <c r="B1118" s="215"/>
      <c r="C1118" s="216"/>
      <c r="D1118" s="217" t="s">
        <v>197</v>
      </c>
      <c r="E1118" s="218" t="s">
        <v>21</v>
      </c>
      <c r="F1118" s="219" t="s">
        <v>1043</v>
      </c>
      <c r="G1118" s="216"/>
      <c r="H1118" s="220">
        <v>24.9</v>
      </c>
      <c r="I1118" s="221"/>
      <c r="J1118" s="216"/>
      <c r="K1118" s="216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197</v>
      </c>
      <c r="AU1118" s="226" t="s">
        <v>79</v>
      </c>
      <c r="AV1118" s="12" t="s">
        <v>79</v>
      </c>
      <c r="AW1118" s="12" t="s">
        <v>32</v>
      </c>
      <c r="AX1118" s="12" t="s">
        <v>68</v>
      </c>
      <c r="AY1118" s="226" t="s">
        <v>188</v>
      </c>
    </row>
    <row r="1119" spans="2:65" s="12" customFormat="1">
      <c r="B1119" s="215"/>
      <c r="C1119" s="216"/>
      <c r="D1119" s="217" t="s">
        <v>197</v>
      </c>
      <c r="E1119" s="218" t="s">
        <v>21</v>
      </c>
      <c r="F1119" s="219" t="s">
        <v>1044</v>
      </c>
      <c r="G1119" s="216"/>
      <c r="H1119" s="220">
        <v>6.8</v>
      </c>
      <c r="I1119" s="221"/>
      <c r="J1119" s="216"/>
      <c r="K1119" s="216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197</v>
      </c>
      <c r="AU1119" s="226" t="s">
        <v>79</v>
      </c>
      <c r="AV1119" s="12" t="s">
        <v>79</v>
      </c>
      <c r="AW1119" s="12" t="s">
        <v>32</v>
      </c>
      <c r="AX1119" s="12" t="s">
        <v>68</v>
      </c>
      <c r="AY1119" s="226" t="s">
        <v>188</v>
      </c>
    </row>
    <row r="1120" spans="2:65" s="12" customFormat="1">
      <c r="B1120" s="215"/>
      <c r="C1120" s="216"/>
      <c r="D1120" s="217" t="s">
        <v>197</v>
      </c>
      <c r="E1120" s="218" t="s">
        <v>21</v>
      </c>
      <c r="F1120" s="219" t="s">
        <v>1045</v>
      </c>
      <c r="G1120" s="216"/>
      <c r="H1120" s="220">
        <v>13.9</v>
      </c>
      <c r="I1120" s="221"/>
      <c r="J1120" s="216"/>
      <c r="K1120" s="216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197</v>
      </c>
      <c r="AU1120" s="226" t="s">
        <v>79</v>
      </c>
      <c r="AV1120" s="12" t="s">
        <v>79</v>
      </c>
      <c r="AW1120" s="12" t="s">
        <v>32</v>
      </c>
      <c r="AX1120" s="12" t="s">
        <v>68</v>
      </c>
      <c r="AY1120" s="226" t="s">
        <v>188</v>
      </c>
    </row>
    <row r="1121" spans="2:65" s="13" customFormat="1">
      <c r="B1121" s="227"/>
      <c r="C1121" s="228"/>
      <c r="D1121" s="217" t="s">
        <v>197</v>
      </c>
      <c r="E1121" s="242" t="s">
        <v>21</v>
      </c>
      <c r="F1121" s="243" t="s">
        <v>199</v>
      </c>
      <c r="G1121" s="228"/>
      <c r="H1121" s="244">
        <v>94.5</v>
      </c>
      <c r="I1121" s="233"/>
      <c r="J1121" s="228"/>
      <c r="K1121" s="228"/>
      <c r="L1121" s="234"/>
      <c r="M1121" s="235"/>
      <c r="N1121" s="236"/>
      <c r="O1121" s="236"/>
      <c r="P1121" s="236"/>
      <c r="Q1121" s="236"/>
      <c r="R1121" s="236"/>
      <c r="S1121" s="236"/>
      <c r="T1121" s="237"/>
      <c r="AT1121" s="238" t="s">
        <v>197</v>
      </c>
      <c r="AU1121" s="238" t="s">
        <v>79</v>
      </c>
      <c r="AV1121" s="13" t="s">
        <v>114</v>
      </c>
      <c r="AW1121" s="13" t="s">
        <v>32</v>
      </c>
      <c r="AX1121" s="13" t="s">
        <v>68</v>
      </c>
      <c r="AY1121" s="238" t="s">
        <v>188</v>
      </c>
    </row>
    <row r="1122" spans="2:65" s="14" customFormat="1">
      <c r="B1122" s="245"/>
      <c r="C1122" s="246"/>
      <c r="D1122" s="229" t="s">
        <v>197</v>
      </c>
      <c r="E1122" s="247" t="s">
        <v>21</v>
      </c>
      <c r="F1122" s="248" t="s">
        <v>238</v>
      </c>
      <c r="G1122" s="246"/>
      <c r="H1122" s="249">
        <v>154.19999999999999</v>
      </c>
      <c r="I1122" s="250"/>
      <c r="J1122" s="246"/>
      <c r="K1122" s="246"/>
      <c r="L1122" s="251"/>
      <c r="M1122" s="252"/>
      <c r="N1122" s="253"/>
      <c r="O1122" s="253"/>
      <c r="P1122" s="253"/>
      <c r="Q1122" s="253"/>
      <c r="R1122" s="253"/>
      <c r="S1122" s="253"/>
      <c r="T1122" s="254"/>
      <c r="AT1122" s="255" t="s">
        <v>197</v>
      </c>
      <c r="AU1122" s="255" t="s">
        <v>79</v>
      </c>
      <c r="AV1122" s="14" t="s">
        <v>195</v>
      </c>
      <c r="AW1122" s="14" t="s">
        <v>32</v>
      </c>
      <c r="AX1122" s="14" t="s">
        <v>75</v>
      </c>
      <c r="AY1122" s="255" t="s">
        <v>188</v>
      </c>
    </row>
    <row r="1123" spans="2:65" s="1" customFormat="1" ht="22.5" customHeight="1">
      <c r="B1123" s="42"/>
      <c r="C1123" s="256" t="s">
        <v>1707</v>
      </c>
      <c r="D1123" s="256" t="s">
        <v>292</v>
      </c>
      <c r="E1123" s="257" t="s">
        <v>1708</v>
      </c>
      <c r="F1123" s="258" t="s">
        <v>1709</v>
      </c>
      <c r="G1123" s="259" t="s">
        <v>193</v>
      </c>
      <c r="H1123" s="260">
        <v>155.74199999999999</v>
      </c>
      <c r="I1123" s="261"/>
      <c r="J1123" s="262">
        <f>ROUND(I1123*H1123,2)</f>
        <v>0</v>
      </c>
      <c r="K1123" s="258" t="s">
        <v>21</v>
      </c>
      <c r="L1123" s="263"/>
      <c r="M1123" s="264" t="s">
        <v>21</v>
      </c>
      <c r="N1123" s="265" t="s">
        <v>39</v>
      </c>
      <c r="O1123" s="43"/>
      <c r="P1123" s="212">
        <f>O1123*H1123</f>
        <v>0</v>
      </c>
      <c r="Q1123" s="212">
        <v>3.5500000000000002E-3</v>
      </c>
      <c r="R1123" s="212">
        <f>Q1123*H1123</f>
        <v>0.55288409999999999</v>
      </c>
      <c r="S1123" s="212">
        <v>0</v>
      </c>
      <c r="T1123" s="213">
        <f>S1123*H1123</f>
        <v>0</v>
      </c>
      <c r="AR1123" s="25" t="s">
        <v>354</v>
      </c>
      <c r="AT1123" s="25" t="s">
        <v>292</v>
      </c>
      <c r="AU1123" s="25" t="s">
        <v>79</v>
      </c>
      <c r="AY1123" s="25" t="s">
        <v>188</v>
      </c>
      <c r="BE1123" s="214">
        <f>IF(N1123="základní",J1123,0)</f>
        <v>0</v>
      </c>
      <c r="BF1123" s="214">
        <f>IF(N1123="snížená",J1123,0)</f>
        <v>0</v>
      </c>
      <c r="BG1123" s="214">
        <f>IF(N1123="zákl. přenesená",J1123,0)</f>
        <v>0</v>
      </c>
      <c r="BH1123" s="214">
        <f>IF(N1123="sníž. přenesená",J1123,0)</f>
        <v>0</v>
      </c>
      <c r="BI1123" s="214">
        <f>IF(N1123="nulová",J1123,0)</f>
        <v>0</v>
      </c>
      <c r="BJ1123" s="25" t="s">
        <v>75</v>
      </c>
      <c r="BK1123" s="214">
        <f>ROUND(I1123*H1123,2)</f>
        <v>0</v>
      </c>
      <c r="BL1123" s="25" t="s">
        <v>270</v>
      </c>
      <c r="BM1123" s="25" t="s">
        <v>1710</v>
      </c>
    </row>
    <row r="1124" spans="2:65" s="12" customFormat="1">
      <c r="B1124" s="215"/>
      <c r="C1124" s="216"/>
      <c r="D1124" s="217" t="s">
        <v>197</v>
      </c>
      <c r="E1124" s="218" t="s">
        <v>21</v>
      </c>
      <c r="F1124" s="219" t="s">
        <v>1711</v>
      </c>
      <c r="G1124" s="216"/>
      <c r="H1124" s="220">
        <v>154.19999999999999</v>
      </c>
      <c r="I1124" s="221"/>
      <c r="J1124" s="216"/>
      <c r="K1124" s="216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197</v>
      </c>
      <c r="AU1124" s="226" t="s">
        <v>79</v>
      </c>
      <c r="AV1124" s="12" t="s">
        <v>79</v>
      </c>
      <c r="AW1124" s="12" t="s">
        <v>32</v>
      </c>
      <c r="AX1124" s="12" t="s">
        <v>68</v>
      </c>
      <c r="AY1124" s="226" t="s">
        <v>188</v>
      </c>
    </row>
    <row r="1125" spans="2:65" s="12" customFormat="1">
      <c r="B1125" s="215"/>
      <c r="C1125" s="216"/>
      <c r="D1125" s="229" t="s">
        <v>197</v>
      </c>
      <c r="E1125" s="239" t="s">
        <v>21</v>
      </c>
      <c r="F1125" s="240" t="s">
        <v>1712</v>
      </c>
      <c r="G1125" s="216"/>
      <c r="H1125" s="241">
        <v>155.74199999999999</v>
      </c>
      <c r="I1125" s="221"/>
      <c r="J1125" s="216"/>
      <c r="K1125" s="216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197</v>
      </c>
      <c r="AU1125" s="226" t="s">
        <v>79</v>
      </c>
      <c r="AV1125" s="12" t="s">
        <v>79</v>
      </c>
      <c r="AW1125" s="12" t="s">
        <v>32</v>
      </c>
      <c r="AX1125" s="12" t="s">
        <v>75</v>
      </c>
      <c r="AY1125" s="226" t="s">
        <v>188</v>
      </c>
    </row>
    <row r="1126" spans="2:65" s="1" customFormat="1" ht="22.5" customHeight="1">
      <c r="B1126" s="42"/>
      <c r="C1126" s="203" t="s">
        <v>1713</v>
      </c>
      <c r="D1126" s="203" t="s">
        <v>190</v>
      </c>
      <c r="E1126" s="204" t="s">
        <v>1714</v>
      </c>
      <c r="F1126" s="205" t="s">
        <v>1715</v>
      </c>
      <c r="G1126" s="206" t="s">
        <v>193</v>
      </c>
      <c r="H1126" s="207">
        <v>8.6999999999999993</v>
      </c>
      <c r="I1126" s="208"/>
      <c r="J1126" s="209">
        <f>ROUND(I1126*H1126,2)</f>
        <v>0</v>
      </c>
      <c r="K1126" s="205" t="s">
        <v>21</v>
      </c>
      <c r="L1126" s="62"/>
      <c r="M1126" s="210" t="s">
        <v>21</v>
      </c>
      <c r="N1126" s="211" t="s">
        <v>39</v>
      </c>
      <c r="O1126" s="43"/>
      <c r="P1126" s="212">
        <f>O1126*H1126</f>
        <v>0</v>
      </c>
      <c r="Q1126" s="212">
        <v>4.0000000000000002E-4</v>
      </c>
      <c r="R1126" s="212">
        <f>Q1126*H1126</f>
        <v>3.48E-3</v>
      </c>
      <c r="S1126" s="212">
        <v>0</v>
      </c>
      <c r="T1126" s="213">
        <f>S1126*H1126</f>
        <v>0</v>
      </c>
      <c r="AR1126" s="25" t="s">
        <v>270</v>
      </c>
      <c r="AT1126" s="25" t="s">
        <v>190</v>
      </c>
      <c r="AU1126" s="25" t="s">
        <v>79</v>
      </c>
      <c r="AY1126" s="25" t="s">
        <v>188</v>
      </c>
      <c r="BE1126" s="214">
        <f>IF(N1126="základní",J1126,0)</f>
        <v>0</v>
      </c>
      <c r="BF1126" s="214">
        <f>IF(N1126="snížená",J1126,0)</f>
        <v>0</v>
      </c>
      <c r="BG1126" s="214">
        <f>IF(N1126="zákl. přenesená",J1126,0)</f>
        <v>0</v>
      </c>
      <c r="BH1126" s="214">
        <f>IF(N1126="sníž. přenesená",J1126,0)</f>
        <v>0</v>
      </c>
      <c r="BI1126" s="214">
        <f>IF(N1126="nulová",J1126,0)</f>
        <v>0</v>
      </c>
      <c r="BJ1126" s="25" t="s">
        <v>75</v>
      </c>
      <c r="BK1126" s="214">
        <f>ROUND(I1126*H1126,2)</f>
        <v>0</v>
      </c>
      <c r="BL1126" s="25" t="s">
        <v>270</v>
      </c>
      <c r="BM1126" s="25" t="s">
        <v>1716</v>
      </c>
    </row>
    <row r="1127" spans="2:65" s="12" customFormat="1">
      <c r="B1127" s="215"/>
      <c r="C1127" s="216"/>
      <c r="D1127" s="217" t="s">
        <v>197</v>
      </c>
      <c r="E1127" s="218" t="s">
        <v>21</v>
      </c>
      <c r="F1127" s="219" t="s">
        <v>875</v>
      </c>
      <c r="G1127" s="216"/>
      <c r="H1127" s="220">
        <v>8.6999999999999993</v>
      </c>
      <c r="I1127" s="221"/>
      <c r="J1127" s="216"/>
      <c r="K1127" s="216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197</v>
      </c>
      <c r="AU1127" s="226" t="s">
        <v>79</v>
      </c>
      <c r="AV1127" s="12" t="s">
        <v>79</v>
      </c>
      <c r="AW1127" s="12" t="s">
        <v>32</v>
      </c>
      <c r="AX1127" s="12" t="s">
        <v>68</v>
      </c>
      <c r="AY1127" s="226" t="s">
        <v>188</v>
      </c>
    </row>
    <row r="1128" spans="2:65" s="13" customFormat="1">
      <c r="B1128" s="227"/>
      <c r="C1128" s="228"/>
      <c r="D1128" s="229" t="s">
        <v>197</v>
      </c>
      <c r="E1128" s="230" t="s">
        <v>21</v>
      </c>
      <c r="F1128" s="231" t="s">
        <v>199</v>
      </c>
      <c r="G1128" s="228"/>
      <c r="H1128" s="232">
        <v>8.6999999999999993</v>
      </c>
      <c r="I1128" s="233"/>
      <c r="J1128" s="228"/>
      <c r="K1128" s="228"/>
      <c r="L1128" s="234"/>
      <c r="M1128" s="235"/>
      <c r="N1128" s="236"/>
      <c r="O1128" s="236"/>
      <c r="P1128" s="236"/>
      <c r="Q1128" s="236"/>
      <c r="R1128" s="236"/>
      <c r="S1128" s="236"/>
      <c r="T1128" s="237"/>
      <c r="AT1128" s="238" t="s">
        <v>197</v>
      </c>
      <c r="AU1128" s="238" t="s">
        <v>79</v>
      </c>
      <c r="AV1128" s="13" t="s">
        <v>114</v>
      </c>
      <c r="AW1128" s="13" t="s">
        <v>32</v>
      </c>
      <c r="AX1128" s="13" t="s">
        <v>75</v>
      </c>
      <c r="AY1128" s="238" t="s">
        <v>188</v>
      </c>
    </row>
    <row r="1129" spans="2:65" s="1" customFormat="1" ht="22.5" customHeight="1">
      <c r="B1129" s="42"/>
      <c r="C1129" s="203" t="s">
        <v>1717</v>
      </c>
      <c r="D1129" s="203" t="s">
        <v>190</v>
      </c>
      <c r="E1129" s="204" t="s">
        <v>1718</v>
      </c>
      <c r="F1129" s="205" t="s">
        <v>1719</v>
      </c>
      <c r="G1129" s="206" t="s">
        <v>234</v>
      </c>
      <c r="H1129" s="207">
        <v>153.6</v>
      </c>
      <c r="I1129" s="208"/>
      <c r="J1129" s="209">
        <f>ROUND(I1129*H1129,2)</f>
        <v>0</v>
      </c>
      <c r="K1129" s="205" t="s">
        <v>21</v>
      </c>
      <c r="L1129" s="62"/>
      <c r="M1129" s="210" t="s">
        <v>21</v>
      </c>
      <c r="N1129" s="211" t="s">
        <v>39</v>
      </c>
      <c r="O1129" s="43"/>
      <c r="P1129" s="212">
        <f>O1129*H1129</f>
        <v>0</v>
      </c>
      <c r="Q1129" s="212">
        <v>3.0000000000000001E-5</v>
      </c>
      <c r="R1129" s="212">
        <f>Q1129*H1129</f>
        <v>4.6080000000000001E-3</v>
      </c>
      <c r="S1129" s="212">
        <v>0</v>
      </c>
      <c r="T1129" s="213">
        <f>S1129*H1129</f>
        <v>0</v>
      </c>
      <c r="AR1129" s="25" t="s">
        <v>270</v>
      </c>
      <c r="AT1129" s="25" t="s">
        <v>190</v>
      </c>
      <c r="AU1129" s="25" t="s">
        <v>79</v>
      </c>
      <c r="AY1129" s="25" t="s">
        <v>188</v>
      </c>
      <c r="BE1129" s="214">
        <f>IF(N1129="základní",J1129,0)</f>
        <v>0</v>
      </c>
      <c r="BF1129" s="214">
        <f>IF(N1129="snížená",J1129,0)</f>
        <v>0</v>
      </c>
      <c r="BG1129" s="214">
        <f>IF(N1129="zákl. přenesená",J1129,0)</f>
        <v>0</v>
      </c>
      <c r="BH1129" s="214">
        <f>IF(N1129="sníž. přenesená",J1129,0)</f>
        <v>0</v>
      </c>
      <c r="BI1129" s="214">
        <f>IF(N1129="nulová",J1129,0)</f>
        <v>0</v>
      </c>
      <c r="BJ1129" s="25" t="s">
        <v>75</v>
      </c>
      <c r="BK1129" s="214">
        <f>ROUND(I1129*H1129,2)</f>
        <v>0</v>
      </c>
      <c r="BL1129" s="25" t="s">
        <v>270</v>
      </c>
      <c r="BM1129" s="25" t="s">
        <v>1720</v>
      </c>
    </row>
    <row r="1130" spans="2:65" s="12" customFormat="1">
      <c r="B1130" s="215"/>
      <c r="C1130" s="216"/>
      <c r="D1130" s="229" t="s">
        <v>197</v>
      </c>
      <c r="E1130" s="239" t="s">
        <v>21</v>
      </c>
      <c r="F1130" s="240" t="s">
        <v>1721</v>
      </c>
      <c r="G1130" s="216"/>
      <c r="H1130" s="241">
        <v>153.6</v>
      </c>
      <c r="I1130" s="221"/>
      <c r="J1130" s="216"/>
      <c r="K1130" s="216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197</v>
      </c>
      <c r="AU1130" s="226" t="s">
        <v>79</v>
      </c>
      <c r="AV1130" s="12" t="s">
        <v>79</v>
      </c>
      <c r="AW1130" s="12" t="s">
        <v>32</v>
      </c>
      <c r="AX1130" s="12" t="s">
        <v>75</v>
      </c>
      <c r="AY1130" s="226" t="s">
        <v>188</v>
      </c>
    </row>
    <row r="1131" spans="2:65" s="1" customFormat="1" ht="22.5" customHeight="1">
      <c r="B1131" s="42"/>
      <c r="C1131" s="256" t="s">
        <v>1722</v>
      </c>
      <c r="D1131" s="256" t="s">
        <v>292</v>
      </c>
      <c r="E1131" s="257" t="s">
        <v>1723</v>
      </c>
      <c r="F1131" s="258" t="s">
        <v>1724</v>
      </c>
      <c r="G1131" s="259" t="s">
        <v>234</v>
      </c>
      <c r="H1131" s="260">
        <v>171.93</v>
      </c>
      <c r="I1131" s="261"/>
      <c r="J1131" s="262">
        <f>ROUND(I1131*H1131,2)</f>
        <v>0</v>
      </c>
      <c r="K1131" s="258" t="s">
        <v>21</v>
      </c>
      <c r="L1131" s="263"/>
      <c r="M1131" s="264" t="s">
        <v>21</v>
      </c>
      <c r="N1131" s="265" t="s">
        <v>39</v>
      </c>
      <c r="O1131" s="43"/>
      <c r="P1131" s="212">
        <f>O1131*H1131</f>
        <v>0</v>
      </c>
      <c r="Q1131" s="212">
        <v>2.7999999999999998E-4</v>
      </c>
      <c r="R1131" s="212">
        <f>Q1131*H1131</f>
        <v>4.81404E-2</v>
      </c>
      <c r="S1131" s="212">
        <v>0</v>
      </c>
      <c r="T1131" s="213">
        <f>S1131*H1131</f>
        <v>0</v>
      </c>
      <c r="AR1131" s="25" t="s">
        <v>354</v>
      </c>
      <c r="AT1131" s="25" t="s">
        <v>292</v>
      </c>
      <c r="AU1131" s="25" t="s">
        <v>79</v>
      </c>
      <c r="AY1131" s="25" t="s">
        <v>188</v>
      </c>
      <c r="BE1131" s="214">
        <f>IF(N1131="základní",J1131,0)</f>
        <v>0</v>
      </c>
      <c r="BF1131" s="214">
        <f>IF(N1131="snížená",J1131,0)</f>
        <v>0</v>
      </c>
      <c r="BG1131" s="214">
        <f>IF(N1131="zákl. přenesená",J1131,0)</f>
        <v>0</v>
      </c>
      <c r="BH1131" s="214">
        <f>IF(N1131="sníž. přenesená",J1131,0)</f>
        <v>0</v>
      </c>
      <c r="BI1131" s="214">
        <f>IF(N1131="nulová",J1131,0)</f>
        <v>0</v>
      </c>
      <c r="BJ1131" s="25" t="s">
        <v>75</v>
      </c>
      <c r="BK1131" s="214">
        <f>ROUND(I1131*H1131,2)</f>
        <v>0</v>
      </c>
      <c r="BL1131" s="25" t="s">
        <v>270</v>
      </c>
      <c r="BM1131" s="25" t="s">
        <v>1725</v>
      </c>
    </row>
    <row r="1132" spans="2:65" s="12" customFormat="1">
      <c r="B1132" s="215"/>
      <c r="C1132" s="216"/>
      <c r="D1132" s="217" t="s">
        <v>197</v>
      </c>
      <c r="E1132" s="218" t="s">
        <v>21</v>
      </c>
      <c r="F1132" s="219" t="s">
        <v>1726</v>
      </c>
      <c r="G1132" s="216"/>
      <c r="H1132" s="220">
        <v>156.30000000000001</v>
      </c>
      <c r="I1132" s="221"/>
      <c r="J1132" s="216"/>
      <c r="K1132" s="216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197</v>
      </c>
      <c r="AU1132" s="226" t="s">
        <v>79</v>
      </c>
      <c r="AV1132" s="12" t="s">
        <v>79</v>
      </c>
      <c r="AW1132" s="12" t="s">
        <v>32</v>
      </c>
      <c r="AX1132" s="12" t="s">
        <v>68</v>
      </c>
      <c r="AY1132" s="226" t="s">
        <v>188</v>
      </c>
    </row>
    <row r="1133" spans="2:65" s="12" customFormat="1">
      <c r="B1133" s="215"/>
      <c r="C1133" s="216"/>
      <c r="D1133" s="229" t="s">
        <v>197</v>
      </c>
      <c r="E1133" s="239" t="s">
        <v>21</v>
      </c>
      <c r="F1133" s="240" t="s">
        <v>1727</v>
      </c>
      <c r="G1133" s="216"/>
      <c r="H1133" s="241">
        <v>171.93</v>
      </c>
      <c r="I1133" s="221"/>
      <c r="J1133" s="216"/>
      <c r="K1133" s="216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197</v>
      </c>
      <c r="AU1133" s="226" t="s">
        <v>79</v>
      </c>
      <c r="AV1133" s="12" t="s">
        <v>79</v>
      </c>
      <c r="AW1133" s="12" t="s">
        <v>32</v>
      </c>
      <c r="AX1133" s="12" t="s">
        <v>75</v>
      </c>
      <c r="AY1133" s="226" t="s">
        <v>188</v>
      </c>
    </row>
    <row r="1134" spans="2:65" s="1" customFormat="1" ht="22.5" customHeight="1">
      <c r="B1134" s="42"/>
      <c r="C1134" s="203" t="s">
        <v>1728</v>
      </c>
      <c r="D1134" s="203" t="s">
        <v>190</v>
      </c>
      <c r="E1134" s="204" t="s">
        <v>1729</v>
      </c>
      <c r="F1134" s="205" t="s">
        <v>1730</v>
      </c>
      <c r="G1134" s="206" t="s">
        <v>283</v>
      </c>
      <c r="H1134" s="207">
        <v>0.90400000000000003</v>
      </c>
      <c r="I1134" s="208"/>
      <c r="J1134" s="209">
        <f>ROUND(I1134*H1134,2)</f>
        <v>0</v>
      </c>
      <c r="K1134" s="205" t="s">
        <v>21</v>
      </c>
      <c r="L1134" s="62"/>
      <c r="M1134" s="210" t="s">
        <v>21</v>
      </c>
      <c r="N1134" s="211" t="s">
        <v>39</v>
      </c>
      <c r="O1134" s="43"/>
      <c r="P1134" s="212">
        <f>O1134*H1134</f>
        <v>0</v>
      </c>
      <c r="Q1134" s="212">
        <v>0</v>
      </c>
      <c r="R1134" s="212">
        <f>Q1134*H1134</f>
        <v>0</v>
      </c>
      <c r="S1134" s="212">
        <v>0</v>
      </c>
      <c r="T1134" s="213">
        <f>S1134*H1134</f>
        <v>0</v>
      </c>
      <c r="AR1134" s="25" t="s">
        <v>270</v>
      </c>
      <c r="AT1134" s="25" t="s">
        <v>190</v>
      </c>
      <c r="AU1134" s="25" t="s">
        <v>79</v>
      </c>
      <c r="AY1134" s="25" t="s">
        <v>188</v>
      </c>
      <c r="BE1134" s="214">
        <f>IF(N1134="základní",J1134,0)</f>
        <v>0</v>
      </c>
      <c r="BF1134" s="214">
        <f>IF(N1134="snížená",J1134,0)</f>
        <v>0</v>
      </c>
      <c r="BG1134" s="214">
        <f>IF(N1134="zákl. přenesená",J1134,0)</f>
        <v>0</v>
      </c>
      <c r="BH1134" s="214">
        <f>IF(N1134="sníž. přenesená",J1134,0)</f>
        <v>0</v>
      </c>
      <c r="BI1134" s="214">
        <f>IF(N1134="nulová",J1134,0)</f>
        <v>0</v>
      </c>
      <c r="BJ1134" s="25" t="s">
        <v>75</v>
      </c>
      <c r="BK1134" s="214">
        <f>ROUND(I1134*H1134,2)</f>
        <v>0</v>
      </c>
      <c r="BL1134" s="25" t="s">
        <v>270</v>
      </c>
      <c r="BM1134" s="25" t="s">
        <v>1731</v>
      </c>
    </row>
    <row r="1135" spans="2:65" s="11" customFormat="1" ht="29.85" customHeight="1">
      <c r="B1135" s="186"/>
      <c r="C1135" s="187"/>
      <c r="D1135" s="200" t="s">
        <v>67</v>
      </c>
      <c r="E1135" s="201" t="s">
        <v>1732</v>
      </c>
      <c r="F1135" s="201" t="s">
        <v>1733</v>
      </c>
      <c r="G1135" s="187"/>
      <c r="H1135" s="187"/>
      <c r="I1135" s="190"/>
      <c r="J1135" s="202">
        <f>BK1135</f>
        <v>0</v>
      </c>
      <c r="K1135" s="187"/>
      <c r="L1135" s="192"/>
      <c r="M1135" s="193"/>
      <c r="N1135" s="194"/>
      <c r="O1135" s="194"/>
      <c r="P1135" s="195">
        <f>SUM(P1136:P1141)</f>
        <v>0</v>
      </c>
      <c r="Q1135" s="194"/>
      <c r="R1135" s="195">
        <f>SUM(R1136:R1141)</f>
        <v>0</v>
      </c>
      <c r="S1135" s="194"/>
      <c r="T1135" s="196">
        <f>SUM(T1136:T1141)</f>
        <v>0</v>
      </c>
      <c r="AR1135" s="197" t="s">
        <v>79</v>
      </c>
      <c r="AT1135" s="198" t="s">
        <v>67</v>
      </c>
      <c r="AU1135" s="198" t="s">
        <v>75</v>
      </c>
      <c r="AY1135" s="197" t="s">
        <v>188</v>
      </c>
      <c r="BK1135" s="199">
        <f>SUM(BK1136:BK1141)</f>
        <v>0</v>
      </c>
    </row>
    <row r="1136" spans="2:65" s="1" customFormat="1" ht="44.25" customHeight="1">
      <c r="B1136" s="42"/>
      <c r="C1136" s="203" t="s">
        <v>1734</v>
      </c>
      <c r="D1136" s="203" t="s">
        <v>190</v>
      </c>
      <c r="E1136" s="204" t="s">
        <v>1735</v>
      </c>
      <c r="F1136" s="205" t="s">
        <v>1736</v>
      </c>
      <c r="G1136" s="206" t="s">
        <v>193</v>
      </c>
      <c r="H1136" s="207">
        <v>102.4</v>
      </c>
      <c r="I1136" s="208"/>
      <c r="J1136" s="209">
        <f>ROUND(I1136*H1136,2)</f>
        <v>0</v>
      </c>
      <c r="K1136" s="205" t="s">
        <v>21</v>
      </c>
      <c r="L1136" s="62"/>
      <c r="M1136" s="210" t="s">
        <v>21</v>
      </c>
      <c r="N1136" s="211" t="s">
        <v>39</v>
      </c>
      <c r="O1136" s="43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25" t="s">
        <v>270</v>
      </c>
      <c r="AT1136" s="25" t="s">
        <v>190</v>
      </c>
      <c r="AU1136" s="25" t="s">
        <v>79</v>
      </c>
      <c r="AY1136" s="25" t="s">
        <v>188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25" t="s">
        <v>75</v>
      </c>
      <c r="BK1136" s="214">
        <f>ROUND(I1136*H1136,2)</f>
        <v>0</v>
      </c>
      <c r="BL1136" s="25" t="s">
        <v>270</v>
      </c>
      <c r="BM1136" s="25" t="s">
        <v>1737</v>
      </c>
    </row>
    <row r="1137" spans="2:65" s="15" customFormat="1">
      <c r="B1137" s="280"/>
      <c r="C1137" s="281"/>
      <c r="D1137" s="217" t="s">
        <v>197</v>
      </c>
      <c r="E1137" s="282" t="s">
        <v>21</v>
      </c>
      <c r="F1137" s="283" t="s">
        <v>1238</v>
      </c>
      <c r="G1137" s="281"/>
      <c r="H1137" s="284" t="s">
        <v>21</v>
      </c>
      <c r="I1137" s="285"/>
      <c r="J1137" s="281"/>
      <c r="K1137" s="281"/>
      <c r="L1137" s="286"/>
      <c r="M1137" s="287"/>
      <c r="N1137" s="288"/>
      <c r="O1137" s="288"/>
      <c r="P1137" s="288"/>
      <c r="Q1137" s="288"/>
      <c r="R1137" s="288"/>
      <c r="S1137" s="288"/>
      <c r="T1137" s="289"/>
      <c r="AT1137" s="290" t="s">
        <v>197</v>
      </c>
      <c r="AU1137" s="290" t="s">
        <v>79</v>
      </c>
      <c r="AV1137" s="15" t="s">
        <v>75</v>
      </c>
      <c r="AW1137" s="15" t="s">
        <v>32</v>
      </c>
      <c r="AX1137" s="15" t="s">
        <v>68</v>
      </c>
      <c r="AY1137" s="290" t="s">
        <v>188</v>
      </c>
    </row>
    <row r="1138" spans="2:65" s="12" customFormat="1">
      <c r="B1138" s="215"/>
      <c r="C1138" s="216"/>
      <c r="D1138" s="217" t="s">
        <v>197</v>
      </c>
      <c r="E1138" s="218" t="s">
        <v>21</v>
      </c>
      <c r="F1138" s="219" t="s">
        <v>869</v>
      </c>
      <c r="G1138" s="216"/>
      <c r="H1138" s="220">
        <v>33.4</v>
      </c>
      <c r="I1138" s="221"/>
      <c r="J1138" s="216"/>
      <c r="K1138" s="216"/>
      <c r="L1138" s="222"/>
      <c r="M1138" s="223"/>
      <c r="N1138" s="224"/>
      <c r="O1138" s="224"/>
      <c r="P1138" s="224"/>
      <c r="Q1138" s="224"/>
      <c r="R1138" s="224"/>
      <c r="S1138" s="224"/>
      <c r="T1138" s="225"/>
      <c r="AT1138" s="226" t="s">
        <v>197</v>
      </c>
      <c r="AU1138" s="226" t="s">
        <v>79</v>
      </c>
      <c r="AV1138" s="12" t="s">
        <v>79</v>
      </c>
      <c r="AW1138" s="12" t="s">
        <v>32</v>
      </c>
      <c r="AX1138" s="12" t="s">
        <v>68</v>
      </c>
      <c r="AY1138" s="226" t="s">
        <v>188</v>
      </c>
    </row>
    <row r="1139" spans="2:65" s="12" customFormat="1">
      <c r="B1139" s="215"/>
      <c r="C1139" s="216"/>
      <c r="D1139" s="217" t="s">
        <v>197</v>
      </c>
      <c r="E1139" s="218" t="s">
        <v>21</v>
      </c>
      <c r="F1139" s="219" t="s">
        <v>870</v>
      </c>
      <c r="G1139" s="216"/>
      <c r="H1139" s="220">
        <v>69</v>
      </c>
      <c r="I1139" s="221"/>
      <c r="J1139" s="216"/>
      <c r="K1139" s="216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197</v>
      </c>
      <c r="AU1139" s="226" t="s">
        <v>79</v>
      </c>
      <c r="AV1139" s="12" t="s">
        <v>79</v>
      </c>
      <c r="AW1139" s="12" t="s">
        <v>32</v>
      </c>
      <c r="AX1139" s="12" t="s">
        <v>68</v>
      </c>
      <c r="AY1139" s="226" t="s">
        <v>188</v>
      </c>
    </row>
    <row r="1140" spans="2:65" s="13" customFormat="1">
      <c r="B1140" s="227"/>
      <c r="C1140" s="228"/>
      <c r="D1140" s="217" t="s">
        <v>197</v>
      </c>
      <c r="E1140" s="242" t="s">
        <v>21</v>
      </c>
      <c r="F1140" s="243" t="s">
        <v>199</v>
      </c>
      <c r="G1140" s="228"/>
      <c r="H1140" s="244">
        <v>102.4</v>
      </c>
      <c r="I1140" s="233"/>
      <c r="J1140" s="228"/>
      <c r="K1140" s="228"/>
      <c r="L1140" s="234"/>
      <c r="M1140" s="235"/>
      <c r="N1140" s="236"/>
      <c r="O1140" s="236"/>
      <c r="P1140" s="236"/>
      <c r="Q1140" s="236"/>
      <c r="R1140" s="236"/>
      <c r="S1140" s="236"/>
      <c r="T1140" s="237"/>
      <c r="AT1140" s="238" t="s">
        <v>197</v>
      </c>
      <c r="AU1140" s="238" t="s">
        <v>79</v>
      </c>
      <c r="AV1140" s="13" t="s">
        <v>114</v>
      </c>
      <c r="AW1140" s="13" t="s">
        <v>32</v>
      </c>
      <c r="AX1140" s="13" t="s">
        <v>68</v>
      </c>
      <c r="AY1140" s="238" t="s">
        <v>188</v>
      </c>
    </row>
    <row r="1141" spans="2:65" s="14" customFormat="1">
      <c r="B1141" s="245"/>
      <c r="C1141" s="246"/>
      <c r="D1141" s="217" t="s">
        <v>197</v>
      </c>
      <c r="E1141" s="291" t="s">
        <v>21</v>
      </c>
      <c r="F1141" s="292" t="s">
        <v>238</v>
      </c>
      <c r="G1141" s="246"/>
      <c r="H1141" s="293">
        <v>102.4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AT1141" s="255" t="s">
        <v>197</v>
      </c>
      <c r="AU1141" s="255" t="s">
        <v>79</v>
      </c>
      <c r="AV1141" s="14" t="s">
        <v>195</v>
      </c>
      <c r="AW1141" s="14" t="s">
        <v>32</v>
      </c>
      <c r="AX1141" s="14" t="s">
        <v>75</v>
      </c>
      <c r="AY1141" s="255" t="s">
        <v>188</v>
      </c>
    </row>
    <row r="1142" spans="2:65" s="11" customFormat="1" ht="29.85" customHeight="1">
      <c r="B1142" s="186"/>
      <c r="C1142" s="187"/>
      <c r="D1142" s="200" t="s">
        <v>67</v>
      </c>
      <c r="E1142" s="201" t="s">
        <v>1738</v>
      </c>
      <c r="F1142" s="201" t="s">
        <v>1739</v>
      </c>
      <c r="G1142" s="187"/>
      <c r="H1142" s="187"/>
      <c r="I1142" s="190"/>
      <c r="J1142" s="202">
        <f>BK1142</f>
        <v>0</v>
      </c>
      <c r="K1142" s="187"/>
      <c r="L1142" s="192"/>
      <c r="M1142" s="193"/>
      <c r="N1142" s="194"/>
      <c r="O1142" s="194"/>
      <c r="P1142" s="195">
        <f>SUM(P1143:P1188)</f>
        <v>0</v>
      </c>
      <c r="Q1142" s="194"/>
      <c r="R1142" s="195">
        <f>SUM(R1143:R1188)</f>
        <v>10.439903099999999</v>
      </c>
      <c r="S1142" s="194"/>
      <c r="T1142" s="196">
        <f>SUM(T1143:T1188)</f>
        <v>0</v>
      </c>
      <c r="AR1142" s="197" t="s">
        <v>79</v>
      </c>
      <c r="AT1142" s="198" t="s">
        <v>67</v>
      </c>
      <c r="AU1142" s="198" t="s">
        <v>75</v>
      </c>
      <c r="AY1142" s="197" t="s">
        <v>188</v>
      </c>
      <c r="BK1142" s="199">
        <f>SUM(BK1143:BK1188)</f>
        <v>0</v>
      </c>
    </row>
    <row r="1143" spans="2:65" s="1" customFormat="1" ht="31.5" customHeight="1">
      <c r="B1143" s="42"/>
      <c r="C1143" s="203" t="s">
        <v>972</v>
      </c>
      <c r="D1143" s="203" t="s">
        <v>190</v>
      </c>
      <c r="E1143" s="204" t="s">
        <v>1740</v>
      </c>
      <c r="F1143" s="205" t="s">
        <v>1741</v>
      </c>
      <c r="G1143" s="206" t="s">
        <v>193</v>
      </c>
      <c r="H1143" s="207">
        <v>261.83999999999997</v>
      </c>
      <c r="I1143" s="208"/>
      <c r="J1143" s="209">
        <f>ROUND(I1143*H1143,2)</f>
        <v>0</v>
      </c>
      <c r="K1143" s="205" t="s">
        <v>21</v>
      </c>
      <c r="L1143" s="62"/>
      <c r="M1143" s="210" t="s">
        <v>21</v>
      </c>
      <c r="N1143" s="211" t="s">
        <v>39</v>
      </c>
      <c r="O1143" s="43"/>
      <c r="P1143" s="212">
        <f>O1143*H1143</f>
        <v>0</v>
      </c>
      <c r="Q1143" s="212">
        <v>3.0000000000000001E-3</v>
      </c>
      <c r="R1143" s="212">
        <f>Q1143*H1143</f>
        <v>0.78552</v>
      </c>
      <c r="S1143" s="212">
        <v>0</v>
      </c>
      <c r="T1143" s="213">
        <f>S1143*H1143</f>
        <v>0</v>
      </c>
      <c r="AR1143" s="25" t="s">
        <v>270</v>
      </c>
      <c r="AT1143" s="25" t="s">
        <v>190</v>
      </c>
      <c r="AU1143" s="25" t="s">
        <v>79</v>
      </c>
      <c r="AY1143" s="25" t="s">
        <v>188</v>
      </c>
      <c r="BE1143" s="214">
        <f>IF(N1143="základní",J1143,0)</f>
        <v>0</v>
      </c>
      <c r="BF1143" s="214">
        <f>IF(N1143="snížená",J1143,0)</f>
        <v>0</v>
      </c>
      <c r="BG1143" s="214">
        <f>IF(N1143="zákl. přenesená",J1143,0)</f>
        <v>0</v>
      </c>
      <c r="BH1143" s="214">
        <f>IF(N1143="sníž. přenesená",J1143,0)</f>
        <v>0</v>
      </c>
      <c r="BI1143" s="214">
        <f>IF(N1143="nulová",J1143,0)</f>
        <v>0</v>
      </c>
      <c r="BJ1143" s="25" t="s">
        <v>75</v>
      </c>
      <c r="BK1143" s="214">
        <f>ROUND(I1143*H1143,2)</f>
        <v>0</v>
      </c>
      <c r="BL1143" s="25" t="s">
        <v>270</v>
      </c>
      <c r="BM1143" s="25" t="s">
        <v>1742</v>
      </c>
    </row>
    <row r="1144" spans="2:65" s="12" customFormat="1">
      <c r="B1144" s="215"/>
      <c r="C1144" s="216"/>
      <c r="D1144" s="217" t="s">
        <v>197</v>
      </c>
      <c r="E1144" s="218" t="s">
        <v>21</v>
      </c>
      <c r="F1144" s="219" t="s">
        <v>1743</v>
      </c>
      <c r="G1144" s="216"/>
      <c r="H1144" s="220">
        <v>12.09</v>
      </c>
      <c r="I1144" s="221"/>
      <c r="J1144" s="216"/>
      <c r="K1144" s="216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197</v>
      </c>
      <c r="AU1144" s="226" t="s">
        <v>79</v>
      </c>
      <c r="AV1144" s="12" t="s">
        <v>79</v>
      </c>
      <c r="AW1144" s="12" t="s">
        <v>32</v>
      </c>
      <c r="AX1144" s="12" t="s">
        <v>68</v>
      </c>
      <c r="AY1144" s="226" t="s">
        <v>188</v>
      </c>
    </row>
    <row r="1145" spans="2:65" s="12" customFormat="1">
      <c r="B1145" s="215"/>
      <c r="C1145" s="216"/>
      <c r="D1145" s="217" t="s">
        <v>197</v>
      </c>
      <c r="E1145" s="218" t="s">
        <v>21</v>
      </c>
      <c r="F1145" s="219" t="s">
        <v>1744</v>
      </c>
      <c r="G1145" s="216"/>
      <c r="H1145" s="220">
        <v>22.88</v>
      </c>
      <c r="I1145" s="221"/>
      <c r="J1145" s="216"/>
      <c r="K1145" s="216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197</v>
      </c>
      <c r="AU1145" s="226" t="s">
        <v>79</v>
      </c>
      <c r="AV1145" s="12" t="s">
        <v>79</v>
      </c>
      <c r="AW1145" s="12" t="s">
        <v>32</v>
      </c>
      <c r="AX1145" s="12" t="s">
        <v>68</v>
      </c>
      <c r="AY1145" s="226" t="s">
        <v>188</v>
      </c>
    </row>
    <row r="1146" spans="2:65" s="12" customFormat="1">
      <c r="B1146" s="215"/>
      <c r="C1146" s="216"/>
      <c r="D1146" s="217" t="s">
        <v>197</v>
      </c>
      <c r="E1146" s="218" t="s">
        <v>21</v>
      </c>
      <c r="F1146" s="219" t="s">
        <v>1745</v>
      </c>
      <c r="G1146" s="216"/>
      <c r="H1146" s="220">
        <v>24.04</v>
      </c>
      <c r="I1146" s="221"/>
      <c r="J1146" s="216"/>
      <c r="K1146" s="216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197</v>
      </c>
      <c r="AU1146" s="226" t="s">
        <v>79</v>
      </c>
      <c r="AV1146" s="12" t="s">
        <v>79</v>
      </c>
      <c r="AW1146" s="12" t="s">
        <v>32</v>
      </c>
      <c r="AX1146" s="12" t="s">
        <v>68</v>
      </c>
      <c r="AY1146" s="226" t="s">
        <v>188</v>
      </c>
    </row>
    <row r="1147" spans="2:65" s="12" customFormat="1">
      <c r="B1147" s="215"/>
      <c r="C1147" s="216"/>
      <c r="D1147" s="217" t="s">
        <v>197</v>
      </c>
      <c r="E1147" s="218" t="s">
        <v>21</v>
      </c>
      <c r="F1147" s="219" t="s">
        <v>1177</v>
      </c>
      <c r="G1147" s="216"/>
      <c r="H1147" s="220">
        <v>43.57</v>
      </c>
      <c r="I1147" s="221"/>
      <c r="J1147" s="216"/>
      <c r="K1147" s="216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197</v>
      </c>
      <c r="AU1147" s="226" t="s">
        <v>79</v>
      </c>
      <c r="AV1147" s="12" t="s">
        <v>79</v>
      </c>
      <c r="AW1147" s="12" t="s">
        <v>32</v>
      </c>
      <c r="AX1147" s="12" t="s">
        <v>68</v>
      </c>
      <c r="AY1147" s="226" t="s">
        <v>188</v>
      </c>
    </row>
    <row r="1148" spans="2:65" s="13" customFormat="1">
      <c r="B1148" s="227"/>
      <c r="C1148" s="228"/>
      <c r="D1148" s="217" t="s">
        <v>197</v>
      </c>
      <c r="E1148" s="242" t="s">
        <v>21</v>
      </c>
      <c r="F1148" s="243" t="s">
        <v>199</v>
      </c>
      <c r="G1148" s="228"/>
      <c r="H1148" s="244">
        <v>102.58</v>
      </c>
      <c r="I1148" s="233"/>
      <c r="J1148" s="228"/>
      <c r="K1148" s="228"/>
      <c r="L1148" s="234"/>
      <c r="M1148" s="235"/>
      <c r="N1148" s="236"/>
      <c r="O1148" s="236"/>
      <c r="P1148" s="236"/>
      <c r="Q1148" s="236"/>
      <c r="R1148" s="236"/>
      <c r="S1148" s="236"/>
      <c r="T1148" s="237"/>
      <c r="AT1148" s="238" t="s">
        <v>197</v>
      </c>
      <c r="AU1148" s="238" t="s">
        <v>79</v>
      </c>
      <c r="AV1148" s="13" t="s">
        <v>114</v>
      </c>
      <c r="AW1148" s="13" t="s">
        <v>32</v>
      </c>
      <c r="AX1148" s="13" t="s">
        <v>68</v>
      </c>
      <c r="AY1148" s="238" t="s">
        <v>188</v>
      </c>
    </row>
    <row r="1149" spans="2:65" s="12" customFormat="1">
      <c r="B1149" s="215"/>
      <c r="C1149" s="216"/>
      <c r="D1149" s="217" t="s">
        <v>197</v>
      </c>
      <c r="E1149" s="218" t="s">
        <v>21</v>
      </c>
      <c r="F1149" s="219" t="s">
        <v>1746</v>
      </c>
      <c r="G1149" s="216"/>
      <c r="H1149" s="220">
        <v>4.8</v>
      </c>
      <c r="I1149" s="221"/>
      <c r="J1149" s="216"/>
      <c r="K1149" s="216"/>
      <c r="L1149" s="222"/>
      <c r="M1149" s="223"/>
      <c r="N1149" s="224"/>
      <c r="O1149" s="224"/>
      <c r="P1149" s="224"/>
      <c r="Q1149" s="224"/>
      <c r="R1149" s="224"/>
      <c r="S1149" s="224"/>
      <c r="T1149" s="225"/>
      <c r="AT1149" s="226" t="s">
        <v>197</v>
      </c>
      <c r="AU1149" s="226" t="s">
        <v>79</v>
      </c>
      <c r="AV1149" s="12" t="s">
        <v>79</v>
      </c>
      <c r="AW1149" s="12" t="s">
        <v>32</v>
      </c>
      <c r="AX1149" s="12" t="s">
        <v>68</v>
      </c>
      <c r="AY1149" s="226" t="s">
        <v>188</v>
      </c>
    </row>
    <row r="1150" spans="2:65" s="12" customFormat="1">
      <c r="B1150" s="215"/>
      <c r="C1150" s="216"/>
      <c r="D1150" s="217" t="s">
        <v>197</v>
      </c>
      <c r="E1150" s="218" t="s">
        <v>21</v>
      </c>
      <c r="F1150" s="219" t="s">
        <v>1747</v>
      </c>
      <c r="G1150" s="216"/>
      <c r="H1150" s="220">
        <v>33.880000000000003</v>
      </c>
      <c r="I1150" s="221"/>
      <c r="J1150" s="216"/>
      <c r="K1150" s="216"/>
      <c r="L1150" s="222"/>
      <c r="M1150" s="223"/>
      <c r="N1150" s="224"/>
      <c r="O1150" s="224"/>
      <c r="P1150" s="224"/>
      <c r="Q1150" s="224"/>
      <c r="R1150" s="224"/>
      <c r="S1150" s="224"/>
      <c r="T1150" s="225"/>
      <c r="AT1150" s="226" t="s">
        <v>197</v>
      </c>
      <c r="AU1150" s="226" t="s">
        <v>79</v>
      </c>
      <c r="AV1150" s="12" t="s">
        <v>79</v>
      </c>
      <c r="AW1150" s="12" t="s">
        <v>32</v>
      </c>
      <c r="AX1150" s="12" t="s">
        <v>68</v>
      </c>
      <c r="AY1150" s="226" t="s">
        <v>188</v>
      </c>
    </row>
    <row r="1151" spans="2:65" s="12" customFormat="1">
      <c r="B1151" s="215"/>
      <c r="C1151" s="216"/>
      <c r="D1151" s="217" t="s">
        <v>197</v>
      </c>
      <c r="E1151" s="218" t="s">
        <v>21</v>
      </c>
      <c r="F1151" s="219" t="s">
        <v>1748</v>
      </c>
      <c r="G1151" s="216"/>
      <c r="H1151" s="220">
        <v>34.299999999999997</v>
      </c>
      <c r="I1151" s="221"/>
      <c r="J1151" s="216"/>
      <c r="K1151" s="216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197</v>
      </c>
      <c r="AU1151" s="226" t="s">
        <v>79</v>
      </c>
      <c r="AV1151" s="12" t="s">
        <v>79</v>
      </c>
      <c r="AW1151" s="12" t="s">
        <v>32</v>
      </c>
      <c r="AX1151" s="12" t="s">
        <v>68</v>
      </c>
      <c r="AY1151" s="226" t="s">
        <v>188</v>
      </c>
    </row>
    <row r="1152" spans="2:65" s="13" customFormat="1">
      <c r="B1152" s="227"/>
      <c r="C1152" s="228"/>
      <c r="D1152" s="217" t="s">
        <v>197</v>
      </c>
      <c r="E1152" s="242" t="s">
        <v>21</v>
      </c>
      <c r="F1152" s="243" t="s">
        <v>199</v>
      </c>
      <c r="G1152" s="228"/>
      <c r="H1152" s="244">
        <v>72.98</v>
      </c>
      <c r="I1152" s="233"/>
      <c r="J1152" s="228"/>
      <c r="K1152" s="228"/>
      <c r="L1152" s="234"/>
      <c r="M1152" s="235"/>
      <c r="N1152" s="236"/>
      <c r="O1152" s="236"/>
      <c r="P1152" s="236"/>
      <c r="Q1152" s="236"/>
      <c r="R1152" s="236"/>
      <c r="S1152" s="236"/>
      <c r="T1152" s="237"/>
      <c r="AT1152" s="238" t="s">
        <v>197</v>
      </c>
      <c r="AU1152" s="238" t="s">
        <v>79</v>
      </c>
      <c r="AV1152" s="13" t="s">
        <v>114</v>
      </c>
      <c r="AW1152" s="13" t="s">
        <v>32</v>
      </c>
      <c r="AX1152" s="13" t="s">
        <v>68</v>
      </c>
      <c r="AY1152" s="238" t="s">
        <v>188</v>
      </c>
    </row>
    <row r="1153" spans="2:65" s="12" customFormat="1">
      <c r="B1153" s="215"/>
      <c r="C1153" s="216"/>
      <c r="D1153" s="217" t="s">
        <v>197</v>
      </c>
      <c r="E1153" s="218" t="s">
        <v>21</v>
      </c>
      <c r="F1153" s="219" t="s">
        <v>1749</v>
      </c>
      <c r="G1153" s="216"/>
      <c r="H1153" s="220">
        <v>4.8</v>
      </c>
      <c r="I1153" s="221"/>
      <c r="J1153" s="216"/>
      <c r="K1153" s="216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197</v>
      </c>
      <c r="AU1153" s="226" t="s">
        <v>79</v>
      </c>
      <c r="AV1153" s="12" t="s">
        <v>79</v>
      </c>
      <c r="AW1153" s="12" t="s">
        <v>32</v>
      </c>
      <c r="AX1153" s="12" t="s">
        <v>68</v>
      </c>
      <c r="AY1153" s="226" t="s">
        <v>188</v>
      </c>
    </row>
    <row r="1154" spans="2:65" s="12" customFormat="1">
      <c r="B1154" s="215"/>
      <c r="C1154" s="216"/>
      <c r="D1154" s="217" t="s">
        <v>197</v>
      </c>
      <c r="E1154" s="218" t="s">
        <v>21</v>
      </c>
      <c r="F1154" s="219" t="s">
        <v>1750</v>
      </c>
      <c r="G1154" s="216"/>
      <c r="H1154" s="220">
        <v>26.88</v>
      </c>
      <c r="I1154" s="221"/>
      <c r="J1154" s="216"/>
      <c r="K1154" s="216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197</v>
      </c>
      <c r="AU1154" s="226" t="s">
        <v>79</v>
      </c>
      <c r="AV1154" s="12" t="s">
        <v>79</v>
      </c>
      <c r="AW1154" s="12" t="s">
        <v>32</v>
      </c>
      <c r="AX1154" s="12" t="s">
        <v>68</v>
      </c>
      <c r="AY1154" s="226" t="s">
        <v>188</v>
      </c>
    </row>
    <row r="1155" spans="2:65" s="12" customFormat="1">
      <c r="B1155" s="215"/>
      <c r="C1155" s="216"/>
      <c r="D1155" s="217" t="s">
        <v>197</v>
      </c>
      <c r="E1155" s="218" t="s">
        <v>21</v>
      </c>
      <c r="F1155" s="219" t="s">
        <v>1751</v>
      </c>
      <c r="G1155" s="216"/>
      <c r="H1155" s="220">
        <v>39.200000000000003</v>
      </c>
      <c r="I1155" s="221"/>
      <c r="J1155" s="216"/>
      <c r="K1155" s="216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197</v>
      </c>
      <c r="AU1155" s="226" t="s">
        <v>79</v>
      </c>
      <c r="AV1155" s="12" t="s">
        <v>79</v>
      </c>
      <c r="AW1155" s="12" t="s">
        <v>32</v>
      </c>
      <c r="AX1155" s="12" t="s">
        <v>68</v>
      </c>
      <c r="AY1155" s="226" t="s">
        <v>188</v>
      </c>
    </row>
    <row r="1156" spans="2:65" s="12" customFormat="1">
      <c r="B1156" s="215"/>
      <c r="C1156" s="216"/>
      <c r="D1156" s="217" t="s">
        <v>197</v>
      </c>
      <c r="E1156" s="218" t="s">
        <v>21</v>
      </c>
      <c r="F1156" s="219" t="s">
        <v>1752</v>
      </c>
      <c r="G1156" s="216"/>
      <c r="H1156" s="220">
        <v>15.4</v>
      </c>
      <c r="I1156" s="221"/>
      <c r="J1156" s="216"/>
      <c r="K1156" s="216"/>
      <c r="L1156" s="222"/>
      <c r="M1156" s="223"/>
      <c r="N1156" s="224"/>
      <c r="O1156" s="224"/>
      <c r="P1156" s="224"/>
      <c r="Q1156" s="224"/>
      <c r="R1156" s="224"/>
      <c r="S1156" s="224"/>
      <c r="T1156" s="225"/>
      <c r="AT1156" s="226" t="s">
        <v>197</v>
      </c>
      <c r="AU1156" s="226" t="s">
        <v>79</v>
      </c>
      <c r="AV1156" s="12" t="s">
        <v>79</v>
      </c>
      <c r="AW1156" s="12" t="s">
        <v>32</v>
      </c>
      <c r="AX1156" s="12" t="s">
        <v>68</v>
      </c>
      <c r="AY1156" s="226" t="s">
        <v>188</v>
      </c>
    </row>
    <row r="1157" spans="2:65" s="13" customFormat="1">
      <c r="B1157" s="227"/>
      <c r="C1157" s="228"/>
      <c r="D1157" s="217" t="s">
        <v>197</v>
      </c>
      <c r="E1157" s="242" t="s">
        <v>21</v>
      </c>
      <c r="F1157" s="243" t="s">
        <v>199</v>
      </c>
      <c r="G1157" s="228"/>
      <c r="H1157" s="244">
        <v>86.28</v>
      </c>
      <c r="I1157" s="233"/>
      <c r="J1157" s="228"/>
      <c r="K1157" s="228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197</v>
      </c>
      <c r="AU1157" s="238" t="s">
        <v>79</v>
      </c>
      <c r="AV1157" s="13" t="s">
        <v>114</v>
      </c>
      <c r="AW1157" s="13" t="s">
        <v>32</v>
      </c>
      <c r="AX1157" s="13" t="s">
        <v>68</v>
      </c>
      <c r="AY1157" s="238" t="s">
        <v>188</v>
      </c>
    </row>
    <row r="1158" spans="2:65" s="14" customFormat="1">
      <c r="B1158" s="245"/>
      <c r="C1158" s="246"/>
      <c r="D1158" s="229" t="s">
        <v>197</v>
      </c>
      <c r="E1158" s="247" t="s">
        <v>21</v>
      </c>
      <c r="F1158" s="248" t="s">
        <v>238</v>
      </c>
      <c r="G1158" s="246"/>
      <c r="H1158" s="249">
        <v>261.83999999999997</v>
      </c>
      <c r="I1158" s="250"/>
      <c r="J1158" s="246"/>
      <c r="K1158" s="246"/>
      <c r="L1158" s="251"/>
      <c r="M1158" s="252"/>
      <c r="N1158" s="253"/>
      <c r="O1158" s="253"/>
      <c r="P1158" s="253"/>
      <c r="Q1158" s="253"/>
      <c r="R1158" s="253"/>
      <c r="S1158" s="253"/>
      <c r="T1158" s="254"/>
      <c r="AT1158" s="255" t="s">
        <v>197</v>
      </c>
      <c r="AU1158" s="255" t="s">
        <v>79</v>
      </c>
      <c r="AV1158" s="14" t="s">
        <v>195</v>
      </c>
      <c r="AW1158" s="14" t="s">
        <v>32</v>
      </c>
      <c r="AX1158" s="14" t="s">
        <v>75</v>
      </c>
      <c r="AY1158" s="255" t="s">
        <v>188</v>
      </c>
    </row>
    <row r="1159" spans="2:65" s="1" customFormat="1" ht="22.5" customHeight="1">
      <c r="B1159" s="42"/>
      <c r="C1159" s="256" t="s">
        <v>1753</v>
      </c>
      <c r="D1159" s="256" t="s">
        <v>292</v>
      </c>
      <c r="E1159" s="257" t="s">
        <v>1754</v>
      </c>
      <c r="F1159" s="258" t="s">
        <v>1755</v>
      </c>
      <c r="G1159" s="259" t="s">
        <v>193</v>
      </c>
      <c r="H1159" s="260">
        <v>288.024</v>
      </c>
      <c r="I1159" s="261"/>
      <c r="J1159" s="262">
        <f>ROUND(I1159*H1159,2)</f>
        <v>0</v>
      </c>
      <c r="K1159" s="258" t="s">
        <v>21</v>
      </c>
      <c r="L1159" s="263"/>
      <c r="M1159" s="264" t="s">
        <v>21</v>
      </c>
      <c r="N1159" s="265" t="s">
        <v>39</v>
      </c>
      <c r="O1159" s="43"/>
      <c r="P1159" s="212">
        <f>O1159*H1159</f>
        <v>0</v>
      </c>
      <c r="Q1159" s="212">
        <v>1.18E-2</v>
      </c>
      <c r="R1159" s="212">
        <f>Q1159*H1159</f>
        <v>3.3986831999999998</v>
      </c>
      <c r="S1159" s="212">
        <v>0</v>
      </c>
      <c r="T1159" s="213">
        <f>S1159*H1159</f>
        <v>0</v>
      </c>
      <c r="AR1159" s="25" t="s">
        <v>354</v>
      </c>
      <c r="AT1159" s="25" t="s">
        <v>292</v>
      </c>
      <c r="AU1159" s="25" t="s">
        <v>79</v>
      </c>
      <c r="AY1159" s="25" t="s">
        <v>188</v>
      </c>
      <c r="BE1159" s="214">
        <f>IF(N1159="základní",J1159,0)</f>
        <v>0</v>
      </c>
      <c r="BF1159" s="214">
        <f>IF(N1159="snížená",J1159,0)</f>
        <v>0</v>
      </c>
      <c r="BG1159" s="214">
        <f>IF(N1159="zákl. přenesená",J1159,0)</f>
        <v>0</v>
      </c>
      <c r="BH1159" s="214">
        <f>IF(N1159="sníž. přenesená",J1159,0)</f>
        <v>0</v>
      </c>
      <c r="BI1159" s="214">
        <f>IF(N1159="nulová",J1159,0)</f>
        <v>0</v>
      </c>
      <c r="BJ1159" s="25" t="s">
        <v>75</v>
      </c>
      <c r="BK1159" s="214">
        <f>ROUND(I1159*H1159,2)</f>
        <v>0</v>
      </c>
      <c r="BL1159" s="25" t="s">
        <v>270</v>
      </c>
      <c r="BM1159" s="25" t="s">
        <v>1756</v>
      </c>
    </row>
    <row r="1160" spans="2:65" s="12" customFormat="1">
      <c r="B1160" s="215"/>
      <c r="C1160" s="216"/>
      <c r="D1160" s="229" t="s">
        <v>197</v>
      </c>
      <c r="E1160" s="239" t="s">
        <v>21</v>
      </c>
      <c r="F1160" s="240" t="s">
        <v>1757</v>
      </c>
      <c r="G1160" s="216"/>
      <c r="H1160" s="241">
        <v>288.024</v>
      </c>
      <c r="I1160" s="221"/>
      <c r="J1160" s="216"/>
      <c r="K1160" s="216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197</v>
      </c>
      <c r="AU1160" s="226" t="s">
        <v>79</v>
      </c>
      <c r="AV1160" s="12" t="s">
        <v>79</v>
      </c>
      <c r="AW1160" s="12" t="s">
        <v>32</v>
      </c>
      <c r="AX1160" s="12" t="s">
        <v>75</v>
      </c>
      <c r="AY1160" s="226" t="s">
        <v>188</v>
      </c>
    </row>
    <row r="1161" spans="2:65" s="1" customFormat="1" ht="31.5" customHeight="1">
      <c r="B1161" s="42"/>
      <c r="C1161" s="203" t="s">
        <v>1758</v>
      </c>
      <c r="D1161" s="203" t="s">
        <v>190</v>
      </c>
      <c r="E1161" s="204" t="s">
        <v>1759</v>
      </c>
      <c r="F1161" s="205" t="s">
        <v>1760</v>
      </c>
      <c r="G1161" s="206" t="s">
        <v>193</v>
      </c>
      <c r="H1161" s="207">
        <v>261.83999999999997</v>
      </c>
      <c r="I1161" s="208"/>
      <c r="J1161" s="209">
        <f>ROUND(I1161*H1161,2)</f>
        <v>0</v>
      </c>
      <c r="K1161" s="205" t="s">
        <v>21</v>
      </c>
      <c r="L1161" s="62"/>
      <c r="M1161" s="210" t="s">
        <v>21</v>
      </c>
      <c r="N1161" s="211" t="s">
        <v>39</v>
      </c>
      <c r="O1161" s="43"/>
      <c r="P1161" s="212">
        <f>O1161*H1161</f>
        <v>0</v>
      </c>
      <c r="Q1161" s="212">
        <v>0</v>
      </c>
      <c r="R1161" s="212">
        <f>Q1161*H1161</f>
        <v>0</v>
      </c>
      <c r="S1161" s="212">
        <v>0</v>
      </c>
      <c r="T1161" s="213">
        <f>S1161*H1161</f>
        <v>0</v>
      </c>
      <c r="AR1161" s="25" t="s">
        <v>270</v>
      </c>
      <c r="AT1161" s="25" t="s">
        <v>190</v>
      </c>
      <c r="AU1161" s="25" t="s">
        <v>79</v>
      </c>
      <c r="AY1161" s="25" t="s">
        <v>188</v>
      </c>
      <c r="BE1161" s="214">
        <f>IF(N1161="základní",J1161,0)</f>
        <v>0</v>
      </c>
      <c r="BF1161" s="214">
        <f>IF(N1161="snížená",J1161,0)</f>
        <v>0</v>
      </c>
      <c r="BG1161" s="214">
        <f>IF(N1161="zákl. přenesená",J1161,0)</f>
        <v>0</v>
      </c>
      <c r="BH1161" s="214">
        <f>IF(N1161="sníž. přenesená",J1161,0)</f>
        <v>0</v>
      </c>
      <c r="BI1161" s="214">
        <f>IF(N1161="nulová",J1161,0)</f>
        <v>0</v>
      </c>
      <c r="BJ1161" s="25" t="s">
        <v>75</v>
      </c>
      <c r="BK1161" s="214">
        <f>ROUND(I1161*H1161,2)</f>
        <v>0</v>
      </c>
      <c r="BL1161" s="25" t="s">
        <v>270</v>
      </c>
      <c r="BM1161" s="25" t="s">
        <v>1761</v>
      </c>
    </row>
    <row r="1162" spans="2:65" s="12" customFormat="1">
      <c r="B1162" s="215"/>
      <c r="C1162" s="216"/>
      <c r="D1162" s="229" t="s">
        <v>197</v>
      </c>
      <c r="E1162" s="239" t="s">
        <v>21</v>
      </c>
      <c r="F1162" s="240" t="s">
        <v>1762</v>
      </c>
      <c r="G1162" s="216"/>
      <c r="H1162" s="241">
        <v>261.83999999999997</v>
      </c>
      <c r="I1162" s="221"/>
      <c r="J1162" s="216"/>
      <c r="K1162" s="216"/>
      <c r="L1162" s="222"/>
      <c r="M1162" s="223"/>
      <c r="N1162" s="224"/>
      <c r="O1162" s="224"/>
      <c r="P1162" s="224"/>
      <c r="Q1162" s="224"/>
      <c r="R1162" s="224"/>
      <c r="S1162" s="224"/>
      <c r="T1162" s="225"/>
      <c r="AT1162" s="226" t="s">
        <v>197</v>
      </c>
      <c r="AU1162" s="226" t="s">
        <v>79</v>
      </c>
      <c r="AV1162" s="12" t="s">
        <v>79</v>
      </c>
      <c r="AW1162" s="12" t="s">
        <v>32</v>
      </c>
      <c r="AX1162" s="12" t="s">
        <v>75</v>
      </c>
      <c r="AY1162" s="226" t="s">
        <v>188</v>
      </c>
    </row>
    <row r="1163" spans="2:65" s="1" customFormat="1" ht="22.5" customHeight="1">
      <c r="B1163" s="42"/>
      <c r="C1163" s="203" t="s">
        <v>1763</v>
      </c>
      <c r="D1163" s="203" t="s">
        <v>190</v>
      </c>
      <c r="E1163" s="204" t="s">
        <v>1764</v>
      </c>
      <c r="F1163" s="205" t="s">
        <v>1765</v>
      </c>
      <c r="G1163" s="206" t="s">
        <v>234</v>
      </c>
      <c r="H1163" s="207">
        <v>252.24</v>
      </c>
      <c r="I1163" s="208"/>
      <c r="J1163" s="209">
        <f>ROUND(I1163*H1163,2)</f>
        <v>0</v>
      </c>
      <c r="K1163" s="205" t="s">
        <v>21</v>
      </c>
      <c r="L1163" s="62"/>
      <c r="M1163" s="210" t="s">
        <v>21</v>
      </c>
      <c r="N1163" s="211" t="s">
        <v>39</v>
      </c>
      <c r="O1163" s="43"/>
      <c r="P1163" s="212">
        <f>O1163*H1163</f>
        <v>0</v>
      </c>
      <c r="Q1163" s="212">
        <v>2.5999999999999998E-4</v>
      </c>
      <c r="R1163" s="212">
        <f>Q1163*H1163</f>
        <v>6.5582399999999999E-2</v>
      </c>
      <c r="S1163" s="212">
        <v>0</v>
      </c>
      <c r="T1163" s="213">
        <f>S1163*H1163</f>
        <v>0</v>
      </c>
      <c r="AR1163" s="25" t="s">
        <v>270</v>
      </c>
      <c r="AT1163" s="25" t="s">
        <v>190</v>
      </c>
      <c r="AU1163" s="25" t="s">
        <v>79</v>
      </c>
      <c r="AY1163" s="25" t="s">
        <v>188</v>
      </c>
      <c r="BE1163" s="214">
        <f>IF(N1163="základní",J1163,0)</f>
        <v>0</v>
      </c>
      <c r="BF1163" s="214">
        <f>IF(N1163="snížená",J1163,0)</f>
        <v>0</v>
      </c>
      <c r="BG1163" s="214">
        <f>IF(N1163="zákl. přenesená",J1163,0)</f>
        <v>0</v>
      </c>
      <c r="BH1163" s="214">
        <f>IF(N1163="sníž. přenesená",J1163,0)</f>
        <v>0</v>
      </c>
      <c r="BI1163" s="214">
        <f>IF(N1163="nulová",J1163,0)</f>
        <v>0</v>
      </c>
      <c r="BJ1163" s="25" t="s">
        <v>75</v>
      </c>
      <c r="BK1163" s="214">
        <f>ROUND(I1163*H1163,2)</f>
        <v>0</v>
      </c>
      <c r="BL1163" s="25" t="s">
        <v>270</v>
      </c>
      <c r="BM1163" s="25" t="s">
        <v>1766</v>
      </c>
    </row>
    <row r="1164" spans="2:65" s="12" customFormat="1">
      <c r="B1164" s="215"/>
      <c r="C1164" s="216"/>
      <c r="D1164" s="217" t="s">
        <v>197</v>
      </c>
      <c r="E1164" s="218" t="s">
        <v>21</v>
      </c>
      <c r="F1164" s="219" t="s">
        <v>1743</v>
      </c>
      <c r="G1164" s="216"/>
      <c r="H1164" s="220">
        <v>12.09</v>
      </c>
      <c r="I1164" s="221"/>
      <c r="J1164" s="216"/>
      <c r="K1164" s="216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197</v>
      </c>
      <c r="AU1164" s="226" t="s">
        <v>79</v>
      </c>
      <c r="AV1164" s="12" t="s">
        <v>79</v>
      </c>
      <c r="AW1164" s="12" t="s">
        <v>32</v>
      </c>
      <c r="AX1164" s="12" t="s">
        <v>68</v>
      </c>
      <c r="AY1164" s="226" t="s">
        <v>188</v>
      </c>
    </row>
    <row r="1165" spans="2:65" s="12" customFormat="1">
      <c r="B1165" s="215"/>
      <c r="C1165" s="216"/>
      <c r="D1165" s="217" t="s">
        <v>197</v>
      </c>
      <c r="E1165" s="218" t="s">
        <v>21</v>
      </c>
      <c r="F1165" s="219" t="s">
        <v>1744</v>
      </c>
      <c r="G1165" s="216"/>
      <c r="H1165" s="220">
        <v>22.88</v>
      </c>
      <c r="I1165" s="221"/>
      <c r="J1165" s="216"/>
      <c r="K1165" s="216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197</v>
      </c>
      <c r="AU1165" s="226" t="s">
        <v>79</v>
      </c>
      <c r="AV1165" s="12" t="s">
        <v>79</v>
      </c>
      <c r="AW1165" s="12" t="s">
        <v>32</v>
      </c>
      <c r="AX1165" s="12" t="s">
        <v>68</v>
      </c>
      <c r="AY1165" s="226" t="s">
        <v>188</v>
      </c>
    </row>
    <row r="1166" spans="2:65" s="12" customFormat="1">
      <c r="B1166" s="215"/>
      <c r="C1166" s="216"/>
      <c r="D1166" s="217" t="s">
        <v>197</v>
      </c>
      <c r="E1166" s="218" t="s">
        <v>21</v>
      </c>
      <c r="F1166" s="219" t="s">
        <v>1745</v>
      </c>
      <c r="G1166" s="216"/>
      <c r="H1166" s="220">
        <v>24.04</v>
      </c>
      <c r="I1166" s="221"/>
      <c r="J1166" s="216"/>
      <c r="K1166" s="216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197</v>
      </c>
      <c r="AU1166" s="226" t="s">
        <v>79</v>
      </c>
      <c r="AV1166" s="12" t="s">
        <v>79</v>
      </c>
      <c r="AW1166" s="12" t="s">
        <v>32</v>
      </c>
      <c r="AX1166" s="12" t="s">
        <v>68</v>
      </c>
      <c r="AY1166" s="226" t="s">
        <v>188</v>
      </c>
    </row>
    <row r="1167" spans="2:65" s="12" customFormat="1">
      <c r="B1167" s="215"/>
      <c r="C1167" s="216"/>
      <c r="D1167" s="217" t="s">
        <v>197</v>
      </c>
      <c r="E1167" s="218" t="s">
        <v>21</v>
      </c>
      <c r="F1167" s="219" t="s">
        <v>1177</v>
      </c>
      <c r="G1167" s="216"/>
      <c r="H1167" s="220">
        <v>43.57</v>
      </c>
      <c r="I1167" s="221"/>
      <c r="J1167" s="216"/>
      <c r="K1167" s="216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197</v>
      </c>
      <c r="AU1167" s="226" t="s">
        <v>79</v>
      </c>
      <c r="AV1167" s="12" t="s">
        <v>79</v>
      </c>
      <c r="AW1167" s="12" t="s">
        <v>32</v>
      </c>
      <c r="AX1167" s="12" t="s">
        <v>68</v>
      </c>
      <c r="AY1167" s="226" t="s">
        <v>188</v>
      </c>
    </row>
    <row r="1168" spans="2:65" s="13" customFormat="1">
      <c r="B1168" s="227"/>
      <c r="C1168" s="228"/>
      <c r="D1168" s="217" t="s">
        <v>197</v>
      </c>
      <c r="E1168" s="242" t="s">
        <v>21</v>
      </c>
      <c r="F1168" s="243" t="s">
        <v>199</v>
      </c>
      <c r="G1168" s="228"/>
      <c r="H1168" s="244">
        <v>102.58</v>
      </c>
      <c r="I1168" s="233"/>
      <c r="J1168" s="228"/>
      <c r="K1168" s="228"/>
      <c r="L1168" s="234"/>
      <c r="M1168" s="235"/>
      <c r="N1168" s="236"/>
      <c r="O1168" s="236"/>
      <c r="P1168" s="236"/>
      <c r="Q1168" s="236"/>
      <c r="R1168" s="236"/>
      <c r="S1168" s="236"/>
      <c r="T1168" s="237"/>
      <c r="AT1168" s="238" t="s">
        <v>197</v>
      </c>
      <c r="AU1168" s="238" t="s">
        <v>79</v>
      </c>
      <c r="AV1168" s="13" t="s">
        <v>114</v>
      </c>
      <c r="AW1168" s="13" t="s">
        <v>32</v>
      </c>
      <c r="AX1168" s="13" t="s">
        <v>68</v>
      </c>
      <c r="AY1168" s="238" t="s">
        <v>188</v>
      </c>
    </row>
    <row r="1169" spans="2:65" s="12" customFormat="1">
      <c r="B1169" s="215"/>
      <c r="C1169" s="216"/>
      <c r="D1169" s="217" t="s">
        <v>197</v>
      </c>
      <c r="E1169" s="218" t="s">
        <v>21</v>
      </c>
      <c r="F1169" s="219" t="s">
        <v>1747</v>
      </c>
      <c r="G1169" s="216"/>
      <c r="H1169" s="220">
        <v>33.880000000000003</v>
      </c>
      <c r="I1169" s="221"/>
      <c r="J1169" s="216"/>
      <c r="K1169" s="216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197</v>
      </c>
      <c r="AU1169" s="226" t="s">
        <v>79</v>
      </c>
      <c r="AV1169" s="12" t="s">
        <v>79</v>
      </c>
      <c r="AW1169" s="12" t="s">
        <v>32</v>
      </c>
      <c r="AX1169" s="12" t="s">
        <v>68</v>
      </c>
      <c r="AY1169" s="226" t="s">
        <v>188</v>
      </c>
    </row>
    <row r="1170" spans="2:65" s="12" customFormat="1">
      <c r="B1170" s="215"/>
      <c r="C1170" s="216"/>
      <c r="D1170" s="217" t="s">
        <v>197</v>
      </c>
      <c r="E1170" s="218" t="s">
        <v>21</v>
      </c>
      <c r="F1170" s="219" t="s">
        <v>1748</v>
      </c>
      <c r="G1170" s="216"/>
      <c r="H1170" s="220">
        <v>34.299999999999997</v>
      </c>
      <c r="I1170" s="221"/>
      <c r="J1170" s="216"/>
      <c r="K1170" s="216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197</v>
      </c>
      <c r="AU1170" s="226" t="s">
        <v>79</v>
      </c>
      <c r="AV1170" s="12" t="s">
        <v>79</v>
      </c>
      <c r="AW1170" s="12" t="s">
        <v>32</v>
      </c>
      <c r="AX1170" s="12" t="s">
        <v>68</v>
      </c>
      <c r="AY1170" s="226" t="s">
        <v>188</v>
      </c>
    </row>
    <row r="1171" spans="2:65" s="13" customFormat="1">
      <c r="B1171" s="227"/>
      <c r="C1171" s="228"/>
      <c r="D1171" s="217" t="s">
        <v>197</v>
      </c>
      <c r="E1171" s="242" t="s">
        <v>21</v>
      </c>
      <c r="F1171" s="243" t="s">
        <v>199</v>
      </c>
      <c r="G1171" s="228"/>
      <c r="H1171" s="244">
        <v>68.180000000000007</v>
      </c>
      <c r="I1171" s="233"/>
      <c r="J1171" s="228"/>
      <c r="K1171" s="228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197</v>
      </c>
      <c r="AU1171" s="238" t="s">
        <v>79</v>
      </c>
      <c r="AV1171" s="13" t="s">
        <v>114</v>
      </c>
      <c r="AW1171" s="13" t="s">
        <v>32</v>
      </c>
      <c r="AX1171" s="13" t="s">
        <v>68</v>
      </c>
      <c r="AY1171" s="238" t="s">
        <v>188</v>
      </c>
    </row>
    <row r="1172" spans="2:65" s="12" customFormat="1">
      <c r="B1172" s="215"/>
      <c r="C1172" s="216"/>
      <c r="D1172" s="217" t="s">
        <v>197</v>
      </c>
      <c r="E1172" s="218" t="s">
        <v>21</v>
      </c>
      <c r="F1172" s="219" t="s">
        <v>1750</v>
      </c>
      <c r="G1172" s="216"/>
      <c r="H1172" s="220">
        <v>26.88</v>
      </c>
      <c r="I1172" s="221"/>
      <c r="J1172" s="216"/>
      <c r="K1172" s="216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197</v>
      </c>
      <c r="AU1172" s="226" t="s">
        <v>79</v>
      </c>
      <c r="AV1172" s="12" t="s">
        <v>79</v>
      </c>
      <c r="AW1172" s="12" t="s">
        <v>32</v>
      </c>
      <c r="AX1172" s="12" t="s">
        <v>68</v>
      </c>
      <c r="AY1172" s="226" t="s">
        <v>188</v>
      </c>
    </row>
    <row r="1173" spans="2:65" s="12" customFormat="1">
      <c r="B1173" s="215"/>
      <c r="C1173" s="216"/>
      <c r="D1173" s="217" t="s">
        <v>197</v>
      </c>
      <c r="E1173" s="218" t="s">
        <v>21</v>
      </c>
      <c r="F1173" s="219" t="s">
        <v>1751</v>
      </c>
      <c r="G1173" s="216"/>
      <c r="H1173" s="220">
        <v>39.200000000000003</v>
      </c>
      <c r="I1173" s="221"/>
      <c r="J1173" s="216"/>
      <c r="K1173" s="216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197</v>
      </c>
      <c r="AU1173" s="226" t="s">
        <v>79</v>
      </c>
      <c r="AV1173" s="12" t="s">
        <v>79</v>
      </c>
      <c r="AW1173" s="12" t="s">
        <v>32</v>
      </c>
      <c r="AX1173" s="12" t="s">
        <v>68</v>
      </c>
      <c r="AY1173" s="226" t="s">
        <v>188</v>
      </c>
    </row>
    <row r="1174" spans="2:65" s="12" customFormat="1">
      <c r="B1174" s="215"/>
      <c r="C1174" s="216"/>
      <c r="D1174" s="217" t="s">
        <v>197</v>
      </c>
      <c r="E1174" s="218" t="s">
        <v>21</v>
      </c>
      <c r="F1174" s="219" t="s">
        <v>1752</v>
      </c>
      <c r="G1174" s="216"/>
      <c r="H1174" s="220">
        <v>15.4</v>
      </c>
      <c r="I1174" s="221"/>
      <c r="J1174" s="216"/>
      <c r="K1174" s="216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197</v>
      </c>
      <c r="AU1174" s="226" t="s">
        <v>79</v>
      </c>
      <c r="AV1174" s="12" t="s">
        <v>79</v>
      </c>
      <c r="AW1174" s="12" t="s">
        <v>32</v>
      </c>
      <c r="AX1174" s="12" t="s">
        <v>68</v>
      </c>
      <c r="AY1174" s="226" t="s">
        <v>188</v>
      </c>
    </row>
    <row r="1175" spans="2:65" s="13" customFormat="1">
      <c r="B1175" s="227"/>
      <c r="C1175" s="228"/>
      <c r="D1175" s="217" t="s">
        <v>197</v>
      </c>
      <c r="E1175" s="242" t="s">
        <v>21</v>
      </c>
      <c r="F1175" s="243" t="s">
        <v>199</v>
      </c>
      <c r="G1175" s="228"/>
      <c r="H1175" s="244">
        <v>81.48</v>
      </c>
      <c r="I1175" s="233"/>
      <c r="J1175" s="228"/>
      <c r="K1175" s="228"/>
      <c r="L1175" s="234"/>
      <c r="M1175" s="235"/>
      <c r="N1175" s="236"/>
      <c r="O1175" s="236"/>
      <c r="P1175" s="236"/>
      <c r="Q1175" s="236"/>
      <c r="R1175" s="236"/>
      <c r="S1175" s="236"/>
      <c r="T1175" s="237"/>
      <c r="AT1175" s="238" t="s">
        <v>197</v>
      </c>
      <c r="AU1175" s="238" t="s">
        <v>79</v>
      </c>
      <c r="AV1175" s="13" t="s">
        <v>114</v>
      </c>
      <c r="AW1175" s="13" t="s">
        <v>32</v>
      </c>
      <c r="AX1175" s="13" t="s">
        <v>68</v>
      </c>
      <c r="AY1175" s="238" t="s">
        <v>188</v>
      </c>
    </row>
    <row r="1176" spans="2:65" s="14" customFormat="1">
      <c r="B1176" s="245"/>
      <c r="C1176" s="246"/>
      <c r="D1176" s="229" t="s">
        <v>197</v>
      </c>
      <c r="E1176" s="247" t="s">
        <v>21</v>
      </c>
      <c r="F1176" s="248" t="s">
        <v>238</v>
      </c>
      <c r="G1176" s="246"/>
      <c r="H1176" s="249">
        <v>252.24</v>
      </c>
      <c r="I1176" s="250"/>
      <c r="J1176" s="246"/>
      <c r="K1176" s="246"/>
      <c r="L1176" s="251"/>
      <c r="M1176" s="252"/>
      <c r="N1176" s="253"/>
      <c r="O1176" s="253"/>
      <c r="P1176" s="253"/>
      <c r="Q1176" s="253"/>
      <c r="R1176" s="253"/>
      <c r="S1176" s="253"/>
      <c r="T1176" s="254"/>
      <c r="AT1176" s="255" t="s">
        <v>197</v>
      </c>
      <c r="AU1176" s="255" t="s">
        <v>79</v>
      </c>
      <c r="AV1176" s="14" t="s">
        <v>195</v>
      </c>
      <c r="AW1176" s="14" t="s">
        <v>32</v>
      </c>
      <c r="AX1176" s="14" t="s">
        <v>75</v>
      </c>
      <c r="AY1176" s="255" t="s">
        <v>188</v>
      </c>
    </row>
    <row r="1177" spans="2:65" s="1" customFormat="1" ht="22.5" customHeight="1">
      <c r="B1177" s="42"/>
      <c r="C1177" s="203" t="s">
        <v>1767</v>
      </c>
      <c r="D1177" s="203" t="s">
        <v>190</v>
      </c>
      <c r="E1177" s="204" t="s">
        <v>1768</v>
      </c>
      <c r="F1177" s="205" t="s">
        <v>1769</v>
      </c>
      <c r="G1177" s="206" t="s">
        <v>193</v>
      </c>
      <c r="H1177" s="207">
        <v>157.71</v>
      </c>
      <c r="I1177" s="208"/>
      <c r="J1177" s="209">
        <f>ROUND(I1177*H1177,2)</f>
        <v>0</v>
      </c>
      <c r="K1177" s="205" t="s">
        <v>21</v>
      </c>
      <c r="L1177" s="62"/>
      <c r="M1177" s="210" t="s">
        <v>21</v>
      </c>
      <c r="N1177" s="211" t="s">
        <v>39</v>
      </c>
      <c r="O1177" s="43"/>
      <c r="P1177" s="212">
        <f>O1177*H1177</f>
        <v>0</v>
      </c>
      <c r="Q1177" s="212">
        <v>2.9499999999999999E-3</v>
      </c>
      <c r="R1177" s="212">
        <f>Q1177*H1177</f>
        <v>0.46524450000000001</v>
      </c>
      <c r="S1177" s="212">
        <v>0</v>
      </c>
      <c r="T1177" s="213">
        <f>S1177*H1177</f>
        <v>0</v>
      </c>
      <c r="AR1177" s="25" t="s">
        <v>270</v>
      </c>
      <c r="AT1177" s="25" t="s">
        <v>190</v>
      </c>
      <c r="AU1177" s="25" t="s">
        <v>79</v>
      </c>
      <c r="AY1177" s="25" t="s">
        <v>188</v>
      </c>
      <c r="BE1177" s="214">
        <f>IF(N1177="základní",J1177,0)</f>
        <v>0</v>
      </c>
      <c r="BF1177" s="214">
        <f>IF(N1177="snížená",J1177,0)</f>
        <v>0</v>
      </c>
      <c r="BG1177" s="214">
        <f>IF(N1177="zákl. přenesená",J1177,0)</f>
        <v>0</v>
      </c>
      <c r="BH1177" s="214">
        <f>IF(N1177="sníž. přenesená",J1177,0)</f>
        <v>0</v>
      </c>
      <c r="BI1177" s="214">
        <f>IF(N1177="nulová",J1177,0)</f>
        <v>0</v>
      </c>
      <c r="BJ1177" s="25" t="s">
        <v>75</v>
      </c>
      <c r="BK1177" s="214">
        <f>ROUND(I1177*H1177,2)</f>
        <v>0</v>
      </c>
      <c r="BL1177" s="25" t="s">
        <v>270</v>
      </c>
      <c r="BM1177" s="25" t="s">
        <v>1770</v>
      </c>
    </row>
    <row r="1178" spans="2:65" s="15" customFormat="1">
      <c r="B1178" s="280"/>
      <c r="C1178" s="281"/>
      <c r="D1178" s="217" t="s">
        <v>197</v>
      </c>
      <c r="E1178" s="282" t="s">
        <v>21</v>
      </c>
      <c r="F1178" s="283" t="s">
        <v>1771</v>
      </c>
      <c r="G1178" s="281"/>
      <c r="H1178" s="284" t="s">
        <v>21</v>
      </c>
      <c r="I1178" s="285"/>
      <c r="J1178" s="281"/>
      <c r="K1178" s="281"/>
      <c r="L1178" s="286"/>
      <c r="M1178" s="287"/>
      <c r="N1178" s="288"/>
      <c r="O1178" s="288"/>
      <c r="P1178" s="288"/>
      <c r="Q1178" s="288"/>
      <c r="R1178" s="288"/>
      <c r="S1178" s="288"/>
      <c r="T1178" s="289"/>
      <c r="AT1178" s="290" t="s">
        <v>197</v>
      </c>
      <c r="AU1178" s="290" t="s">
        <v>79</v>
      </c>
      <c r="AV1178" s="15" t="s">
        <v>75</v>
      </c>
      <c r="AW1178" s="15" t="s">
        <v>32</v>
      </c>
      <c r="AX1178" s="15" t="s">
        <v>68</v>
      </c>
      <c r="AY1178" s="290" t="s">
        <v>188</v>
      </c>
    </row>
    <row r="1179" spans="2:65" s="12" customFormat="1">
      <c r="B1179" s="215"/>
      <c r="C1179" s="216"/>
      <c r="D1179" s="217" t="s">
        <v>197</v>
      </c>
      <c r="E1179" s="218" t="s">
        <v>21</v>
      </c>
      <c r="F1179" s="219" t="s">
        <v>1772</v>
      </c>
      <c r="G1179" s="216"/>
      <c r="H1179" s="220">
        <v>64.86</v>
      </c>
      <c r="I1179" s="221"/>
      <c r="J1179" s="216"/>
      <c r="K1179" s="216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197</v>
      </c>
      <c r="AU1179" s="226" t="s">
        <v>79</v>
      </c>
      <c r="AV1179" s="12" t="s">
        <v>79</v>
      </c>
      <c r="AW1179" s="12" t="s">
        <v>32</v>
      </c>
      <c r="AX1179" s="12" t="s">
        <v>68</v>
      </c>
      <c r="AY1179" s="226" t="s">
        <v>188</v>
      </c>
    </row>
    <row r="1180" spans="2:65" s="13" customFormat="1">
      <c r="B1180" s="227"/>
      <c r="C1180" s="228"/>
      <c r="D1180" s="217" t="s">
        <v>197</v>
      </c>
      <c r="E1180" s="242" t="s">
        <v>21</v>
      </c>
      <c r="F1180" s="243" t="s">
        <v>199</v>
      </c>
      <c r="G1180" s="228"/>
      <c r="H1180" s="244">
        <v>64.86</v>
      </c>
      <c r="I1180" s="233"/>
      <c r="J1180" s="228"/>
      <c r="K1180" s="228"/>
      <c r="L1180" s="234"/>
      <c r="M1180" s="235"/>
      <c r="N1180" s="236"/>
      <c r="O1180" s="236"/>
      <c r="P1180" s="236"/>
      <c r="Q1180" s="236"/>
      <c r="R1180" s="236"/>
      <c r="S1180" s="236"/>
      <c r="T1180" s="237"/>
      <c r="AT1180" s="238" t="s">
        <v>197</v>
      </c>
      <c r="AU1180" s="238" t="s">
        <v>79</v>
      </c>
      <c r="AV1180" s="13" t="s">
        <v>114</v>
      </c>
      <c r="AW1180" s="13" t="s">
        <v>32</v>
      </c>
      <c r="AX1180" s="13" t="s">
        <v>68</v>
      </c>
      <c r="AY1180" s="238" t="s">
        <v>188</v>
      </c>
    </row>
    <row r="1181" spans="2:65" s="15" customFormat="1">
      <c r="B1181" s="280"/>
      <c r="C1181" s="281"/>
      <c r="D1181" s="217" t="s">
        <v>197</v>
      </c>
      <c r="E1181" s="282" t="s">
        <v>21</v>
      </c>
      <c r="F1181" s="283" t="s">
        <v>1773</v>
      </c>
      <c r="G1181" s="281"/>
      <c r="H1181" s="284" t="s">
        <v>21</v>
      </c>
      <c r="I1181" s="285"/>
      <c r="J1181" s="281"/>
      <c r="K1181" s="281"/>
      <c r="L1181" s="286"/>
      <c r="M1181" s="287"/>
      <c r="N1181" s="288"/>
      <c r="O1181" s="288"/>
      <c r="P1181" s="288"/>
      <c r="Q1181" s="288"/>
      <c r="R1181" s="288"/>
      <c r="S1181" s="288"/>
      <c r="T1181" s="289"/>
      <c r="AT1181" s="290" t="s">
        <v>197</v>
      </c>
      <c r="AU1181" s="290" t="s">
        <v>79</v>
      </c>
      <c r="AV1181" s="15" t="s">
        <v>75</v>
      </c>
      <c r="AW1181" s="15" t="s">
        <v>32</v>
      </c>
      <c r="AX1181" s="15" t="s">
        <v>68</v>
      </c>
      <c r="AY1181" s="290" t="s">
        <v>188</v>
      </c>
    </row>
    <row r="1182" spans="2:65" s="12" customFormat="1">
      <c r="B1182" s="215"/>
      <c r="C1182" s="216"/>
      <c r="D1182" s="217" t="s">
        <v>197</v>
      </c>
      <c r="E1182" s="218" t="s">
        <v>21</v>
      </c>
      <c r="F1182" s="219" t="s">
        <v>1774</v>
      </c>
      <c r="G1182" s="216"/>
      <c r="H1182" s="220">
        <v>75.599999999999994</v>
      </c>
      <c r="I1182" s="221"/>
      <c r="J1182" s="216"/>
      <c r="K1182" s="216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197</v>
      </c>
      <c r="AU1182" s="226" t="s">
        <v>79</v>
      </c>
      <c r="AV1182" s="12" t="s">
        <v>79</v>
      </c>
      <c r="AW1182" s="12" t="s">
        <v>32</v>
      </c>
      <c r="AX1182" s="12" t="s">
        <v>68</v>
      </c>
      <c r="AY1182" s="226" t="s">
        <v>188</v>
      </c>
    </row>
    <row r="1183" spans="2:65" s="12" customFormat="1">
      <c r="B1183" s="215"/>
      <c r="C1183" s="216"/>
      <c r="D1183" s="217" t="s">
        <v>197</v>
      </c>
      <c r="E1183" s="218" t="s">
        <v>21</v>
      </c>
      <c r="F1183" s="219" t="s">
        <v>1775</v>
      </c>
      <c r="G1183" s="216"/>
      <c r="H1183" s="220">
        <v>17.25</v>
      </c>
      <c r="I1183" s="221"/>
      <c r="J1183" s="216"/>
      <c r="K1183" s="216"/>
      <c r="L1183" s="222"/>
      <c r="M1183" s="223"/>
      <c r="N1183" s="224"/>
      <c r="O1183" s="224"/>
      <c r="P1183" s="224"/>
      <c r="Q1183" s="224"/>
      <c r="R1183" s="224"/>
      <c r="S1183" s="224"/>
      <c r="T1183" s="225"/>
      <c r="AT1183" s="226" t="s">
        <v>197</v>
      </c>
      <c r="AU1183" s="226" t="s">
        <v>79</v>
      </c>
      <c r="AV1183" s="12" t="s">
        <v>79</v>
      </c>
      <c r="AW1183" s="12" t="s">
        <v>32</v>
      </c>
      <c r="AX1183" s="12" t="s">
        <v>68</v>
      </c>
      <c r="AY1183" s="226" t="s">
        <v>188</v>
      </c>
    </row>
    <row r="1184" spans="2:65" s="13" customFormat="1">
      <c r="B1184" s="227"/>
      <c r="C1184" s="228"/>
      <c r="D1184" s="217" t="s">
        <v>197</v>
      </c>
      <c r="E1184" s="242" t="s">
        <v>21</v>
      </c>
      <c r="F1184" s="243" t="s">
        <v>199</v>
      </c>
      <c r="G1184" s="228"/>
      <c r="H1184" s="244">
        <v>92.85</v>
      </c>
      <c r="I1184" s="233"/>
      <c r="J1184" s="228"/>
      <c r="K1184" s="228"/>
      <c r="L1184" s="234"/>
      <c r="M1184" s="235"/>
      <c r="N1184" s="236"/>
      <c r="O1184" s="236"/>
      <c r="P1184" s="236"/>
      <c r="Q1184" s="236"/>
      <c r="R1184" s="236"/>
      <c r="S1184" s="236"/>
      <c r="T1184" s="237"/>
      <c r="AT1184" s="238" t="s">
        <v>197</v>
      </c>
      <c r="AU1184" s="238" t="s">
        <v>79</v>
      </c>
      <c r="AV1184" s="13" t="s">
        <v>114</v>
      </c>
      <c r="AW1184" s="13" t="s">
        <v>32</v>
      </c>
      <c r="AX1184" s="13" t="s">
        <v>68</v>
      </c>
      <c r="AY1184" s="238" t="s">
        <v>188</v>
      </c>
    </row>
    <row r="1185" spans="2:65" s="14" customFormat="1">
      <c r="B1185" s="245"/>
      <c r="C1185" s="246"/>
      <c r="D1185" s="229" t="s">
        <v>197</v>
      </c>
      <c r="E1185" s="247" t="s">
        <v>21</v>
      </c>
      <c r="F1185" s="248" t="s">
        <v>238</v>
      </c>
      <c r="G1185" s="246"/>
      <c r="H1185" s="249">
        <v>157.71</v>
      </c>
      <c r="I1185" s="250"/>
      <c r="J1185" s="246"/>
      <c r="K1185" s="246"/>
      <c r="L1185" s="251"/>
      <c r="M1185" s="252"/>
      <c r="N1185" s="253"/>
      <c r="O1185" s="253"/>
      <c r="P1185" s="253"/>
      <c r="Q1185" s="253"/>
      <c r="R1185" s="253"/>
      <c r="S1185" s="253"/>
      <c r="T1185" s="254"/>
      <c r="AT1185" s="255" t="s">
        <v>197</v>
      </c>
      <c r="AU1185" s="255" t="s">
        <v>79</v>
      </c>
      <c r="AV1185" s="14" t="s">
        <v>195</v>
      </c>
      <c r="AW1185" s="14" t="s">
        <v>32</v>
      </c>
      <c r="AX1185" s="14" t="s">
        <v>75</v>
      </c>
      <c r="AY1185" s="255" t="s">
        <v>188</v>
      </c>
    </row>
    <row r="1186" spans="2:65" s="1" customFormat="1" ht="22.5" customHeight="1">
      <c r="B1186" s="42"/>
      <c r="C1186" s="256" t="s">
        <v>1776</v>
      </c>
      <c r="D1186" s="256" t="s">
        <v>292</v>
      </c>
      <c r="E1186" s="257" t="s">
        <v>1777</v>
      </c>
      <c r="F1186" s="258" t="s">
        <v>1778</v>
      </c>
      <c r="G1186" s="259" t="s">
        <v>193</v>
      </c>
      <c r="H1186" s="260">
        <v>173.48099999999999</v>
      </c>
      <c r="I1186" s="261"/>
      <c r="J1186" s="262">
        <f>ROUND(I1186*H1186,2)</f>
        <v>0</v>
      </c>
      <c r="K1186" s="258" t="s">
        <v>21</v>
      </c>
      <c r="L1186" s="263"/>
      <c r="M1186" s="264" t="s">
        <v>21</v>
      </c>
      <c r="N1186" s="265" t="s">
        <v>39</v>
      </c>
      <c r="O1186" s="43"/>
      <c r="P1186" s="212">
        <f>O1186*H1186</f>
        <v>0</v>
      </c>
      <c r="Q1186" s="212">
        <v>3.3000000000000002E-2</v>
      </c>
      <c r="R1186" s="212">
        <f>Q1186*H1186</f>
        <v>5.7248729999999997</v>
      </c>
      <c r="S1186" s="212">
        <v>0</v>
      </c>
      <c r="T1186" s="213">
        <f>S1186*H1186</f>
        <v>0</v>
      </c>
      <c r="AR1186" s="25" t="s">
        <v>354</v>
      </c>
      <c r="AT1186" s="25" t="s">
        <v>292</v>
      </c>
      <c r="AU1186" s="25" t="s">
        <v>79</v>
      </c>
      <c r="AY1186" s="25" t="s">
        <v>188</v>
      </c>
      <c r="BE1186" s="214">
        <f>IF(N1186="základní",J1186,0)</f>
        <v>0</v>
      </c>
      <c r="BF1186" s="214">
        <f>IF(N1186="snížená",J1186,0)</f>
        <v>0</v>
      </c>
      <c r="BG1186" s="214">
        <f>IF(N1186="zákl. přenesená",J1186,0)</f>
        <v>0</v>
      </c>
      <c r="BH1186" s="214">
        <f>IF(N1186="sníž. přenesená",J1186,0)</f>
        <v>0</v>
      </c>
      <c r="BI1186" s="214">
        <f>IF(N1186="nulová",J1186,0)</f>
        <v>0</v>
      </c>
      <c r="BJ1186" s="25" t="s">
        <v>75</v>
      </c>
      <c r="BK1186" s="214">
        <f>ROUND(I1186*H1186,2)</f>
        <v>0</v>
      </c>
      <c r="BL1186" s="25" t="s">
        <v>270</v>
      </c>
      <c r="BM1186" s="25" t="s">
        <v>1779</v>
      </c>
    </row>
    <row r="1187" spans="2:65" s="12" customFormat="1">
      <c r="B1187" s="215"/>
      <c r="C1187" s="216"/>
      <c r="D1187" s="229" t="s">
        <v>197</v>
      </c>
      <c r="E1187" s="239" t="s">
        <v>21</v>
      </c>
      <c r="F1187" s="240" t="s">
        <v>1780</v>
      </c>
      <c r="G1187" s="216"/>
      <c r="H1187" s="241">
        <v>173.48099999999999</v>
      </c>
      <c r="I1187" s="221"/>
      <c r="J1187" s="216"/>
      <c r="K1187" s="216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197</v>
      </c>
      <c r="AU1187" s="226" t="s">
        <v>79</v>
      </c>
      <c r="AV1187" s="12" t="s">
        <v>79</v>
      </c>
      <c r="AW1187" s="12" t="s">
        <v>32</v>
      </c>
      <c r="AX1187" s="12" t="s">
        <v>75</v>
      </c>
      <c r="AY1187" s="226" t="s">
        <v>188</v>
      </c>
    </row>
    <row r="1188" spans="2:65" s="1" customFormat="1" ht="22.5" customHeight="1">
      <c r="B1188" s="42"/>
      <c r="C1188" s="203" t="s">
        <v>1781</v>
      </c>
      <c r="D1188" s="203" t="s">
        <v>190</v>
      </c>
      <c r="E1188" s="204" t="s">
        <v>1782</v>
      </c>
      <c r="F1188" s="205" t="s">
        <v>1783</v>
      </c>
      <c r="G1188" s="206" t="s">
        <v>283</v>
      </c>
      <c r="H1188" s="207">
        <v>10.44</v>
      </c>
      <c r="I1188" s="208"/>
      <c r="J1188" s="209">
        <f>ROUND(I1188*H1188,2)</f>
        <v>0</v>
      </c>
      <c r="K1188" s="205" t="s">
        <v>21</v>
      </c>
      <c r="L1188" s="62"/>
      <c r="M1188" s="210" t="s">
        <v>21</v>
      </c>
      <c r="N1188" s="211" t="s">
        <v>39</v>
      </c>
      <c r="O1188" s="43"/>
      <c r="P1188" s="212">
        <f>O1188*H1188</f>
        <v>0</v>
      </c>
      <c r="Q1188" s="212">
        <v>0</v>
      </c>
      <c r="R1188" s="212">
        <f>Q1188*H1188</f>
        <v>0</v>
      </c>
      <c r="S1188" s="212">
        <v>0</v>
      </c>
      <c r="T1188" s="213">
        <f>S1188*H1188</f>
        <v>0</v>
      </c>
      <c r="AR1188" s="25" t="s">
        <v>270</v>
      </c>
      <c r="AT1188" s="25" t="s">
        <v>190</v>
      </c>
      <c r="AU1188" s="25" t="s">
        <v>79</v>
      </c>
      <c r="AY1188" s="25" t="s">
        <v>188</v>
      </c>
      <c r="BE1188" s="214">
        <f>IF(N1188="základní",J1188,0)</f>
        <v>0</v>
      </c>
      <c r="BF1188" s="214">
        <f>IF(N1188="snížená",J1188,0)</f>
        <v>0</v>
      </c>
      <c r="BG1188" s="214">
        <f>IF(N1188="zákl. přenesená",J1188,0)</f>
        <v>0</v>
      </c>
      <c r="BH1188" s="214">
        <f>IF(N1188="sníž. přenesená",J1188,0)</f>
        <v>0</v>
      </c>
      <c r="BI1188" s="214">
        <f>IF(N1188="nulová",J1188,0)</f>
        <v>0</v>
      </c>
      <c r="BJ1188" s="25" t="s">
        <v>75</v>
      </c>
      <c r="BK1188" s="214">
        <f>ROUND(I1188*H1188,2)</f>
        <v>0</v>
      </c>
      <c r="BL1188" s="25" t="s">
        <v>270</v>
      </c>
      <c r="BM1188" s="25" t="s">
        <v>1784</v>
      </c>
    </row>
    <row r="1189" spans="2:65" s="11" customFormat="1" ht="29.85" customHeight="1">
      <c r="B1189" s="186"/>
      <c r="C1189" s="187"/>
      <c r="D1189" s="200" t="s">
        <v>67</v>
      </c>
      <c r="E1189" s="201" t="s">
        <v>1785</v>
      </c>
      <c r="F1189" s="201" t="s">
        <v>1786</v>
      </c>
      <c r="G1189" s="187"/>
      <c r="H1189" s="187"/>
      <c r="I1189" s="190"/>
      <c r="J1189" s="202">
        <f>BK1189</f>
        <v>0</v>
      </c>
      <c r="K1189" s="187"/>
      <c r="L1189" s="192"/>
      <c r="M1189" s="193"/>
      <c r="N1189" s="194"/>
      <c r="O1189" s="194"/>
      <c r="P1189" s="195">
        <f>SUM(P1190:P1225)</f>
        <v>0</v>
      </c>
      <c r="Q1189" s="194"/>
      <c r="R1189" s="195">
        <f>SUM(R1190:R1225)</f>
        <v>0.81210224999999991</v>
      </c>
      <c r="S1189" s="194"/>
      <c r="T1189" s="196">
        <f>SUM(T1190:T1225)</f>
        <v>0</v>
      </c>
      <c r="AR1189" s="197" t="s">
        <v>79</v>
      </c>
      <c r="AT1189" s="198" t="s">
        <v>67</v>
      </c>
      <c r="AU1189" s="198" t="s">
        <v>75</v>
      </c>
      <c r="AY1189" s="197" t="s">
        <v>188</v>
      </c>
      <c r="BK1189" s="199">
        <f>SUM(BK1190:BK1225)</f>
        <v>0</v>
      </c>
    </row>
    <row r="1190" spans="2:65" s="1" customFormat="1" ht="22.5" customHeight="1">
      <c r="B1190" s="42"/>
      <c r="C1190" s="203" t="s">
        <v>1787</v>
      </c>
      <c r="D1190" s="203" t="s">
        <v>190</v>
      </c>
      <c r="E1190" s="204" t="s">
        <v>1788</v>
      </c>
      <c r="F1190" s="205" t="s">
        <v>1789</v>
      </c>
      <c r="G1190" s="206" t="s">
        <v>193</v>
      </c>
      <c r="H1190" s="207">
        <v>1264.175</v>
      </c>
      <c r="I1190" s="208"/>
      <c r="J1190" s="209">
        <f>ROUND(I1190*H1190,2)</f>
        <v>0</v>
      </c>
      <c r="K1190" s="205" t="s">
        <v>21</v>
      </c>
      <c r="L1190" s="62"/>
      <c r="M1190" s="210" t="s">
        <v>21</v>
      </c>
      <c r="N1190" s="211" t="s">
        <v>39</v>
      </c>
      <c r="O1190" s="43"/>
      <c r="P1190" s="212">
        <f>O1190*H1190</f>
        <v>0</v>
      </c>
      <c r="Q1190" s="212">
        <v>2.0000000000000001E-4</v>
      </c>
      <c r="R1190" s="212">
        <f>Q1190*H1190</f>
        <v>0.25283499999999998</v>
      </c>
      <c r="S1190" s="212">
        <v>0</v>
      </c>
      <c r="T1190" s="213">
        <f>S1190*H1190</f>
        <v>0</v>
      </c>
      <c r="AR1190" s="25" t="s">
        <v>270</v>
      </c>
      <c r="AT1190" s="25" t="s">
        <v>190</v>
      </c>
      <c r="AU1190" s="25" t="s">
        <v>79</v>
      </c>
      <c r="AY1190" s="25" t="s">
        <v>188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5" t="s">
        <v>75</v>
      </c>
      <c r="BK1190" s="214">
        <f>ROUND(I1190*H1190,2)</f>
        <v>0</v>
      </c>
      <c r="BL1190" s="25" t="s">
        <v>270</v>
      </c>
      <c r="BM1190" s="25" t="s">
        <v>1790</v>
      </c>
    </row>
    <row r="1191" spans="2:65" s="12" customFormat="1">
      <c r="B1191" s="215"/>
      <c r="C1191" s="216"/>
      <c r="D1191" s="217" t="s">
        <v>197</v>
      </c>
      <c r="E1191" s="218" t="s">
        <v>21</v>
      </c>
      <c r="F1191" s="219" t="s">
        <v>1791</v>
      </c>
      <c r="G1191" s="216"/>
      <c r="H1191" s="220">
        <v>1405.375</v>
      </c>
      <c r="I1191" s="221"/>
      <c r="J1191" s="216"/>
      <c r="K1191" s="216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197</v>
      </c>
      <c r="AU1191" s="226" t="s">
        <v>79</v>
      </c>
      <c r="AV1191" s="12" t="s">
        <v>79</v>
      </c>
      <c r="AW1191" s="12" t="s">
        <v>32</v>
      </c>
      <c r="AX1191" s="12" t="s">
        <v>68</v>
      </c>
      <c r="AY1191" s="226" t="s">
        <v>188</v>
      </c>
    </row>
    <row r="1192" spans="2:65" s="12" customFormat="1">
      <c r="B1192" s="215"/>
      <c r="C1192" s="216"/>
      <c r="D1192" s="217" t="s">
        <v>197</v>
      </c>
      <c r="E1192" s="218" t="s">
        <v>21</v>
      </c>
      <c r="F1192" s="219" t="s">
        <v>1792</v>
      </c>
      <c r="G1192" s="216"/>
      <c r="H1192" s="220">
        <v>252.6</v>
      </c>
      <c r="I1192" s="221"/>
      <c r="J1192" s="216"/>
      <c r="K1192" s="216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197</v>
      </c>
      <c r="AU1192" s="226" t="s">
        <v>79</v>
      </c>
      <c r="AV1192" s="12" t="s">
        <v>79</v>
      </c>
      <c r="AW1192" s="12" t="s">
        <v>32</v>
      </c>
      <c r="AX1192" s="12" t="s">
        <v>68</v>
      </c>
      <c r="AY1192" s="226" t="s">
        <v>188</v>
      </c>
    </row>
    <row r="1193" spans="2:65" s="12" customFormat="1">
      <c r="B1193" s="215"/>
      <c r="C1193" s="216"/>
      <c r="D1193" s="217" t="s">
        <v>197</v>
      </c>
      <c r="E1193" s="218" t="s">
        <v>21</v>
      </c>
      <c r="F1193" s="219" t="s">
        <v>1793</v>
      </c>
      <c r="G1193" s="216"/>
      <c r="H1193" s="220">
        <v>48.8</v>
      </c>
      <c r="I1193" s="221"/>
      <c r="J1193" s="216"/>
      <c r="K1193" s="216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197</v>
      </c>
      <c r="AU1193" s="226" t="s">
        <v>79</v>
      </c>
      <c r="AV1193" s="12" t="s">
        <v>79</v>
      </c>
      <c r="AW1193" s="12" t="s">
        <v>32</v>
      </c>
      <c r="AX1193" s="12" t="s">
        <v>68</v>
      </c>
      <c r="AY1193" s="226" t="s">
        <v>188</v>
      </c>
    </row>
    <row r="1194" spans="2:65" s="13" customFormat="1">
      <c r="B1194" s="227"/>
      <c r="C1194" s="228"/>
      <c r="D1194" s="217" t="s">
        <v>197</v>
      </c>
      <c r="E1194" s="242" t="s">
        <v>21</v>
      </c>
      <c r="F1194" s="243" t="s">
        <v>199</v>
      </c>
      <c r="G1194" s="228"/>
      <c r="H1194" s="244">
        <v>1706.7750000000001</v>
      </c>
      <c r="I1194" s="233"/>
      <c r="J1194" s="228"/>
      <c r="K1194" s="228"/>
      <c r="L1194" s="234"/>
      <c r="M1194" s="235"/>
      <c r="N1194" s="236"/>
      <c r="O1194" s="236"/>
      <c r="P1194" s="236"/>
      <c r="Q1194" s="236"/>
      <c r="R1194" s="236"/>
      <c r="S1194" s="236"/>
      <c r="T1194" s="237"/>
      <c r="AT1194" s="238" t="s">
        <v>197</v>
      </c>
      <c r="AU1194" s="238" t="s">
        <v>79</v>
      </c>
      <c r="AV1194" s="13" t="s">
        <v>114</v>
      </c>
      <c r="AW1194" s="13" t="s">
        <v>32</v>
      </c>
      <c r="AX1194" s="13" t="s">
        <v>68</v>
      </c>
      <c r="AY1194" s="238" t="s">
        <v>188</v>
      </c>
    </row>
    <row r="1195" spans="2:65" s="12" customFormat="1">
      <c r="B1195" s="215"/>
      <c r="C1195" s="216"/>
      <c r="D1195" s="217" t="s">
        <v>197</v>
      </c>
      <c r="E1195" s="218" t="s">
        <v>21</v>
      </c>
      <c r="F1195" s="219" t="s">
        <v>1794</v>
      </c>
      <c r="G1195" s="216"/>
      <c r="H1195" s="220">
        <v>-442.6</v>
      </c>
      <c r="I1195" s="221"/>
      <c r="J1195" s="216"/>
      <c r="K1195" s="216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197</v>
      </c>
      <c r="AU1195" s="226" t="s">
        <v>79</v>
      </c>
      <c r="AV1195" s="12" t="s">
        <v>79</v>
      </c>
      <c r="AW1195" s="12" t="s">
        <v>32</v>
      </c>
      <c r="AX1195" s="12" t="s">
        <v>68</v>
      </c>
      <c r="AY1195" s="226" t="s">
        <v>188</v>
      </c>
    </row>
    <row r="1196" spans="2:65" s="13" customFormat="1">
      <c r="B1196" s="227"/>
      <c r="C1196" s="228"/>
      <c r="D1196" s="217" t="s">
        <v>197</v>
      </c>
      <c r="E1196" s="242" t="s">
        <v>21</v>
      </c>
      <c r="F1196" s="243" t="s">
        <v>199</v>
      </c>
      <c r="G1196" s="228"/>
      <c r="H1196" s="244">
        <v>-442.6</v>
      </c>
      <c r="I1196" s="233"/>
      <c r="J1196" s="228"/>
      <c r="K1196" s="228"/>
      <c r="L1196" s="234"/>
      <c r="M1196" s="235"/>
      <c r="N1196" s="236"/>
      <c r="O1196" s="236"/>
      <c r="P1196" s="236"/>
      <c r="Q1196" s="236"/>
      <c r="R1196" s="236"/>
      <c r="S1196" s="236"/>
      <c r="T1196" s="237"/>
      <c r="AT1196" s="238" t="s">
        <v>197</v>
      </c>
      <c r="AU1196" s="238" t="s">
        <v>79</v>
      </c>
      <c r="AV1196" s="13" t="s">
        <v>114</v>
      </c>
      <c r="AW1196" s="13" t="s">
        <v>32</v>
      </c>
      <c r="AX1196" s="13" t="s">
        <v>68</v>
      </c>
      <c r="AY1196" s="238" t="s">
        <v>188</v>
      </c>
    </row>
    <row r="1197" spans="2:65" s="14" customFormat="1">
      <c r="B1197" s="245"/>
      <c r="C1197" s="246"/>
      <c r="D1197" s="229" t="s">
        <v>197</v>
      </c>
      <c r="E1197" s="247" t="s">
        <v>21</v>
      </c>
      <c r="F1197" s="248" t="s">
        <v>238</v>
      </c>
      <c r="G1197" s="246"/>
      <c r="H1197" s="249">
        <v>1264.175</v>
      </c>
      <c r="I1197" s="250"/>
      <c r="J1197" s="246"/>
      <c r="K1197" s="246"/>
      <c r="L1197" s="251"/>
      <c r="M1197" s="252"/>
      <c r="N1197" s="253"/>
      <c r="O1197" s="253"/>
      <c r="P1197" s="253"/>
      <c r="Q1197" s="253"/>
      <c r="R1197" s="253"/>
      <c r="S1197" s="253"/>
      <c r="T1197" s="254"/>
      <c r="AT1197" s="255" t="s">
        <v>197</v>
      </c>
      <c r="AU1197" s="255" t="s">
        <v>79</v>
      </c>
      <c r="AV1197" s="14" t="s">
        <v>195</v>
      </c>
      <c r="AW1197" s="14" t="s">
        <v>32</v>
      </c>
      <c r="AX1197" s="14" t="s">
        <v>75</v>
      </c>
      <c r="AY1197" s="255" t="s">
        <v>188</v>
      </c>
    </row>
    <row r="1198" spans="2:65" s="1" customFormat="1" ht="22.5" customHeight="1">
      <c r="B1198" s="42"/>
      <c r="C1198" s="203" t="s">
        <v>1795</v>
      </c>
      <c r="D1198" s="203" t="s">
        <v>190</v>
      </c>
      <c r="E1198" s="204" t="s">
        <v>1796</v>
      </c>
      <c r="F1198" s="205" t="s">
        <v>1797</v>
      </c>
      <c r="G1198" s="206" t="s">
        <v>193</v>
      </c>
      <c r="H1198" s="207">
        <v>442.6</v>
      </c>
      <c r="I1198" s="208"/>
      <c r="J1198" s="209">
        <f>ROUND(I1198*H1198,2)</f>
        <v>0</v>
      </c>
      <c r="K1198" s="205" t="s">
        <v>21</v>
      </c>
      <c r="L1198" s="62"/>
      <c r="M1198" s="210" t="s">
        <v>21</v>
      </c>
      <c r="N1198" s="211" t="s">
        <v>39</v>
      </c>
      <c r="O1198" s="43"/>
      <c r="P1198" s="212">
        <f>O1198*H1198</f>
        <v>0</v>
      </c>
      <c r="Q1198" s="212">
        <v>2.0000000000000001E-4</v>
      </c>
      <c r="R1198" s="212">
        <f>Q1198*H1198</f>
        <v>8.8520000000000015E-2</v>
      </c>
      <c r="S1198" s="212">
        <v>0</v>
      </c>
      <c r="T1198" s="213">
        <f>S1198*H1198</f>
        <v>0</v>
      </c>
      <c r="AR1198" s="25" t="s">
        <v>270</v>
      </c>
      <c r="AT1198" s="25" t="s">
        <v>190</v>
      </c>
      <c r="AU1198" s="25" t="s">
        <v>79</v>
      </c>
      <c r="AY1198" s="25" t="s">
        <v>188</v>
      </c>
      <c r="BE1198" s="214">
        <f>IF(N1198="základní",J1198,0)</f>
        <v>0</v>
      </c>
      <c r="BF1198" s="214">
        <f>IF(N1198="snížená",J1198,0)</f>
        <v>0</v>
      </c>
      <c r="BG1198" s="214">
        <f>IF(N1198="zákl. přenesená",J1198,0)</f>
        <v>0</v>
      </c>
      <c r="BH1198" s="214">
        <f>IF(N1198="sníž. přenesená",J1198,0)</f>
        <v>0</v>
      </c>
      <c r="BI1198" s="214">
        <f>IF(N1198="nulová",J1198,0)</f>
        <v>0</v>
      </c>
      <c r="BJ1198" s="25" t="s">
        <v>75</v>
      </c>
      <c r="BK1198" s="214">
        <f>ROUND(I1198*H1198,2)</f>
        <v>0</v>
      </c>
      <c r="BL1198" s="25" t="s">
        <v>270</v>
      </c>
      <c r="BM1198" s="25" t="s">
        <v>1798</v>
      </c>
    </row>
    <row r="1199" spans="2:65" s="12" customFormat="1">
      <c r="B1199" s="215"/>
      <c r="C1199" s="216"/>
      <c r="D1199" s="217" t="s">
        <v>197</v>
      </c>
      <c r="E1199" s="218" t="s">
        <v>21</v>
      </c>
      <c r="F1199" s="219" t="s">
        <v>865</v>
      </c>
      <c r="G1199" s="216"/>
      <c r="H1199" s="220">
        <v>13.8</v>
      </c>
      <c r="I1199" s="221"/>
      <c r="J1199" s="216"/>
      <c r="K1199" s="216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197</v>
      </c>
      <c r="AU1199" s="226" t="s">
        <v>79</v>
      </c>
      <c r="AV1199" s="12" t="s">
        <v>79</v>
      </c>
      <c r="AW1199" s="12" t="s">
        <v>32</v>
      </c>
      <c r="AX1199" s="12" t="s">
        <v>68</v>
      </c>
      <c r="AY1199" s="226" t="s">
        <v>188</v>
      </c>
    </row>
    <row r="1200" spans="2:65" s="12" customFormat="1">
      <c r="B1200" s="215"/>
      <c r="C1200" s="216"/>
      <c r="D1200" s="217" t="s">
        <v>197</v>
      </c>
      <c r="E1200" s="218" t="s">
        <v>21</v>
      </c>
      <c r="F1200" s="219" t="s">
        <v>866</v>
      </c>
      <c r="G1200" s="216"/>
      <c r="H1200" s="220">
        <v>7.7</v>
      </c>
      <c r="I1200" s="221"/>
      <c r="J1200" s="216"/>
      <c r="K1200" s="216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197</v>
      </c>
      <c r="AU1200" s="226" t="s">
        <v>79</v>
      </c>
      <c r="AV1200" s="12" t="s">
        <v>79</v>
      </c>
      <c r="AW1200" s="12" t="s">
        <v>32</v>
      </c>
      <c r="AX1200" s="12" t="s">
        <v>68</v>
      </c>
      <c r="AY1200" s="226" t="s">
        <v>188</v>
      </c>
    </row>
    <row r="1201" spans="2:51" s="12" customFormat="1">
      <c r="B1201" s="215"/>
      <c r="C1201" s="216"/>
      <c r="D1201" s="217" t="s">
        <v>197</v>
      </c>
      <c r="E1201" s="218" t="s">
        <v>21</v>
      </c>
      <c r="F1201" s="219" t="s">
        <v>867</v>
      </c>
      <c r="G1201" s="216"/>
      <c r="H1201" s="220">
        <v>7.7</v>
      </c>
      <c r="I1201" s="221"/>
      <c r="J1201" s="216"/>
      <c r="K1201" s="216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197</v>
      </c>
      <c r="AU1201" s="226" t="s">
        <v>79</v>
      </c>
      <c r="AV1201" s="12" t="s">
        <v>79</v>
      </c>
      <c r="AW1201" s="12" t="s">
        <v>32</v>
      </c>
      <c r="AX1201" s="12" t="s">
        <v>68</v>
      </c>
      <c r="AY1201" s="226" t="s">
        <v>188</v>
      </c>
    </row>
    <row r="1202" spans="2:51" s="12" customFormat="1">
      <c r="B1202" s="215"/>
      <c r="C1202" s="216"/>
      <c r="D1202" s="217" t="s">
        <v>197</v>
      </c>
      <c r="E1202" s="218" t="s">
        <v>21</v>
      </c>
      <c r="F1202" s="219" t="s">
        <v>868</v>
      </c>
      <c r="G1202" s="216"/>
      <c r="H1202" s="220">
        <v>16.8</v>
      </c>
      <c r="I1202" s="221"/>
      <c r="J1202" s="216"/>
      <c r="K1202" s="216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197</v>
      </c>
      <c r="AU1202" s="226" t="s">
        <v>79</v>
      </c>
      <c r="AV1202" s="12" t="s">
        <v>79</v>
      </c>
      <c r="AW1202" s="12" t="s">
        <v>32</v>
      </c>
      <c r="AX1202" s="12" t="s">
        <v>68</v>
      </c>
      <c r="AY1202" s="226" t="s">
        <v>188</v>
      </c>
    </row>
    <row r="1203" spans="2:51" s="12" customFormat="1">
      <c r="B1203" s="215"/>
      <c r="C1203" s="216"/>
      <c r="D1203" s="217" t="s">
        <v>197</v>
      </c>
      <c r="E1203" s="218" t="s">
        <v>21</v>
      </c>
      <c r="F1203" s="219" t="s">
        <v>869</v>
      </c>
      <c r="G1203" s="216"/>
      <c r="H1203" s="220">
        <v>33.4</v>
      </c>
      <c r="I1203" s="221"/>
      <c r="J1203" s="216"/>
      <c r="K1203" s="216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197</v>
      </c>
      <c r="AU1203" s="226" t="s">
        <v>79</v>
      </c>
      <c r="AV1203" s="12" t="s">
        <v>79</v>
      </c>
      <c r="AW1203" s="12" t="s">
        <v>32</v>
      </c>
      <c r="AX1203" s="12" t="s">
        <v>68</v>
      </c>
      <c r="AY1203" s="226" t="s">
        <v>188</v>
      </c>
    </row>
    <row r="1204" spans="2:51" s="12" customFormat="1">
      <c r="B1204" s="215"/>
      <c r="C1204" s="216"/>
      <c r="D1204" s="217" t="s">
        <v>197</v>
      </c>
      <c r="E1204" s="218" t="s">
        <v>21</v>
      </c>
      <c r="F1204" s="219" t="s">
        <v>870</v>
      </c>
      <c r="G1204" s="216"/>
      <c r="H1204" s="220">
        <v>69</v>
      </c>
      <c r="I1204" s="221"/>
      <c r="J1204" s="216"/>
      <c r="K1204" s="216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197</v>
      </c>
      <c r="AU1204" s="226" t="s">
        <v>79</v>
      </c>
      <c r="AV1204" s="12" t="s">
        <v>79</v>
      </c>
      <c r="AW1204" s="12" t="s">
        <v>32</v>
      </c>
      <c r="AX1204" s="12" t="s">
        <v>68</v>
      </c>
      <c r="AY1204" s="226" t="s">
        <v>188</v>
      </c>
    </row>
    <row r="1205" spans="2:51" s="13" customFormat="1">
      <c r="B1205" s="227"/>
      <c r="C1205" s="228"/>
      <c r="D1205" s="217" t="s">
        <v>197</v>
      </c>
      <c r="E1205" s="242" t="s">
        <v>21</v>
      </c>
      <c r="F1205" s="243" t="s">
        <v>199</v>
      </c>
      <c r="G1205" s="228"/>
      <c r="H1205" s="244">
        <v>148.4</v>
      </c>
      <c r="I1205" s="233"/>
      <c r="J1205" s="228"/>
      <c r="K1205" s="228"/>
      <c r="L1205" s="234"/>
      <c r="M1205" s="235"/>
      <c r="N1205" s="236"/>
      <c r="O1205" s="236"/>
      <c r="P1205" s="236"/>
      <c r="Q1205" s="236"/>
      <c r="R1205" s="236"/>
      <c r="S1205" s="236"/>
      <c r="T1205" s="237"/>
      <c r="AT1205" s="238" t="s">
        <v>197</v>
      </c>
      <c r="AU1205" s="238" t="s">
        <v>79</v>
      </c>
      <c r="AV1205" s="13" t="s">
        <v>114</v>
      </c>
      <c r="AW1205" s="13" t="s">
        <v>32</v>
      </c>
      <c r="AX1205" s="13" t="s">
        <v>68</v>
      </c>
      <c r="AY1205" s="238" t="s">
        <v>188</v>
      </c>
    </row>
    <row r="1206" spans="2:51" s="12" customFormat="1">
      <c r="B1206" s="215"/>
      <c r="C1206" s="216"/>
      <c r="D1206" s="217" t="s">
        <v>197</v>
      </c>
      <c r="E1206" s="218" t="s">
        <v>21</v>
      </c>
      <c r="F1206" s="219" t="s">
        <v>838</v>
      </c>
      <c r="G1206" s="216"/>
      <c r="H1206" s="220">
        <v>18</v>
      </c>
      <c r="I1206" s="221"/>
      <c r="J1206" s="216"/>
      <c r="K1206" s="216"/>
      <c r="L1206" s="222"/>
      <c r="M1206" s="223"/>
      <c r="N1206" s="224"/>
      <c r="O1206" s="224"/>
      <c r="P1206" s="224"/>
      <c r="Q1206" s="224"/>
      <c r="R1206" s="224"/>
      <c r="S1206" s="224"/>
      <c r="T1206" s="225"/>
      <c r="AT1206" s="226" t="s">
        <v>197</v>
      </c>
      <c r="AU1206" s="226" t="s">
        <v>79</v>
      </c>
      <c r="AV1206" s="12" t="s">
        <v>79</v>
      </c>
      <c r="AW1206" s="12" t="s">
        <v>32</v>
      </c>
      <c r="AX1206" s="12" t="s">
        <v>68</v>
      </c>
      <c r="AY1206" s="226" t="s">
        <v>188</v>
      </c>
    </row>
    <row r="1207" spans="2:51" s="12" customFormat="1">
      <c r="B1207" s="215"/>
      <c r="C1207" s="216"/>
      <c r="D1207" s="217" t="s">
        <v>197</v>
      </c>
      <c r="E1207" s="218" t="s">
        <v>21</v>
      </c>
      <c r="F1207" s="219" t="s">
        <v>1799</v>
      </c>
      <c r="G1207" s="216"/>
      <c r="H1207" s="220">
        <v>16.2</v>
      </c>
      <c r="I1207" s="221"/>
      <c r="J1207" s="216"/>
      <c r="K1207" s="216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197</v>
      </c>
      <c r="AU1207" s="226" t="s">
        <v>79</v>
      </c>
      <c r="AV1207" s="12" t="s">
        <v>79</v>
      </c>
      <c r="AW1207" s="12" t="s">
        <v>32</v>
      </c>
      <c r="AX1207" s="12" t="s">
        <v>68</v>
      </c>
      <c r="AY1207" s="226" t="s">
        <v>188</v>
      </c>
    </row>
    <row r="1208" spans="2:51" s="12" customFormat="1">
      <c r="B1208" s="215"/>
      <c r="C1208" s="216"/>
      <c r="D1208" s="217" t="s">
        <v>197</v>
      </c>
      <c r="E1208" s="218" t="s">
        <v>21</v>
      </c>
      <c r="F1208" s="219" t="s">
        <v>1800</v>
      </c>
      <c r="G1208" s="216"/>
      <c r="H1208" s="220">
        <v>15.75</v>
      </c>
      <c r="I1208" s="221"/>
      <c r="J1208" s="216"/>
      <c r="K1208" s="216"/>
      <c r="L1208" s="222"/>
      <c r="M1208" s="223"/>
      <c r="N1208" s="224"/>
      <c r="O1208" s="224"/>
      <c r="P1208" s="224"/>
      <c r="Q1208" s="224"/>
      <c r="R1208" s="224"/>
      <c r="S1208" s="224"/>
      <c r="T1208" s="225"/>
      <c r="AT1208" s="226" t="s">
        <v>197</v>
      </c>
      <c r="AU1208" s="226" t="s">
        <v>79</v>
      </c>
      <c r="AV1208" s="12" t="s">
        <v>79</v>
      </c>
      <c r="AW1208" s="12" t="s">
        <v>32</v>
      </c>
      <c r="AX1208" s="12" t="s">
        <v>68</v>
      </c>
      <c r="AY1208" s="226" t="s">
        <v>188</v>
      </c>
    </row>
    <row r="1209" spans="2:51" s="12" customFormat="1">
      <c r="B1209" s="215"/>
      <c r="C1209" s="216"/>
      <c r="D1209" s="217" t="s">
        <v>197</v>
      </c>
      <c r="E1209" s="218" t="s">
        <v>21</v>
      </c>
      <c r="F1209" s="219" t="s">
        <v>1801</v>
      </c>
      <c r="G1209" s="216"/>
      <c r="H1209" s="220">
        <v>15.75</v>
      </c>
      <c r="I1209" s="221"/>
      <c r="J1209" s="216"/>
      <c r="K1209" s="216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197</v>
      </c>
      <c r="AU1209" s="226" t="s">
        <v>79</v>
      </c>
      <c r="AV1209" s="12" t="s">
        <v>79</v>
      </c>
      <c r="AW1209" s="12" t="s">
        <v>32</v>
      </c>
      <c r="AX1209" s="12" t="s">
        <v>68</v>
      </c>
      <c r="AY1209" s="226" t="s">
        <v>188</v>
      </c>
    </row>
    <row r="1210" spans="2:51" s="13" customFormat="1">
      <c r="B1210" s="227"/>
      <c r="C1210" s="228"/>
      <c r="D1210" s="217" t="s">
        <v>197</v>
      </c>
      <c r="E1210" s="242" t="s">
        <v>21</v>
      </c>
      <c r="F1210" s="243" t="s">
        <v>199</v>
      </c>
      <c r="G1210" s="228"/>
      <c r="H1210" s="244">
        <v>65.7</v>
      </c>
      <c r="I1210" s="233"/>
      <c r="J1210" s="228"/>
      <c r="K1210" s="228"/>
      <c r="L1210" s="234"/>
      <c r="M1210" s="235"/>
      <c r="N1210" s="236"/>
      <c r="O1210" s="236"/>
      <c r="P1210" s="236"/>
      <c r="Q1210" s="236"/>
      <c r="R1210" s="236"/>
      <c r="S1210" s="236"/>
      <c r="T1210" s="237"/>
      <c r="AT1210" s="238" t="s">
        <v>197</v>
      </c>
      <c r="AU1210" s="238" t="s">
        <v>79</v>
      </c>
      <c r="AV1210" s="13" t="s">
        <v>114</v>
      </c>
      <c r="AW1210" s="13" t="s">
        <v>32</v>
      </c>
      <c r="AX1210" s="13" t="s">
        <v>68</v>
      </c>
      <c r="AY1210" s="238" t="s">
        <v>188</v>
      </c>
    </row>
    <row r="1211" spans="2:51" s="15" customFormat="1">
      <c r="B1211" s="280"/>
      <c r="C1211" s="281"/>
      <c r="D1211" s="217" t="s">
        <v>197</v>
      </c>
      <c r="E1211" s="282" t="s">
        <v>21</v>
      </c>
      <c r="F1211" s="283" t="s">
        <v>775</v>
      </c>
      <c r="G1211" s="281"/>
      <c r="H1211" s="284" t="s">
        <v>21</v>
      </c>
      <c r="I1211" s="285"/>
      <c r="J1211" s="281"/>
      <c r="K1211" s="281"/>
      <c r="L1211" s="286"/>
      <c r="M1211" s="287"/>
      <c r="N1211" s="288"/>
      <c r="O1211" s="288"/>
      <c r="P1211" s="288"/>
      <c r="Q1211" s="288"/>
      <c r="R1211" s="288"/>
      <c r="S1211" s="288"/>
      <c r="T1211" s="289"/>
      <c r="AT1211" s="290" t="s">
        <v>197</v>
      </c>
      <c r="AU1211" s="290" t="s">
        <v>79</v>
      </c>
      <c r="AV1211" s="15" t="s">
        <v>75</v>
      </c>
      <c r="AW1211" s="15" t="s">
        <v>32</v>
      </c>
      <c r="AX1211" s="15" t="s">
        <v>68</v>
      </c>
      <c r="AY1211" s="290" t="s">
        <v>188</v>
      </c>
    </row>
    <row r="1212" spans="2:51" s="12" customFormat="1">
      <c r="B1212" s="215"/>
      <c r="C1212" s="216"/>
      <c r="D1212" s="217" t="s">
        <v>197</v>
      </c>
      <c r="E1212" s="218" t="s">
        <v>21</v>
      </c>
      <c r="F1212" s="219" t="s">
        <v>1802</v>
      </c>
      <c r="G1212" s="216"/>
      <c r="H1212" s="220">
        <v>52.9</v>
      </c>
      <c r="I1212" s="221"/>
      <c r="J1212" s="216"/>
      <c r="K1212" s="216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197</v>
      </c>
      <c r="AU1212" s="226" t="s">
        <v>79</v>
      </c>
      <c r="AV1212" s="12" t="s">
        <v>79</v>
      </c>
      <c r="AW1212" s="12" t="s">
        <v>32</v>
      </c>
      <c r="AX1212" s="12" t="s">
        <v>68</v>
      </c>
      <c r="AY1212" s="226" t="s">
        <v>188</v>
      </c>
    </row>
    <row r="1213" spans="2:51" s="12" customFormat="1">
      <c r="B1213" s="215"/>
      <c r="C1213" s="216"/>
      <c r="D1213" s="217" t="s">
        <v>197</v>
      </c>
      <c r="E1213" s="218" t="s">
        <v>21</v>
      </c>
      <c r="F1213" s="219" t="s">
        <v>1803</v>
      </c>
      <c r="G1213" s="216"/>
      <c r="H1213" s="220">
        <v>51.6</v>
      </c>
      <c r="I1213" s="221"/>
      <c r="J1213" s="216"/>
      <c r="K1213" s="216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197</v>
      </c>
      <c r="AU1213" s="226" t="s">
        <v>79</v>
      </c>
      <c r="AV1213" s="12" t="s">
        <v>79</v>
      </c>
      <c r="AW1213" s="12" t="s">
        <v>32</v>
      </c>
      <c r="AX1213" s="12" t="s">
        <v>68</v>
      </c>
      <c r="AY1213" s="226" t="s">
        <v>188</v>
      </c>
    </row>
    <row r="1214" spans="2:51" s="13" customFormat="1">
      <c r="B1214" s="227"/>
      <c r="C1214" s="228"/>
      <c r="D1214" s="217" t="s">
        <v>197</v>
      </c>
      <c r="E1214" s="242" t="s">
        <v>21</v>
      </c>
      <c r="F1214" s="243" t="s">
        <v>199</v>
      </c>
      <c r="G1214" s="228"/>
      <c r="H1214" s="244">
        <v>104.5</v>
      </c>
      <c r="I1214" s="233"/>
      <c r="J1214" s="228"/>
      <c r="K1214" s="228"/>
      <c r="L1214" s="234"/>
      <c r="M1214" s="235"/>
      <c r="N1214" s="236"/>
      <c r="O1214" s="236"/>
      <c r="P1214" s="236"/>
      <c r="Q1214" s="236"/>
      <c r="R1214" s="236"/>
      <c r="S1214" s="236"/>
      <c r="T1214" s="237"/>
      <c r="AT1214" s="238" t="s">
        <v>197</v>
      </c>
      <c r="AU1214" s="238" t="s">
        <v>79</v>
      </c>
      <c r="AV1214" s="13" t="s">
        <v>114</v>
      </c>
      <c r="AW1214" s="13" t="s">
        <v>32</v>
      </c>
      <c r="AX1214" s="13" t="s">
        <v>68</v>
      </c>
      <c r="AY1214" s="238" t="s">
        <v>188</v>
      </c>
    </row>
    <row r="1215" spans="2:51" s="15" customFormat="1">
      <c r="B1215" s="280"/>
      <c r="C1215" s="281"/>
      <c r="D1215" s="217" t="s">
        <v>197</v>
      </c>
      <c r="E1215" s="282" t="s">
        <v>21</v>
      </c>
      <c r="F1215" s="283" t="s">
        <v>1804</v>
      </c>
      <c r="G1215" s="281"/>
      <c r="H1215" s="284" t="s">
        <v>21</v>
      </c>
      <c r="I1215" s="285"/>
      <c r="J1215" s="281"/>
      <c r="K1215" s="281"/>
      <c r="L1215" s="286"/>
      <c r="M1215" s="287"/>
      <c r="N1215" s="288"/>
      <c r="O1215" s="288"/>
      <c r="P1215" s="288"/>
      <c r="Q1215" s="288"/>
      <c r="R1215" s="288"/>
      <c r="S1215" s="288"/>
      <c r="T1215" s="289"/>
      <c r="AT1215" s="290" t="s">
        <v>197</v>
      </c>
      <c r="AU1215" s="290" t="s">
        <v>79</v>
      </c>
      <c r="AV1215" s="15" t="s">
        <v>75</v>
      </c>
      <c r="AW1215" s="15" t="s">
        <v>32</v>
      </c>
      <c r="AX1215" s="15" t="s">
        <v>68</v>
      </c>
      <c r="AY1215" s="290" t="s">
        <v>188</v>
      </c>
    </row>
    <row r="1216" spans="2:51" s="12" customFormat="1">
      <c r="B1216" s="215"/>
      <c r="C1216" s="216"/>
      <c r="D1216" s="217" t="s">
        <v>197</v>
      </c>
      <c r="E1216" s="218" t="s">
        <v>21</v>
      </c>
      <c r="F1216" s="219" t="s">
        <v>1373</v>
      </c>
      <c r="G1216" s="216"/>
      <c r="H1216" s="220">
        <v>124</v>
      </c>
      <c r="I1216" s="221"/>
      <c r="J1216" s="216"/>
      <c r="K1216" s="216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197</v>
      </c>
      <c r="AU1216" s="226" t="s">
        <v>79</v>
      </c>
      <c r="AV1216" s="12" t="s">
        <v>79</v>
      </c>
      <c r="AW1216" s="12" t="s">
        <v>32</v>
      </c>
      <c r="AX1216" s="12" t="s">
        <v>68</v>
      </c>
      <c r="AY1216" s="226" t="s">
        <v>188</v>
      </c>
    </row>
    <row r="1217" spans="2:65" s="13" customFormat="1">
      <c r="B1217" s="227"/>
      <c r="C1217" s="228"/>
      <c r="D1217" s="217" t="s">
        <v>197</v>
      </c>
      <c r="E1217" s="242" t="s">
        <v>21</v>
      </c>
      <c r="F1217" s="243" t="s">
        <v>199</v>
      </c>
      <c r="G1217" s="228"/>
      <c r="H1217" s="244">
        <v>124</v>
      </c>
      <c r="I1217" s="233"/>
      <c r="J1217" s="228"/>
      <c r="K1217" s="228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197</v>
      </c>
      <c r="AU1217" s="238" t="s">
        <v>79</v>
      </c>
      <c r="AV1217" s="13" t="s">
        <v>114</v>
      </c>
      <c r="AW1217" s="13" t="s">
        <v>32</v>
      </c>
      <c r="AX1217" s="13" t="s">
        <v>68</v>
      </c>
      <c r="AY1217" s="238" t="s">
        <v>188</v>
      </c>
    </row>
    <row r="1218" spans="2:65" s="14" customFormat="1">
      <c r="B1218" s="245"/>
      <c r="C1218" s="246"/>
      <c r="D1218" s="229" t="s">
        <v>197</v>
      </c>
      <c r="E1218" s="247" t="s">
        <v>21</v>
      </c>
      <c r="F1218" s="248" t="s">
        <v>238</v>
      </c>
      <c r="G1218" s="246"/>
      <c r="H1218" s="249">
        <v>442.6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AT1218" s="255" t="s">
        <v>197</v>
      </c>
      <c r="AU1218" s="255" t="s">
        <v>79</v>
      </c>
      <c r="AV1218" s="14" t="s">
        <v>195</v>
      </c>
      <c r="AW1218" s="14" t="s">
        <v>32</v>
      </c>
      <c r="AX1218" s="14" t="s">
        <v>75</v>
      </c>
      <c r="AY1218" s="255" t="s">
        <v>188</v>
      </c>
    </row>
    <row r="1219" spans="2:65" s="1" customFormat="1" ht="31.5" customHeight="1">
      <c r="B1219" s="42"/>
      <c r="C1219" s="203" t="s">
        <v>1805</v>
      </c>
      <c r="D1219" s="203" t="s">
        <v>190</v>
      </c>
      <c r="E1219" s="204" t="s">
        <v>1806</v>
      </c>
      <c r="F1219" s="205" t="s">
        <v>1807</v>
      </c>
      <c r="G1219" s="206" t="s">
        <v>193</v>
      </c>
      <c r="H1219" s="207">
        <v>17</v>
      </c>
      <c r="I1219" s="208"/>
      <c r="J1219" s="209">
        <f>ROUND(I1219*H1219,2)</f>
        <v>0</v>
      </c>
      <c r="K1219" s="205" t="s">
        <v>21</v>
      </c>
      <c r="L1219" s="62"/>
      <c r="M1219" s="210" t="s">
        <v>21</v>
      </c>
      <c r="N1219" s="211" t="s">
        <v>39</v>
      </c>
      <c r="O1219" s="43"/>
      <c r="P1219" s="212">
        <f>O1219*H1219</f>
        <v>0</v>
      </c>
      <c r="Q1219" s="212">
        <v>2.5999999999999998E-4</v>
      </c>
      <c r="R1219" s="212">
        <f>Q1219*H1219</f>
        <v>4.4199999999999995E-3</v>
      </c>
      <c r="S1219" s="212">
        <v>0</v>
      </c>
      <c r="T1219" s="213">
        <f>S1219*H1219</f>
        <v>0</v>
      </c>
      <c r="AR1219" s="25" t="s">
        <v>270</v>
      </c>
      <c r="AT1219" s="25" t="s">
        <v>190</v>
      </c>
      <c r="AU1219" s="25" t="s">
        <v>79</v>
      </c>
      <c r="AY1219" s="25" t="s">
        <v>188</v>
      </c>
      <c r="BE1219" s="214">
        <f>IF(N1219="základní",J1219,0)</f>
        <v>0</v>
      </c>
      <c r="BF1219" s="214">
        <f>IF(N1219="snížená",J1219,0)</f>
        <v>0</v>
      </c>
      <c r="BG1219" s="214">
        <f>IF(N1219="zákl. přenesená",J1219,0)</f>
        <v>0</v>
      </c>
      <c r="BH1219" s="214">
        <f>IF(N1219="sníž. přenesená",J1219,0)</f>
        <v>0</v>
      </c>
      <c r="BI1219" s="214">
        <f>IF(N1219="nulová",J1219,0)</f>
        <v>0</v>
      </c>
      <c r="BJ1219" s="25" t="s">
        <v>75</v>
      </c>
      <c r="BK1219" s="214">
        <f>ROUND(I1219*H1219,2)</f>
        <v>0</v>
      </c>
      <c r="BL1219" s="25" t="s">
        <v>270</v>
      </c>
      <c r="BM1219" s="25" t="s">
        <v>1808</v>
      </c>
    </row>
    <row r="1220" spans="2:65" s="12" customFormat="1">
      <c r="B1220" s="215"/>
      <c r="C1220" s="216"/>
      <c r="D1220" s="217" t="s">
        <v>197</v>
      </c>
      <c r="E1220" s="218" t="s">
        <v>21</v>
      </c>
      <c r="F1220" s="219" t="s">
        <v>1809</v>
      </c>
      <c r="G1220" s="216"/>
      <c r="H1220" s="220">
        <v>17</v>
      </c>
      <c r="I1220" s="221"/>
      <c r="J1220" s="216"/>
      <c r="K1220" s="216"/>
      <c r="L1220" s="222"/>
      <c r="M1220" s="223"/>
      <c r="N1220" s="224"/>
      <c r="O1220" s="224"/>
      <c r="P1220" s="224"/>
      <c r="Q1220" s="224"/>
      <c r="R1220" s="224"/>
      <c r="S1220" s="224"/>
      <c r="T1220" s="225"/>
      <c r="AT1220" s="226" t="s">
        <v>197</v>
      </c>
      <c r="AU1220" s="226" t="s">
        <v>79</v>
      </c>
      <c r="AV1220" s="12" t="s">
        <v>79</v>
      </c>
      <c r="AW1220" s="12" t="s">
        <v>32</v>
      </c>
      <c r="AX1220" s="12" t="s">
        <v>68</v>
      </c>
      <c r="AY1220" s="226" t="s">
        <v>188</v>
      </c>
    </row>
    <row r="1221" spans="2:65" s="13" customFormat="1">
      <c r="B1221" s="227"/>
      <c r="C1221" s="228"/>
      <c r="D1221" s="229" t="s">
        <v>197</v>
      </c>
      <c r="E1221" s="230" t="s">
        <v>21</v>
      </c>
      <c r="F1221" s="231" t="s">
        <v>199</v>
      </c>
      <c r="G1221" s="228"/>
      <c r="H1221" s="232">
        <v>17</v>
      </c>
      <c r="I1221" s="233"/>
      <c r="J1221" s="228"/>
      <c r="K1221" s="228"/>
      <c r="L1221" s="234"/>
      <c r="M1221" s="235"/>
      <c r="N1221" s="236"/>
      <c r="O1221" s="236"/>
      <c r="P1221" s="236"/>
      <c r="Q1221" s="236"/>
      <c r="R1221" s="236"/>
      <c r="S1221" s="236"/>
      <c r="T1221" s="237"/>
      <c r="AT1221" s="238" t="s">
        <v>197</v>
      </c>
      <c r="AU1221" s="238" t="s">
        <v>79</v>
      </c>
      <c r="AV1221" s="13" t="s">
        <v>114</v>
      </c>
      <c r="AW1221" s="13" t="s">
        <v>32</v>
      </c>
      <c r="AX1221" s="13" t="s">
        <v>75</v>
      </c>
      <c r="AY1221" s="238" t="s">
        <v>188</v>
      </c>
    </row>
    <row r="1222" spans="2:65" s="1" customFormat="1" ht="31.5" customHeight="1">
      <c r="B1222" s="42"/>
      <c r="C1222" s="203" t="s">
        <v>1810</v>
      </c>
      <c r="D1222" s="203" t="s">
        <v>190</v>
      </c>
      <c r="E1222" s="204" t="s">
        <v>1811</v>
      </c>
      <c r="F1222" s="205" t="s">
        <v>1812</v>
      </c>
      <c r="G1222" s="206" t="s">
        <v>193</v>
      </c>
      <c r="H1222" s="207">
        <v>1165.425</v>
      </c>
      <c r="I1222" s="208"/>
      <c r="J1222" s="209">
        <f>ROUND(I1222*H1222,2)</f>
        <v>0</v>
      </c>
      <c r="K1222" s="205" t="s">
        <v>21</v>
      </c>
      <c r="L1222" s="62"/>
      <c r="M1222" s="210" t="s">
        <v>21</v>
      </c>
      <c r="N1222" s="211" t="s">
        <v>39</v>
      </c>
      <c r="O1222" s="43"/>
      <c r="P1222" s="212">
        <f>O1222*H1222</f>
        <v>0</v>
      </c>
      <c r="Q1222" s="212">
        <v>2.9E-4</v>
      </c>
      <c r="R1222" s="212">
        <f>Q1222*H1222</f>
        <v>0.33797325</v>
      </c>
      <c r="S1222" s="212">
        <v>0</v>
      </c>
      <c r="T1222" s="213">
        <f>S1222*H1222</f>
        <v>0</v>
      </c>
      <c r="AR1222" s="25" t="s">
        <v>270</v>
      </c>
      <c r="AT1222" s="25" t="s">
        <v>190</v>
      </c>
      <c r="AU1222" s="25" t="s">
        <v>79</v>
      </c>
      <c r="AY1222" s="25" t="s">
        <v>188</v>
      </c>
      <c r="BE1222" s="214">
        <f>IF(N1222="základní",J1222,0)</f>
        <v>0</v>
      </c>
      <c r="BF1222" s="214">
        <f>IF(N1222="snížená",J1222,0)</f>
        <v>0</v>
      </c>
      <c r="BG1222" s="214">
        <f>IF(N1222="zákl. přenesená",J1222,0)</f>
        <v>0</v>
      </c>
      <c r="BH1222" s="214">
        <f>IF(N1222="sníž. přenesená",J1222,0)</f>
        <v>0</v>
      </c>
      <c r="BI1222" s="214">
        <f>IF(N1222="nulová",J1222,0)</f>
        <v>0</v>
      </c>
      <c r="BJ1222" s="25" t="s">
        <v>75</v>
      </c>
      <c r="BK1222" s="214">
        <f>ROUND(I1222*H1222,2)</f>
        <v>0</v>
      </c>
      <c r="BL1222" s="25" t="s">
        <v>270</v>
      </c>
      <c r="BM1222" s="25" t="s">
        <v>1813</v>
      </c>
    </row>
    <row r="1223" spans="2:65" s="12" customFormat="1">
      <c r="B1223" s="215"/>
      <c r="C1223" s="216"/>
      <c r="D1223" s="229" t="s">
        <v>197</v>
      </c>
      <c r="E1223" s="239" t="s">
        <v>21</v>
      </c>
      <c r="F1223" s="240" t="s">
        <v>1814</v>
      </c>
      <c r="G1223" s="216"/>
      <c r="H1223" s="241">
        <v>1165.425</v>
      </c>
      <c r="I1223" s="221"/>
      <c r="J1223" s="216"/>
      <c r="K1223" s="216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197</v>
      </c>
      <c r="AU1223" s="226" t="s">
        <v>79</v>
      </c>
      <c r="AV1223" s="12" t="s">
        <v>79</v>
      </c>
      <c r="AW1223" s="12" t="s">
        <v>32</v>
      </c>
      <c r="AX1223" s="12" t="s">
        <v>75</v>
      </c>
      <c r="AY1223" s="226" t="s">
        <v>188</v>
      </c>
    </row>
    <row r="1224" spans="2:65" s="1" customFormat="1" ht="31.5" customHeight="1">
      <c r="B1224" s="42"/>
      <c r="C1224" s="203" t="s">
        <v>1815</v>
      </c>
      <c r="D1224" s="203" t="s">
        <v>190</v>
      </c>
      <c r="E1224" s="204" t="s">
        <v>1816</v>
      </c>
      <c r="F1224" s="205" t="s">
        <v>1817</v>
      </c>
      <c r="G1224" s="206" t="s">
        <v>193</v>
      </c>
      <c r="H1224" s="207">
        <v>442.6</v>
      </c>
      <c r="I1224" s="208"/>
      <c r="J1224" s="209">
        <f>ROUND(I1224*H1224,2)</f>
        <v>0</v>
      </c>
      <c r="K1224" s="205" t="s">
        <v>21</v>
      </c>
      <c r="L1224" s="62"/>
      <c r="M1224" s="210" t="s">
        <v>21</v>
      </c>
      <c r="N1224" s="211" t="s">
        <v>39</v>
      </c>
      <c r="O1224" s="43"/>
      <c r="P1224" s="212">
        <f>O1224*H1224</f>
        <v>0</v>
      </c>
      <c r="Q1224" s="212">
        <v>2.9E-4</v>
      </c>
      <c r="R1224" s="212">
        <f>Q1224*H1224</f>
        <v>0.128354</v>
      </c>
      <c r="S1224" s="212">
        <v>0</v>
      </c>
      <c r="T1224" s="213">
        <f>S1224*H1224</f>
        <v>0</v>
      </c>
      <c r="AR1224" s="25" t="s">
        <v>270</v>
      </c>
      <c r="AT1224" s="25" t="s">
        <v>190</v>
      </c>
      <c r="AU1224" s="25" t="s">
        <v>79</v>
      </c>
      <c r="AY1224" s="25" t="s">
        <v>188</v>
      </c>
      <c r="BE1224" s="214">
        <f>IF(N1224="základní",J1224,0)</f>
        <v>0</v>
      </c>
      <c r="BF1224" s="214">
        <f>IF(N1224="snížená",J1224,0)</f>
        <v>0</v>
      </c>
      <c r="BG1224" s="214">
        <f>IF(N1224="zákl. přenesená",J1224,0)</f>
        <v>0</v>
      </c>
      <c r="BH1224" s="214">
        <f>IF(N1224="sníž. přenesená",J1224,0)</f>
        <v>0</v>
      </c>
      <c r="BI1224" s="214">
        <f>IF(N1224="nulová",J1224,0)</f>
        <v>0</v>
      </c>
      <c r="BJ1224" s="25" t="s">
        <v>75</v>
      </c>
      <c r="BK1224" s="214">
        <f>ROUND(I1224*H1224,2)</f>
        <v>0</v>
      </c>
      <c r="BL1224" s="25" t="s">
        <v>270</v>
      </c>
      <c r="BM1224" s="25" t="s">
        <v>1818</v>
      </c>
    </row>
    <row r="1225" spans="2:65" s="12" customFormat="1">
      <c r="B1225" s="215"/>
      <c r="C1225" s="216"/>
      <c r="D1225" s="217" t="s">
        <v>197</v>
      </c>
      <c r="E1225" s="218" t="s">
        <v>21</v>
      </c>
      <c r="F1225" s="219" t="s">
        <v>1819</v>
      </c>
      <c r="G1225" s="216"/>
      <c r="H1225" s="220">
        <v>442.6</v>
      </c>
      <c r="I1225" s="221"/>
      <c r="J1225" s="216"/>
      <c r="K1225" s="216"/>
      <c r="L1225" s="222"/>
      <c r="M1225" s="223"/>
      <c r="N1225" s="224"/>
      <c r="O1225" s="224"/>
      <c r="P1225" s="224"/>
      <c r="Q1225" s="224"/>
      <c r="R1225" s="224"/>
      <c r="S1225" s="224"/>
      <c r="T1225" s="225"/>
      <c r="AT1225" s="226" t="s">
        <v>197</v>
      </c>
      <c r="AU1225" s="226" t="s">
        <v>79</v>
      </c>
      <c r="AV1225" s="12" t="s">
        <v>79</v>
      </c>
      <c r="AW1225" s="12" t="s">
        <v>32</v>
      </c>
      <c r="AX1225" s="12" t="s">
        <v>75</v>
      </c>
      <c r="AY1225" s="226" t="s">
        <v>188</v>
      </c>
    </row>
    <row r="1226" spans="2:65" s="11" customFormat="1" ht="37.35" customHeight="1">
      <c r="B1226" s="186"/>
      <c r="C1226" s="187"/>
      <c r="D1226" s="200" t="s">
        <v>67</v>
      </c>
      <c r="E1226" s="268" t="s">
        <v>574</v>
      </c>
      <c r="F1226" s="268" t="s">
        <v>1820</v>
      </c>
      <c r="G1226" s="187"/>
      <c r="H1226" s="187"/>
      <c r="I1226" s="190"/>
      <c r="J1226" s="269">
        <f>BK1226</f>
        <v>0</v>
      </c>
      <c r="K1226" s="187"/>
      <c r="L1226" s="192"/>
      <c r="M1226" s="193"/>
      <c r="N1226" s="194"/>
      <c r="O1226" s="194"/>
      <c r="P1226" s="195">
        <f>SUM(P1227:P1234)</f>
        <v>0</v>
      </c>
      <c r="Q1226" s="194"/>
      <c r="R1226" s="195">
        <f>SUM(R1227:R1234)</f>
        <v>0</v>
      </c>
      <c r="S1226" s="194"/>
      <c r="T1226" s="196">
        <f>SUM(T1227:T1234)</f>
        <v>0</v>
      </c>
      <c r="AR1226" s="197" t="s">
        <v>195</v>
      </c>
      <c r="AT1226" s="198" t="s">
        <v>67</v>
      </c>
      <c r="AU1226" s="198" t="s">
        <v>68</v>
      </c>
      <c r="AY1226" s="197" t="s">
        <v>188</v>
      </c>
      <c r="BK1226" s="199">
        <f>SUM(BK1227:BK1234)</f>
        <v>0</v>
      </c>
    </row>
    <row r="1227" spans="2:65" s="1" customFormat="1" ht="22.5" customHeight="1">
      <c r="B1227" s="42"/>
      <c r="C1227" s="203" t="s">
        <v>1115</v>
      </c>
      <c r="D1227" s="203" t="s">
        <v>190</v>
      </c>
      <c r="E1227" s="204" t="s">
        <v>1821</v>
      </c>
      <c r="F1227" s="205" t="s">
        <v>1822</v>
      </c>
      <c r="G1227" s="206" t="s">
        <v>579</v>
      </c>
      <c r="H1227" s="207">
        <v>1</v>
      </c>
      <c r="I1227" s="208"/>
      <c r="J1227" s="209">
        <f>ROUND(I1227*H1227,2)</f>
        <v>0</v>
      </c>
      <c r="K1227" s="205" t="s">
        <v>21</v>
      </c>
      <c r="L1227" s="62"/>
      <c r="M1227" s="210" t="s">
        <v>21</v>
      </c>
      <c r="N1227" s="211" t="s">
        <v>39</v>
      </c>
      <c r="O1227" s="43"/>
      <c r="P1227" s="212">
        <f>O1227*H1227</f>
        <v>0</v>
      </c>
      <c r="Q1227" s="212">
        <v>0</v>
      </c>
      <c r="R1227" s="212">
        <f>Q1227*H1227</f>
        <v>0</v>
      </c>
      <c r="S1227" s="212">
        <v>0</v>
      </c>
      <c r="T1227" s="213">
        <f>S1227*H1227</f>
        <v>0</v>
      </c>
      <c r="AR1227" s="25" t="s">
        <v>580</v>
      </c>
      <c r="AT1227" s="25" t="s">
        <v>190</v>
      </c>
      <c r="AU1227" s="25" t="s">
        <v>75</v>
      </c>
      <c r="AY1227" s="25" t="s">
        <v>188</v>
      </c>
      <c r="BE1227" s="214">
        <f>IF(N1227="základní",J1227,0)</f>
        <v>0</v>
      </c>
      <c r="BF1227" s="214">
        <f>IF(N1227="snížená",J1227,0)</f>
        <v>0</v>
      </c>
      <c r="BG1227" s="214">
        <f>IF(N1227="zákl. přenesená",J1227,0)</f>
        <v>0</v>
      </c>
      <c r="BH1227" s="214">
        <f>IF(N1227="sníž. přenesená",J1227,0)</f>
        <v>0</v>
      </c>
      <c r="BI1227" s="214">
        <f>IF(N1227="nulová",J1227,0)</f>
        <v>0</v>
      </c>
      <c r="BJ1227" s="25" t="s">
        <v>75</v>
      </c>
      <c r="BK1227" s="214">
        <f>ROUND(I1227*H1227,2)</f>
        <v>0</v>
      </c>
      <c r="BL1227" s="25" t="s">
        <v>580</v>
      </c>
      <c r="BM1227" s="25" t="s">
        <v>1823</v>
      </c>
    </row>
    <row r="1228" spans="2:65" s="12" customFormat="1">
      <c r="B1228" s="215"/>
      <c r="C1228" s="216"/>
      <c r="D1228" s="229" t="s">
        <v>197</v>
      </c>
      <c r="E1228" s="239" t="s">
        <v>21</v>
      </c>
      <c r="F1228" s="240" t="s">
        <v>75</v>
      </c>
      <c r="G1228" s="216"/>
      <c r="H1228" s="241">
        <v>1</v>
      </c>
      <c r="I1228" s="221"/>
      <c r="J1228" s="216"/>
      <c r="K1228" s="216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197</v>
      </c>
      <c r="AU1228" s="226" t="s">
        <v>75</v>
      </c>
      <c r="AV1228" s="12" t="s">
        <v>79</v>
      </c>
      <c r="AW1228" s="12" t="s">
        <v>32</v>
      </c>
      <c r="AX1228" s="12" t="s">
        <v>75</v>
      </c>
      <c r="AY1228" s="226" t="s">
        <v>188</v>
      </c>
    </row>
    <row r="1229" spans="2:65" s="1" customFormat="1" ht="31.5" customHeight="1">
      <c r="B1229" s="42"/>
      <c r="C1229" s="203" t="s">
        <v>1824</v>
      </c>
      <c r="D1229" s="203" t="s">
        <v>190</v>
      </c>
      <c r="E1229" s="204" t="s">
        <v>1825</v>
      </c>
      <c r="F1229" s="205" t="s">
        <v>1826</v>
      </c>
      <c r="G1229" s="206" t="s">
        <v>579</v>
      </c>
      <c r="H1229" s="207">
        <v>1</v>
      </c>
      <c r="I1229" s="208"/>
      <c r="J1229" s="209">
        <f>ROUND(I1229*H1229,2)</f>
        <v>0</v>
      </c>
      <c r="K1229" s="205" t="s">
        <v>21</v>
      </c>
      <c r="L1229" s="62"/>
      <c r="M1229" s="210" t="s">
        <v>21</v>
      </c>
      <c r="N1229" s="211" t="s">
        <v>39</v>
      </c>
      <c r="O1229" s="43"/>
      <c r="P1229" s="212">
        <f>O1229*H1229</f>
        <v>0</v>
      </c>
      <c r="Q1229" s="212">
        <v>0</v>
      </c>
      <c r="R1229" s="212">
        <f>Q1229*H1229</f>
        <v>0</v>
      </c>
      <c r="S1229" s="212">
        <v>0</v>
      </c>
      <c r="T1229" s="213">
        <f>S1229*H1229</f>
        <v>0</v>
      </c>
      <c r="AR1229" s="25" t="s">
        <v>580</v>
      </c>
      <c r="AT1229" s="25" t="s">
        <v>190</v>
      </c>
      <c r="AU1229" s="25" t="s">
        <v>75</v>
      </c>
      <c r="AY1229" s="25" t="s">
        <v>188</v>
      </c>
      <c r="BE1229" s="214">
        <f>IF(N1229="základní",J1229,0)</f>
        <v>0</v>
      </c>
      <c r="BF1229" s="214">
        <f>IF(N1229="snížená",J1229,0)</f>
        <v>0</v>
      </c>
      <c r="BG1229" s="214">
        <f>IF(N1229="zákl. přenesená",J1229,0)</f>
        <v>0</v>
      </c>
      <c r="BH1229" s="214">
        <f>IF(N1229="sníž. přenesená",J1229,0)</f>
        <v>0</v>
      </c>
      <c r="BI1229" s="214">
        <f>IF(N1229="nulová",J1229,0)</f>
        <v>0</v>
      </c>
      <c r="BJ1229" s="25" t="s">
        <v>75</v>
      </c>
      <c r="BK1229" s="214">
        <f>ROUND(I1229*H1229,2)</f>
        <v>0</v>
      </c>
      <c r="BL1229" s="25" t="s">
        <v>580</v>
      </c>
      <c r="BM1229" s="25" t="s">
        <v>1827</v>
      </c>
    </row>
    <row r="1230" spans="2:65" s="12" customFormat="1">
      <c r="B1230" s="215"/>
      <c r="C1230" s="216"/>
      <c r="D1230" s="229" t="s">
        <v>197</v>
      </c>
      <c r="E1230" s="239" t="s">
        <v>21</v>
      </c>
      <c r="F1230" s="240" t="s">
        <v>75</v>
      </c>
      <c r="G1230" s="216"/>
      <c r="H1230" s="241">
        <v>1</v>
      </c>
      <c r="I1230" s="221"/>
      <c r="J1230" s="216"/>
      <c r="K1230" s="216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197</v>
      </c>
      <c r="AU1230" s="226" t="s">
        <v>75</v>
      </c>
      <c r="AV1230" s="12" t="s">
        <v>79</v>
      </c>
      <c r="AW1230" s="12" t="s">
        <v>32</v>
      </c>
      <c r="AX1230" s="12" t="s">
        <v>75</v>
      </c>
      <c r="AY1230" s="226" t="s">
        <v>188</v>
      </c>
    </row>
    <row r="1231" spans="2:65" s="1" customFormat="1" ht="22.5" customHeight="1">
      <c r="B1231" s="42"/>
      <c r="C1231" s="256" t="s">
        <v>1828</v>
      </c>
      <c r="D1231" s="256" t="s">
        <v>292</v>
      </c>
      <c r="E1231" s="257" t="s">
        <v>1829</v>
      </c>
      <c r="F1231" s="258" t="s">
        <v>1830</v>
      </c>
      <c r="G1231" s="259" t="s">
        <v>579</v>
      </c>
      <c r="H1231" s="260">
        <v>1</v>
      </c>
      <c r="I1231" s="261"/>
      <c r="J1231" s="262">
        <f>ROUND(I1231*H1231,2)</f>
        <v>0</v>
      </c>
      <c r="K1231" s="258" t="s">
        <v>21</v>
      </c>
      <c r="L1231" s="263"/>
      <c r="M1231" s="264" t="s">
        <v>21</v>
      </c>
      <c r="N1231" s="265" t="s">
        <v>39</v>
      </c>
      <c r="O1231" s="43"/>
      <c r="P1231" s="212">
        <f>O1231*H1231</f>
        <v>0</v>
      </c>
      <c r="Q1231" s="212">
        <v>0</v>
      </c>
      <c r="R1231" s="212">
        <f>Q1231*H1231</f>
        <v>0</v>
      </c>
      <c r="S1231" s="212">
        <v>0</v>
      </c>
      <c r="T1231" s="213">
        <f>S1231*H1231</f>
        <v>0</v>
      </c>
      <c r="AR1231" s="25" t="s">
        <v>580</v>
      </c>
      <c r="AT1231" s="25" t="s">
        <v>292</v>
      </c>
      <c r="AU1231" s="25" t="s">
        <v>75</v>
      </c>
      <c r="AY1231" s="25" t="s">
        <v>188</v>
      </c>
      <c r="BE1231" s="214">
        <f>IF(N1231="základní",J1231,0)</f>
        <v>0</v>
      </c>
      <c r="BF1231" s="214">
        <f>IF(N1231="snížená",J1231,0)</f>
        <v>0</v>
      </c>
      <c r="BG1231" s="214">
        <f>IF(N1231="zákl. přenesená",J1231,0)</f>
        <v>0</v>
      </c>
      <c r="BH1231" s="214">
        <f>IF(N1231="sníž. přenesená",J1231,0)</f>
        <v>0</v>
      </c>
      <c r="BI1231" s="214">
        <f>IF(N1231="nulová",J1231,0)</f>
        <v>0</v>
      </c>
      <c r="BJ1231" s="25" t="s">
        <v>75</v>
      </c>
      <c r="BK1231" s="214">
        <f>ROUND(I1231*H1231,2)</f>
        <v>0</v>
      </c>
      <c r="BL1231" s="25" t="s">
        <v>580</v>
      </c>
      <c r="BM1231" s="25" t="s">
        <v>1831</v>
      </c>
    </row>
    <row r="1232" spans="2:65" s="12" customFormat="1" ht="24">
      <c r="B1232" s="215"/>
      <c r="C1232" s="216"/>
      <c r="D1232" s="229" t="s">
        <v>197</v>
      </c>
      <c r="E1232" s="239" t="s">
        <v>21</v>
      </c>
      <c r="F1232" s="240" t="s">
        <v>1832</v>
      </c>
      <c r="G1232" s="216"/>
      <c r="H1232" s="241">
        <v>1</v>
      </c>
      <c r="I1232" s="221"/>
      <c r="J1232" s="216"/>
      <c r="K1232" s="216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197</v>
      </c>
      <c r="AU1232" s="226" t="s">
        <v>75</v>
      </c>
      <c r="AV1232" s="12" t="s">
        <v>79</v>
      </c>
      <c r="AW1232" s="12" t="s">
        <v>32</v>
      </c>
      <c r="AX1232" s="12" t="s">
        <v>75</v>
      </c>
      <c r="AY1232" s="226" t="s">
        <v>188</v>
      </c>
    </row>
    <row r="1233" spans="2:65" s="1" customFormat="1" ht="22.5" customHeight="1">
      <c r="B1233" s="42"/>
      <c r="C1233" s="203" t="s">
        <v>1833</v>
      </c>
      <c r="D1233" s="203" t="s">
        <v>190</v>
      </c>
      <c r="E1233" s="204" t="s">
        <v>1834</v>
      </c>
      <c r="F1233" s="205" t="s">
        <v>1835</v>
      </c>
      <c r="G1233" s="206" t="s">
        <v>579</v>
      </c>
      <c r="H1233" s="207">
        <v>1</v>
      </c>
      <c r="I1233" s="208"/>
      <c r="J1233" s="209">
        <f>ROUND(I1233*H1233,2)</f>
        <v>0</v>
      </c>
      <c r="K1233" s="205" t="s">
        <v>21</v>
      </c>
      <c r="L1233" s="62"/>
      <c r="M1233" s="210" t="s">
        <v>21</v>
      </c>
      <c r="N1233" s="211" t="s">
        <v>39</v>
      </c>
      <c r="O1233" s="43"/>
      <c r="P1233" s="212">
        <f>O1233*H1233</f>
        <v>0</v>
      </c>
      <c r="Q1233" s="212">
        <v>0</v>
      </c>
      <c r="R1233" s="212">
        <f>Q1233*H1233</f>
        <v>0</v>
      </c>
      <c r="S1233" s="212">
        <v>0</v>
      </c>
      <c r="T1233" s="213">
        <f>S1233*H1233</f>
        <v>0</v>
      </c>
      <c r="AR1233" s="25" t="s">
        <v>580</v>
      </c>
      <c r="AT1233" s="25" t="s">
        <v>190</v>
      </c>
      <c r="AU1233" s="25" t="s">
        <v>75</v>
      </c>
      <c r="AY1233" s="25" t="s">
        <v>188</v>
      </c>
      <c r="BE1233" s="214">
        <f>IF(N1233="základní",J1233,0)</f>
        <v>0</v>
      </c>
      <c r="BF1233" s="214">
        <f>IF(N1233="snížená",J1233,0)</f>
        <v>0</v>
      </c>
      <c r="BG1233" s="214">
        <f>IF(N1233="zákl. přenesená",J1233,0)</f>
        <v>0</v>
      </c>
      <c r="BH1233" s="214">
        <f>IF(N1233="sníž. přenesená",J1233,0)</f>
        <v>0</v>
      </c>
      <c r="BI1233" s="214">
        <f>IF(N1233="nulová",J1233,0)</f>
        <v>0</v>
      </c>
      <c r="BJ1233" s="25" t="s">
        <v>75</v>
      </c>
      <c r="BK1233" s="214">
        <f>ROUND(I1233*H1233,2)</f>
        <v>0</v>
      </c>
      <c r="BL1233" s="25" t="s">
        <v>580</v>
      </c>
      <c r="BM1233" s="25" t="s">
        <v>1836</v>
      </c>
    </row>
    <row r="1234" spans="2:65" s="12" customFormat="1">
      <c r="B1234" s="215"/>
      <c r="C1234" s="216"/>
      <c r="D1234" s="217" t="s">
        <v>197</v>
      </c>
      <c r="E1234" s="218" t="s">
        <v>21</v>
      </c>
      <c r="F1234" s="219" t="s">
        <v>75</v>
      </c>
      <c r="G1234" s="216"/>
      <c r="H1234" s="220">
        <v>1</v>
      </c>
      <c r="I1234" s="221"/>
      <c r="J1234" s="216"/>
      <c r="K1234" s="216"/>
      <c r="L1234" s="222"/>
      <c r="M1234" s="270"/>
      <c r="N1234" s="271"/>
      <c r="O1234" s="271"/>
      <c r="P1234" s="271"/>
      <c r="Q1234" s="271"/>
      <c r="R1234" s="271"/>
      <c r="S1234" s="271"/>
      <c r="T1234" s="272"/>
      <c r="AT1234" s="226" t="s">
        <v>197</v>
      </c>
      <c r="AU1234" s="226" t="s">
        <v>75</v>
      </c>
      <c r="AV1234" s="12" t="s">
        <v>79</v>
      </c>
      <c r="AW1234" s="12" t="s">
        <v>32</v>
      </c>
      <c r="AX1234" s="12" t="s">
        <v>75</v>
      </c>
      <c r="AY1234" s="226" t="s">
        <v>188</v>
      </c>
    </row>
    <row r="1235" spans="2:65" s="1" customFormat="1" ht="6.9" customHeight="1">
      <c r="B1235" s="57"/>
      <c r="C1235" s="58"/>
      <c r="D1235" s="58"/>
      <c r="E1235" s="58"/>
      <c r="F1235" s="58"/>
      <c r="G1235" s="58"/>
      <c r="H1235" s="58"/>
      <c r="I1235" s="149"/>
      <c r="J1235" s="58"/>
      <c r="K1235" s="58"/>
      <c r="L1235" s="62"/>
    </row>
  </sheetData>
  <sheetProtection password="CC35" sheet="1" objects="1" scenarios="1" formatCells="0" formatColumns="0" formatRows="0" sort="0" autoFilter="0"/>
  <autoFilter ref="C111:K1234"/>
  <mergeCells count="12">
    <mergeCell ref="E102:H102"/>
    <mergeCell ref="E104:H10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100:H100"/>
  </mergeCells>
  <hyperlinks>
    <hyperlink ref="F1:G1" location="C2" display="1) Krycí list soupisu"/>
    <hyperlink ref="G1:H1" location="C58" display="2) Rekapitulace"/>
    <hyperlink ref="J1" location="C11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117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680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1838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ROUND(SUM(BE89:BE116), 2)</f>
        <v>0</v>
      </c>
      <c r="G34" s="43"/>
      <c r="H34" s="43"/>
      <c r="I34" s="141">
        <v>0.21</v>
      </c>
      <c r="J34" s="140">
        <f>ROUND(ROUND((SUM(BE89:BE116)),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ROUND(SUM(BF89:BF116), 2)</f>
        <v>0</v>
      </c>
      <c r="G35" s="43"/>
      <c r="H35" s="43"/>
      <c r="I35" s="141">
        <v>0.15</v>
      </c>
      <c r="J35" s="140">
        <f>ROUND(ROUND((SUM(BF89:BF116)),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ROUND(SUM(BG89:BG116),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ROUND(SUM(BH89:BH116),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ROUND(SUM(BI89:BI116),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680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INT - Interiér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160</v>
      </c>
    </row>
    <row r="65" spans="2:12" s="8" customFormat="1" ht="24.9" customHeight="1">
      <c r="B65" s="159"/>
      <c r="C65" s="160"/>
      <c r="D65" s="161" t="s">
        <v>1839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2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2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172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16" t="str">
        <f>E7</f>
        <v>IVC v Jablunkově</v>
      </c>
      <c r="F75" s="417"/>
      <c r="G75" s="417"/>
      <c r="H75" s="417"/>
      <c r="I75" s="173"/>
      <c r="J75" s="64"/>
      <c r="K75" s="64"/>
      <c r="L75" s="62"/>
    </row>
    <row r="76" spans="2:12" ht="13.2">
      <c r="B76" s="29"/>
      <c r="C76" s="66" t="s">
        <v>154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16" t="s">
        <v>679</v>
      </c>
      <c r="F77" s="425"/>
      <c r="G77" s="425"/>
      <c r="H77" s="425"/>
      <c r="J77" s="273"/>
      <c r="K77" s="273"/>
      <c r="L77" s="274"/>
    </row>
    <row r="78" spans="2:12" ht="13.2">
      <c r="B78" s="29"/>
      <c r="C78" s="66" t="s">
        <v>582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680</v>
      </c>
      <c r="F79" s="418"/>
      <c r="G79" s="418"/>
      <c r="H79" s="418"/>
      <c r="I79" s="173"/>
      <c r="J79" s="64"/>
      <c r="K79" s="64"/>
      <c r="L79" s="62"/>
    </row>
    <row r="80" spans="2:12" s="1" customFormat="1" ht="14.4" customHeight="1">
      <c r="B80" s="42"/>
      <c r="C80" s="66" t="s">
        <v>1837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 ht="23.25" customHeight="1">
      <c r="B81" s="42"/>
      <c r="C81" s="64"/>
      <c r="D81" s="64"/>
      <c r="E81" s="388" t="str">
        <f>E13</f>
        <v>INT - Interiér</v>
      </c>
      <c r="F81" s="418"/>
      <c r="G81" s="418"/>
      <c r="H81" s="418"/>
      <c r="I81" s="173"/>
      <c r="J81" s="64"/>
      <c r="K81" s="64"/>
      <c r="L81" s="62"/>
    </row>
    <row r="82" spans="2:65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17.4.2017</v>
      </c>
      <c r="K83" s="64"/>
      <c r="L83" s="62"/>
    </row>
    <row r="84" spans="2:65" s="1" customFormat="1" ht="6.9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3.2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31</v>
      </c>
      <c r="J85" s="174" t="str">
        <f>E25</f>
        <v xml:space="preserve"> </v>
      </c>
      <c r="K85" s="64"/>
      <c r="L85" s="62"/>
    </row>
    <row r="86" spans="2:65" s="1" customFormat="1" ht="14.4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65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65" s="10" customFormat="1" ht="29.25" customHeight="1">
      <c r="B88" s="176"/>
      <c r="C88" s="177" t="s">
        <v>173</v>
      </c>
      <c r="D88" s="178" t="s">
        <v>53</v>
      </c>
      <c r="E88" s="178" t="s">
        <v>49</v>
      </c>
      <c r="F88" s="178" t="s">
        <v>174</v>
      </c>
      <c r="G88" s="178" t="s">
        <v>175</v>
      </c>
      <c r="H88" s="178" t="s">
        <v>176</v>
      </c>
      <c r="I88" s="179" t="s">
        <v>177</v>
      </c>
      <c r="J88" s="178" t="s">
        <v>158</v>
      </c>
      <c r="K88" s="180" t="s">
        <v>178</v>
      </c>
      <c r="L88" s="181"/>
      <c r="M88" s="82" t="s">
        <v>179</v>
      </c>
      <c r="N88" s="83" t="s">
        <v>38</v>
      </c>
      <c r="O88" s="83" t="s">
        <v>180</v>
      </c>
      <c r="P88" s="83" t="s">
        <v>181</v>
      </c>
      <c r="Q88" s="83" t="s">
        <v>182</v>
      </c>
      <c r="R88" s="83" t="s">
        <v>183</v>
      </c>
      <c r="S88" s="83" t="s">
        <v>184</v>
      </c>
      <c r="T88" s="84" t="s">
        <v>185</v>
      </c>
    </row>
    <row r="89" spans="2:65" s="1" customFormat="1" ht="29.25" customHeight="1">
      <c r="B89" s="42"/>
      <c r="C89" s="88" t="s">
        <v>159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67</v>
      </c>
      <c r="AU89" s="25" t="s">
        <v>160</v>
      </c>
      <c r="BK89" s="185">
        <f>BK90</f>
        <v>0</v>
      </c>
    </row>
    <row r="90" spans="2:65" s="11" customFormat="1" ht="37.35" customHeight="1">
      <c r="B90" s="186"/>
      <c r="C90" s="187"/>
      <c r="D90" s="200" t="s">
        <v>67</v>
      </c>
      <c r="E90" s="268" t="s">
        <v>574</v>
      </c>
      <c r="F90" s="268" t="s">
        <v>1840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SUM(P91:P116)</f>
        <v>0</v>
      </c>
      <c r="Q90" s="194"/>
      <c r="R90" s="195">
        <f>SUM(R91:R116)</f>
        <v>0</v>
      </c>
      <c r="S90" s="194"/>
      <c r="T90" s="196">
        <f>SUM(T91:T116)</f>
        <v>0</v>
      </c>
      <c r="AR90" s="197" t="s">
        <v>195</v>
      </c>
      <c r="AT90" s="198" t="s">
        <v>67</v>
      </c>
      <c r="AU90" s="198" t="s">
        <v>68</v>
      </c>
      <c r="AY90" s="197" t="s">
        <v>188</v>
      </c>
      <c r="BK90" s="199">
        <f>SUM(BK91:BK116)</f>
        <v>0</v>
      </c>
    </row>
    <row r="91" spans="2:65" s="1" customFormat="1" ht="22.5" customHeight="1">
      <c r="B91" s="42"/>
      <c r="C91" s="203" t="s">
        <v>75</v>
      </c>
      <c r="D91" s="203" t="s">
        <v>190</v>
      </c>
      <c r="E91" s="204" t="s">
        <v>1841</v>
      </c>
      <c r="F91" s="205" t="s">
        <v>1842</v>
      </c>
      <c r="G91" s="206" t="s">
        <v>579</v>
      </c>
      <c r="H91" s="207">
        <v>2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580</v>
      </c>
      <c r="AT91" s="25" t="s">
        <v>190</v>
      </c>
      <c r="AU91" s="25" t="s">
        <v>75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580</v>
      </c>
      <c r="BM91" s="25" t="s">
        <v>1843</v>
      </c>
    </row>
    <row r="92" spans="2:65" s="12" customFormat="1">
      <c r="B92" s="215"/>
      <c r="C92" s="216"/>
      <c r="D92" s="229" t="s">
        <v>197</v>
      </c>
      <c r="E92" s="239" t="s">
        <v>21</v>
      </c>
      <c r="F92" s="240" t="s">
        <v>1844</v>
      </c>
      <c r="G92" s="216"/>
      <c r="H92" s="241">
        <v>2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75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" customFormat="1" ht="22.5" customHeight="1">
      <c r="B93" s="42"/>
      <c r="C93" s="256" t="s">
        <v>79</v>
      </c>
      <c r="D93" s="256" t="s">
        <v>292</v>
      </c>
      <c r="E93" s="257" t="s">
        <v>1845</v>
      </c>
      <c r="F93" s="258" t="s">
        <v>1846</v>
      </c>
      <c r="G93" s="259" t="s">
        <v>430</v>
      </c>
      <c r="H93" s="260">
        <v>3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580</v>
      </c>
      <c r="AT93" s="25" t="s">
        <v>292</v>
      </c>
      <c r="AU93" s="25" t="s">
        <v>75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580</v>
      </c>
      <c r="BM93" s="25" t="s">
        <v>1847</v>
      </c>
    </row>
    <row r="94" spans="2:65" s="12" customFormat="1">
      <c r="B94" s="215"/>
      <c r="C94" s="216"/>
      <c r="D94" s="229" t="s">
        <v>197</v>
      </c>
      <c r="E94" s="239" t="s">
        <v>21</v>
      </c>
      <c r="F94" s="240" t="s">
        <v>114</v>
      </c>
      <c r="G94" s="216"/>
      <c r="H94" s="241">
        <v>3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75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22.5" customHeight="1">
      <c r="B95" s="42"/>
      <c r="C95" s="203" t="s">
        <v>114</v>
      </c>
      <c r="D95" s="203" t="s">
        <v>190</v>
      </c>
      <c r="E95" s="204" t="s">
        <v>1848</v>
      </c>
      <c r="F95" s="205" t="s">
        <v>1849</v>
      </c>
      <c r="G95" s="206" t="s">
        <v>430</v>
      </c>
      <c r="H95" s="207">
        <v>25</v>
      </c>
      <c r="I95" s="208"/>
      <c r="J95" s="209">
        <f>ROUND(I95*H95,2)</f>
        <v>0</v>
      </c>
      <c r="K95" s="205" t="s">
        <v>21</v>
      </c>
      <c r="L95" s="62"/>
      <c r="M95" s="210" t="s">
        <v>21</v>
      </c>
      <c r="N95" s="211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580</v>
      </c>
      <c r="AT95" s="25" t="s">
        <v>190</v>
      </c>
      <c r="AU95" s="25" t="s">
        <v>75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580</v>
      </c>
      <c r="BM95" s="25" t="s">
        <v>1850</v>
      </c>
    </row>
    <row r="96" spans="2:65" s="12" customFormat="1">
      <c r="B96" s="215"/>
      <c r="C96" s="216"/>
      <c r="D96" s="229" t="s">
        <v>197</v>
      </c>
      <c r="E96" s="239" t="s">
        <v>21</v>
      </c>
      <c r="F96" s="240" t="s">
        <v>317</v>
      </c>
      <c r="G96" s="216"/>
      <c r="H96" s="241">
        <v>25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75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03" t="s">
        <v>195</v>
      </c>
      <c r="D97" s="203" t="s">
        <v>190</v>
      </c>
      <c r="E97" s="204" t="s">
        <v>1851</v>
      </c>
      <c r="F97" s="205" t="s">
        <v>1852</v>
      </c>
      <c r="G97" s="206" t="s">
        <v>430</v>
      </c>
      <c r="H97" s="207">
        <v>2</v>
      </c>
      <c r="I97" s="208"/>
      <c r="J97" s="209">
        <f>ROUND(I97*H97,2)</f>
        <v>0</v>
      </c>
      <c r="K97" s="205" t="s">
        <v>21</v>
      </c>
      <c r="L97" s="62"/>
      <c r="M97" s="210" t="s">
        <v>21</v>
      </c>
      <c r="N97" s="211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580</v>
      </c>
      <c r="AT97" s="25" t="s">
        <v>190</v>
      </c>
      <c r="AU97" s="25" t="s">
        <v>75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580</v>
      </c>
      <c r="BM97" s="25" t="s">
        <v>1853</v>
      </c>
    </row>
    <row r="98" spans="2:65" s="12" customFormat="1">
      <c r="B98" s="215"/>
      <c r="C98" s="216"/>
      <c r="D98" s="229" t="s">
        <v>197</v>
      </c>
      <c r="E98" s="239" t="s">
        <v>21</v>
      </c>
      <c r="F98" s="240" t="s">
        <v>79</v>
      </c>
      <c r="G98" s="216"/>
      <c r="H98" s="241">
        <v>2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75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03" t="s">
        <v>212</v>
      </c>
      <c r="D99" s="203" t="s">
        <v>190</v>
      </c>
      <c r="E99" s="204" t="s">
        <v>1854</v>
      </c>
      <c r="F99" s="205" t="s">
        <v>1855</v>
      </c>
      <c r="G99" s="206" t="s">
        <v>430</v>
      </c>
      <c r="H99" s="207">
        <v>2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580</v>
      </c>
      <c r="AT99" s="25" t="s">
        <v>190</v>
      </c>
      <c r="AU99" s="25" t="s">
        <v>75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580</v>
      </c>
      <c r="BM99" s="25" t="s">
        <v>1856</v>
      </c>
    </row>
    <row r="100" spans="2:65" s="12" customFormat="1">
      <c r="B100" s="215"/>
      <c r="C100" s="216"/>
      <c r="D100" s="229" t="s">
        <v>197</v>
      </c>
      <c r="E100" s="239" t="s">
        <v>21</v>
      </c>
      <c r="F100" s="240" t="s">
        <v>79</v>
      </c>
      <c r="G100" s="216"/>
      <c r="H100" s="241">
        <v>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75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217</v>
      </c>
      <c r="D101" s="203" t="s">
        <v>190</v>
      </c>
      <c r="E101" s="204" t="s">
        <v>1857</v>
      </c>
      <c r="F101" s="205" t="s">
        <v>1858</v>
      </c>
      <c r="G101" s="206" t="s">
        <v>430</v>
      </c>
      <c r="H101" s="207">
        <v>1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580</v>
      </c>
      <c r="AT101" s="25" t="s">
        <v>190</v>
      </c>
      <c r="AU101" s="25" t="s">
        <v>75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580</v>
      </c>
      <c r="BM101" s="25" t="s">
        <v>1859</v>
      </c>
    </row>
    <row r="102" spans="2:65" s="12" customFormat="1">
      <c r="B102" s="215"/>
      <c r="C102" s="216"/>
      <c r="D102" s="229" t="s">
        <v>197</v>
      </c>
      <c r="E102" s="239" t="s">
        <v>21</v>
      </c>
      <c r="F102" s="240" t="s">
        <v>75</v>
      </c>
      <c r="G102" s="216"/>
      <c r="H102" s="241">
        <v>1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75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" customFormat="1" ht="22.5" customHeight="1">
      <c r="B103" s="42"/>
      <c r="C103" s="256" t="s">
        <v>222</v>
      </c>
      <c r="D103" s="256" t="s">
        <v>292</v>
      </c>
      <c r="E103" s="257" t="s">
        <v>1860</v>
      </c>
      <c r="F103" s="258" t="s">
        <v>1861</v>
      </c>
      <c r="G103" s="259" t="s">
        <v>430</v>
      </c>
      <c r="H103" s="260">
        <v>1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39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580</v>
      </c>
      <c r="AT103" s="25" t="s">
        <v>292</v>
      </c>
      <c r="AU103" s="25" t="s">
        <v>75</v>
      </c>
      <c r="AY103" s="25" t="s">
        <v>188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75</v>
      </c>
      <c r="BK103" s="214">
        <f>ROUND(I103*H103,2)</f>
        <v>0</v>
      </c>
      <c r="BL103" s="25" t="s">
        <v>580</v>
      </c>
      <c r="BM103" s="25" t="s">
        <v>1862</v>
      </c>
    </row>
    <row r="104" spans="2:65" s="12" customFormat="1">
      <c r="B104" s="215"/>
      <c r="C104" s="216"/>
      <c r="D104" s="229" t="s">
        <v>197</v>
      </c>
      <c r="E104" s="239" t="s">
        <v>21</v>
      </c>
      <c r="F104" s="240" t="s">
        <v>75</v>
      </c>
      <c r="G104" s="216"/>
      <c r="H104" s="241">
        <v>1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75</v>
      </c>
      <c r="AV104" s="12" t="s">
        <v>79</v>
      </c>
      <c r="AW104" s="12" t="s">
        <v>32</v>
      </c>
      <c r="AX104" s="12" t="s">
        <v>75</v>
      </c>
      <c r="AY104" s="226" t="s">
        <v>188</v>
      </c>
    </row>
    <row r="105" spans="2:65" s="1" customFormat="1" ht="22.5" customHeight="1">
      <c r="B105" s="42"/>
      <c r="C105" s="256" t="s">
        <v>227</v>
      </c>
      <c r="D105" s="256" t="s">
        <v>292</v>
      </c>
      <c r="E105" s="257" t="s">
        <v>1863</v>
      </c>
      <c r="F105" s="258" t="s">
        <v>1864</v>
      </c>
      <c r="G105" s="259" t="s">
        <v>430</v>
      </c>
      <c r="H105" s="260">
        <v>2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39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580</v>
      </c>
      <c r="AT105" s="25" t="s">
        <v>292</v>
      </c>
      <c r="AU105" s="25" t="s">
        <v>75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580</v>
      </c>
      <c r="BM105" s="25" t="s">
        <v>1865</v>
      </c>
    </row>
    <row r="106" spans="2:65" s="12" customFormat="1">
      <c r="B106" s="215"/>
      <c r="C106" s="216"/>
      <c r="D106" s="229" t="s">
        <v>197</v>
      </c>
      <c r="E106" s="239" t="s">
        <v>21</v>
      </c>
      <c r="F106" s="240" t="s">
        <v>79</v>
      </c>
      <c r="G106" s="216"/>
      <c r="H106" s="241">
        <v>2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75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03" t="s">
        <v>231</v>
      </c>
      <c r="D107" s="203" t="s">
        <v>190</v>
      </c>
      <c r="E107" s="204" t="s">
        <v>1866</v>
      </c>
      <c r="F107" s="205" t="s">
        <v>1867</v>
      </c>
      <c r="G107" s="206" t="s">
        <v>430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39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580</v>
      </c>
      <c r="AT107" s="25" t="s">
        <v>190</v>
      </c>
      <c r="AU107" s="25" t="s">
        <v>75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580</v>
      </c>
      <c r="BM107" s="25" t="s">
        <v>1868</v>
      </c>
    </row>
    <row r="108" spans="2:65" s="12" customFormat="1">
      <c r="B108" s="215"/>
      <c r="C108" s="216"/>
      <c r="D108" s="229" t="s">
        <v>197</v>
      </c>
      <c r="E108" s="239" t="s">
        <v>21</v>
      </c>
      <c r="F108" s="240" t="s">
        <v>75</v>
      </c>
      <c r="G108" s="216"/>
      <c r="H108" s="241">
        <v>1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75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22.5" customHeight="1">
      <c r="B109" s="42"/>
      <c r="C109" s="203" t="s">
        <v>239</v>
      </c>
      <c r="D109" s="203" t="s">
        <v>190</v>
      </c>
      <c r="E109" s="204" t="s">
        <v>1869</v>
      </c>
      <c r="F109" s="205" t="s">
        <v>1870</v>
      </c>
      <c r="G109" s="206" t="s">
        <v>430</v>
      </c>
      <c r="H109" s="207">
        <v>2</v>
      </c>
      <c r="I109" s="208"/>
      <c r="J109" s="209">
        <f>ROUND(I109*H109,2)</f>
        <v>0</v>
      </c>
      <c r="K109" s="205" t="s">
        <v>21</v>
      </c>
      <c r="L109" s="62"/>
      <c r="M109" s="210" t="s">
        <v>21</v>
      </c>
      <c r="N109" s="211" t="s">
        <v>39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580</v>
      </c>
      <c r="AT109" s="25" t="s">
        <v>190</v>
      </c>
      <c r="AU109" s="25" t="s">
        <v>75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580</v>
      </c>
      <c r="BM109" s="25" t="s">
        <v>1871</v>
      </c>
    </row>
    <row r="110" spans="2:65" s="12" customFormat="1">
      <c r="B110" s="215"/>
      <c r="C110" s="216"/>
      <c r="D110" s="229" t="s">
        <v>197</v>
      </c>
      <c r="E110" s="239" t="s">
        <v>21</v>
      </c>
      <c r="F110" s="240" t="s">
        <v>79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75</v>
      </c>
      <c r="AV110" s="12" t="s">
        <v>79</v>
      </c>
      <c r="AW110" s="12" t="s">
        <v>32</v>
      </c>
      <c r="AX110" s="12" t="s">
        <v>75</v>
      </c>
      <c r="AY110" s="226" t="s">
        <v>188</v>
      </c>
    </row>
    <row r="111" spans="2:65" s="1" customFormat="1" ht="22.5" customHeight="1">
      <c r="B111" s="42"/>
      <c r="C111" s="256" t="s">
        <v>244</v>
      </c>
      <c r="D111" s="256" t="s">
        <v>292</v>
      </c>
      <c r="E111" s="257" t="s">
        <v>1872</v>
      </c>
      <c r="F111" s="258" t="s">
        <v>1873</v>
      </c>
      <c r="G111" s="259" t="s">
        <v>430</v>
      </c>
      <c r="H111" s="260">
        <v>2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39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580</v>
      </c>
      <c r="AT111" s="25" t="s">
        <v>292</v>
      </c>
      <c r="AU111" s="25" t="s">
        <v>75</v>
      </c>
      <c r="AY111" s="25" t="s">
        <v>188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75</v>
      </c>
      <c r="BK111" s="214">
        <f>ROUND(I111*H111,2)</f>
        <v>0</v>
      </c>
      <c r="BL111" s="25" t="s">
        <v>580</v>
      </c>
      <c r="BM111" s="25" t="s">
        <v>1874</v>
      </c>
    </row>
    <row r="112" spans="2:65" s="12" customFormat="1">
      <c r="B112" s="215"/>
      <c r="C112" s="216"/>
      <c r="D112" s="229" t="s">
        <v>197</v>
      </c>
      <c r="E112" s="239" t="s">
        <v>21</v>
      </c>
      <c r="F112" s="240" t="s">
        <v>79</v>
      </c>
      <c r="G112" s="216"/>
      <c r="H112" s="241">
        <v>2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75</v>
      </c>
      <c r="AV112" s="12" t="s">
        <v>79</v>
      </c>
      <c r="AW112" s="12" t="s">
        <v>32</v>
      </c>
      <c r="AX112" s="12" t="s">
        <v>75</v>
      </c>
      <c r="AY112" s="226" t="s">
        <v>188</v>
      </c>
    </row>
    <row r="113" spans="2:65" s="1" customFormat="1" ht="22.5" customHeight="1">
      <c r="B113" s="42"/>
      <c r="C113" s="203" t="s">
        <v>250</v>
      </c>
      <c r="D113" s="203" t="s">
        <v>190</v>
      </c>
      <c r="E113" s="204" t="s">
        <v>1872</v>
      </c>
      <c r="F113" s="205" t="s">
        <v>1875</v>
      </c>
      <c r="G113" s="206" t="s">
        <v>430</v>
      </c>
      <c r="H113" s="207">
        <v>2</v>
      </c>
      <c r="I113" s="208"/>
      <c r="J113" s="209">
        <f>ROUND(I113*H113,2)</f>
        <v>0</v>
      </c>
      <c r="K113" s="205" t="s">
        <v>21</v>
      </c>
      <c r="L113" s="62"/>
      <c r="M113" s="210" t="s">
        <v>21</v>
      </c>
      <c r="N113" s="211" t="s">
        <v>39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580</v>
      </c>
      <c r="AT113" s="25" t="s">
        <v>190</v>
      </c>
      <c r="AU113" s="25" t="s">
        <v>75</v>
      </c>
      <c r="AY113" s="25" t="s">
        <v>188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75</v>
      </c>
      <c r="BK113" s="214">
        <f>ROUND(I113*H113,2)</f>
        <v>0</v>
      </c>
      <c r="BL113" s="25" t="s">
        <v>580</v>
      </c>
      <c r="BM113" s="25" t="s">
        <v>1876</v>
      </c>
    </row>
    <row r="114" spans="2:65" s="12" customFormat="1">
      <c r="B114" s="215"/>
      <c r="C114" s="216"/>
      <c r="D114" s="229" t="s">
        <v>197</v>
      </c>
      <c r="E114" s="239" t="s">
        <v>21</v>
      </c>
      <c r="F114" s="240" t="s">
        <v>79</v>
      </c>
      <c r="G114" s="216"/>
      <c r="H114" s="241">
        <v>2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75</v>
      </c>
      <c r="AV114" s="12" t="s">
        <v>79</v>
      </c>
      <c r="AW114" s="12" t="s">
        <v>32</v>
      </c>
      <c r="AX114" s="12" t="s">
        <v>75</v>
      </c>
      <c r="AY114" s="226" t="s">
        <v>188</v>
      </c>
    </row>
    <row r="115" spans="2:65" s="1" customFormat="1" ht="22.5" customHeight="1">
      <c r="B115" s="42"/>
      <c r="C115" s="203" t="s">
        <v>256</v>
      </c>
      <c r="D115" s="203" t="s">
        <v>190</v>
      </c>
      <c r="E115" s="204" t="s">
        <v>1877</v>
      </c>
      <c r="F115" s="205" t="s">
        <v>1878</v>
      </c>
      <c r="G115" s="206" t="s">
        <v>430</v>
      </c>
      <c r="H115" s="207">
        <v>2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580</v>
      </c>
      <c r="AT115" s="25" t="s">
        <v>190</v>
      </c>
      <c r="AU115" s="25" t="s">
        <v>75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580</v>
      </c>
      <c r="BM115" s="25" t="s">
        <v>1879</v>
      </c>
    </row>
    <row r="116" spans="2:65" s="12" customFormat="1">
      <c r="B116" s="215"/>
      <c r="C116" s="216"/>
      <c r="D116" s="217" t="s">
        <v>197</v>
      </c>
      <c r="E116" s="218" t="s">
        <v>21</v>
      </c>
      <c r="F116" s="219" t="s">
        <v>79</v>
      </c>
      <c r="G116" s="216"/>
      <c r="H116" s="220">
        <v>2</v>
      </c>
      <c r="I116" s="221"/>
      <c r="J116" s="216"/>
      <c r="K116" s="216"/>
      <c r="L116" s="222"/>
      <c r="M116" s="270"/>
      <c r="N116" s="271"/>
      <c r="O116" s="271"/>
      <c r="P116" s="271"/>
      <c r="Q116" s="271"/>
      <c r="R116" s="271"/>
      <c r="S116" s="271"/>
      <c r="T116" s="272"/>
      <c r="AT116" s="226" t="s">
        <v>197</v>
      </c>
      <c r="AU116" s="226" t="s">
        <v>75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6.9" customHeight="1">
      <c r="B117" s="57"/>
      <c r="C117" s="58"/>
      <c r="D117" s="58"/>
      <c r="E117" s="58"/>
      <c r="F117" s="58"/>
      <c r="G117" s="58"/>
      <c r="H117" s="58"/>
      <c r="I117" s="149"/>
      <c r="J117" s="58"/>
      <c r="K117" s="58"/>
      <c r="L117" s="62"/>
    </row>
  </sheetData>
  <sheetProtection password="CC35" sheet="1" objects="1" scenarios="1" formatCells="0" formatColumns="0" formatRows="0" sort="0" autoFilter="0"/>
  <autoFilter ref="C88:K116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120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680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1880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ROUND(SUM(BE89:BE122), 2)</f>
        <v>0</v>
      </c>
      <c r="G34" s="43"/>
      <c r="H34" s="43"/>
      <c r="I34" s="141">
        <v>0.21</v>
      </c>
      <c r="J34" s="140">
        <f>ROUND(ROUND((SUM(BE89:BE122)),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ROUND(SUM(BF89:BF122), 2)</f>
        <v>0</v>
      </c>
      <c r="G35" s="43"/>
      <c r="H35" s="43"/>
      <c r="I35" s="141">
        <v>0.15</v>
      </c>
      <c r="J35" s="140">
        <f>ROUND(ROUND((SUM(BF89:BF122)),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ROUND(SUM(BG89:BG122),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ROUND(SUM(BH89:BH122),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ROUND(SUM(BI89:BI122),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680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KOMP - Kompresor na stlačený vzduch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160</v>
      </c>
    </row>
    <row r="65" spans="2:12" s="8" customFormat="1" ht="24.9" customHeight="1">
      <c r="B65" s="159"/>
      <c r="C65" s="160"/>
      <c r="D65" s="161" t="s">
        <v>1881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2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2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172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16" t="str">
        <f>E7</f>
        <v>IVC v Jablunkově</v>
      </c>
      <c r="F75" s="417"/>
      <c r="G75" s="417"/>
      <c r="H75" s="417"/>
      <c r="I75" s="173"/>
      <c r="J75" s="64"/>
      <c r="K75" s="64"/>
      <c r="L75" s="62"/>
    </row>
    <row r="76" spans="2:12" ht="13.2">
      <c r="B76" s="29"/>
      <c r="C76" s="66" t="s">
        <v>154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16" t="s">
        <v>679</v>
      </c>
      <c r="F77" s="425"/>
      <c r="G77" s="425"/>
      <c r="H77" s="425"/>
      <c r="J77" s="273"/>
      <c r="K77" s="273"/>
      <c r="L77" s="274"/>
    </row>
    <row r="78" spans="2:12" ht="13.2">
      <c r="B78" s="29"/>
      <c r="C78" s="66" t="s">
        <v>582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680</v>
      </c>
      <c r="F79" s="418"/>
      <c r="G79" s="418"/>
      <c r="H79" s="418"/>
      <c r="I79" s="173"/>
      <c r="J79" s="64"/>
      <c r="K79" s="64"/>
      <c r="L79" s="62"/>
    </row>
    <row r="80" spans="2:12" s="1" customFormat="1" ht="14.4" customHeight="1">
      <c r="B80" s="42"/>
      <c r="C80" s="66" t="s">
        <v>1837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 ht="23.25" customHeight="1">
      <c r="B81" s="42"/>
      <c r="C81" s="64"/>
      <c r="D81" s="64"/>
      <c r="E81" s="388" t="str">
        <f>E13</f>
        <v>KOMP - Kompresor na stlačený vzduch</v>
      </c>
      <c r="F81" s="418"/>
      <c r="G81" s="418"/>
      <c r="H81" s="418"/>
      <c r="I81" s="173"/>
      <c r="J81" s="64"/>
      <c r="K81" s="64"/>
      <c r="L81" s="62"/>
    </row>
    <row r="82" spans="2:65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17.4.2017</v>
      </c>
      <c r="K83" s="64"/>
      <c r="L83" s="62"/>
    </row>
    <row r="84" spans="2:65" s="1" customFormat="1" ht="6.9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" customFormat="1" ht="13.2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31</v>
      </c>
      <c r="J85" s="174" t="str">
        <f>E25</f>
        <v xml:space="preserve"> </v>
      </c>
      <c r="K85" s="64"/>
      <c r="L85" s="62"/>
    </row>
    <row r="86" spans="2:65" s="1" customFormat="1" ht="14.4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65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65" s="10" customFormat="1" ht="29.25" customHeight="1">
      <c r="B88" s="176"/>
      <c r="C88" s="177" t="s">
        <v>173</v>
      </c>
      <c r="D88" s="178" t="s">
        <v>53</v>
      </c>
      <c r="E88" s="178" t="s">
        <v>49</v>
      </c>
      <c r="F88" s="178" t="s">
        <v>174</v>
      </c>
      <c r="G88" s="178" t="s">
        <v>175</v>
      </c>
      <c r="H88" s="178" t="s">
        <v>176</v>
      </c>
      <c r="I88" s="179" t="s">
        <v>177</v>
      </c>
      <c r="J88" s="178" t="s">
        <v>158</v>
      </c>
      <c r="K88" s="180" t="s">
        <v>178</v>
      </c>
      <c r="L88" s="181"/>
      <c r="M88" s="82" t="s">
        <v>179</v>
      </c>
      <c r="N88" s="83" t="s">
        <v>38</v>
      </c>
      <c r="O88" s="83" t="s">
        <v>180</v>
      </c>
      <c r="P88" s="83" t="s">
        <v>181</v>
      </c>
      <c r="Q88" s="83" t="s">
        <v>182</v>
      </c>
      <c r="R88" s="83" t="s">
        <v>183</v>
      </c>
      <c r="S88" s="83" t="s">
        <v>184</v>
      </c>
      <c r="T88" s="84" t="s">
        <v>185</v>
      </c>
    </row>
    <row r="89" spans="2:65" s="1" customFormat="1" ht="29.25" customHeight="1">
      <c r="B89" s="42"/>
      <c r="C89" s="88" t="s">
        <v>159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67</v>
      </c>
      <c r="AU89" s="25" t="s">
        <v>160</v>
      </c>
      <c r="BK89" s="185">
        <f>BK90</f>
        <v>0</v>
      </c>
    </row>
    <row r="90" spans="2:65" s="11" customFormat="1" ht="37.35" customHeight="1">
      <c r="B90" s="186"/>
      <c r="C90" s="187"/>
      <c r="D90" s="200" t="s">
        <v>67</v>
      </c>
      <c r="E90" s="268" t="s">
        <v>574</v>
      </c>
      <c r="F90" s="268" t="s">
        <v>1882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SUM(P91:P122)</f>
        <v>0</v>
      </c>
      <c r="Q90" s="194"/>
      <c r="R90" s="195">
        <f>SUM(R91:R122)</f>
        <v>0</v>
      </c>
      <c r="S90" s="194"/>
      <c r="T90" s="196">
        <f>SUM(T91:T122)</f>
        <v>0</v>
      </c>
      <c r="AR90" s="197" t="s">
        <v>195</v>
      </c>
      <c r="AT90" s="198" t="s">
        <v>67</v>
      </c>
      <c r="AU90" s="198" t="s">
        <v>68</v>
      </c>
      <c r="AY90" s="197" t="s">
        <v>188</v>
      </c>
      <c r="BK90" s="199">
        <f>SUM(BK91:BK122)</f>
        <v>0</v>
      </c>
    </row>
    <row r="91" spans="2:65" s="1" customFormat="1" ht="22.5" customHeight="1">
      <c r="B91" s="42"/>
      <c r="C91" s="203" t="s">
        <v>75</v>
      </c>
      <c r="D91" s="203" t="s">
        <v>190</v>
      </c>
      <c r="E91" s="204" t="s">
        <v>1883</v>
      </c>
      <c r="F91" s="205" t="s">
        <v>1884</v>
      </c>
      <c r="G91" s="206" t="s">
        <v>579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580</v>
      </c>
      <c r="AT91" s="25" t="s">
        <v>190</v>
      </c>
      <c r="AU91" s="25" t="s">
        <v>75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580</v>
      </c>
      <c r="BM91" s="25" t="s">
        <v>1885</v>
      </c>
    </row>
    <row r="92" spans="2:65" s="12" customFormat="1">
      <c r="B92" s="215"/>
      <c r="C92" s="216"/>
      <c r="D92" s="229" t="s">
        <v>197</v>
      </c>
      <c r="E92" s="239" t="s">
        <v>21</v>
      </c>
      <c r="F92" s="240" t="s">
        <v>75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75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" customFormat="1" ht="22.5" customHeight="1">
      <c r="B93" s="42"/>
      <c r="C93" s="256" t="s">
        <v>79</v>
      </c>
      <c r="D93" s="256" t="s">
        <v>292</v>
      </c>
      <c r="E93" s="257" t="s">
        <v>1886</v>
      </c>
      <c r="F93" s="258" t="s">
        <v>1887</v>
      </c>
      <c r="G93" s="259" t="s">
        <v>430</v>
      </c>
      <c r="H93" s="260">
        <v>1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580</v>
      </c>
      <c r="AT93" s="25" t="s">
        <v>292</v>
      </c>
      <c r="AU93" s="25" t="s">
        <v>75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580</v>
      </c>
      <c r="BM93" s="25" t="s">
        <v>1888</v>
      </c>
    </row>
    <row r="94" spans="2:65" s="12" customFormat="1">
      <c r="B94" s="215"/>
      <c r="C94" s="216"/>
      <c r="D94" s="229" t="s">
        <v>197</v>
      </c>
      <c r="E94" s="239" t="s">
        <v>21</v>
      </c>
      <c r="F94" s="240" t="s">
        <v>75</v>
      </c>
      <c r="G94" s="216"/>
      <c r="H94" s="241">
        <v>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75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22.5" customHeight="1">
      <c r="B95" s="42"/>
      <c r="C95" s="256" t="s">
        <v>114</v>
      </c>
      <c r="D95" s="256" t="s">
        <v>292</v>
      </c>
      <c r="E95" s="257" t="s">
        <v>1889</v>
      </c>
      <c r="F95" s="258" t="s">
        <v>1890</v>
      </c>
      <c r="G95" s="259" t="s">
        <v>234</v>
      </c>
      <c r="H95" s="260">
        <v>60</v>
      </c>
      <c r="I95" s="261"/>
      <c r="J95" s="262">
        <f>ROUND(I95*H95,2)</f>
        <v>0</v>
      </c>
      <c r="K95" s="258" t="s">
        <v>21</v>
      </c>
      <c r="L95" s="263"/>
      <c r="M95" s="264" t="s">
        <v>21</v>
      </c>
      <c r="N95" s="265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580</v>
      </c>
      <c r="AT95" s="25" t="s">
        <v>292</v>
      </c>
      <c r="AU95" s="25" t="s">
        <v>75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580</v>
      </c>
      <c r="BM95" s="25" t="s">
        <v>1891</v>
      </c>
    </row>
    <row r="96" spans="2:65" s="12" customFormat="1">
      <c r="B96" s="215"/>
      <c r="C96" s="216"/>
      <c r="D96" s="229" t="s">
        <v>197</v>
      </c>
      <c r="E96" s="239" t="s">
        <v>21</v>
      </c>
      <c r="F96" s="240" t="s">
        <v>493</v>
      </c>
      <c r="G96" s="216"/>
      <c r="H96" s="241">
        <v>60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75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56" t="s">
        <v>195</v>
      </c>
      <c r="D97" s="256" t="s">
        <v>292</v>
      </c>
      <c r="E97" s="257" t="s">
        <v>1892</v>
      </c>
      <c r="F97" s="258" t="s">
        <v>1893</v>
      </c>
      <c r="G97" s="259" t="s">
        <v>234</v>
      </c>
      <c r="H97" s="260">
        <v>65</v>
      </c>
      <c r="I97" s="261"/>
      <c r="J97" s="262">
        <f>ROUND(I97*H97,2)</f>
        <v>0</v>
      </c>
      <c r="K97" s="258" t="s">
        <v>21</v>
      </c>
      <c r="L97" s="263"/>
      <c r="M97" s="264" t="s">
        <v>21</v>
      </c>
      <c r="N97" s="265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580</v>
      </c>
      <c r="AT97" s="25" t="s">
        <v>292</v>
      </c>
      <c r="AU97" s="25" t="s">
        <v>75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580</v>
      </c>
      <c r="BM97" s="25" t="s">
        <v>1894</v>
      </c>
    </row>
    <row r="98" spans="2:65" s="12" customFormat="1">
      <c r="B98" s="215"/>
      <c r="C98" s="216"/>
      <c r="D98" s="229" t="s">
        <v>197</v>
      </c>
      <c r="E98" s="239" t="s">
        <v>21</v>
      </c>
      <c r="F98" s="240" t="s">
        <v>516</v>
      </c>
      <c r="G98" s="216"/>
      <c r="H98" s="241">
        <v>65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75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56" t="s">
        <v>212</v>
      </c>
      <c r="D99" s="256" t="s">
        <v>292</v>
      </c>
      <c r="E99" s="257" t="s">
        <v>1895</v>
      </c>
      <c r="F99" s="258" t="s">
        <v>1896</v>
      </c>
      <c r="G99" s="259" t="s">
        <v>1409</v>
      </c>
      <c r="H99" s="260">
        <v>12</v>
      </c>
      <c r="I99" s="261"/>
      <c r="J99" s="262">
        <f>ROUND(I99*H99,2)</f>
        <v>0</v>
      </c>
      <c r="K99" s="258" t="s">
        <v>21</v>
      </c>
      <c r="L99" s="263"/>
      <c r="M99" s="264" t="s">
        <v>21</v>
      </c>
      <c r="N99" s="265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580</v>
      </c>
      <c r="AT99" s="25" t="s">
        <v>292</v>
      </c>
      <c r="AU99" s="25" t="s">
        <v>75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580</v>
      </c>
      <c r="BM99" s="25" t="s">
        <v>1897</v>
      </c>
    </row>
    <row r="100" spans="2:65" s="12" customFormat="1">
      <c r="B100" s="215"/>
      <c r="C100" s="216"/>
      <c r="D100" s="229" t="s">
        <v>197</v>
      </c>
      <c r="E100" s="239" t="s">
        <v>21</v>
      </c>
      <c r="F100" s="240" t="s">
        <v>250</v>
      </c>
      <c r="G100" s="216"/>
      <c r="H100" s="241">
        <v>12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75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56" t="s">
        <v>217</v>
      </c>
      <c r="D101" s="256" t="s">
        <v>292</v>
      </c>
      <c r="E101" s="257" t="s">
        <v>1898</v>
      </c>
      <c r="F101" s="258" t="s">
        <v>1899</v>
      </c>
      <c r="G101" s="259" t="s">
        <v>1409</v>
      </c>
      <c r="H101" s="260">
        <v>15</v>
      </c>
      <c r="I101" s="261"/>
      <c r="J101" s="262">
        <f>ROUND(I101*H101,2)</f>
        <v>0</v>
      </c>
      <c r="K101" s="258" t="s">
        <v>21</v>
      </c>
      <c r="L101" s="263"/>
      <c r="M101" s="264" t="s">
        <v>21</v>
      </c>
      <c r="N101" s="265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580</v>
      </c>
      <c r="AT101" s="25" t="s">
        <v>292</v>
      </c>
      <c r="AU101" s="25" t="s">
        <v>75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580</v>
      </c>
      <c r="BM101" s="25" t="s">
        <v>1900</v>
      </c>
    </row>
    <row r="102" spans="2:65" s="12" customFormat="1">
      <c r="B102" s="215"/>
      <c r="C102" s="216"/>
      <c r="D102" s="229" t="s">
        <v>197</v>
      </c>
      <c r="E102" s="239" t="s">
        <v>21</v>
      </c>
      <c r="F102" s="240" t="s">
        <v>10</v>
      </c>
      <c r="G102" s="216"/>
      <c r="H102" s="241">
        <v>15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75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" customFormat="1" ht="22.5" customHeight="1">
      <c r="B103" s="42"/>
      <c r="C103" s="256" t="s">
        <v>222</v>
      </c>
      <c r="D103" s="256" t="s">
        <v>292</v>
      </c>
      <c r="E103" s="257" t="s">
        <v>1901</v>
      </c>
      <c r="F103" s="258" t="s">
        <v>1902</v>
      </c>
      <c r="G103" s="259" t="s">
        <v>1409</v>
      </c>
      <c r="H103" s="260">
        <v>10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39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580</v>
      </c>
      <c r="AT103" s="25" t="s">
        <v>292</v>
      </c>
      <c r="AU103" s="25" t="s">
        <v>75</v>
      </c>
      <c r="AY103" s="25" t="s">
        <v>188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75</v>
      </c>
      <c r="BK103" s="214">
        <f>ROUND(I103*H103,2)</f>
        <v>0</v>
      </c>
      <c r="BL103" s="25" t="s">
        <v>580</v>
      </c>
      <c r="BM103" s="25" t="s">
        <v>1903</v>
      </c>
    </row>
    <row r="104" spans="2:65" s="12" customFormat="1">
      <c r="B104" s="215"/>
      <c r="C104" s="216"/>
      <c r="D104" s="229" t="s">
        <v>197</v>
      </c>
      <c r="E104" s="239" t="s">
        <v>21</v>
      </c>
      <c r="F104" s="240" t="s">
        <v>239</v>
      </c>
      <c r="G104" s="216"/>
      <c r="H104" s="241">
        <v>10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75</v>
      </c>
      <c r="AV104" s="12" t="s">
        <v>79</v>
      </c>
      <c r="AW104" s="12" t="s">
        <v>32</v>
      </c>
      <c r="AX104" s="12" t="s">
        <v>75</v>
      </c>
      <c r="AY104" s="226" t="s">
        <v>188</v>
      </c>
    </row>
    <row r="105" spans="2:65" s="1" customFormat="1" ht="22.5" customHeight="1">
      <c r="B105" s="42"/>
      <c r="C105" s="256" t="s">
        <v>227</v>
      </c>
      <c r="D105" s="256" t="s">
        <v>292</v>
      </c>
      <c r="E105" s="257" t="s">
        <v>1904</v>
      </c>
      <c r="F105" s="258" t="s">
        <v>1905</v>
      </c>
      <c r="G105" s="259" t="s">
        <v>1409</v>
      </c>
      <c r="H105" s="260">
        <v>25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39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580</v>
      </c>
      <c r="AT105" s="25" t="s">
        <v>292</v>
      </c>
      <c r="AU105" s="25" t="s">
        <v>75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580</v>
      </c>
      <c r="BM105" s="25" t="s">
        <v>1906</v>
      </c>
    </row>
    <row r="106" spans="2:65" s="12" customFormat="1">
      <c r="B106" s="215"/>
      <c r="C106" s="216"/>
      <c r="D106" s="229" t="s">
        <v>197</v>
      </c>
      <c r="E106" s="239" t="s">
        <v>21</v>
      </c>
      <c r="F106" s="240" t="s">
        <v>317</v>
      </c>
      <c r="G106" s="216"/>
      <c r="H106" s="241">
        <v>25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75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56" t="s">
        <v>231</v>
      </c>
      <c r="D107" s="256" t="s">
        <v>292</v>
      </c>
      <c r="E107" s="257" t="s">
        <v>1907</v>
      </c>
      <c r="F107" s="258" t="s">
        <v>1908</v>
      </c>
      <c r="G107" s="259" t="s">
        <v>1409</v>
      </c>
      <c r="H107" s="260">
        <v>12</v>
      </c>
      <c r="I107" s="261"/>
      <c r="J107" s="262">
        <f>ROUND(I107*H107,2)</f>
        <v>0</v>
      </c>
      <c r="K107" s="258" t="s">
        <v>21</v>
      </c>
      <c r="L107" s="263"/>
      <c r="M107" s="264" t="s">
        <v>21</v>
      </c>
      <c r="N107" s="265" t="s">
        <v>39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580</v>
      </c>
      <c r="AT107" s="25" t="s">
        <v>292</v>
      </c>
      <c r="AU107" s="25" t="s">
        <v>75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580</v>
      </c>
      <c r="BM107" s="25" t="s">
        <v>1909</v>
      </c>
    </row>
    <row r="108" spans="2:65" s="12" customFormat="1">
      <c r="B108" s="215"/>
      <c r="C108" s="216"/>
      <c r="D108" s="229" t="s">
        <v>197</v>
      </c>
      <c r="E108" s="239" t="s">
        <v>21</v>
      </c>
      <c r="F108" s="240" t="s">
        <v>250</v>
      </c>
      <c r="G108" s="216"/>
      <c r="H108" s="241">
        <v>12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75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22.5" customHeight="1">
      <c r="B109" s="42"/>
      <c r="C109" s="256" t="s">
        <v>239</v>
      </c>
      <c r="D109" s="256" t="s">
        <v>292</v>
      </c>
      <c r="E109" s="257" t="s">
        <v>1910</v>
      </c>
      <c r="F109" s="258" t="s">
        <v>1911</v>
      </c>
      <c r="G109" s="259" t="s">
        <v>1409</v>
      </c>
      <c r="H109" s="260">
        <v>2</v>
      </c>
      <c r="I109" s="261"/>
      <c r="J109" s="262">
        <f>ROUND(I109*H109,2)</f>
        <v>0</v>
      </c>
      <c r="K109" s="258" t="s">
        <v>21</v>
      </c>
      <c r="L109" s="263"/>
      <c r="M109" s="264" t="s">
        <v>21</v>
      </c>
      <c r="N109" s="265" t="s">
        <v>39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580</v>
      </c>
      <c r="AT109" s="25" t="s">
        <v>292</v>
      </c>
      <c r="AU109" s="25" t="s">
        <v>75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580</v>
      </c>
      <c r="BM109" s="25" t="s">
        <v>1912</v>
      </c>
    </row>
    <row r="110" spans="2:65" s="12" customFormat="1">
      <c r="B110" s="215"/>
      <c r="C110" s="216"/>
      <c r="D110" s="229" t="s">
        <v>197</v>
      </c>
      <c r="E110" s="239" t="s">
        <v>21</v>
      </c>
      <c r="F110" s="240" t="s">
        <v>79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75</v>
      </c>
      <c r="AV110" s="12" t="s">
        <v>79</v>
      </c>
      <c r="AW110" s="12" t="s">
        <v>32</v>
      </c>
      <c r="AX110" s="12" t="s">
        <v>75</v>
      </c>
      <c r="AY110" s="226" t="s">
        <v>188</v>
      </c>
    </row>
    <row r="111" spans="2:65" s="1" customFormat="1" ht="22.5" customHeight="1">
      <c r="B111" s="42"/>
      <c r="C111" s="256" t="s">
        <v>250</v>
      </c>
      <c r="D111" s="256" t="s">
        <v>292</v>
      </c>
      <c r="E111" s="257" t="s">
        <v>1913</v>
      </c>
      <c r="F111" s="258" t="s">
        <v>1914</v>
      </c>
      <c r="G111" s="259" t="s">
        <v>1409</v>
      </c>
      <c r="H111" s="260">
        <v>8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39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580</v>
      </c>
      <c r="AT111" s="25" t="s">
        <v>292</v>
      </c>
      <c r="AU111" s="25" t="s">
        <v>75</v>
      </c>
      <c r="AY111" s="25" t="s">
        <v>188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75</v>
      </c>
      <c r="BK111" s="214">
        <f>ROUND(I111*H111,2)</f>
        <v>0</v>
      </c>
      <c r="BL111" s="25" t="s">
        <v>580</v>
      </c>
      <c r="BM111" s="25" t="s">
        <v>1915</v>
      </c>
    </row>
    <row r="112" spans="2:65" s="12" customFormat="1">
      <c r="B112" s="215"/>
      <c r="C112" s="216"/>
      <c r="D112" s="229" t="s">
        <v>197</v>
      </c>
      <c r="E112" s="239" t="s">
        <v>21</v>
      </c>
      <c r="F112" s="240" t="s">
        <v>227</v>
      </c>
      <c r="G112" s="216"/>
      <c r="H112" s="241">
        <v>8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75</v>
      </c>
      <c r="AV112" s="12" t="s">
        <v>79</v>
      </c>
      <c r="AW112" s="12" t="s">
        <v>32</v>
      </c>
      <c r="AX112" s="12" t="s">
        <v>75</v>
      </c>
      <c r="AY112" s="226" t="s">
        <v>188</v>
      </c>
    </row>
    <row r="113" spans="2:65" s="1" customFormat="1" ht="22.5" customHeight="1">
      <c r="B113" s="42"/>
      <c r="C113" s="256" t="s">
        <v>244</v>
      </c>
      <c r="D113" s="256" t="s">
        <v>292</v>
      </c>
      <c r="E113" s="257" t="s">
        <v>1916</v>
      </c>
      <c r="F113" s="258" t="s">
        <v>1917</v>
      </c>
      <c r="G113" s="259" t="s">
        <v>1409</v>
      </c>
      <c r="H113" s="260">
        <v>4</v>
      </c>
      <c r="I113" s="261"/>
      <c r="J113" s="262">
        <f>ROUND(I113*H113,2)</f>
        <v>0</v>
      </c>
      <c r="K113" s="258" t="s">
        <v>21</v>
      </c>
      <c r="L113" s="263"/>
      <c r="M113" s="264" t="s">
        <v>21</v>
      </c>
      <c r="N113" s="265" t="s">
        <v>39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580</v>
      </c>
      <c r="AT113" s="25" t="s">
        <v>292</v>
      </c>
      <c r="AU113" s="25" t="s">
        <v>75</v>
      </c>
      <c r="AY113" s="25" t="s">
        <v>188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75</v>
      </c>
      <c r="BK113" s="214">
        <f>ROUND(I113*H113,2)</f>
        <v>0</v>
      </c>
      <c r="BL113" s="25" t="s">
        <v>580</v>
      </c>
      <c r="BM113" s="25" t="s">
        <v>1918</v>
      </c>
    </row>
    <row r="114" spans="2:65" s="12" customFormat="1">
      <c r="B114" s="215"/>
      <c r="C114" s="216"/>
      <c r="D114" s="229" t="s">
        <v>197</v>
      </c>
      <c r="E114" s="239" t="s">
        <v>21</v>
      </c>
      <c r="F114" s="240" t="s">
        <v>195</v>
      </c>
      <c r="G114" s="216"/>
      <c r="H114" s="241">
        <v>4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75</v>
      </c>
      <c r="AV114" s="12" t="s">
        <v>79</v>
      </c>
      <c r="AW114" s="12" t="s">
        <v>32</v>
      </c>
      <c r="AX114" s="12" t="s">
        <v>75</v>
      </c>
      <c r="AY114" s="226" t="s">
        <v>188</v>
      </c>
    </row>
    <row r="115" spans="2:65" s="1" customFormat="1" ht="22.5" customHeight="1">
      <c r="B115" s="42"/>
      <c r="C115" s="256" t="s">
        <v>261</v>
      </c>
      <c r="D115" s="256" t="s">
        <v>292</v>
      </c>
      <c r="E115" s="257" t="s">
        <v>1919</v>
      </c>
      <c r="F115" s="258" t="s">
        <v>1920</v>
      </c>
      <c r="G115" s="259" t="s">
        <v>1921</v>
      </c>
      <c r="H115" s="260">
        <v>1</v>
      </c>
      <c r="I115" s="261"/>
      <c r="J115" s="262">
        <f>ROUND(I115*H115,2)</f>
        <v>0</v>
      </c>
      <c r="K115" s="258" t="s">
        <v>21</v>
      </c>
      <c r="L115" s="263"/>
      <c r="M115" s="264" t="s">
        <v>21</v>
      </c>
      <c r="N115" s="265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580</v>
      </c>
      <c r="AT115" s="25" t="s">
        <v>292</v>
      </c>
      <c r="AU115" s="25" t="s">
        <v>75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580</v>
      </c>
      <c r="BM115" s="25" t="s">
        <v>1922</v>
      </c>
    </row>
    <row r="116" spans="2:65" s="12" customFormat="1">
      <c r="B116" s="215"/>
      <c r="C116" s="216"/>
      <c r="D116" s="229" t="s">
        <v>197</v>
      </c>
      <c r="E116" s="239" t="s">
        <v>21</v>
      </c>
      <c r="F116" s="240" t="s">
        <v>75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75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22.5" customHeight="1">
      <c r="B117" s="42"/>
      <c r="C117" s="256" t="s">
        <v>256</v>
      </c>
      <c r="D117" s="256" t="s">
        <v>292</v>
      </c>
      <c r="E117" s="257" t="s">
        <v>1923</v>
      </c>
      <c r="F117" s="258" t="s">
        <v>1924</v>
      </c>
      <c r="G117" s="259" t="s">
        <v>1409</v>
      </c>
      <c r="H117" s="260">
        <v>200</v>
      </c>
      <c r="I117" s="261"/>
      <c r="J117" s="262">
        <f>ROUND(I117*H117,2)</f>
        <v>0</v>
      </c>
      <c r="K117" s="258" t="s">
        <v>21</v>
      </c>
      <c r="L117" s="263"/>
      <c r="M117" s="264" t="s">
        <v>21</v>
      </c>
      <c r="N117" s="265" t="s">
        <v>39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580</v>
      </c>
      <c r="AT117" s="25" t="s">
        <v>292</v>
      </c>
      <c r="AU117" s="25" t="s">
        <v>75</v>
      </c>
      <c r="AY117" s="25" t="s">
        <v>188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75</v>
      </c>
      <c r="BK117" s="214">
        <f>ROUND(I117*H117,2)</f>
        <v>0</v>
      </c>
      <c r="BL117" s="25" t="s">
        <v>580</v>
      </c>
      <c r="BM117" s="25" t="s">
        <v>1925</v>
      </c>
    </row>
    <row r="118" spans="2:65" s="12" customFormat="1">
      <c r="B118" s="215"/>
      <c r="C118" s="216"/>
      <c r="D118" s="229" t="s">
        <v>197</v>
      </c>
      <c r="E118" s="239" t="s">
        <v>21</v>
      </c>
      <c r="F118" s="240" t="s">
        <v>1767</v>
      </c>
      <c r="G118" s="216"/>
      <c r="H118" s="241">
        <v>200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75</v>
      </c>
      <c r="AV118" s="12" t="s">
        <v>79</v>
      </c>
      <c r="AW118" s="12" t="s">
        <v>32</v>
      </c>
      <c r="AX118" s="12" t="s">
        <v>75</v>
      </c>
      <c r="AY118" s="226" t="s">
        <v>188</v>
      </c>
    </row>
    <row r="119" spans="2:65" s="1" customFormat="1" ht="22.5" customHeight="1">
      <c r="B119" s="42"/>
      <c r="C119" s="256" t="s">
        <v>10</v>
      </c>
      <c r="D119" s="256" t="s">
        <v>292</v>
      </c>
      <c r="E119" s="257" t="s">
        <v>1926</v>
      </c>
      <c r="F119" s="258" t="s">
        <v>1927</v>
      </c>
      <c r="G119" s="259" t="s">
        <v>1409</v>
      </c>
      <c r="H119" s="260">
        <v>1</v>
      </c>
      <c r="I119" s="261"/>
      <c r="J119" s="262">
        <f>ROUND(I119*H119,2)</f>
        <v>0</v>
      </c>
      <c r="K119" s="258" t="s">
        <v>21</v>
      </c>
      <c r="L119" s="263"/>
      <c r="M119" s="264" t="s">
        <v>21</v>
      </c>
      <c r="N119" s="265" t="s">
        <v>39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580</v>
      </c>
      <c r="AT119" s="25" t="s">
        <v>292</v>
      </c>
      <c r="AU119" s="25" t="s">
        <v>75</v>
      </c>
      <c r="AY119" s="25" t="s">
        <v>188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75</v>
      </c>
      <c r="BK119" s="214">
        <f>ROUND(I119*H119,2)</f>
        <v>0</v>
      </c>
      <c r="BL119" s="25" t="s">
        <v>580</v>
      </c>
      <c r="BM119" s="25" t="s">
        <v>1928</v>
      </c>
    </row>
    <row r="120" spans="2:65" s="12" customFormat="1">
      <c r="B120" s="215"/>
      <c r="C120" s="216"/>
      <c r="D120" s="229" t="s">
        <v>197</v>
      </c>
      <c r="E120" s="239" t="s">
        <v>21</v>
      </c>
      <c r="F120" s="240" t="s">
        <v>75</v>
      </c>
      <c r="G120" s="216"/>
      <c r="H120" s="241">
        <v>1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75</v>
      </c>
      <c r="AV120" s="12" t="s">
        <v>79</v>
      </c>
      <c r="AW120" s="12" t="s">
        <v>32</v>
      </c>
      <c r="AX120" s="12" t="s">
        <v>75</v>
      </c>
      <c r="AY120" s="226" t="s">
        <v>188</v>
      </c>
    </row>
    <row r="121" spans="2:65" s="1" customFormat="1" ht="22.5" customHeight="1">
      <c r="B121" s="42"/>
      <c r="C121" s="256" t="s">
        <v>270</v>
      </c>
      <c r="D121" s="256" t="s">
        <v>292</v>
      </c>
      <c r="E121" s="257" t="s">
        <v>1929</v>
      </c>
      <c r="F121" s="258" t="s">
        <v>1930</v>
      </c>
      <c r="G121" s="259" t="s">
        <v>1409</v>
      </c>
      <c r="H121" s="260">
        <v>3</v>
      </c>
      <c r="I121" s="261"/>
      <c r="J121" s="262">
        <f>ROUND(I121*H121,2)</f>
        <v>0</v>
      </c>
      <c r="K121" s="258" t="s">
        <v>21</v>
      </c>
      <c r="L121" s="263"/>
      <c r="M121" s="264" t="s">
        <v>21</v>
      </c>
      <c r="N121" s="265" t="s">
        <v>39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580</v>
      </c>
      <c r="AT121" s="25" t="s">
        <v>292</v>
      </c>
      <c r="AU121" s="25" t="s">
        <v>75</v>
      </c>
      <c r="AY121" s="25" t="s">
        <v>188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75</v>
      </c>
      <c r="BK121" s="214">
        <f>ROUND(I121*H121,2)</f>
        <v>0</v>
      </c>
      <c r="BL121" s="25" t="s">
        <v>580</v>
      </c>
      <c r="BM121" s="25" t="s">
        <v>1931</v>
      </c>
    </row>
    <row r="122" spans="2:65" s="12" customFormat="1">
      <c r="B122" s="215"/>
      <c r="C122" s="216"/>
      <c r="D122" s="217" t="s">
        <v>197</v>
      </c>
      <c r="E122" s="218" t="s">
        <v>21</v>
      </c>
      <c r="F122" s="219" t="s">
        <v>114</v>
      </c>
      <c r="G122" s="216"/>
      <c r="H122" s="220">
        <v>3</v>
      </c>
      <c r="I122" s="221"/>
      <c r="J122" s="216"/>
      <c r="K122" s="216"/>
      <c r="L122" s="222"/>
      <c r="M122" s="270"/>
      <c r="N122" s="271"/>
      <c r="O122" s="271"/>
      <c r="P122" s="271"/>
      <c r="Q122" s="271"/>
      <c r="R122" s="271"/>
      <c r="S122" s="271"/>
      <c r="T122" s="272"/>
      <c r="AT122" s="226" t="s">
        <v>197</v>
      </c>
      <c r="AU122" s="226" t="s">
        <v>75</v>
      </c>
      <c r="AV122" s="12" t="s">
        <v>79</v>
      </c>
      <c r="AW122" s="12" t="s">
        <v>32</v>
      </c>
      <c r="AX122" s="12" t="s">
        <v>75</v>
      </c>
      <c r="AY122" s="226" t="s">
        <v>188</v>
      </c>
    </row>
    <row r="123" spans="2:65" s="1" customFormat="1" ht="6.9" customHeight="1">
      <c r="B123" s="57"/>
      <c r="C123" s="58"/>
      <c r="D123" s="58"/>
      <c r="E123" s="58"/>
      <c r="F123" s="58"/>
      <c r="G123" s="58"/>
      <c r="H123" s="58"/>
      <c r="I123" s="149"/>
      <c r="J123" s="58"/>
      <c r="K123" s="58"/>
      <c r="L123" s="62"/>
    </row>
  </sheetData>
  <sheetProtection password="CC35" sheet="1" objects="1" scenarios="1" formatCells="0" formatColumns="0" formatRows="0" sort="0" autoFilter="0"/>
  <autoFilter ref="C88:K122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2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123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20" t="s">
        <v>679</v>
      </c>
      <c r="F9" s="423"/>
      <c r="G9" s="423"/>
      <c r="H9" s="423"/>
      <c r="I9" s="128"/>
      <c r="J9" s="43"/>
      <c r="K9" s="46"/>
    </row>
    <row r="10" spans="1:70" s="1" customFormat="1" ht="13.2">
      <c r="B10" s="42"/>
      <c r="C10" s="43"/>
      <c r="D10" s="38" t="s">
        <v>582</v>
      </c>
      <c r="E10" s="43"/>
      <c r="F10" s="43"/>
      <c r="G10" s="43"/>
      <c r="H10" s="43"/>
      <c r="I10" s="128"/>
      <c r="J10" s="43"/>
      <c r="K10" s="46"/>
    </row>
    <row r="11" spans="1:70" s="1" customFormat="1" ht="36.9" customHeight="1">
      <c r="B11" s="42"/>
      <c r="C11" s="43"/>
      <c r="D11" s="43"/>
      <c r="E11" s="422" t="s">
        <v>1932</v>
      </c>
      <c r="F11" s="423"/>
      <c r="G11" s="423"/>
      <c r="H11" s="423"/>
      <c r="I11" s="128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1:70" s="1" customFormat="1" ht="10.95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9" t="s">
        <v>29</v>
      </c>
      <c r="J17" s="36" t="str">
        <f>IF('Rekapitulace stavby'!AN11="","",'Rekapitulace stavby'!AN11)</f>
        <v/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31</v>
      </c>
      <c r="E22" s="43"/>
      <c r="F22" s="43"/>
      <c r="G22" s="43"/>
      <c r="H22" s="43"/>
      <c r="I22" s="129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29</v>
      </c>
      <c r="J23" s="36" t="str">
        <f>IF('Rekapitulace stavby'!AN17="","",'Rekapitulace stavby'!AN17)</f>
        <v/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33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409" t="s">
        <v>21</v>
      </c>
      <c r="F26" s="409"/>
      <c r="G26" s="409"/>
      <c r="H26" s="409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34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36</v>
      </c>
      <c r="G31" s="43"/>
      <c r="H31" s="43"/>
      <c r="I31" s="139" t="s">
        <v>35</v>
      </c>
      <c r="J31" s="47" t="s">
        <v>37</v>
      </c>
      <c r="K31" s="46"/>
    </row>
    <row r="32" spans="2:11" s="1" customFormat="1" ht="14.4" customHeight="1">
      <c r="B32" s="42"/>
      <c r="C32" s="43"/>
      <c r="D32" s="50" t="s">
        <v>38</v>
      </c>
      <c r="E32" s="50" t="s">
        <v>39</v>
      </c>
      <c r="F32" s="140">
        <f>ROUND(SUM(BE87:BE181), 2)</f>
        <v>0</v>
      </c>
      <c r="G32" s="43"/>
      <c r="H32" s="43"/>
      <c r="I32" s="141">
        <v>0.21</v>
      </c>
      <c r="J32" s="140">
        <f>ROUND(ROUND((SUM(BE87:BE181)), 2)*I32, 2)</f>
        <v>0</v>
      </c>
      <c r="K32" s="46"/>
    </row>
    <row r="33" spans="2:11" s="1" customFormat="1" ht="14.4" customHeight="1">
      <c r="B33" s="42"/>
      <c r="C33" s="43"/>
      <c r="D33" s="43"/>
      <c r="E33" s="50" t="s">
        <v>40</v>
      </c>
      <c r="F33" s="140">
        <f>ROUND(SUM(BF87:BF181), 2)</f>
        <v>0</v>
      </c>
      <c r="G33" s="43"/>
      <c r="H33" s="43"/>
      <c r="I33" s="141">
        <v>0.15</v>
      </c>
      <c r="J33" s="140">
        <f>ROUND(ROUND((SUM(BF87:BF181)), 2)*I33, 2)</f>
        <v>0</v>
      </c>
      <c r="K33" s="46"/>
    </row>
    <row r="34" spans="2:11" s="1" customFormat="1" ht="14.4" hidden="1" customHeight="1">
      <c r="B34" s="42"/>
      <c r="C34" s="43"/>
      <c r="D34" s="43"/>
      <c r="E34" s="50" t="s">
        <v>41</v>
      </c>
      <c r="F34" s="140">
        <f>ROUND(SUM(BG87:BG181),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hidden="1" customHeight="1">
      <c r="B35" s="42"/>
      <c r="C35" s="43"/>
      <c r="D35" s="43"/>
      <c r="E35" s="50" t="s">
        <v>42</v>
      </c>
      <c r="F35" s="140">
        <f>ROUND(SUM(BH87:BH181),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hidden="1" customHeight="1">
      <c r="B36" s="42"/>
      <c r="C36" s="43"/>
      <c r="D36" s="43"/>
      <c r="E36" s="50" t="s">
        <v>43</v>
      </c>
      <c r="F36" s="140">
        <f>ROUND(SUM(BI87:BI181),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44</v>
      </c>
      <c r="E38" s="80"/>
      <c r="F38" s="80"/>
      <c r="G38" s="144" t="s">
        <v>45</v>
      </c>
      <c r="H38" s="145" t="s">
        <v>46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156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20" t="str">
        <f>E7</f>
        <v>IVC v Jablunkově</v>
      </c>
      <c r="F47" s="421"/>
      <c r="G47" s="421"/>
      <c r="H47" s="421"/>
      <c r="I47" s="128"/>
      <c r="J47" s="43"/>
      <c r="K47" s="46"/>
    </row>
    <row r="48" spans="2:11" ht="13.2">
      <c r="B48" s="29"/>
      <c r="C48" s="38" t="s">
        <v>154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20" t="s">
        <v>679</v>
      </c>
      <c r="F49" s="423"/>
      <c r="G49" s="423"/>
      <c r="H49" s="423"/>
      <c r="I49" s="128"/>
      <c r="J49" s="43"/>
      <c r="K49" s="46"/>
    </row>
    <row r="50" spans="2:47" s="1" customFormat="1" ht="14.4" customHeight="1">
      <c r="B50" s="42"/>
      <c r="C50" s="38" t="s">
        <v>582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22" t="str">
        <f>E11</f>
        <v>D.1.2 - Stavebně konstrukční část</v>
      </c>
      <c r="F51" s="423"/>
      <c r="G51" s="423"/>
      <c r="H51" s="423"/>
      <c r="I51" s="128"/>
      <c r="J51" s="43"/>
      <c r="K51" s="46"/>
    </row>
    <row r="52" spans="2:47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47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 ht="13.2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31</v>
      </c>
      <c r="J55" s="36" t="str">
        <f>E23</f>
        <v xml:space="preserve"> </v>
      </c>
      <c r="K55" s="46"/>
    </row>
    <row r="56" spans="2:47" s="1" customFormat="1" ht="14.4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157</v>
      </c>
      <c r="D58" s="142"/>
      <c r="E58" s="142"/>
      <c r="F58" s="142"/>
      <c r="G58" s="142"/>
      <c r="H58" s="142"/>
      <c r="I58" s="155"/>
      <c r="J58" s="156" t="s">
        <v>158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159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160</v>
      </c>
    </row>
    <row r="61" spans="2:47" s="8" customFormat="1" ht="24.9" customHeight="1">
      <c r="B61" s="159"/>
      <c r="C61" s="160"/>
      <c r="D61" s="161" t="s">
        <v>161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47" s="9" customFormat="1" ht="19.95" customHeight="1">
      <c r="B62" s="166"/>
      <c r="C62" s="167"/>
      <c r="D62" s="168" t="s">
        <v>163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47" s="9" customFormat="1" ht="19.95" customHeight="1">
      <c r="B63" s="166"/>
      <c r="C63" s="167"/>
      <c r="D63" s="168" t="s">
        <v>681</v>
      </c>
      <c r="E63" s="169"/>
      <c r="F63" s="169"/>
      <c r="G63" s="169"/>
      <c r="H63" s="169"/>
      <c r="I63" s="170"/>
      <c r="J63" s="171">
        <f>J113</f>
        <v>0</v>
      </c>
      <c r="K63" s="172"/>
    </row>
    <row r="64" spans="2:47" s="9" customFormat="1" ht="19.95" customHeight="1">
      <c r="B64" s="166"/>
      <c r="C64" s="167"/>
      <c r="D64" s="168" t="s">
        <v>1933</v>
      </c>
      <c r="E64" s="169"/>
      <c r="F64" s="169"/>
      <c r="G64" s="169"/>
      <c r="H64" s="169"/>
      <c r="I64" s="170"/>
      <c r="J64" s="171">
        <f>J124</f>
        <v>0</v>
      </c>
      <c r="K64" s="172"/>
    </row>
    <row r="65" spans="2:12" s="9" customFormat="1" ht="19.95" customHeight="1">
      <c r="B65" s="166"/>
      <c r="C65" s="167"/>
      <c r="D65" s="168" t="s">
        <v>170</v>
      </c>
      <c r="E65" s="169"/>
      <c r="F65" s="169"/>
      <c r="G65" s="169"/>
      <c r="H65" s="169"/>
      <c r="I65" s="170"/>
      <c r="J65" s="171">
        <f>J180</f>
        <v>0</v>
      </c>
      <c r="K65" s="172"/>
    </row>
    <row r="66" spans="2:12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2" s="1" customFormat="1" ht="6.9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" customHeight="1">
      <c r="B72" s="42"/>
      <c r="C72" s="63" t="s">
        <v>172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16" t="str">
        <f>E7</f>
        <v>IVC v Jablunkově</v>
      </c>
      <c r="F75" s="417"/>
      <c r="G75" s="417"/>
      <c r="H75" s="417"/>
      <c r="I75" s="173"/>
      <c r="J75" s="64"/>
      <c r="K75" s="64"/>
      <c r="L75" s="62"/>
    </row>
    <row r="76" spans="2:12" ht="13.2">
      <c r="B76" s="29"/>
      <c r="C76" s="66" t="s">
        <v>154</v>
      </c>
      <c r="D76" s="273"/>
      <c r="E76" s="273"/>
      <c r="F76" s="273"/>
      <c r="G76" s="273"/>
      <c r="H76" s="273"/>
      <c r="J76" s="273"/>
      <c r="K76" s="273"/>
      <c r="L76" s="274"/>
    </row>
    <row r="77" spans="2:12" s="1" customFormat="1" ht="22.5" customHeight="1">
      <c r="B77" s="42"/>
      <c r="C77" s="64"/>
      <c r="D77" s="64"/>
      <c r="E77" s="416" t="s">
        <v>679</v>
      </c>
      <c r="F77" s="418"/>
      <c r="G77" s="418"/>
      <c r="H77" s="418"/>
      <c r="I77" s="173"/>
      <c r="J77" s="64"/>
      <c r="K77" s="64"/>
      <c r="L77" s="62"/>
    </row>
    <row r="78" spans="2:12" s="1" customFormat="1" ht="14.4" customHeight="1">
      <c r="B78" s="42"/>
      <c r="C78" s="66" t="s">
        <v>582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88" t="str">
        <f>E11</f>
        <v>D.1.2 - Stavebně konstrukční část</v>
      </c>
      <c r="F79" s="418"/>
      <c r="G79" s="418"/>
      <c r="H79" s="418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 ht="18" customHeight="1">
      <c r="B81" s="42"/>
      <c r="C81" s="66" t="s">
        <v>23</v>
      </c>
      <c r="D81" s="64"/>
      <c r="E81" s="64"/>
      <c r="F81" s="174" t="str">
        <f>F14</f>
        <v xml:space="preserve"> </v>
      </c>
      <c r="G81" s="64"/>
      <c r="H81" s="64"/>
      <c r="I81" s="175" t="s">
        <v>25</v>
      </c>
      <c r="J81" s="74" t="str">
        <f>IF(J14="","",J14)</f>
        <v>17.4.2017</v>
      </c>
      <c r="K81" s="64"/>
      <c r="L81" s="62"/>
    </row>
    <row r="82" spans="2:65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3.2">
      <c r="B83" s="42"/>
      <c r="C83" s="66" t="s">
        <v>27</v>
      </c>
      <c r="D83" s="64"/>
      <c r="E83" s="64"/>
      <c r="F83" s="174" t="str">
        <f>E17</f>
        <v xml:space="preserve"> </v>
      </c>
      <c r="G83" s="64"/>
      <c r="H83" s="64"/>
      <c r="I83" s="175" t="s">
        <v>31</v>
      </c>
      <c r="J83" s="174" t="str">
        <f>E23</f>
        <v xml:space="preserve"> </v>
      </c>
      <c r="K83" s="64"/>
      <c r="L83" s="62"/>
    </row>
    <row r="84" spans="2:65" s="1" customFormat="1" ht="14.4" customHeight="1">
      <c r="B84" s="42"/>
      <c r="C84" s="66" t="s">
        <v>30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65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65" s="10" customFormat="1" ht="29.25" customHeight="1">
      <c r="B86" s="176"/>
      <c r="C86" s="177" t="s">
        <v>173</v>
      </c>
      <c r="D86" s="178" t="s">
        <v>53</v>
      </c>
      <c r="E86" s="178" t="s">
        <v>49</v>
      </c>
      <c r="F86" s="178" t="s">
        <v>174</v>
      </c>
      <c r="G86" s="178" t="s">
        <v>175</v>
      </c>
      <c r="H86" s="178" t="s">
        <v>176</v>
      </c>
      <c r="I86" s="179" t="s">
        <v>177</v>
      </c>
      <c r="J86" s="178" t="s">
        <v>158</v>
      </c>
      <c r="K86" s="180" t="s">
        <v>178</v>
      </c>
      <c r="L86" s="181"/>
      <c r="M86" s="82" t="s">
        <v>179</v>
      </c>
      <c r="N86" s="83" t="s">
        <v>38</v>
      </c>
      <c r="O86" s="83" t="s">
        <v>180</v>
      </c>
      <c r="P86" s="83" t="s">
        <v>181</v>
      </c>
      <c r="Q86" s="83" t="s">
        <v>182</v>
      </c>
      <c r="R86" s="83" t="s">
        <v>183</v>
      </c>
      <c r="S86" s="83" t="s">
        <v>184</v>
      </c>
      <c r="T86" s="84" t="s">
        <v>185</v>
      </c>
    </row>
    <row r="87" spans="2:65" s="1" customFormat="1" ht="29.25" customHeight="1">
      <c r="B87" s="42"/>
      <c r="C87" s="88" t="s">
        <v>159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418.41576754000005</v>
      </c>
      <c r="S87" s="86"/>
      <c r="T87" s="184">
        <f>T88</f>
        <v>0</v>
      </c>
      <c r="AT87" s="25" t="s">
        <v>67</v>
      </c>
      <c r="AU87" s="25" t="s">
        <v>160</v>
      </c>
      <c r="BK87" s="185">
        <f>BK88</f>
        <v>0</v>
      </c>
    </row>
    <row r="88" spans="2:65" s="11" customFormat="1" ht="37.35" customHeight="1">
      <c r="B88" s="186"/>
      <c r="C88" s="187"/>
      <c r="D88" s="188" t="s">
        <v>67</v>
      </c>
      <c r="E88" s="189" t="s">
        <v>186</v>
      </c>
      <c r="F88" s="189" t="s">
        <v>187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P89+P113+P124+P180</f>
        <v>0</v>
      </c>
      <c r="Q88" s="194"/>
      <c r="R88" s="195">
        <f>R89+R113+R124+R180</f>
        <v>418.41576754000005</v>
      </c>
      <c r="S88" s="194"/>
      <c r="T88" s="196">
        <f>T89+T113+T124+T180</f>
        <v>0</v>
      </c>
      <c r="AR88" s="197" t="s">
        <v>75</v>
      </c>
      <c r="AT88" s="198" t="s">
        <v>67</v>
      </c>
      <c r="AU88" s="198" t="s">
        <v>68</v>
      </c>
      <c r="AY88" s="197" t="s">
        <v>188</v>
      </c>
      <c r="BK88" s="199">
        <f>BK89+BK113+BK124+BK180</f>
        <v>0</v>
      </c>
    </row>
    <row r="89" spans="2:65" s="11" customFormat="1" ht="19.95" customHeight="1">
      <c r="B89" s="186"/>
      <c r="C89" s="187"/>
      <c r="D89" s="200" t="s">
        <v>67</v>
      </c>
      <c r="E89" s="201" t="s">
        <v>79</v>
      </c>
      <c r="F89" s="201" t="s">
        <v>347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SUM(P90:P112)</f>
        <v>0</v>
      </c>
      <c r="Q89" s="194"/>
      <c r="R89" s="195">
        <f>SUM(R90:R112)</f>
        <v>288.97177657999998</v>
      </c>
      <c r="S89" s="194"/>
      <c r="T89" s="196">
        <f>SUM(T90:T112)</f>
        <v>0</v>
      </c>
      <c r="AR89" s="197" t="s">
        <v>75</v>
      </c>
      <c r="AT89" s="198" t="s">
        <v>67</v>
      </c>
      <c r="AU89" s="198" t="s">
        <v>75</v>
      </c>
      <c r="AY89" s="197" t="s">
        <v>188</v>
      </c>
      <c r="BK89" s="199">
        <f>SUM(BK90:BK112)</f>
        <v>0</v>
      </c>
    </row>
    <row r="90" spans="2:65" s="1" customFormat="1" ht="22.5" customHeight="1">
      <c r="B90" s="42"/>
      <c r="C90" s="203" t="s">
        <v>75</v>
      </c>
      <c r="D90" s="203" t="s">
        <v>190</v>
      </c>
      <c r="E90" s="204" t="s">
        <v>1934</v>
      </c>
      <c r="F90" s="205" t="s">
        <v>1935</v>
      </c>
      <c r="G90" s="206" t="s">
        <v>247</v>
      </c>
      <c r="H90" s="207">
        <v>31.2</v>
      </c>
      <c r="I90" s="208"/>
      <c r="J90" s="209">
        <f>ROUND(I90*H90,2)</f>
        <v>0</v>
      </c>
      <c r="K90" s="205" t="s">
        <v>194</v>
      </c>
      <c r="L90" s="62"/>
      <c r="M90" s="210" t="s">
        <v>21</v>
      </c>
      <c r="N90" s="211" t="s">
        <v>39</v>
      </c>
      <c r="O90" s="43"/>
      <c r="P90" s="212">
        <f>O90*H90</f>
        <v>0</v>
      </c>
      <c r="Q90" s="212">
        <v>2.16</v>
      </c>
      <c r="R90" s="212">
        <f>Q90*H90</f>
        <v>67.391999999999996</v>
      </c>
      <c r="S90" s="212">
        <v>0</v>
      </c>
      <c r="T90" s="213">
        <f>S90*H90</f>
        <v>0</v>
      </c>
      <c r="AR90" s="25" t="s">
        <v>195</v>
      </c>
      <c r="AT90" s="25" t="s">
        <v>190</v>
      </c>
      <c r="AU90" s="25" t="s">
        <v>79</v>
      </c>
      <c r="AY90" s="25" t="s">
        <v>188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75</v>
      </c>
      <c r="BK90" s="214">
        <f>ROUND(I90*H90,2)</f>
        <v>0</v>
      </c>
      <c r="BL90" s="25" t="s">
        <v>195</v>
      </c>
      <c r="BM90" s="25" t="s">
        <v>1936</v>
      </c>
    </row>
    <row r="91" spans="2:65" s="12" customFormat="1">
      <c r="B91" s="215"/>
      <c r="C91" s="216"/>
      <c r="D91" s="229" t="s">
        <v>197</v>
      </c>
      <c r="E91" s="239" t="s">
        <v>21</v>
      </c>
      <c r="F91" s="240" t="s">
        <v>1937</v>
      </c>
      <c r="G91" s="216"/>
      <c r="H91" s="241">
        <v>31.2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75</v>
      </c>
      <c r="AY91" s="226" t="s">
        <v>188</v>
      </c>
    </row>
    <row r="92" spans="2:65" s="1" customFormat="1" ht="22.5" customHeight="1">
      <c r="B92" s="42"/>
      <c r="C92" s="203" t="s">
        <v>79</v>
      </c>
      <c r="D92" s="203" t="s">
        <v>190</v>
      </c>
      <c r="E92" s="204" t="s">
        <v>1938</v>
      </c>
      <c r="F92" s="205" t="s">
        <v>752</v>
      </c>
      <c r="G92" s="206" t="s">
        <v>247</v>
      </c>
      <c r="H92" s="207">
        <v>31.2</v>
      </c>
      <c r="I92" s="208"/>
      <c r="J92" s="209">
        <f>ROUND(I92*H92,2)</f>
        <v>0</v>
      </c>
      <c r="K92" s="205" t="s">
        <v>194</v>
      </c>
      <c r="L92" s="62"/>
      <c r="M92" s="210" t="s">
        <v>21</v>
      </c>
      <c r="N92" s="211" t="s">
        <v>39</v>
      </c>
      <c r="O92" s="43"/>
      <c r="P92" s="212">
        <f>O92*H92</f>
        <v>0</v>
      </c>
      <c r="Q92" s="212">
        <v>2.45329</v>
      </c>
      <c r="R92" s="212">
        <f>Q92*H92</f>
        <v>76.542648</v>
      </c>
      <c r="S92" s="212">
        <v>0</v>
      </c>
      <c r="T92" s="213">
        <f>S92*H92</f>
        <v>0</v>
      </c>
      <c r="AR92" s="25" t="s">
        <v>195</v>
      </c>
      <c r="AT92" s="25" t="s">
        <v>190</v>
      </c>
      <c r="AU92" s="25" t="s">
        <v>79</v>
      </c>
      <c r="AY92" s="25" t="s">
        <v>188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75</v>
      </c>
      <c r="BK92" s="214">
        <f>ROUND(I92*H92,2)</f>
        <v>0</v>
      </c>
      <c r="BL92" s="25" t="s">
        <v>195</v>
      </c>
      <c r="BM92" s="25" t="s">
        <v>1939</v>
      </c>
    </row>
    <row r="93" spans="2:65" s="12" customFormat="1">
      <c r="B93" s="215"/>
      <c r="C93" s="216"/>
      <c r="D93" s="229" t="s">
        <v>197</v>
      </c>
      <c r="E93" s="239" t="s">
        <v>21</v>
      </c>
      <c r="F93" s="240" t="s">
        <v>1940</v>
      </c>
      <c r="G93" s="216"/>
      <c r="H93" s="241">
        <v>31.2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197</v>
      </c>
      <c r="AU93" s="226" t="s">
        <v>79</v>
      </c>
      <c r="AV93" s="12" t="s">
        <v>79</v>
      </c>
      <c r="AW93" s="12" t="s">
        <v>32</v>
      </c>
      <c r="AX93" s="12" t="s">
        <v>75</v>
      </c>
      <c r="AY93" s="226" t="s">
        <v>188</v>
      </c>
    </row>
    <row r="94" spans="2:65" s="1" customFormat="1" ht="22.5" customHeight="1">
      <c r="B94" s="42"/>
      <c r="C94" s="203" t="s">
        <v>114</v>
      </c>
      <c r="D94" s="203" t="s">
        <v>190</v>
      </c>
      <c r="E94" s="204" t="s">
        <v>1941</v>
      </c>
      <c r="F94" s="205" t="s">
        <v>1942</v>
      </c>
      <c r="G94" s="206" t="s">
        <v>193</v>
      </c>
      <c r="H94" s="207">
        <v>5.7750000000000004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39</v>
      </c>
      <c r="O94" s="43"/>
      <c r="P94" s="212">
        <f>O94*H94</f>
        <v>0</v>
      </c>
      <c r="Q94" s="212">
        <v>1.0300000000000001E-3</v>
      </c>
      <c r="R94" s="212">
        <f>Q94*H94</f>
        <v>5.9482500000000013E-3</v>
      </c>
      <c r="S94" s="212">
        <v>0</v>
      </c>
      <c r="T94" s="213">
        <f>S94*H94</f>
        <v>0</v>
      </c>
      <c r="AR94" s="25" t="s">
        <v>195</v>
      </c>
      <c r="AT94" s="25" t="s">
        <v>190</v>
      </c>
      <c r="AU94" s="25" t="s">
        <v>79</v>
      </c>
      <c r="AY94" s="25" t="s">
        <v>188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75</v>
      </c>
      <c r="BK94" s="214">
        <f>ROUND(I94*H94,2)</f>
        <v>0</v>
      </c>
      <c r="BL94" s="25" t="s">
        <v>195</v>
      </c>
      <c r="BM94" s="25" t="s">
        <v>1943</v>
      </c>
    </row>
    <row r="95" spans="2:65" s="12" customFormat="1">
      <c r="B95" s="215"/>
      <c r="C95" s="216"/>
      <c r="D95" s="217" t="s">
        <v>197</v>
      </c>
      <c r="E95" s="218" t="s">
        <v>21</v>
      </c>
      <c r="F95" s="219" t="s">
        <v>1944</v>
      </c>
      <c r="G95" s="216"/>
      <c r="H95" s="220">
        <v>5.7750000000000004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197</v>
      </c>
      <c r="AU95" s="226" t="s">
        <v>79</v>
      </c>
      <c r="AV95" s="12" t="s">
        <v>79</v>
      </c>
      <c r="AW95" s="12" t="s">
        <v>32</v>
      </c>
      <c r="AX95" s="12" t="s">
        <v>68</v>
      </c>
      <c r="AY95" s="226" t="s">
        <v>188</v>
      </c>
    </row>
    <row r="96" spans="2:65" s="13" customFormat="1">
      <c r="B96" s="227"/>
      <c r="C96" s="228"/>
      <c r="D96" s="217" t="s">
        <v>197</v>
      </c>
      <c r="E96" s="242" t="s">
        <v>21</v>
      </c>
      <c r="F96" s="243" t="s">
        <v>199</v>
      </c>
      <c r="G96" s="228"/>
      <c r="H96" s="244">
        <v>5.7750000000000004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197</v>
      </c>
      <c r="AU96" s="238" t="s">
        <v>79</v>
      </c>
      <c r="AV96" s="13" t="s">
        <v>114</v>
      </c>
      <c r="AW96" s="13" t="s">
        <v>32</v>
      </c>
      <c r="AX96" s="13" t="s">
        <v>68</v>
      </c>
      <c r="AY96" s="238" t="s">
        <v>188</v>
      </c>
    </row>
    <row r="97" spans="2:65" s="14" customFormat="1">
      <c r="B97" s="245"/>
      <c r="C97" s="246"/>
      <c r="D97" s="229" t="s">
        <v>197</v>
      </c>
      <c r="E97" s="247" t="s">
        <v>21</v>
      </c>
      <c r="F97" s="248" t="s">
        <v>238</v>
      </c>
      <c r="G97" s="246"/>
      <c r="H97" s="249">
        <v>5.7750000000000004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197</v>
      </c>
      <c r="AU97" s="255" t="s">
        <v>79</v>
      </c>
      <c r="AV97" s="14" t="s">
        <v>195</v>
      </c>
      <c r="AW97" s="14" t="s">
        <v>32</v>
      </c>
      <c r="AX97" s="14" t="s">
        <v>75</v>
      </c>
      <c r="AY97" s="255" t="s">
        <v>188</v>
      </c>
    </row>
    <row r="98" spans="2:65" s="1" customFormat="1" ht="22.5" customHeight="1">
      <c r="B98" s="42"/>
      <c r="C98" s="203" t="s">
        <v>195</v>
      </c>
      <c r="D98" s="203" t="s">
        <v>190</v>
      </c>
      <c r="E98" s="204" t="s">
        <v>1945</v>
      </c>
      <c r="F98" s="205" t="s">
        <v>1946</v>
      </c>
      <c r="G98" s="206" t="s">
        <v>193</v>
      </c>
      <c r="H98" s="207">
        <v>5.7750000000000004</v>
      </c>
      <c r="I98" s="208"/>
      <c r="J98" s="209">
        <f>ROUND(I98*H98,2)</f>
        <v>0</v>
      </c>
      <c r="K98" s="205" t="s">
        <v>21</v>
      </c>
      <c r="L98" s="62"/>
      <c r="M98" s="210" t="s">
        <v>21</v>
      </c>
      <c r="N98" s="211" t="s">
        <v>39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195</v>
      </c>
      <c r="AT98" s="25" t="s">
        <v>190</v>
      </c>
      <c r="AU98" s="25" t="s">
        <v>79</v>
      </c>
      <c r="AY98" s="25" t="s">
        <v>188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75</v>
      </c>
      <c r="BK98" s="214">
        <f>ROUND(I98*H98,2)</f>
        <v>0</v>
      </c>
      <c r="BL98" s="25" t="s">
        <v>195</v>
      </c>
      <c r="BM98" s="25" t="s">
        <v>1947</v>
      </c>
    </row>
    <row r="99" spans="2:65" s="12" customFormat="1">
      <c r="B99" s="215"/>
      <c r="C99" s="216"/>
      <c r="D99" s="229" t="s">
        <v>197</v>
      </c>
      <c r="E99" s="239" t="s">
        <v>21</v>
      </c>
      <c r="F99" s="240" t="s">
        <v>1948</v>
      </c>
      <c r="G99" s="216"/>
      <c r="H99" s="241">
        <v>5.7750000000000004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197</v>
      </c>
      <c r="AU99" s="226" t="s">
        <v>79</v>
      </c>
      <c r="AV99" s="12" t="s">
        <v>79</v>
      </c>
      <c r="AW99" s="12" t="s">
        <v>32</v>
      </c>
      <c r="AX99" s="12" t="s">
        <v>75</v>
      </c>
      <c r="AY99" s="226" t="s">
        <v>188</v>
      </c>
    </row>
    <row r="100" spans="2:65" s="1" customFormat="1" ht="22.5" customHeight="1">
      <c r="B100" s="42"/>
      <c r="C100" s="203" t="s">
        <v>212</v>
      </c>
      <c r="D100" s="203" t="s">
        <v>190</v>
      </c>
      <c r="E100" s="204" t="s">
        <v>1949</v>
      </c>
      <c r="F100" s="205" t="s">
        <v>760</v>
      </c>
      <c r="G100" s="206" t="s">
        <v>283</v>
      </c>
      <c r="H100" s="207">
        <v>2.36</v>
      </c>
      <c r="I100" s="208"/>
      <c r="J100" s="209">
        <f>ROUND(I100*H100,2)</f>
        <v>0</v>
      </c>
      <c r="K100" s="205" t="s">
        <v>194</v>
      </c>
      <c r="L100" s="62"/>
      <c r="M100" s="210" t="s">
        <v>21</v>
      </c>
      <c r="N100" s="211" t="s">
        <v>39</v>
      </c>
      <c r="O100" s="43"/>
      <c r="P100" s="212">
        <f>O100*H100</f>
        <v>0</v>
      </c>
      <c r="Q100" s="212">
        <v>1.0530600000000001</v>
      </c>
      <c r="R100" s="212">
        <f>Q100*H100</f>
        <v>2.4852216</v>
      </c>
      <c r="S100" s="212">
        <v>0</v>
      </c>
      <c r="T100" s="213">
        <f>S100*H100</f>
        <v>0</v>
      </c>
      <c r="AR100" s="25" t="s">
        <v>195</v>
      </c>
      <c r="AT100" s="25" t="s">
        <v>190</v>
      </c>
      <c r="AU100" s="25" t="s">
        <v>79</v>
      </c>
      <c r="AY100" s="25" t="s">
        <v>188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75</v>
      </c>
      <c r="BK100" s="214">
        <f>ROUND(I100*H100,2)</f>
        <v>0</v>
      </c>
      <c r="BL100" s="25" t="s">
        <v>195</v>
      </c>
      <c r="BM100" s="25" t="s">
        <v>1950</v>
      </c>
    </row>
    <row r="101" spans="2:65" s="12" customFormat="1">
      <c r="B101" s="215"/>
      <c r="C101" s="216"/>
      <c r="D101" s="229" t="s">
        <v>197</v>
      </c>
      <c r="E101" s="239" t="s">
        <v>21</v>
      </c>
      <c r="F101" s="240" t="s">
        <v>1951</v>
      </c>
      <c r="G101" s="216"/>
      <c r="H101" s="241">
        <v>2.36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79</v>
      </c>
      <c r="AV101" s="12" t="s">
        <v>79</v>
      </c>
      <c r="AW101" s="12" t="s">
        <v>32</v>
      </c>
      <c r="AX101" s="12" t="s">
        <v>75</v>
      </c>
      <c r="AY101" s="226" t="s">
        <v>188</v>
      </c>
    </row>
    <row r="102" spans="2:65" s="1" customFormat="1" ht="22.5" customHeight="1">
      <c r="B102" s="42"/>
      <c r="C102" s="203" t="s">
        <v>217</v>
      </c>
      <c r="D102" s="203" t="s">
        <v>190</v>
      </c>
      <c r="E102" s="204" t="s">
        <v>1952</v>
      </c>
      <c r="F102" s="205" t="s">
        <v>1953</v>
      </c>
      <c r="G102" s="206" t="s">
        <v>247</v>
      </c>
      <c r="H102" s="207">
        <v>57.256999999999998</v>
      </c>
      <c r="I102" s="208"/>
      <c r="J102" s="209">
        <f>ROUND(I102*H102,2)</f>
        <v>0</v>
      </c>
      <c r="K102" s="205" t="s">
        <v>194</v>
      </c>
      <c r="L102" s="62"/>
      <c r="M102" s="210" t="s">
        <v>21</v>
      </c>
      <c r="N102" s="211" t="s">
        <v>39</v>
      </c>
      <c r="O102" s="43"/>
      <c r="P102" s="212">
        <f>O102*H102</f>
        <v>0</v>
      </c>
      <c r="Q102" s="212">
        <v>2.45329</v>
      </c>
      <c r="R102" s="212">
        <f>Q102*H102</f>
        <v>140.46802553000001</v>
      </c>
      <c r="S102" s="212">
        <v>0</v>
      </c>
      <c r="T102" s="213">
        <f>S102*H102</f>
        <v>0</v>
      </c>
      <c r="AR102" s="25" t="s">
        <v>195</v>
      </c>
      <c r="AT102" s="25" t="s">
        <v>190</v>
      </c>
      <c r="AU102" s="25" t="s">
        <v>79</v>
      </c>
      <c r="AY102" s="25" t="s">
        <v>188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75</v>
      </c>
      <c r="BK102" s="214">
        <f>ROUND(I102*H102,2)</f>
        <v>0</v>
      </c>
      <c r="BL102" s="25" t="s">
        <v>195</v>
      </c>
      <c r="BM102" s="25" t="s">
        <v>1954</v>
      </c>
    </row>
    <row r="103" spans="2:65" s="12" customFormat="1">
      <c r="B103" s="215"/>
      <c r="C103" s="216"/>
      <c r="D103" s="217" t="s">
        <v>197</v>
      </c>
      <c r="E103" s="218" t="s">
        <v>21</v>
      </c>
      <c r="F103" s="219" t="s">
        <v>722</v>
      </c>
      <c r="G103" s="216"/>
      <c r="H103" s="220">
        <v>6.9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79</v>
      </c>
      <c r="AV103" s="12" t="s">
        <v>79</v>
      </c>
      <c r="AW103" s="12" t="s">
        <v>32</v>
      </c>
      <c r="AX103" s="12" t="s">
        <v>68</v>
      </c>
      <c r="AY103" s="226" t="s">
        <v>188</v>
      </c>
    </row>
    <row r="104" spans="2:65" s="12" customFormat="1">
      <c r="B104" s="215"/>
      <c r="C104" s="216"/>
      <c r="D104" s="217" t="s">
        <v>197</v>
      </c>
      <c r="E104" s="218" t="s">
        <v>21</v>
      </c>
      <c r="F104" s="219" t="s">
        <v>723</v>
      </c>
      <c r="G104" s="216"/>
      <c r="H104" s="220">
        <v>11.52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79</v>
      </c>
      <c r="AV104" s="12" t="s">
        <v>79</v>
      </c>
      <c r="AW104" s="12" t="s">
        <v>32</v>
      </c>
      <c r="AX104" s="12" t="s">
        <v>68</v>
      </c>
      <c r="AY104" s="226" t="s">
        <v>188</v>
      </c>
    </row>
    <row r="105" spans="2:65" s="12" customFormat="1">
      <c r="B105" s="215"/>
      <c r="C105" s="216"/>
      <c r="D105" s="217" t="s">
        <v>197</v>
      </c>
      <c r="E105" s="218" t="s">
        <v>21</v>
      </c>
      <c r="F105" s="219" t="s">
        <v>724</v>
      </c>
      <c r="G105" s="216"/>
      <c r="H105" s="220">
        <v>12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79</v>
      </c>
      <c r="AV105" s="12" t="s">
        <v>79</v>
      </c>
      <c r="AW105" s="12" t="s">
        <v>32</v>
      </c>
      <c r="AX105" s="12" t="s">
        <v>68</v>
      </c>
      <c r="AY105" s="226" t="s">
        <v>188</v>
      </c>
    </row>
    <row r="106" spans="2:65" s="12" customFormat="1">
      <c r="B106" s="215"/>
      <c r="C106" s="216"/>
      <c r="D106" s="217" t="s">
        <v>197</v>
      </c>
      <c r="E106" s="218" t="s">
        <v>21</v>
      </c>
      <c r="F106" s="219" t="s">
        <v>725</v>
      </c>
      <c r="G106" s="216"/>
      <c r="H106" s="220">
        <v>12.48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79</v>
      </c>
      <c r="AV106" s="12" t="s">
        <v>79</v>
      </c>
      <c r="AW106" s="12" t="s">
        <v>32</v>
      </c>
      <c r="AX106" s="12" t="s">
        <v>68</v>
      </c>
      <c r="AY106" s="226" t="s">
        <v>188</v>
      </c>
    </row>
    <row r="107" spans="2:65" s="12" customFormat="1">
      <c r="B107" s="215"/>
      <c r="C107" s="216"/>
      <c r="D107" s="217" t="s">
        <v>197</v>
      </c>
      <c r="E107" s="218" t="s">
        <v>21</v>
      </c>
      <c r="F107" s="219" t="s">
        <v>726</v>
      </c>
      <c r="G107" s="216"/>
      <c r="H107" s="220">
        <v>12.96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79</v>
      </c>
      <c r="AV107" s="12" t="s">
        <v>79</v>
      </c>
      <c r="AW107" s="12" t="s">
        <v>32</v>
      </c>
      <c r="AX107" s="12" t="s">
        <v>68</v>
      </c>
      <c r="AY107" s="226" t="s">
        <v>188</v>
      </c>
    </row>
    <row r="108" spans="2:65" s="13" customFormat="1">
      <c r="B108" s="227"/>
      <c r="C108" s="228"/>
      <c r="D108" s="217" t="s">
        <v>197</v>
      </c>
      <c r="E108" s="242" t="s">
        <v>21</v>
      </c>
      <c r="F108" s="243" t="s">
        <v>199</v>
      </c>
      <c r="G108" s="228"/>
      <c r="H108" s="244">
        <v>55.86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197</v>
      </c>
      <c r="AU108" s="238" t="s">
        <v>79</v>
      </c>
      <c r="AV108" s="13" t="s">
        <v>114</v>
      </c>
      <c r="AW108" s="13" t="s">
        <v>32</v>
      </c>
      <c r="AX108" s="13" t="s">
        <v>68</v>
      </c>
      <c r="AY108" s="238" t="s">
        <v>188</v>
      </c>
    </row>
    <row r="109" spans="2:65" s="12" customFormat="1">
      <c r="B109" s="215"/>
      <c r="C109" s="216"/>
      <c r="D109" s="229" t="s">
        <v>197</v>
      </c>
      <c r="E109" s="239" t="s">
        <v>21</v>
      </c>
      <c r="F109" s="240" t="s">
        <v>1955</v>
      </c>
      <c r="G109" s="216"/>
      <c r="H109" s="241">
        <v>57.256999999999998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79</v>
      </c>
      <c r="AV109" s="12" t="s">
        <v>79</v>
      </c>
      <c r="AW109" s="12" t="s">
        <v>32</v>
      </c>
      <c r="AX109" s="12" t="s">
        <v>75</v>
      </c>
      <c r="AY109" s="226" t="s">
        <v>188</v>
      </c>
    </row>
    <row r="110" spans="2:65" s="1" customFormat="1" ht="22.5" customHeight="1">
      <c r="B110" s="42"/>
      <c r="C110" s="203" t="s">
        <v>222</v>
      </c>
      <c r="D110" s="203" t="s">
        <v>190</v>
      </c>
      <c r="E110" s="204" t="s">
        <v>1956</v>
      </c>
      <c r="F110" s="205" t="s">
        <v>1957</v>
      </c>
      <c r="G110" s="206" t="s">
        <v>283</v>
      </c>
      <c r="H110" s="207">
        <v>1.96</v>
      </c>
      <c r="I110" s="208"/>
      <c r="J110" s="209">
        <f>ROUND(I110*H110,2)</f>
        <v>0</v>
      </c>
      <c r="K110" s="205" t="s">
        <v>194</v>
      </c>
      <c r="L110" s="62"/>
      <c r="M110" s="210" t="s">
        <v>21</v>
      </c>
      <c r="N110" s="211" t="s">
        <v>39</v>
      </c>
      <c r="O110" s="43"/>
      <c r="P110" s="212">
        <f>O110*H110</f>
        <v>0</v>
      </c>
      <c r="Q110" s="212">
        <v>1.0601700000000001</v>
      </c>
      <c r="R110" s="212">
        <f>Q110*H110</f>
        <v>2.0779331999999999</v>
      </c>
      <c r="S110" s="212">
        <v>0</v>
      </c>
      <c r="T110" s="213">
        <f>S110*H110</f>
        <v>0</v>
      </c>
      <c r="AR110" s="25" t="s">
        <v>195</v>
      </c>
      <c r="AT110" s="25" t="s">
        <v>190</v>
      </c>
      <c r="AU110" s="25" t="s">
        <v>79</v>
      </c>
      <c r="AY110" s="25" t="s">
        <v>188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5" t="s">
        <v>75</v>
      </c>
      <c r="BK110" s="214">
        <f>ROUND(I110*H110,2)</f>
        <v>0</v>
      </c>
      <c r="BL110" s="25" t="s">
        <v>195</v>
      </c>
      <c r="BM110" s="25" t="s">
        <v>1958</v>
      </c>
    </row>
    <row r="111" spans="2:65" s="12" customFormat="1">
      <c r="B111" s="215"/>
      <c r="C111" s="216"/>
      <c r="D111" s="217" t="s">
        <v>197</v>
      </c>
      <c r="E111" s="218" t="s">
        <v>21</v>
      </c>
      <c r="F111" s="219" t="s">
        <v>1959</v>
      </c>
      <c r="G111" s="216"/>
      <c r="H111" s="220">
        <v>1.96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197</v>
      </c>
      <c r="AU111" s="226" t="s">
        <v>79</v>
      </c>
      <c r="AV111" s="12" t="s">
        <v>79</v>
      </c>
      <c r="AW111" s="12" t="s">
        <v>32</v>
      </c>
      <c r="AX111" s="12" t="s">
        <v>68</v>
      </c>
      <c r="AY111" s="226" t="s">
        <v>188</v>
      </c>
    </row>
    <row r="112" spans="2:65" s="13" customFormat="1">
      <c r="B112" s="227"/>
      <c r="C112" s="228"/>
      <c r="D112" s="217" t="s">
        <v>197</v>
      </c>
      <c r="E112" s="242" t="s">
        <v>21</v>
      </c>
      <c r="F112" s="243" t="s">
        <v>199</v>
      </c>
      <c r="G112" s="228"/>
      <c r="H112" s="244">
        <v>1.96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197</v>
      </c>
      <c r="AU112" s="238" t="s">
        <v>79</v>
      </c>
      <c r="AV112" s="13" t="s">
        <v>114</v>
      </c>
      <c r="AW112" s="13" t="s">
        <v>32</v>
      </c>
      <c r="AX112" s="13" t="s">
        <v>75</v>
      </c>
      <c r="AY112" s="238" t="s">
        <v>188</v>
      </c>
    </row>
    <row r="113" spans="2:65" s="11" customFormat="1" ht="29.85" customHeight="1">
      <c r="B113" s="186"/>
      <c r="C113" s="187"/>
      <c r="D113" s="200" t="s">
        <v>67</v>
      </c>
      <c r="E113" s="201" t="s">
        <v>114</v>
      </c>
      <c r="F113" s="201" t="s">
        <v>767</v>
      </c>
      <c r="G113" s="187"/>
      <c r="H113" s="187"/>
      <c r="I113" s="190"/>
      <c r="J113" s="202">
        <f>BK113</f>
        <v>0</v>
      </c>
      <c r="K113" s="187"/>
      <c r="L113" s="192"/>
      <c r="M113" s="193"/>
      <c r="N113" s="194"/>
      <c r="O113" s="194"/>
      <c r="P113" s="195">
        <f>SUM(P114:P123)</f>
        <v>0</v>
      </c>
      <c r="Q113" s="194"/>
      <c r="R113" s="195">
        <f>SUM(R114:R123)</f>
        <v>3.1338825000000003</v>
      </c>
      <c r="S113" s="194"/>
      <c r="T113" s="196">
        <f>SUM(T114:T123)</f>
        <v>0</v>
      </c>
      <c r="AR113" s="197" t="s">
        <v>75</v>
      </c>
      <c r="AT113" s="198" t="s">
        <v>67</v>
      </c>
      <c r="AU113" s="198" t="s">
        <v>75</v>
      </c>
      <c r="AY113" s="197" t="s">
        <v>188</v>
      </c>
      <c r="BK113" s="199">
        <f>SUM(BK114:BK123)</f>
        <v>0</v>
      </c>
    </row>
    <row r="114" spans="2:65" s="1" customFormat="1" ht="31.5" customHeight="1">
      <c r="B114" s="42"/>
      <c r="C114" s="203" t="s">
        <v>227</v>
      </c>
      <c r="D114" s="203" t="s">
        <v>190</v>
      </c>
      <c r="E114" s="204" t="s">
        <v>1960</v>
      </c>
      <c r="F114" s="205" t="s">
        <v>1961</v>
      </c>
      <c r="G114" s="206" t="s">
        <v>234</v>
      </c>
      <c r="H114" s="207">
        <v>4</v>
      </c>
      <c r="I114" s="208"/>
      <c r="J114" s="209">
        <f>ROUND(I114*H114,2)</f>
        <v>0</v>
      </c>
      <c r="K114" s="205" t="s">
        <v>194</v>
      </c>
      <c r="L114" s="62"/>
      <c r="M114" s="210" t="s">
        <v>21</v>
      </c>
      <c r="N114" s="211" t="s">
        <v>39</v>
      </c>
      <c r="O114" s="43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5" t="s">
        <v>195</v>
      </c>
      <c r="AT114" s="25" t="s">
        <v>190</v>
      </c>
      <c r="AU114" s="25" t="s">
        <v>79</v>
      </c>
      <c r="AY114" s="25" t="s">
        <v>188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5" t="s">
        <v>75</v>
      </c>
      <c r="BK114" s="214">
        <f>ROUND(I114*H114,2)</f>
        <v>0</v>
      </c>
      <c r="BL114" s="25" t="s">
        <v>195</v>
      </c>
      <c r="BM114" s="25" t="s">
        <v>1962</v>
      </c>
    </row>
    <row r="115" spans="2:65" s="12" customFormat="1">
      <c r="B115" s="215"/>
      <c r="C115" s="216"/>
      <c r="D115" s="229" t="s">
        <v>197</v>
      </c>
      <c r="E115" s="239" t="s">
        <v>21</v>
      </c>
      <c r="F115" s="240" t="s">
        <v>1963</v>
      </c>
      <c r="G115" s="216"/>
      <c r="H115" s="241">
        <v>4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197</v>
      </c>
      <c r="AU115" s="226" t="s">
        <v>79</v>
      </c>
      <c r="AV115" s="12" t="s">
        <v>79</v>
      </c>
      <c r="AW115" s="12" t="s">
        <v>32</v>
      </c>
      <c r="AX115" s="12" t="s">
        <v>75</v>
      </c>
      <c r="AY115" s="226" t="s">
        <v>188</v>
      </c>
    </row>
    <row r="116" spans="2:65" s="1" customFormat="1" ht="22.5" customHeight="1">
      <c r="B116" s="42"/>
      <c r="C116" s="256" t="s">
        <v>231</v>
      </c>
      <c r="D116" s="256" t="s">
        <v>292</v>
      </c>
      <c r="E116" s="257" t="s">
        <v>1964</v>
      </c>
      <c r="F116" s="258" t="s">
        <v>1965</v>
      </c>
      <c r="G116" s="259" t="s">
        <v>430</v>
      </c>
      <c r="H116" s="260">
        <v>1</v>
      </c>
      <c r="I116" s="261"/>
      <c r="J116" s="262">
        <f>ROUND(I116*H116,2)</f>
        <v>0</v>
      </c>
      <c r="K116" s="258" t="s">
        <v>194</v>
      </c>
      <c r="L116" s="263"/>
      <c r="M116" s="264" t="s">
        <v>21</v>
      </c>
      <c r="N116" s="265" t="s">
        <v>39</v>
      </c>
      <c r="O116" s="43"/>
      <c r="P116" s="212">
        <f>O116*H116</f>
        <v>0</v>
      </c>
      <c r="Q116" s="212">
        <v>3.5000000000000003E-2</v>
      </c>
      <c r="R116" s="212">
        <f>Q116*H116</f>
        <v>3.5000000000000003E-2</v>
      </c>
      <c r="S116" s="212">
        <v>0</v>
      </c>
      <c r="T116" s="213">
        <f>S116*H116</f>
        <v>0</v>
      </c>
      <c r="AR116" s="25" t="s">
        <v>227</v>
      </c>
      <c r="AT116" s="25" t="s">
        <v>292</v>
      </c>
      <c r="AU116" s="25" t="s">
        <v>79</v>
      </c>
      <c r="AY116" s="25" t="s">
        <v>188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5" t="s">
        <v>75</v>
      </c>
      <c r="BK116" s="214">
        <f>ROUND(I116*H116,2)</f>
        <v>0</v>
      </c>
      <c r="BL116" s="25" t="s">
        <v>195</v>
      </c>
      <c r="BM116" s="25" t="s">
        <v>1966</v>
      </c>
    </row>
    <row r="117" spans="2:65" s="12" customFormat="1">
      <c r="B117" s="215"/>
      <c r="C117" s="216"/>
      <c r="D117" s="229" t="s">
        <v>197</v>
      </c>
      <c r="E117" s="239" t="s">
        <v>21</v>
      </c>
      <c r="F117" s="240" t="s">
        <v>75</v>
      </c>
      <c r="G117" s="216"/>
      <c r="H117" s="241">
        <v>1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197</v>
      </c>
      <c r="AU117" s="226" t="s">
        <v>79</v>
      </c>
      <c r="AV117" s="12" t="s">
        <v>79</v>
      </c>
      <c r="AW117" s="12" t="s">
        <v>32</v>
      </c>
      <c r="AX117" s="12" t="s">
        <v>75</v>
      </c>
      <c r="AY117" s="226" t="s">
        <v>188</v>
      </c>
    </row>
    <row r="118" spans="2:65" s="1" customFormat="1" ht="22.5" customHeight="1">
      <c r="B118" s="42"/>
      <c r="C118" s="203" t="s">
        <v>239</v>
      </c>
      <c r="D118" s="203" t="s">
        <v>190</v>
      </c>
      <c r="E118" s="204" t="s">
        <v>1967</v>
      </c>
      <c r="F118" s="205" t="s">
        <v>1968</v>
      </c>
      <c r="G118" s="206" t="s">
        <v>247</v>
      </c>
      <c r="H118" s="207">
        <v>1.2250000000000001</v>
      </c>
      <c r="I118" s="208"/>
      <c r="J118" s="209">
        <f>ROUND(I118*H118,2)</f>
        <v>0</v>
      </c>
      <c r="K118" s="205" t="s">
        <v>194</v>
      </c>
      <c r="L118" s="62"/>
      <c r="M118" s="210" t="s">
        <v>21</v>
      </c>
      <c r="N118" s="211" t="s">
        <v>39</v>
      </c>
      <c r="O118" s="43"/>
      <c r="P118" s="212">
        <f>O118*H118</f>
        <v>0</v>
      </c>
      <c r="Q118" s="212">
        <v>2.4533</v>
      </c>
      <c r="R118" s="212">
        <f>Q118*H118</f>
        <v>3.0052925000000004</v>
      </c>
      <c r="S118" s="212">
        <v>0</v>
      </c>
      <c r="T118" s="213">
        <f>S118*H118</f>
        <v>0</v>
      </c>
      <c r="AR118" s="25" t="s">
        <v>195</v>
      </c>
      <c r="AT118" s="25" t="s">
        <v>190</v>
      </c>
      <c r="AU118" s="25" t="s">
        <v>79</v>
      </c>
      <c r="AY118" s="25" t="s">
        <v>188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75</v>
      </c>
      <c r="BK118" s="214">
        <f>ROUND(I118*H118,2)</f>
        <v>0</v>
      </c>
      <c r="BL118" s="25" t="s">
        <v>195</v>
      </c>
      <c r="BM118" s="25" t="s">
        <v>1969</v>
      </c>
    </row>
    <row r="119" spans="2:65" s="12" customFormat="1">
      <c r="B119" s="215"/>
      <c r="C119" s="216"/>
      <c r="D119" s="229" t="s">
        <v>197</v>
      </c>
      <c r="E119" s="239" t="s">
        <v>21</v>
      </c>
      <c r="F119" s="240" t="s">
        <v>1970</v>
      </c>
      <c r="G119" s="216"/>
      <c r="H119" s="241">
        <v>1.2250000000000001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197</v>
      </c>
      <c r="AU119" s="226" t="s">
        <v>79</v>
      </c>
      <c r="AV119" s="12" t="s">
        <v>79</v>
      </c>
      <c r="AW119" s="12" t="s">
        <v>32</v>
      </c>
      <c r="AX119" s="12" t="s">
        <v>75</v>
      </c>
      <c r="AY119" s="226" t="s">
        <v>188</v>
      </c>
    </row>
    <row r="120" spans="2:65" s="1" customFormat="1" ht="22.5" customHeight="1">
      <c r="B120" s="42"/>
      <c r="C120" s="203" t="s">
        <v>244</v>
      </c>
      <c r="D120" s="203" t="s">
        <v>190</v>
      </c>
      <c r="E120" s="204" t="s">
        <v>1971</v>
      </c>
      <c r="F120" s="205" t="s">
        <v>1972</v>
      </c>
      <c r="G120" s="206" t="s">
        <v>193</v>
      </c>
      <c r="H120" s="207">
        <v>9.8000000000000007</v>
      </c>
      <c r="I120" s="208"/>
      <c r="J120" s="209">
        <f>ROUND(I120*H120,2)</f>
        <v>0</v>
      </c>
      <c r="K120" s="205" t="s">
        <v>194</v>
      </c>
      <c r="L120" s="62"/>
      <c r="M120" s="210" t="s">
        <v>21</v>
      </c>
      <c r="N120" s="211" t="s">
        <v>39</v>
      </c>
      <c r="O120" s="43"/>
      <c r="P120" s="212">
        <f>O120*H120</f>
        <v>0</v>
      </c>
      <c r="Q120" s="212">
        <v>9.5499999999999995E-3</v>
      </c>
      <c r="R120" s="212">
        <f>Q120*H120</f>
        <v>9.3590000000000007E-2</v>
      </c>
      <c r="S120" s="212">
        <v>0</v>
      </c>
      <c r="T120" s="213">
        <f>S120*H120</f>
        <v>0</v>
      </c>
      <c r="AR120" s="25" t="s">
        <v>195</v>
      </c>
      <c r="AT120" s="25" t="s">
        <v>190</v>
      </c>
      <c r="AU120" s="25" t="s">
        <v>79</v>
      </c>
      <c r="AY120" s="25" t="s">
        <v>188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5" t="s">
        <v>75</v>
      </c>
      <c r="BK120" s="214">
        <f>ROUND(I120*H120,2)</f>
        <v>0</v>
      </c>
      <c r="BL120" s="25" t="s">
        <v>195</v>
      </c>
      <c r="BM120" s="25" t="s">
        <v>1973</v>
      </c>
    </row>
    <row r="121" spans="2:65" s="12" customFormat="1">
      <c r="B121" s="215"/>
      <c r="C121" s="216"/>
      <c r="D121" s="229" t="s">
        <v>197</v>
      </c>
      <c r="E121" s="239" t="s">
        <v>21</v>
      </c>
      <c r="F121" s="240" t="s">
        <v>1974</v>
      </c>
      <c r="G121" s="216"/>
      <c r="H121" s="241">
        <v>9.8000000000000007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79</v>
      </c>
      <c r="AV121" s="12" t="s">
        <v>79</v>
      </c>
      <c r="AW121" s="12" t="s">
        <v>32</v>
      </c>
      <c r="AX121" s="12" t="s">
        <v>75</v>
      </c>
      <c r="AY121" s="226" t="s">
        <v>188</v>
      </c>
    </row>
    <row r="122" spans="2:65" s="1" customFormat="1" ht="22.5" customHeight="1">
      <c r="B122" s="42"/>
      <c r="C122" s="203" t="s">
        <v>250</v>
      </c>
      <c r="D122" s="203" t="s">
        <v>190</v>
      </c>
      <c r="E122" s="204" t="s">
        <v>1975</v>
      </c>
      <c r="F122" s="205" t="s">
        <v>1976</v>
      </c>
      <c r="G122" s="206" t="s">
        <v>193</v>
      </c>
      <c r="H122" s="207">
        <v>9.8000000000000007</v>
      </c>
      <c r="I122" s="208"/>
      <c r="J122" s="209">
        <f>ROUND(I122*H122,2)</f>
        <v>0</v>
      </c>
      <c r="K122" s="205" t="s">
        <v>194</v>
      </c>
      <c r="L122" s="62"/>
      <c r="M122" s="210" t="s">
        <v>21</v>
      </c>
      <c r="N122" s="211" t="s">
        <v>39</v>
      </c>
      <c r="O122" s="43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5" t="s">
        <v>195</v>
      </c>
      <c r="AT122" s="25" t="s">
        <v>190</v>
      </c>
      <c r="AU122" s="25" t="s">
        <v>79</v>
      </c>
      <c r="AY122" s="25" t="s">
        <v>188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5" t="s">
        <v>75</v>
      </c>
      <c r="BK122" s="214">
        <f>ROUND(I122*H122,2)</f>
        <v>0</v>
      </c>
      <c r="BL122" s="25" t="s">
        <v>195</v>
      </c>
      <c r="BM122" s="25" t="s">
        <v>1977</v>
      </c>
    </row>
    <row r="123" spans="2:65" s="12" customFormat="1">
      <c r="B123" s="215"/>
      <c r="C123" s="216"/>
      <c r="D123" s="217" t="s">
        <v>197</v>
      </c>
      <c r="E123" s="218" t="s">
        <v>21</v>
      </c>
      <c r="F123" s="219" t="s">
        <v>1978</v>
      </c>
      <c r="G123" s="216"/>
      <c r="H123" s="220">
        <v>9.8000000000000007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197</v>
      </c>
      <c r="AU123" s="226" t="s">
        <v>79</v>
      </c>
      <c r="AV123" s="12" t="s">
        <v>79</v>
      </c>
      <c r="AW123" s="12" t="s">
        <v>32</v>
      </c>
      <c r="AX123" s="12" t="s">
        <v>75</v>
      </c>
      <c r="AY123" s="226" t="s">
        <v>188</v>
      </c>
    </row>
    <row r="124" spans="2:65" s="11" customFormat="1" ht="29.85" customHeight="1">
      <c r="B124" s="186"/>
      <c r="C124" s="187"/>
      <c r="D124" s="200" t="s">
        <v>67</v>
      </c>
      <c r="E124" s="201" t="s">
        <v>195</v>
      </c>
      <c r="F124" s="201" t="s">
        <v>1979</v>
      </c>
      <c r="G124" s="187"/>
      <c r="H124" s="187"/>
      <c r="I124" s="190"/>
      <c r="J124" s="202">
        <f>BK124</f>
        <v>0</v>
      </c>
      <c r="K124" s="187"/>
      <c r="L124" s="192"/>
      <c r="M124" s="193"/>
      <c r="N124" s="194"/>
      <c r="O124" s="194"/>
      <c r="P124" s="195">
        <f>SUM(P125:P179)</f>
        <v>0</v>
      </c>
      <c r="Q124" s="194"/>
      <c r="R124" s="195">
        <f>SUM(R125:R179)</f>
        <v>126.31010846000004</v>
      </c>
      <c r="S124" s="194"/>
      <c r="T124" s="196">
        <f>SUM(T125:T179)</f>
        <v>0</v>
      </c>
      <c r="AR124" s="197" t="s">
        <v>75</v>
      </c>
      <c r="AT124" s="198" t="s">
        <v>67</v>
      </c>
      <c r="AU124" s="198" t="s">
        <v>75</v>
      </c>
      <c r="AY124" s="197" t="s">
        <v>188</v>
      </c>
      <c r="BK124" s="199">
        <f>SUM(BK125:BK179)</f>
        <v>0</v>
      </c>
    </row>
    <row r="125" spans="2:65" s="1" customFormat="1" ht="22.5" customHeight="1">
      <c r="B125" s="42"/>
      <c r="C125" s="203" t="s">
        <v>256</v>
      </c>
      <c r="D125" s="203" t="s">
        <v>190</v>
      </c>
      <c r="E125" s="204" t="s">
        <v>1980</v>
      </c>
      <c r="F125" s="205" t="s">
        <v>1981</v>
      </c>
      <c r="G125" s="206" t="s">
        <v>247</v>
      </c>
      <c r="H125" s="207">
        <v>27.04</v>
      </c>
      <c r="I125" s="208"/>
      <c r="J125" s="209">
        <f>ROUND(I125*H125,2)</f>
        <v>0</v>
      </c>
      <c r="K125" s="205" t="s">
        <v>194</v>
      </c>
      <c r="L125" s="62"/>
      <c r="M125" s="210" t="s">
        <v>21</v>
      </c>
      <c r="N125" s="211" t="s">
        <v>39</v>
      </c>
      <c r="O125" s="43"/>
      <c r="P125" s="212">
        <f>O125*H125</f>
        <v>0</v>
      </c>
      <c r="Q125" s="212">
        <v>2.45343</v>
      </c>
      <c r="R125" s="212">
        <f>Q125*H125</f>
        <v>66.340747199999996</v>
      </c>
      <c r="S125" s="212">
        <v>0</v>
      </c>
      <c r="T125" s="213">
        <f>S125*H125</f>
        <v>0</v>
      </c>
      <c r="AR125" s="25" t="s">
        <v>195</v>
      </c>
      <c r="AT125" s="25" t="s">
        <v>190</v>
      </c>
      <c r="AU125" s="25" t="s">
        <v>79</v>
      </c>
      <c r="AY125" s="25" t="s">
        <v>188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75</v>
      </c>
      <c r="BK125" s="214">
        <f>ROUND(I125*H125,2)</f>
        <v>0</v>
      </c>
      <c r="BL125" s="25" t="s">
        <v>195</v>
      </c>
      <c r="BM125" s="25" t="s">
        <v>1982</v>
      </c>
    </row>
    <row r="126" spans="2:65" s="12" customFormat="1">
      <c r="B126" s="215"/>
      <c r="C126" s="216"/>
      <c r="D126" s="217" t="s">
        <v>197</v>
      </c>
      <c r="E126" s="218" t="s">
        <v>21</v>
      </c>
      <c r="F126" s="219" t="s">
        <v>1983</v>
      </c>
      <c r="G126" s="216"/>
      <c r="H126" s="220">
        <v>27.04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79</v>
      </c>
      <c r="AV126" s="12" t="s">
        <v>79</v>
      </c>
      <c r="AW126" s="12" t="s">
        <v>32</v>
      </c>
      <c r="AX126" s="12" t="s">
        <v>68</v>
      </c>
      <c r="AY126" s="226" t="s">
        <v>188</v>
      </c>
    </row>
    <row r="127" spans="2:65" s="13" customFormat="1">
      <c r="B127" s="227"/>
      <c r="C127" s="228"/>
      <c r="D127" s="229" t="s">
        <v>197</v>
      </c>
      <c r="E127" s="230" t="s">
        <v>21</v>
      </c>
      <c r="F127" s="231" t="s">
        <v>199</v>
      </c>
      <c r="G127" s="228"/>
      <c r="H127" s="232">
        <v>27.04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197</v>
      </c>
      <c r="AU127" s="238" t="s">
        <v>79</v>
      </c>
      <c r="AV127" s="13" t="s">
        <v>114</v>
      </c>
      <c r="AW127" s="13" t="s">
        <v>32</v>
      </c>
      <c r="AX127" s="13" t="s">
        <v>75</v>
      </c>
      <c r="AY127" s="238" t="s">
        <v>188</v>
      </c>
    </row>
    <row r="128" spans="2:65" s="1" customFormat="1" ht="22.5" customHeight="1">
      <c r="B128" s="42"/>
      <c r="C128" s="203" t="s">
        <v>261</v>
      </c>
      <c r="D128" s="203" t="s">
        <v>190</v>
      </c>
      <c r="E128" s="204" t="s">
        <v>1984</v>
      </c>
      <c r="F128" s="205" t="s">
        <v>1985</v>
      </c>
      <c r="G128" s="206" t="s">
        <v>193</v>
      </c>
      <c r="H128" s="207">
        <v>20.28</v>
      </c>
      <c r="I128" s="208"/>
      <c r="J128" s="209">
        <f>ROUND(I128*H128,2)</f>
        <v>0</v>
      </c>
      <c r="K128" s="205" t="s">
        <v>194</v>
      </c>
      <c r="L128" s="62"/>
      <c r="M128" s="210" t="s">
        <v>21</v>
      </c>
      <c r="N128" s="211" t="s">
        <v>39</v>
      </c>
      <c r="O128" s="43"/>
      <c r="P128" s="212">
        <f>O128*H128</f>
        <v>0</v>
      </c>
      <c r="Q128" s="212">
        <v>2.15E-3</v>
      </c>
      <c r="R128" s="212">
        <f>Q128*H128</f>
        <v>4.3602000000000002E-2</v>
      </c>
      <c r="S128" s="212">
        <v>0</v>
      </c>
      <c r="T128" s="213">
        <f>S128*H128</f>
        <v>0</v>
      </c>
      <c r="AR128" s="25" t="s">
        <v>195</v>
      </c>
      <c r="AT128" s="25" t="s">
        <v>190</v>
      </c>
      <c r="AU128" s="25" t="s">
        <v>79</v>
      </c>
      <c r="AY128" s="25" t="s">
        <v>188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75</v>
      </c>
      <c r="BK128" s="214">
        <f>ROUND(I128*H128,2)</f>
        <v>0</v>
      </c>
      <c r="BL128" s="25" t="s">
        <v>195</v>
      </c>
      <c r="BM128" s="25" t="s">
        <v>1986</v>
      </c>
    </row>
    <row r="129" spans="2:65" s="12" customFormat="1">
      <c r="B129" s="215"/>
      <c r="C129" s="216"/>
      <c r="D129" s="217" t="s">
        <v>197</v>
      </c>
      <c r="E129" s="218" t="s">
        <v>21</v>
      </c>
      <c r="F129" s="219" t="s">
        <v>1987</v>
      </c>
      <c r="G129" s="216"/>
      <c r="H129" s="220">
        <v>20.28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79</v>
      </c>
      <c r="AV129" s="12" t="s">
        <v>79</v>
      </c>
      <c r="AW129" s="12" t="s">
        <v>32</v>
      </c>
      <c r="AX129" s="12" t="s">
        <v>68</v>
      </c>
      <c r="AY129" s="226" t="s">
        <v>188</v>
      </c>
    </row>
    <row r="130" spans="2:65" s="13" customFormat="1">
      <c r="B130" s="227"/>
      <c r="C130" s="228"/>
      <c r="D130" s="217" t="s">
        <v>197</v>
      </c>
      <c r="E130" s="242" t="s">
        <v>21</v>
      </c>
      <c r="F130" s="243" t="s">
        <v>199</v>
      </c>
      <c r="G130" s="228"/>
      <c r="H130" s="244">
        <v>20.28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197</v>
      </c>
      <c r="AU130" s="238" t="s">
        <v>79</v>
      </c>
      <c r="AV130" s="13" t="s">
        <v>114</v>
      </c>
      <c r="AW130" s="13" t="s">
        <v>32</v>
      </c>
      <c r="AX130" s="13" t="s">
        <v>68</v>
      </c>
      <c r="AY130" s="238" t="s">
        <v>188</v>
      </c>
    </row>
    <row r="131" spans="2:65" s="14" customFormat="1">
      <c r="B131" s="245"/>
      <c r="C131" s="246"/>
      <c r="D131" s="229" t="s">
        <v>197</v>
      </c>
      <c r="E131" s="247" t="s">
        <v>21</v>
      </c>
      <c r="F131" s="248" t="s">
        <v>238</v>
      </c>
      <c r="G131" s="246"/>
      <c r="H131" s="249">
        <v>20.28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197</v>
      </c>
      <c r="AU131" s="255" t="s">
        <v>79</v>
      </c>
      <c r="AV131" s="14" t="s">
        <v>195</v>
      </c>
      <c r="AW131" s="14" t="s">
        <v>32</v>
      </c>
      <c r="AX131" s="14" t="s">
        <v>75</v>
      </c>
      <c r="AY131" s="255" t="s">
        <v>188</v>
      </c>
    </row>
    <row r="132" spans="2:65" s="1" customFormat="1" ht="22.5" customHeight="1">
      <c r="B132" s="42"/>
      <c r="C132" s="203" t="s">
        <v>10</v>
      </c>
      <c r="D132" s="203" t="s">
        <v>190</v>
      </c>
      <c r="E132" s="204" t="s">
        <v>1988</v>
      </c>
      <c r="F132" s="205" t="s">
        <v>1989</v>
      </c>
      <c r="G132" s="206" t="s">
        <v>193</v>
      </c>
      <c r="H132" s="207">
        <v>20.28</v>
      </c>
      <c r="I132" s="208"/>
      <c r="J132" s="209">
        <f>ROUND(I132*H132,2)</f>
        <v>0</v>
      </c>
      <c r="K132" s="205" t="s">
        <v>194</v>
      </c>
      <c r="L132" s="62"/>
      <c r="M132" s="210" t="s">
        <v>21</v>
      </c>
      <c r="N132" s="211" t="s">
        <v>39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195</v>
      </c>
      <c r="AT132" s="25" t="s">
        <v>190</v>
      </c>
      <c r="AU132" s="25" t="s">
        <v>79</v>
      </c>
      <c r="AY132" s="25" t="s">
        <v>188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75</v>
      </c>
      <c r="BK132" s="214">
        <f>ROUND(I132*H132,2)</f>
        <v>0</v>
      </c>
      <c r="BL132" s="25" t="s">
        <v>195</v>
      </c>
      <c r="BM132" s="25" t="s">
        <v>1990</v>
      </c>
    </row>
    <row r="133" spans="2:65" s="12" customFormat="1">
      <c r="B133" s="215"/>
      <c r="C133" s="216"/>
      <c r="D133" s="229" t="s">
        <v>197</v>
      </c>
      <c r="E133" s="239" t="s">
        <v>21</v>
      </c>
      <c r="F133" s="240" t="s">
        <v>1991</v>
      </c>
      <c r="G133" s="216"/>
      <c r="H133" s="241">
        <v>20.28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79</v>
      </c>
      <c r="AV133" s="12" t="s">
        <v>79</v>
      </c>
      <c r="AW133" s="12" t="s">
        <v>32</v>
      </c>
      <c r="AX133" s="12" t="s">
        <v>75</v>
      </c>
      <c r="AY133" s="226" t="s">
        <v>188</v>
      </c>
    </row>
    <row r="134" spans="2:65" s="1" customFormat="1" ht="22.5" customHeight="1">
      <c r="B134" s="42"/>
      <c r="C134" s="203" t="s">
        <v>270</v>
      </c>
      <c r="D134" s="203" t="s">
        <v>190</v>
      </c>
      <c r="E134" s="204" t="s">
        <v>1992</v>
      </c>
      <c r="F134" s="205" t="s">
        <v>1993</v>
      </c>
      <c r="G134" s="206" t="s">
        <v>193</v>
      </c>
      <c r="H134" s="207">
        <v>208</v>
      </c>
      <c r="I134" s="208"/>
      <c r="J134" s="209">
        <f>ROUND(I134*H134,2)</f>
        <v>0</v>
      </c>
      <c r="K134" s="205" t="s">
        <v>194</v>
      </c>
      <c r="L134" s="62"/>
      <c r="M134" s="210" t="s">
        <v>21</v>
      </c>
      <c r="N134" s="211" t="s">
        <v>39</v>
      </c>
      <c r="O134" s="43"/>
      <c r="P134" s="212">
        <f>O134*H134</f>
        <v>0</v>
      </c>
      <c r="Q134" s="212">
        <v>5.2399999999999999E-3</v>
      </c>
      <c r="R134" s="212">
        <f>Q134*H134</f>
        <v>1.08992</v>
      </c>
      <c r="S134" s="212">
        <v>0</v>
      </c>
      <c r="T134" s="213">
        <f>S134*H134</f>
        <v>0</v>
      </c>
      <c r="AR134" s="25" t="s">
        <v>195</v>
      </c>
      <c r="AT134" s="25" t="s">
        <v>190</v>
      </c>
      <c r="AU134" s="25" t="s">
        <v>79</v>
      </c>
      <c r="AY134" s="25" t="s">
        <v>188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75</v>
      </c>
      <c r="BK134" s="214">
        <f>ROUND(I134*H134,2)</f>
        <v>0</v>
      </c>
      <c r="BL134" s="25" t="s">
        <v>195</v>
      </c>
      <c r="BM134" s="25" t="s">
        <v>1994</v>
      </c>
    </row>
    <row r="135" spans="2:65" s="12" customFormat="1">
      <c r="B135" s="215"/>
      <c r="C135" s="216"/>
      <c r="D135" s="229" t="s">
        <v>197</v>
      </c>
      <c r="E135" s="239" t="s">
        <v>21</v>
      </c>
      <c r="F135" s="240" t="s">
        <v>1115</v>
      </c>
      <c r="G135" s="216"/>
      <c r="H135" s="241">
        <v>208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79</v>
      </c>
      <c r="AV135" s="12" t="s">
        <v>79</v>
      </c>
      <c r="AW135" s="12" t="s">
        <v>32</v>
      </c>
      <c r="AX135" s="12" t="s">
        <v>75</v>
      </c>
      <c r="AY135" s="226" t="s">
        <v>188</v>
      </c>
    </row>
    <row r="136" spans="2:65" s="1" customFormat="1" ht="22.5" customHeight="1">
      <c r="B136" s="42"/>
      <c r="C136" s="203" t="s">
        <v>275</v>
      </c>
      <c r="D136" s="203" t="s">
        <v>190</v>
      </c>
      <c r="E136" s="204" t="s">
        <v>1995</v>
      </c>
      <c r="F136" s="205" t="s">
        <v>1996</v>
      </c>
      <c r="G136" s="206" t="s">
        <v>193</v>
      </c>
      <c r="H136" s="207">
        <v>208</v>
      </c>
      <c r="I136" s="208"/>
      <c r="J136" s="209">
        <f>ROUND(I136*H136,2)</f>
        <v>0</v>
      </c>
      <c r="K136" s="205" t="s">
        <v>194</v>
      </c>
      <c r="L136" s="62"/>
      <c r="M136" s="210" t="s">
        <v>21</v>
      </c>
      <c r="N136" s="211" t="s">
        <v>39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195</v>
      </c>
      <c r="AT136" s="25" t="s">
        <v>190</v>
      </c>
      <c r="AU136" s="25" t="s">
        <v>79</v>
      </c>
      <c r="AY136" s="25" t="s">
        <v>188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75</v>
      </c>
      <c r="BK136" s="214">
        <f>ROUND(I136*H136,2)</f>
        <v>0</v>
      </c>
      <c r="BL136" s="25" t="s">
        <v>195</v>
      </c>
      <c r="BM136" s="25" t="s">
        <v>1997</v>
      </c>
    </row>
    <row r="137" spans="2:65" s="12" customFormat="1">
      <c r="B137" s="215"/>
      <c r="C137" s="216"/>
      <c r="D137" s="229" t="s">
        <v>197</v>
      </c>
      <c r="E137" s="239" t="s">
        <v>21</v>
      </c>
      <c r="F137" s="240" t="s">
        <v>1115</v>
      </c>
      <c r="G137" s="216"/>
      <c r="H137" s="241">
        <v>208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79</v>
      </c>
      <c r="AV137" s="12" t="s">
        <v>79</v>
      </c>
      <c r="AW137" s="12" t="s">
        <v>32</v>
      </c>
      <c r="AX137" s="12" t="s">
        <v>75</v>
      </c>
      <c r="AY137" s="226" t="s">
        <v>188</v>
      </c>
    </row>
    <row r="138" spans="2:65" s="1" customFormat="1" ht="22.5" customHeight="1">
      <c r="B138" s="42"/>
      <c r="C138" s="203" t="s">
        <v>280</v>
      </c>
      <c r="D138" s="203" t="s">
        <v>190</v>
      </c>
      <c r="E138" s="204" t="s">
        <v>1998</v>
      </c>
      <c r="F138" s="205" t="s">
        <v>1999</v>
      </c>
      <c r="G138" s="206" t="s">
        <v>283</v>
      </c>
      <c r="H138" s="207">
        <v>1.2</v>
      </c>
      <c r="I138" s="208"/>
      <c r="J138" s="209">
        <f>ROUND(I138*H138,2)</f>
        <v>0</v>
      </c>
      <c r="K138" s="205" t="s">
        <v>194</v>
      </c>
      <c r="L138" s="62"/>
      <c r="M138" s="210" t="s">
        <v>21</v>
      </c>
      <c r="N138" s="211" t="s">
        <v>39</v>
      </c>
      <c r="O138" s="43"/>
      <c r="P138" s="212">
        <f>O138*H138</f>
        <v>0</v>
      </c>
      <c r="Q138" s="212">
        <v>1.0551600000000001</v>
      </c>
      <c r="R138" s="212">
        <f>Q138*H138</f>
        <v>1.266192</v>
      </c>
      <c r="S138" s="212">
        <v>0</v>
      </c>
      <c r="T138" s="213">
        <f>S138*H138</f>
        <v>0</v>
      </c>
      <c r="AR138" s="25" t="s">
        <v>195</v>
      </c>
      <c r="AT138" s="25" t="s">
        <v>190</v>
      </c>
      <c r="AU138" s="25" t="s">
        <v>79</v>
      </c>
      <c r="AY138" s="25" t="s">
        <v>188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75</v>
      </c>
      <c r="BK138" s="214">
        <f>ROUND(I138*H138,2)</f>
        <v>0</v>
      </c>
      <c r="BL138" s="25" t="s">
        <v>195</v>
      </c>
      <c r="BM138" s="25" t="s">
        <v>2000</v>
      </c>
    </row>
    <row r="139" spans="2:65" s="12" customFormat="1">
      <c r="B139" s="215"/>
      <c r="C139" s="216"/>
      <c r="D139" s="229" t="s">
        <v>197</v>
      </c>
      <c r="E139" s="239" t="s">
        <v>21</v>
      </c>
      <c r="F139" s="240" t="s">
        <v>2001</v>
      </c>
      <c r="G139" s="216"/>
      <c r="H139" s="241">
        <v>1.2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197</v>
      </c>
      <c r="AU139" s="226" t="s">
        <v>79</v>
      </c>
      <c r="AV139" s="12" t="s">
        <v>79</v>
      </c>
      <c r="AW139" s="12" t="s">
        <v>32</v>
      </c>
      <c r="AX139" s="12" t="s">
        <v>75</v>
      </c>
      <c r="AY139" s="226" t="s">
        <v>188</v>
      </c>
    </row>
    <row r="140" spans="2:65" s="1" customFormat="1" ht="22.5" customHeight="1">
      <c r="B140" s="42"/>
      <c r="C140" s="203" t="s">
        <v>286</v>
      </c>
      <c r="D140" s="203" t="s">
        <v>190</v>
      </c>
      <c r="E140" s="204" t="s">
        <v>2002</v>
      </c>
      <c r="F140" s="205" t="s">
        <v>2003</v>
      </c>
      <c r="G140" s="206" t="s">
        <v>247</v>
      </c>
      <c r="H140" s="207">
        <v>7.08</v>
      </c>
      <c r="I140" s="208"/>
      <c r="J140" s="209">
        <f>ROUND(I140*H140,2)</f>
        <v>0</v>
      </c>
      <c r="K140" s="205" t="s">
        <v>194</v>
      </c>
      <c r="L140" s="62"/>
      <c r="M140" s="210" t="s">
        <v>21</v>
      </c>
      <c r="N140" s="211" t="s">
        <v>39</v>
      </c>
      <c r="O140" s="43"/>
      <c r="P140" s="212">
        <f>O140*H140</f>
        <v>0</v>
      </c>
      <c r="Q140" s="212">
        <v>2.4533999999999998</v>
      </c>
      <c r="R140" s="212">
        <f>Q140*H140</f>
        <v>17.370072</v>
      </c>
      <c r="S140" s="212">
        <v>0</v>
      </c>
      <c r="T140" s="213">
        <f>S140*H140</f>
        <v>0</v>
      </c>
      <c r="AR140" s="25" t="s">
        <v>195</v>
      </c>
      <c r="AT140" s="25" t="s">
        <v>190</v>
      </c>
      <c r="AU140" s="25" t="s">
        <v>79</v>
      </c>
      <c r="AY140" s="25" t="s">
        <v>188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75</v>
      </c>
      <c r="BK140" s="214">
        <f>ROUND(I140*H140,2)</f>
        <v>0</v>
      </c>
      <c r="BL140" s="25" t="s">
        <v>195</v>
      </c>
      <c r="BM140" s="25" t="s">
        <v>2004</v>
      </c>
    </row>
    <row r="141" spans="2:65" s="12" customFormat="1">
      <c r="B141" s="215"/>
      <c r="C141" s="216"/>
      <c r="D141" s="229" t="s">
        <v>197</v>
      </c>
      <c r="E141" s="239" t="s">
        <v>21</v>
      </c>
      <c r="F141" s="240" t="s">
        <v>2005</v>
      </c>
      <c r="G141" s="216"/>
      <c r="H141" s="241">
        <v>7.08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197</v>
      </c>
      <c r="AU141" s="226" t="s">
        <v>79</v>
      </c>
      <c r="AV141" s="12" t="s">
        <v>79</v>
      </c>
      <c r="AW141" s="12" t="s">
        <v>32</v>
      </c>
      <c r="AX141" s="12" t="s">
        <v>75</v>
      </c>
      <c r="AY141" s="226" t="s">
        <v>188</v>
      </c>
    </row>
    <row r="142" spans="2:65" s="1" customFormat="1" ht="22.5" customHeight="1">
      <c r="B142" s="42"/>
      <c r="C142" s="203" t="s">
        <v>291</v>
      </c>
      <c r="D142" s="203" t="s">
        <v>190</v>
      </c>
      <c r="E142" s="204" t="s">
        <v>2006</v>
      </c>
      <c r="F142" s="205" t="s">
        <v>2007</v>
      </c>
      <c r="G142" s="206" t="s">
        <v>193</v>
      </c>
      <c r="H142" s="207">
        <v>53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39</v>
      </c>
      <c r="O142" s="43"/>
      <c r="P142" s="212">
        <f>O142*H142</f>
        <v>0</v>
      </c>
      <c r="Q142" s="212">
        <v>5.1900000000000002E-3</v>
      </c>
      <c r="R142" s="212">
        <f>Q142*H142</f>
        <v>0.27507000000000004</v>
      </c>
      <c r="S142" s="212">
        <v>0</v>
      </c>
      <c r="T142" s="213">
        <f>S142*H142</f>
        <v>0</v>
      </c>
      <c r="AR142" s="25" t="s">
        <v>195</v>
      </c>
      <c r="AT142" s="25" t="s">
        <v>190</v>
      </c>
      <c r="AU142" s="25" t="s">
        <v>79</v>
      </c>
      <c r="AY142" s="25" t="s">
        <v>188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75</v>
      </c>
      <c r="BK142" s="214">
        <f>ROUND(I142*H142,2)</f>
        <v>0</v>
      </c>
      <c r="BL142" s="25" t="s">
        <v>195</v>
      </c>
      <c r="BM142" s="25" t="s">
        <v>2008</v>
      </c>
    </row>
    <row r="143" spans="2:65" s="12" customFormat="1">
      <c r="B143" s="215"/>
      <c r="C143" s="216"/>
      <c r="D143" s="229" t="s">
        <v>197</v>
      </c>
      <c r="E143" s="239" t="s">
        <v>21</v>
      </c>
      <c r="F143" s="240" t="s">
        <v>460</v>
      </c>
      <c r="G143" s="216"/>
      <c r="H143" s="241">
        <v>53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79</v>
      </c>
      <c r="AV143" s="12" t="s">
        <v>79</v>
      </c>
      <c r="AW143" s="12" t="s">
        <v>32</v>
      </c>
      <c r="AX143" s="12" t="s">
        <v>75</v>
      </c>
      <c r="AY143" s="226" t="s">
        <v>188</v>
      </c>
    </row>
    <row r="144" spans="2:65" s="1" customFormat="1" ht="22.5" customHeight="1">
      <c r="B144" s="42"/>
      <c r="C144" s="203" t="s">
        <v>9</v>
      </c>
      <c r="D144" s="203" t="s">
        <v>190</v>
      </c>
      <c r="E144" s="204" t="s">
        <v>2009</v>
      </c>
      <c r="F144" s="205" t="s">
        <v>2010</v>
      </c>
      <c r="G144" s="206" t="s">
        <v>193</v>
      </c>
      <c r="H144" s="207">
        <v>53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39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195</v>
      </c>
      <c r="AT144" s="25" t="s">
        <v>190</v>
      </c>
      <c r="AU144" s="25" t="s">
        <v>79</v>
      </c>
      <c r="AY144" s="25" t="s">
        <v>188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75</v>
      </c>
      <c r="BK144" s="214">
        <f>ROUND(I144*H144,2)</f>
        <v>0</v>
      </c>
      <c r="BL144" s="25" t="s">
        <v>195</v>
      </c>
      <c r="BM144" s="25" t="s">
        <v>2011</v>
      </c>
    </row>
    <row r="145" spans="2:65" s="12" customFormat="1">
      <c r="B145" s="215"/>
      <c r="C145" s="216"/>
      <c r="D145" s="229" t="s">
        <v>197</v>
      </c>
      <c r="E145" s="239" t="s">
        <v>21</v>
      </c>
      <c r="F145" s="240" t="s">
        <v>460</v>
      </c>
      <c r="G145" s="216"/>
      <c r="H145" s="241">
        <v>53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79</v>
      </c>
      <c r="AV145" s="12" t="s">
        <v>79</v>
      </c>
      <c r="AW145" s="12" t="s">
        <v>32</v>
      </c>
      <c r="AX145" s="12" t="s">
        <v>75</v>
      </c>
      <c r="AY145" s="226" t="s">
        <v>188</v>
      </c>
    </row>
    <row r="146" spans="2:65" s="1" customFormat="1" ht="31.5" customHeight="1">
      <c r="B146" s="42"/>
      <c r="C146" s="203" t="s">
        <v>301</v>
      </c>
      <c r="D146" s="203" t="s">
        <v>190</v>
      </c>
      <c r="E146" s="204" t="s">
        <v>2012</v>
      </c>
      <c r="F146" s="205" t="s">
        <v>2013</v>
      </c>
      <c r="G146" s="206" t="s">
        <v>193</v>
      </c>
      <c r="H146" s="207">
        <v>208</v>
      </c>
      <c r="I146" s="208"/>
      <c r="J146" s="209">
        <f>ROUND(I146*H146,2)</f>
        <v>0</v>
      </c>
      <c r="K146" s="205" t="s">
        <v>21</v>
      </c>
      <c r="L146" s="62"/>
      <c r="M146" s="210" t="s">
        <v>21</v>
      </c>
      <c r="N146" s="211" t="s">
        <v>39</v>
      </c>
      <c r="O146" s="43"/>
      <c r="P146" s="212">
        <f>O146*H146</f>
        <v>0</v>
      </c>
      <c r="Q146" s="212">
        <v>3.7799999999999999E-3</v>
      </c>
      <c r="R146" s="212">
        <f>Q146*H146</f>
        <v>0.78623999999999994</v>
      </c>
      <c r="S146" s="212">
        <v>0</v>
      </c>
      <c r="T146" s="213">
        <f>S146*H146</f>
        <v>0</v>
      </c>
      <c r="AR146" s="25" t="s">
        <v>195</v>
      </c>
      <c r="AT146" s="25" t="s">
        <v>190</v>
      </c>
      <c r="AU146" s="25" t="s">
        <v>79</v>
      </c>
      <c r="AY146" s="25" t="s">
        <v>188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75</v>
      </c>
      <c r="BK146" s="214">
        <f>ROUND(I146*H146,2)</f>
        <v>0</v>
      </c>
      <c r="BL146" s="25" t="s">
        <v>195</v>
      </c>
      <c r="BM146" s="25" t="s">
        <v>2014</v>
      </c>
    </row>
    <row r="147" spans="2:65" s="12" customFormat="1">
      <c r="B147" s="215"/>
      <c r="C147" s="216"/>
      <c r="D147" s="217" t="s">
        <v>197</v>
      </c>
      <c r="E147" s="218" t="s">
        <v>21</v>
      </c>
      <c r="F147" s="219" t="s">
        <v>2015</v>
      </c>
      <c r="G147" s="216"/>
      <c r="H147" s="220">
        <v>208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79</v>
      </c>
      <c r="AV147" s="12" t="s">
        <v>79</v>
      </c>
      <c r="AW147" s="12" t="s">
        <v>32</v>
      </c>
      <c r="AX147" s="12" t="s">
        <v>68</v>
      </c>
      <c r="AY147" s="226" t="s">
        <v>188</v>
      </c>
    </row>
    <row r="148" spans="2:65" s="13" customFormat="1">
      <c r="B148" s="227"/>
      <c r="C148" s="228"/>
      <c r="D148" s="217" t="s">
        <v>197</v>
      </c>
      <c r="E148" s="242" t="s">
        <v>21</v>
      </c>
      <c r="F148" s="243" t="s">
        <v>199</v>
      </c>
      <c r="G148" s="228"/>
      <c r="H148" s="244">
        <v>208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197</v>
      </c>
      <c r="AU148" s="238" t="s">
        <v>79</v>
      </c>
      <c r="AV148" s="13" t="s">
        <v>114</v>
      </c>
      <c r="AW148" s="13" t="s">
        <v>32</v>
      </c>
      <c r="AX148" s="13" t="s">
        <v>68</v>
      </c>
      <c r="AY148" s="238" t="s">
        <v>188</v>
      </c>
    </row>
    <row r="149" spans="2:65" s="14" customFormat="1">
      <c r="B149" s="245"/>
      <c r="C149" s="246"/>
      <c r="D149" s="229" t="s">
        <v>197</v>
      </c>
      <c r="E149" s="247" t="s">
        <v>21</v>
      </c>
      <c r="F149" s="248" t="s">
        <v>238</v>
      </c>
      <c r="G149" s="246"/>
      <c r="H149" s="249">
        <v>208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197</v>
      </c>
      <c r="AU149" s="255" t="s">
        <v>79</v>
      </c>
      <c r="AV149" s="14" t="s">
        <v>195</v>
      </c>
      <c r="AW149" s="14" t="s">
        <v>32</v>
      </c>
      <c r="AX149" s="14" t="s">
        <v>75</v>
      </c>
      <c r="AY149" s="255" t="s">
        <v>188</v>
      </c>
    </row>
    <row r="150" spans="2:65" s="1" customFormat="1" ht="22.5" customHeight="1">
      <c r="B150" s="42"/>
      <c r="C150" s="203" t="s">
        <v>243</v>
      </c>
      <c r="D150" s="203" t="s">
        <v>190</v>
      </c>
      <c r="E150" s="204" t="s">
        <v>2016</v>
      </c>
      <c r="F150" s="205" t="s">
        <v>2017</v>
      </c>
      <c r="G150" s="206" t="s">
        <v>247</v>
      </c>
      <c r="H150" s="207">
        <v>15</v>
      </c>
      <c r="I150" s="208"/>
      <c r="J150" s="209">
        <f>ROUND(I150*H150,2)</f>
        <v>0</v>
      </c>
      <c r="K150" s="205" t="s">
        <v>21</v>
      </c>
      <c r="L150" s="62"/>
      <c r="M150" s="210" t="s">
        <v>21</v>
      </c>
      <c r="N150" s="211" t="s">
        <v>39</v>
      </c>
      <c r="O150" s="43"/>
      <c r="P150" s="212">
        <f>O150*H150</f>
        <v>0</v>
      </c>
      <c r="Q150" s="212">
        <v>2.4533700000000001</v>
      </c>
      <c r="R150" s="212">
        <f>Q150*H150</f>
        <v>36.800550000000001</v>
      </c>
      <c r="S150" s="212">
        <v>0</v>
      </c>
      <c r="T150" s="213">
        <f>S150*H150</f>
        <v>0</v>
      </c>
      <c r="AR150" s="25" t="s">
        <v>195</v>
      </c>
      <c r="AT150" s="25" t="s">
        <v>190</v>
      </c>
      <c r="AU150" s="25" t="s">
        <v>79</v>
      </c>
      <c r="AY150" s="25" t="s">
        <v>188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75</v>
      </c>
      <c r="BK150" s="214">
        <f>ROUND(I150*H150,2)</f>
        <v>0</v>
      </c>
      <c r="BL150" s="25" t="s">
        <v>195</v>
      </c>
      <c r="BM150" s="25" t="s">
        <v>2018</v>
      </c>
    </row>
    <row r="151" spans="2:65" s="15" customFormat="1">
      <c r="B151" s="280"/>
      <c r="C151" s="281"/>
      <c r="D151" s="217" t="s">
        <v>197</v>
      </c>
      <c r="E151" s="282" t="s">
        <v>21</v>
      </c>
      <c r="F151" s="283" t="s">
        <v>2019</v>
      </c>
      <c r="G151" s="281"/>
      <c r="H151" s="284" t="s">
        <v>21</v>
      </c>
      <c r="I151" s="285"/>
      <c r="J151" s="281"/>
      <c r="K151" s="281"/>
      <c r="L151" s="286"/>
      <c r="M151" s="287"/>
      <c r="N151" s="288"/>
      <c r="O151" s="288"/>
      <c r="P151" s="288"/>
      <c r="Q151" s="288"/>
      <c r="R151" s="288"/>
      <c r="S151" s="288"/>
      <c r="T151" s="289"/>
      <c r="AT151" s="290" t="s">
        <v>197</v>
      </c>
      <c r="AU151" s="290" t="s">
        <v>79</v>
      </c>
      <c r="AV151" s="15" t="s">
        <v>75</v>
      </c>
      <c r="AW151" s="15" t="s">
        <v>32</v>
      </c>
      <c r="AX151" s="15" t="s">
        <v>68</v>
      </c>
      <c r="AY151" s="290" t="s">
        <v>188</v>
      </c>
    </row>
    <row r="152" spans="2:65" s="12" customFormat="1">
      <c r="B152" s="215"/>
      <c r="C152" s="216"/>
      <c r="D152" s="217" t="s">
        <v>197</v>
      </c>
      <c r="E152" s="218" t="s">
        <v>21</v>
      </c>
      <c r="F152" s="219" t="s">
        <v>2020</v>
      </c>
      <c r="G152" s="216"/>
      <c r="H152" s="220">
        <v>0.9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79</v>
      </c>
      <c r="AV152" s="12" t="s">
        <v>79</v>
      </c>
      <c r="AW152" s="12" t="s">
        <v>32</v>
      </c>
      <c r="AX152" s="12" t="s">
        <v>68</v>
      </c>
      <c r="AY152" s="226" t="s">
        <v>188</v>
      </c>
    </row>
    <row r="153" spans="2:65" s="12" customFormat="1">
      <c r="B153" s="215"/>
      <c r="C153" s="216"/>
      <c r="D153" s="217" t="s">
        <v>197</v>
      </c>
      <c r="E153" s="218" t="s">
        <v>21</v>
      </c>
      <c r="F153" s="219" t="s">
        <v>2021</v>
      </c>
      <c r="G153" s="216"/>
      <c r="H153" s="220">
        <v>2.25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197</v>
      </c>
      <c r="AU153" s="226" t="s">
        <v>79</v>
      </c>
      <c r="AV153" s="12" t="s">
        <v>79</v>
      </c>
      <c r="AW153" s="12" t="s">
        <v>32</v>
      </c>
      <c r="AX153" s="12" t="s">
        <v>68</v>
      </c>
      <c r="AY153" s="226" t="s">
        <v>188</v>
      </c>
    </row>
    <row r="154" spans="2:65" s="12" customFormat="1">
      <c r="B154" s="215"/>
      <c r="C154" s="216"/>
      <c r="D154" s="217" t="s">
        <v>197</v>
      </c>
      <c r="E154" s="218" t="s">
        <v>21</v>
      </c>
      <c r="F154" s="219" t="s">
        <v>2022</v>
      </c>
      <c r="G154" s="216"/>
      <c r="H154" s="220">
        <v>2.25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68</v>
      </c>
      <c r="AY154" s="226" t="s">
        <v>188</v>
      </c>
    </row>
    <row r="155" spans="2:65" s="13" customFormat="1">
      <c r="B155" s="227"/>
      <c r="C155" s="228"/>
      <c r="D155" s="217" t="s">
        <v>197</v>
      </c>
      <c r="E155" s="242" t="s">
        <v>21</v>
      </c>
      <c r="F155" s="243" t="s">
        <v>199</v>
      </c>
      <c r="G155" s="228"/>
      <c r="H155" s="244">
        <v>5.4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197</v>
      </c>
      <c r="AU155" s="238" t="s">
        <v>79</v>
      </c>
      <c r="AV155" s="13" t="s">
        <v>114</v>
      </c>
      <c r="AW155" s="13" t="s">
        <v>32</v>
      </c>
      <c r="AX155" s="13" t="s">
        <v>68</v>
      </c>
      <c r="AY155" s="238" t="s">
        <v>188</v>
      </c>
    </row>
    <row r="156" spans="2:65" s="12" customFormat="1" ht="24">
      <c r="B156" s="215"/>
      <c r="C156" s="216"/>
      <c r="D156" s="217" t="s">
        <v>197</v>
      </c>
      <c r="E156" s="218" t="s">
        <v>21</v>
      </c>
      <c r="F156" s="219" t="s">
        <v>2023</v>
      </c>
      <c r="G156" s="216"/>
      <c r="H156" s="220">
        <v>7.32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79</v>
      </c>
      <c r="AV156" s="12" t="s">
        <v>79</v>
      </c>
      <c r="AW156" s="12" t="s">
        <v>32</v>
      </c>
      <c r="AX156" s="12" t="s">
        <v>68</v>
      </c>
      <c r="AY156" s="226" t="s">
        <v>188</v>
      </c>
    </row>
    <row r="157" spans="2:65" s="13" customFormat="1">
      <c r="B157" s="227"/>
      <c r="C157" s="228"/>
      <c r="D157" s="217" t="s">
        <v>197</v>
      </c>
      <c r="E157" s="242" t="s">
        <v>21</v>
      </c>
      <c r="F157" s="243" t="s">
        <v>199</v>
      </c>
      <c r="G157" s="228"/>
      <c r="H157" s="244">
        <v>7.32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197</v>
      </c>
      <c r="AU157" s="238" t="s">
        <v>79</v>
      </c>
      <c r="AV157" s="13" t="s">
        <v>114</v>
      </c>
      <c r="AW157" s="13" t="s">
        <v>32</v>
      </c>
      <c r="AX157" s="13" t="s">
        <v>68</v>
      </c>
      <c r="AY157" s="238" t="s">
        <v>188</v>
      </c>
    </row>
    <row r="158" spans="2:65" s="12" customFormat="1" ht="24">
      <c r="B158" s="215"/>
      <c r="C158" s="216"/>
      <c r="D158" s="217" t="s">
        <v>197</v>
      </c>
      <c r="E158" s="218" t="s">
        <v>21</v>
      </c>
      <c r="F158" s="219" t="s">
        <v>2024</v>
      </c>
      <c r="G158" s="216"/>
      <c r="H158" s="220">
        <v>2.2799999999999998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79</v>
      </c>
      <c r="AV158" s="12" t="s">
        <v>79</v>
      </c>
      <c r="AW158" s="12" t="s">
        <v>32</v>
      </c>
      <c r="AX158" s="12" t="s">
        <v>68</v>
      </c>
      <c r="AY158" s="226" t="s">
        <v>188</v>
      </c>
    </row>
    <row r="159" spans="2:65" s="13" customFormat="1">
      <c r="B159" s="227"/>
      <c r="C159" s="228"/>
      <c r="D159" s="217" t="s">
        <v>197</v>
      </c>
      <c r="E159" s="242" t="s">
        <v>21</v>
      </c>
      <c r="F159" s="243" t="s">
        <v>199</v>
      </c>
      <c r="G159" s="228"/>
      <c r="H159" s="244">
        <v>2.2799999999999998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197</v>
      </c>
      <c r="AU159" s="238" t="s">
        <v>79</v>
      </c>
      <c r="AV159" s="13" t="s">
        <v>114</v>
      </c>
      <c r="AW159" s="13" t="s">
        <v>32</v>
      </c>
      <c r="AX159" s="13" t="s">
        <v>68</v>
      </c>
      <c r="AY159" s="238" t="s">
        <v>188</v>
      </c>
    </row>
    <row r="160" spans="2:65" s="14" customFormat="1">
      <c r="B160" s="245"/>
      <c r="C160" s="246"/>
      <c r="D160" s="229" t="s">
        <v>197</v>
      </c>
      <c r="E160" s="247" t="s">
        <v>21</v>
      </c>
      <c r="F160" s="248" t="s">
        <v>238</v>
      </c>
      <c r="G160" s="246"/>
      <c r="H160" s="249">
        <v>15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197</v>
      </c>
      <c r="AU160" s="255" t="s">
        <v>79</v>
      </c>
      <c r="AV160" s="14" t="s">
        <v>195</v>
      </c>
      <c r="AW160" s="14" t="s">
        <v>32</v>
      </c>
      <c r="AX160" s="14" t="s">
        <v>75</v>
      </c>
      <c r="AY160" s="255" t="s">
        <v>188</v>
      </c>
    </row>
    <row r="161" spans="2:65" s="1" customFormat="1" ht="22.5" customHeight="1">
      <c r="B161" s="42"/>
      <c r="C161" s="203" t="s">
        <v>312</v>
      </c>
      <c r="D161" s="203" t="s">
        <v>190</v>
      </c>
      <c r="E161" s="204" t="s">
        <v>2025</v>
      </c>
      <c r="F161" s="205" t="s">
        <v>2026</v>
      </c>
      <c r="G161" s="206" t="s">
        <v>283</v>
      </c>
      <c r="H161" s="207">
        <v>1.248</v>
      </c>
      <c r="I161" s="208"/>
      <c r="J161" s="209">
        <f>ROUND(I161*H161,2)</f>
        <v>0</v>
      </c>
      <c r="K161" s="205" t="s">
        <v>194</v>
      </c>
      <c r="L161" s="62"/>
      <c r="M161" s="210" t="s">
        <v>21</v>
      </c>
      <c r="N161" s="211" t="s">
        <v>39</v>
      </c>
      <c r="O161" s="43"/>
      <c r="P161" s="212">
        <f>O161*H161</f>
        <v>0</v>
      </c>
      <c r="Q161" s="212">
        <v>1.04887</v>
      </c>
      <c r="R161" s="212">
        <f>Q161*H161</f>
        <v>1.30898976</v>
      </c>
      <c r="S161" s="212">
        <v>0</v>
      </c>
      <c r="T161" s="213">
        <f>S161*H161</f>
        <v>0</v>
      </c>
      <c r="AR161" s="25" t="s">
        <v>195</v>
      </c>
      <c r="AT161" s="25" t="s">
        <v>190</v>
      </c>
      <c r="AU161" s="25" t="s">
        <v>79</v>
      </c>
      <c r="AY161" s="25" t="s">
        <v>188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5" t="s">
        <v>75</v>
      </c>
      <c r="BK161" s="214">
        <f>ROUND(I161*H161,2)</f>
        <v>0</v>
      </c>
      <c r="BL161" s="25" t="s">
        <v>195</v>
      </c>
      <c r="BM161" s="25" t="s">
        <v>2027</v>
      </c>
    </row>
    <row r="162" spans="2:65" s="12" customFormat="1">
      <c r="B162" s="215"/>
      <c r="C162" s="216"/>
      <c r="D162" s="217" t="s">
        <v>197</v>
      </c>
      <c r="E162" s="218" t="s">
        <v>21</v>
      </c>
      <c r="F162" s="219" t="s">
        <v>2028</v>
      </c>
      <c r="G162" s="216"/>
      <c r="H162" s="220">
        <v>1.248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197</v>
      </c>
      <c r="AU162" s="226" t="s">
        <v>79</v>
      </c>
      <c r="AV162" s="12" t="s">
        <v>79</v>
      </c>
      <c r="AW162" s="12" t="s">
        <v>32</v>
      </c>
      <c r="AX162" s="12" t="s">
        <v>68</v>
      </c>
      <c r="AY162" s="226" t="s">
        <v>188</v>
      </c>
    </row>
    <row r="163" spans="2:65" s="13" customFormat="1">
      <c r="B163" s="227"/>
      <c r="C163" s="228"/>
      <c r="D163" s="229" t="s">
        <v>197</v>
      </c>
      <c r="E163" s="230" t="s">
        <v>21</v>
      </c>
      <c r="F163" s="231" t="s">
        <v>199</v>
      </c>
      <c r="G163" s="228"/>
      <c r="H163" s="232">
        <v>1.248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197</v>
      </c>
      <c r="AU163" s="238" t="s">
        <v>79</v>
      </c>
      <c r="AV163" s="13" t="s">
        <v>114</v>
      </c>
      <c r="AW163" s="13" t="s">
        <v>32</v>
      </c>
      <c r="AX163" s="13" t="s">
        <v>75</v>
      </c>
      <c r="AY163" s="238" t="s">
        <v>188</v>
      </c>
    </row>
    <row r="164" spans="2:65" s="1" customFormat="1" ht="22.5" customHeight="1">
      <c r="B164" s="42"/>
      <c r="C164" s="203" t="s">
        <v>317</v>
      </c>
      <c r="D164" s="203" t="s">
        <v>190</v>
      </c>
      <c r="E164" s="204" t="s">
        <v>2029</v>
      </c>
      <c r="F164" s="205" t="s">
        <v>2030</v>
      </c>
      <c r="G164" s="206" t="s">
        <v>193</v>
      </c>
      <c r="H164" s="207">
        <v>34</v>
      </c>
      <c r="I164" s="208"/>
      <c r="J164" s="209">
        <f>ROUND(I164*H164,2)</f>
        <v>0</v>
      </c>
      <c r="K164" s="205" t="s">
        <v>21</v>
      </c>
      <c r="L164" s="62"/>
      <c r="M164" s="210" t="s">
        <v>21</v>
      </c>
      <c r="N164" s="211" t="s">
        <v>39</v>
      </c>
      <c r="O164" s="43"/>
      <c r="P164" s="212">
        <f>O164*H164</f>
        <v>0</v>
      </c>
      <c r="Q164" s="212">
        <v>1.282E-2</v>
      </c>
      <c r="R164" s="212">
        <f>Q164*H164</f>
        <v>0.43587999999999999</v>
      </c>
      <c r="S164" s="212">
        <v>0</v>
      </c>
      <c r="T164" s="213">
        <f>S164*H164</f>
        <v>0</v>
      </c>
      <c r="AR164" s="25" t="s">
        <v>195</v>
      </c>
      <c r="AT164" s="25" t="s">
        <v>190</v>
      </c>
      <c r="AU164" s="25" t="s">
        <v>79</v>
      </c>
      <c r="AY164" s="25" t="s">
        <v>188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75</v>
      </c>
      <c r="BK164" s="214">
        <f>ROUND(I164*H164,2)</f>
        <v>0</v>
      </c>
      <c r="BL164" s="25" t="s">
        <v>195</v>
      </c>
      <c r="BM164" s="25" t="s">
        <v>2031</v>
      </c>
    </row>
    <row r="165" spans="2:65" s="12" customFormat="1">
      <c r="B165" s="215"/>
      <c r="C165" s="216"/>
      <c r="D165" s="229" t="s">
        <v>197</v>
      </c>
      <c r="E165" s="239" t="s">
        <v>21</v>
      </c>
      <c r="F165" s="240" t="s">
        <v>2032</v>
      </c>
      <c r="G165" s="216"/>
      <c r="H165" s="241">
        <v>34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79</v>
      </c>
      <c r="AV165" s="12" t="s">
        <v>79</v>
      </c>
      <c r="AW165" s="12" t="s">
        <v>32</v>
      </c>
      <c r="AX165" s="12" t="s">
        <v>75</v>
      </c>
      <c r="AY165" s="226" t="s">
        <v>188</v>
      </c>
    </row>
    <row r="166" spans="2:65" s="1" customFormat="1" ht="22.5" customHeight="1">
      <c r="B166" s="42"/>
      <c r="C166" s="203" t="s">
        <v>323</v>
      </c>
      <c r="D166" s="203" t="s">
        <v>190</v>
      </c>
      <c r="E166" s="204" t="s">
        <v>2033</v>
      </c>
      <c r="F166" s="205" t="s">
        <v>2034</v>
      </c>
      <c r="G166" s="206" t="s">
        <v>193</v>
      </c>
      <c r="H166" s="207">
        <v>34</v>
      </c>
      <c r="I166" s="208"/>
      <c r="J166" s="209">
        <f>ROUND(I166*H166,2)</f>
        <v>0</v>
      </c>
      <c r="K166" s="205" t="s">
        <v>21</v>
      </c>
      <c r="L166" s="62"/>
      <c r="M166" s="210" t="s">
        <v>21</v>
      </c>
      <c r="N166" s="211" t="s">
        <v>39</v>
      </c>
      <c r="O166" s="43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25" t="s">
        <v>195</v>
      </c>
      <c r="AT166" s="25" t="s">
        <v>190</v>
      </c>
      <c r="AU166" s="25" t="s">
        <v>79</v>
      </c>
      <c r="AY166" s="25" t="s">
        <v>188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75</v>
      </c>
      <c r="BK166" s="214">
        <f>ROUND(I166*H166,2)</f>
        <v>0</v>
      </c>
      <c r="BL166" s="25" t="s">
        <v>195</v>
      </c>
      <c r="BM166" s="25" t="s">
        <v>2035</v>
      </c>
    </row>
    <row r="167" spans="2:65" s="12" customFormat="1">
      <c r="B167" s="215"/>
      <c r="C167" s="216"/>
      <c r="D167" s="229" t="s">
        <v>197</v>
      </c>
      <c r="E167" s="239" t="s">
        <v>21</v>
      </c>
      <c r="F167" s="240" t="s">
        <v>365</v>
      </c>
      <c r="G167" s="216"/>
      <c r="H167" s="241">
        <v>34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79</v>
      </c>
      <c r="AV167" s="12" t="s">
        <v>79</v>
      </c>
      <c r="AW167" s="12" t="s">
        <v>32</v>
      </c>
      <c r="AX167" s="12" t="s">
        <v>75</v>
      </c>
      <c r="AY167" s="226" t="s">
        <v>188</v>
      </c>
    </row>
    <row r="168" spans="2:65" s="1" customFormat="1" ht="22.5" customHeight="1">
      <c r="B168" s="42"/>
      <c r="C168" s="203" t="s">
        <v>327</v>
      </c>
      <c r="D168" s="203" t="s">
        <v>190</v>
      </c>
      <c r="E168" s="204" t="s">
        <v>2036</v>
      </c>
      <c r="F168" s="205" t="s">
        <v>2037</v>
      </c>
      <c r="G168" s="206" t="s">
        <v>193</v>
      </c>
      <c r="H168" s="207">
        <v>57.95</v>
      </c>
      <c r="I168" s="208"/>
      <c r="J168" s="209">
        <f>ROUND(I168*H168,2)</f>
        <v>0</v>
      </c>
      <c r="K168" s="205" t="s">
        <v>21</v>
      </c>
      <c r="L168" s="62"/>
      <c r="M168" s="210" t="s">
        <v>21</v>
      </c>
      <c r="N168" s="211" t="s">
        <v>39</v>
      </c>
      <c r="O168" s="43"/>
      <c r="P168" s="212">
        <f>O168*H168</f>
        <v>0</v>
      </c>
      <c r="Q168" s="212">
        <v>8.7399999999999995E-3</v>
      </c>
      <c r="R168" s="212">
        <f>Q168*H168</f>
        <v>0.50648300000000002</v>
      </c>
      <c r="S168" s="212">
        <v>0</v>
      </c>
      <c r="T168" s="213">
        <f>S168*H168</f>
        <v>0</v>
      </c>
      <c r="AR168" s="25" t="s">
        <v>195</v>
      </c>
      <c r="AT168" s="25" t="s">
        <v>190</v>
      </c>
      <c r="AU168" s="25" t="s">
        <v>79</v>
      </c>
      <c r="AY168" s="25" t="s">
        <v>188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75</v>
      </c>
      <c r="BK168" s="214">
        <f>ROUND(I168*H168,2)</f>
        <v>0</v>
      </c>
      <c r="BL168" s="25" t="s">
        <v>195</v>
      </c>
      <c r="BM168" s="25" t="s">
        <v>2038</v>
      </c>
    </row>
    <row r="169" spans="2:65" s="12" customFormat="1">
      <c r="B169" s="215"/>
      <c r="C169" s="216"/>
      <c r="D169" s="217" t="s">
        <v>197</v>
      </c>
      <c r="E169" s="218" t="s">
        <v>21</v>
      </c>
      <c r="F169" s="219" t="s">
        <v>2039</v>
      </c>
      <c r="G169" s="216"/>
      <c r="H169" s="220">
        <v>48.8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197</v>
      </c>
      <c r="AU169" s="226" t="s">
        <v>79</v>
      </c>
      <c r="AV169" s="12" t="s">
        <v>79</v>
      </c>
      <c r="AW169" s="12" t="s">
        <v>32</v>
      </c>
      <c r="AX169" s="12" t="s">
        <v>68</v>
      </c>
      <c r="AY169" s="226" t="s">
        <v>188</v>
      </c>
    </row>
    <row r="170" spans="2:65" s="12" customFormat="1">
      <c r="B170" s="215"/>
      <c r="C170" s="216"/>
      <c r="D170" s="217" t="s">
        <v>197</v>
      </c>
      <c r="E170" s="218" t="s">
        <v>21</v>
      </c>
      <c r="F170" s="219" t="s">
        <v>2040</v>
      </c>
      <c r="G170" s="216"/>
      <c r="H170" s="220">
        <v>9.15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79</v>
      </c>
      <c r="AV170" s="12" t="s">
        <v>79</v>
      </c>
      <c r="AW170" s="12" t="s">
        <v>32</v>
      </c>
      <c r="AX170" s="12" t="s">
        <v>68</v>
      </c>
      <c r="AY170" s="226" t="s">
        <v>188</v>
      </c>
    </row>
    <row r="171" spans="2:65" s="13" customFormat="1">
      <c r="B171" s="227"/>
      <c r="C171" s="228"/>
      <c r="D171" s="229" t="s">
        <v>197</v>
      </c>
      <c r="E171" s="230" t="s">
        <v>21</v>
      </c>
      <c r="F171" s="231" t="s">
        <v>199</v>
      </c>
      <c r="G171" s="228"/>
      <c r="H171" s="232">
        <v>57.95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197</v>
      </c>
      <c r="AU171" s="238" t="s">
        <v>79</v>
      </c>
      <c r="AV171" s="13" t="s">
        <v>114</v>
      </c>
      <c r="AW171" s="13" t="s">
        <v>32</v>
      </c>
      <c r="AX171" s="13" t="s">
        <v>75</v>
      </c>
      <c r="AY171" s="238" t="s">
        <v>188</v>
      </c>
    </row>
    <row r="172" spans="2:65" s="1" customFormat="1" ht="22.5" customHeight="1">
      <c r="B172" s="42"/>
      <c r="C172" s="203" t="s">
        <v>333</v>
      </c>
      <c r="D172" s="203" t="s">
        <v>190</v>
      </c>
      <c r="E172" s="204" t="s">
        <v>2041</v>
      </c>
      <c r="F172" s="205" t="s">
        <v>2042</v>
      </c>
      <c r="G172" s="206" t="s">
        <v>193</v>
      </c>
      <c r="H172" s="207">
        <v>57.95</v>
      </c>
      <c r="I172" s="208"/>
      <c r="J172" s="209">
        <f>ROUND(I172*H172,2)</f>
        <v>0</v>
      </c>
      <c r="K172" s="205" t="s">
        <v>21</v>
      </c>
      <c r="L172" s="62"/>
      <c r="M172" s="210" t="s">
        <v>21</v>
      </c>
      <c r="N172" s="211" t="s">
        <v>39</v>
      </c>
      <c r="O172" s="43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25" t="s">
        <v>195</v>
      </c>
      <c r="AT172" s="25" t="s">
        <v>190</v>
      </c>
      <c r="AU172" s="25" t="s">
        <v>79</v>
      </c>
      <c r="AY172" s="25" t="s">
        <v>188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75</v>
      </c>
      <c r="BK172" s="214">
        <f>ROUND(I172*H172,2)</f>
        <v>0</v>
      </c>
      <c r="BL172" s="25" t="s">
        <v>195</v>
      </c>
      <c r="BM172" s="25" t="s">
        <v>2043</v>
      </c>
    </row>
    <row r="173" spans="2:65" s="12" customFormat="1">
      <c r="B173" s="215"/>
      <c r="C173" s="216"/>
      <c r="D173" s="229" t="s">
        <v>197</v>
      </c>
      <c r="E173" s="239" t="s">
        <v>21</v>
      </c>
      <c r="F173" s="240" t="s">
        <v>2044</v>
      </c>
      <c r="G173" s="216"/>
      <c r="H173" s="241">
        <v>57.95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79</v>
      </c>
      <c r="AV173" s="12" t="s">
        <v>79</v>
      </c>
      <c r="AW173" s="12" t="s">
        <v>32</v>
      </c>
      <c r="AX173" s="12" t="s">
        <v>75</v>
      </c>
      <c r="AY173" s="226" t="s">
        <v>188</v>
      </c>
    </row>
    <row r="174" spans="2:65" s="1" customFormat="1" ht="22.5" customHeight="1">
      <c r="B174" s="42"/>
      <c r="C174" s="203" t="s">
        <v>338</v>
      </c>
      <c r="D174" s="203" t="s">
        <v>190</v>
      </c>
      <c r="E174" s="204" t="s">
        <v>2045</v>
      </c>
      <c r="F174" s="205" t="s">
        <v>2046</v>
      </c>
      <c r="G174" s="206" t="s">
        <v>193</v>
      </c>
      <c r="H174" s="207">
        <v>13.125</v>
      </c>
      <c r="I174" s="208"/>
      <c r="J174" s="209">
        <f>ROUND(I174*H174,2)</f>
        <v>0</v>
      </c>
      <c r="K174" s="205" t="s">
        <v>21</v>
      </c>
      <c r="L174" s="62"/>
      <c r="M174" s="210" t="s">
        <v>21</v>
      </c>
      <c r="N174" s="211" t="s">
        <v>39</v>
      </c>
      <c r="O174" s="43"/>
      <c r="P174" s="212">
        <f>O174*H174</f>
        <v>0</v>
      </c>
      <c r="Q174" s="212">
        <v>6.5799999999999999E-3</v>
      </c>
      <c r="R174" s="212">
        <f>Q174*H174</f>
        <v>8.6362499999999995E-2</v>
      </c>
      <c r="S174" s="212">
        <v>0</v>
      </c>
      <c r="T174" s="213">
        <f>S174*H174</f>
        <v>0</v>
      </c>
      <c r="AR174" s="25" t="s">
        <v>195</v>
      </c>
      <c r="AT174" s="25" t="s">
        <v>190</v>
      </c>
      <c r="AU174" s="25" t="s">
        <v>79</v>
      </c>
      <c r="AY174" s="25" t="s">
        <v>188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25" t="s">
        <v>75</v>
      </c>
      <c r="BK174" s="214">
        <f>ROUND(I174*H174,2)</f>
        <v>0</v>
      </c>
      <c r="BL174" s="25" t="s">
        <v>195</v>
      </c>
      <c r="BM174" s="25" t="s">
        <v>2047</v>
      </c>
    </row>
    <row r="175" spans="2:65" s="12" customFormat="1">
      <c r="B175" s="215"/>
      <c r="C175" s="216"/>
      <c r="D175" s="217" t="s">
        <v>197</v>
      </c>
      <c r="E175" s="218" t="s">
        <v>21</v>
      </c>
      <c r="F175" s="219" t="s">
        <v>2048</v>
      </c>
      <c r="G175" s="216"/>
      <c r="H175" s="220">
        <v>12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197</v>
      </c>
      <c r="AU175" s="226" t="s">
        <v>79</v>
      </c>
      <c r="AV175" s="12" t="s">
        <v>79</v>
      </c>
      <c r="AW175" s="12" t="s">
        <v>32</v>
      </c>
      <c r="AX175" s="12" t="s">
        <v>68</v>
      </c>
      <c r="AY175" s="226" t="s">
        <v>188</v>
      </c>
    </row>
    <row r="176" spans="2:65" s="12" customFormat="1">
      <c r="B176" s="215"/>
      <c r="C176" s="216"/>
      <c r="D176" s="217" t="s">
        <v>197</v>
      </c>
      <c r="E176" s="218" t="s">
        <v>21</v>
      </c>
      <c r="F176" s="219" t="s">
        <v>2049</v>
      </c>
      <c r="G176" s="216"/>
      <c r="H176" s="220">
        <v>1.125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197</v>
      </c>
      <c r="AU176" s="226" t="s">
        <v>79</v>
      </c>
      <c r="AV176" s="12" t="s">
        <v>79</v>
      </c>
      <c r="AW176" s="12" t="s">
        <v>32</v>
      </c>
      <c r="AX176" s="12" t="s">
        <v>68</v>
      </c>
      <c r="AY176" s="226" t="s">
        <v>188</v>
      </c>
    </row>
    <row r="177" spans="2:65" s="13" customFormat="1">
      <c r="B177" s="227"/>
      <c r="C177" s="228"/>
      <c r="D177" s="229" t="s">
        <v>197</v>
      </c>
      <c r="E177" s="230" t="s">
        <v>21</v>
      </c>
      <c r="F177" s="231" t="s">
        <v>199</v>
      </c>
      <c r="G177" s="228"/>
      <c r="H177" s="232">
        <v>13.125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197</v>
      </c>
      <c r="AU177" s="238" t="s">
        <v>79</v>
      </c>
      <c r="AV177" s="13" t="s">
        <v>114</v>
      </c>
      <c r="AW177" s="13" t="s">
        <v>32</v>
      </c>
      <c r="AX177" s="13" t="s">
        <v>75</v>
      </c>
      <c r="AY177" s="238" t="s">
        <v>188</v>
      </c>
    </row>
    <row r="178" spans="2:65" s="1" customFormat="1" ht="22.5" customHeight="1">
      <c r="B178" s="42"/>
      <c r="C178" s="203" t="s">
        <v>342</v>
      </c>
      <c r="D178" s="203" t="s">
        <v>190</v>
      </c>
      <c r="E178" s="204" t="s">
        <v>2050</v>
      </c>
      <c r="F178" s="205" t="s">
        <v>2051</v>
      </c>
      <c r="G178" s="206" t="s">
        <v>193</v>
      </c>
      <c r="H178" s="207">
        <v>13.125</v>
      </c>
      <c r="I178" s="208"/>
      <c r="J178" s="209">
        <f>ROUND(I178*H178,2)</f>
        <v>0</v>
      </c>
      <c r="K178" s="205" t="s">
        <v>21</v>
      </c>
      <c r="L178" s="62"/>
      <c r="M178" s="210" t="s">
        <v>21</v>
      </c>
      <c r="N178" s="211" t="s">
        <v>39</v>
      </c>
      <c r="O178" s="43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25" t="s">
        <v>195</v>
      </c>
      <c r="AT178" s="25" t="s">
        <v>190</v>
      </c>
      <c r="AU178" s="25" t="s">
        <v>79</v>
      </c>
      <c r="AY178" s="25" t="s">
        <v>188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5" t="s">
        <v>75</v>
      </c>
      <c r="BK178" s="214">
        <f>ROUND(I178*H178,2)</f>
        <v>0</v>
      </c>
      <c r="BL178" s="25" t="s">
        <v>195</v>
      </c>
      <c r="BM178" s="25" t="s">
        <v>2052</v>
      </c>
    </row>
    <row r="179" spans="2:65" s="12" customFormat="1">
      <c r="B179" s="215"/>
      <c r="C179" s="216"/>
      <c r="D179" s="217" t="s">
        <v>197</v>
      </c>
      <c r="E179" s="218" t="s">
        <v>21</v>
      </c>
      <c r="F179" s="219" t="s">
        <v>2053</v>
      </c>
      <c r="G179" s="216"/>
      <c r="H179" s="220">
        <v>13.125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197</v>
      </c>
      <c r="AU179" s="226" t="s">
        <v>79</v>
      </c>
      <c r="AV179" s="12" t="s">
        <v>79</v>
      </c>
      <c r="AW179" s="12" t="s">
        <v>32</v>
      </c>
      <c r="AX179" s="12" t="s">
        <v>75</v>
      </c>
      <c r="AY179" s="226" t="s">
        <v>188</v>
      </c>
    </row>
    <row r="180" spans="2:65" s="11" customFormat="1" ht="29.85" customHeight="1">
      <c r="B180" s="186"/>
      <c r="C180" s="187"/>
      <c r="D180" s="200" t="s">
        <v>67</v>
      </c>
      <c r="E180" s="201" t="s">
        <v>568</v>
      </c>
      <c r="F180" s="201" t="s">
        <v>569</v>
      </c>
      <c r="G180" s="187"/>
      <c r="H180" s="187"/>
      <c r="I180" s="190"/>
      <c r="J180" s="202">
        <f>BK180</f>
        <v>0</v>
      </c>
      <c r="K180" s="187"/>
      <c r="L180" s="192"/>
      <c r="M180" s="193"/>
      <c r="N180" s="194"/>
      <c r="O180" s="194"/>
      <c r="P180" s="195">
        <f>P181</f>
        <v>0</v>
      </c>
      <c r="Q180" s="194"/>
      <c r="R180" s="195">
        <f>R181</f>
        <v>0</v>
      </c>
      <c r="S180" s="194"/>
      <c r="T180" s="196">
        <f>T181</f>
        <v>0</v>
      </c>
      <c r="AR180" s="197" t="s">
        <v>75</v>
      </c>
      <c r="AT180" s="198" t="s">
        <v>67</v>
      </c>
      <c r="AU180" s="198" t="s">
        <v>75</v>
      </c>
      <c r="AY180" s="197" t="s">
        <v>188</v>
      </c>
      <c r="BK180" s="199">
        <f>BK181</f>
        <v>0</v>
      </c>
    </row>
    <row r="181" spans="2:65" s="1" customFormat="1" ht="22.5" customHeight="1">
      <c r="B181" s="42"/>
      <c r="C181" s="203" t="s">
        <v>348</v>
      </c>
      <c r="D181" s="203" t="s">
        <v>190</v>
      </c>
      <c r="E181" s="204" t="s">
        <v>2054</v>
      </c>
      <c r="F181" s="205" t="s">
        <v>1106</v>
      </c>
      <c r="G181" s="206" t="s">
        <v>283</v>
      </c>
      <c r="H181" s="207">
        <v>418.416</v>
      </c>
      <c r="I181" s="208"/>
      <c r="J181" s="209">
        <f>ROUND(I181*H181,2)</f>
        <v>0</v>
      </c>
      <c r="K181" s="205" t="s">
        <v>194</v>
      </c>
      <c r="L181" s="62"/>
      <c r="M181" s="210" t="s">
        <v>21</v>
      </c>
      <c r="N181" s="275" t="s">
        <v>39</v>
      </c>
      <c r="O181" s="276"/>
      <c r="P181" s="277">
        <f>O181*H181</f>
        <v>0</v>
      </c>
      <c r="Q181" s="277">
        <v>0</v>
      </c>
      <c r="R181" s="277">
        <f>Q181*H181</f>
        <v>0</v>
      </c>
      <c r="S181" s="277">
        <v>0</v>
      </c>
      <c r="T181" s="278">
        <f>S181*H181</f>
        <v>0</v>
      </c>
      <c r="AR181" s="25" t="s">
        <v>195</v>
      </c>
      <c r="AT181" s="25" t="s">
        <v>190</v>
      </c>
      <c r="AU181" s="25" t="s">
        <v>79</v>
      </c>
      <c r="AY181" s="25" t="s">
        <v>188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75</v>
      </c>
      <c r="BK181" s="214">
        <f>ROUND(I181*H181,2)</f>
        <v>0</v>
      </c>
      <c r="BL181" s="25" t="s">
        <v>195</v>
      </c>
      <c r="BM181" s="25" t="s">
        <v>2055</v>
      </c>
    </row>
    <row r="182" spans="2:65" s="1" customFormat="1" ht="6.9" customHeight="1">
      <c r="B182" s="57"/>
      <c r="C182" s="58"/>
      <c r="D182" s="58"/>
      <c r="E182" s="58"/>
      <c r="F182" s="58"/>
      <c r="G182" s="58"/>
      <c r="H182" s="58"/>
      <c r="I182" s="149"/>
      <c r="J182" s="58"/>
      <c r="K182" s="58"/>
      <c r="L182" s="62"/>
    </row>
  </sheetData>
  <sheetProtection password="CC35" sheet="1" objects="1" scenarios="1" formatCells="0" formatColumns="0" formatRows="0" sort="0" autoFilter="0"/>
  <autoFilter ref="C86:K181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129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2057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 2)</f>
        <v>0</v>
      </c>
      <c r="G34" s="43"/>
      <c r="H34" s="43"/>
      <c r="I34" s="141">
        <v>0.21</v>
      </c>
      <c r="J34" s="140">
        <f>ROUND(ROUND((SUM(BE88:BE90)),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 2)</f>
        <v>0</v>
      </c>
      <c r="G35" s="43"/>
      <c r="H35" s="43"/>
      <c r="I35" s="141">
        <v>0.15</v>
      </c>
      <c r="J35" s="140">
        <f>ROUND(ROUND((SUM(BF88:BF90)),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ROUND(SUM(BG88:BG90),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ROUND(SUM(BH88:BH90),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ROUND(SUM(BI88:BI90),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D.1.4.1 - Zdravotechnika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D.1.4.1 - Zdravotechnika</v>
      </c>
      <c r="F80" s="418"/>
      <c r="G80" s="418"/>
      <c r="H80" s="418"/>
      <c r="I80" s="173"/>
      <c r="J80" s="64"/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65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65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65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5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2058</v>
      </c>
      <c r="F89" s="205" t="s">
        <v>2059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2060</v>
      </c>
    </row>
    <row r="90" spans="2:65" s="12" customFormat="1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132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2061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 2)</f>
        <v>0</v>
      </c>
      <c r="G34" s="43"/>
      <c r="H34" s="43"/>
      <c r="I34" s="141">
        <v>0.21</v>
      </c>
      <c r="J34" s="140">
        <f>ROUND(ROUND((SUM(BE88:BE90)),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 2)</f>
        <v>0</v>
      </c>
      <c r="G35" s="43"/>
      <c r="H35" s="43"/>
      <c r="I35" s="141">
        <v>0.15</v>
      </c>
      <c r="J35" s="140">
        <f>ROUND(ROUND((SUM(BF88:BF90)),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ROUND(SUM(BG88:BG90),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ROUND(SUM(BH88:BH90),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ROUND(SUM(BI88:BI90),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D.1.4.2 - Vzduchotechnika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D.1.4.2 - Vzduchotechnika</v>
      </c>
      <c r="F80" s="418"/>
      <c r="G80" s="418"/>
      <c r="H80" s="418"/>
      <c r="I80" s="173"/>
      <c r="J80" s="64"/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65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65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65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5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2062</v>
      </c>
      <c r="F89" s="205" t="s">
        <v>2063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2064</v>
      </c>
    </row>
    <row r="90" spans="2:65" s="12" customFormat="1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135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2065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 2)</f>
        <v>0</v>
      </c>
      <c r="G34" s="43"/>
      <c r="H34" s="43"/>
      <c r="I34" s="141">
        <v>0.21</v>
      </c>
      <c r="J34" s="140">
        <f>ROUND(ROUND((SUM(BE88:BE90)),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 2)</f>
        <v>0</v>
      </c>
      <c r="G35" s="43"/>
      <c r="H35" s="43"/>
      <c r="I35" s="141">
        <v>0.15</v>
      </c>
      <c r="J35" s="140">
        <f>ROUND(ROUND((SUM(BF88:BF90)),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ROUND(SUM(BG88:BG90),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ROUND(SUM(BH88:BH90),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ROUND(SUM(BI88:BI90),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D.1.4.3 - Vytápění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D.1.4.3 - Vytápění</v>
      </c>
      <c r="F80" s="418"/>
      <c r="G80" s="418"/>
      <c r="H80" s="418"/>
      <c r="I80" s="173"/>
      <c r="J80" s="64"/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65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65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65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5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2066</v>
      </c>
      <c r="F89" s="205" t="s">
        <v>2067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2068</v>
      </c>
    </row>
    <row r="90" spans="2:65" s="12" customFormat="1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138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2069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ROUND(SUM(BE88:BE94), 2)</f>
        <v>0</v>
      </c>
      <c r="G34" s="43"/>
      <c r="H34" s="43"/>
      <c r="I34" s="141">
        <v>0.21</v>
      </c>
      <c r="J34" s="140">
        <f>ROUND(ROUND((SUM(BE88:BE94)),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ROUND(SUM(BF88:BF94), 2)</f>
        <v>0</v>
      </c>
      <c r="G35" s="43"/>
      <c r="H35" s="43"/>
      <c r="I35" s="141">
        <v>0.15</v>
      </c>
      <c r="J35" s="140">
        <f>ROUND(ROUND((SUM(BF88:BF94)),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ROUND(SUM(BG88:BG94),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ROUND(SUM(BH88:BH94),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ROUND(SUM(BI88:BI94),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D.1.4.4 - Elektroinstalace, bleskosvod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D.1.4.4 - Elektroinstalace, bleskosvod</v>
      </c>
      <c r="F80" s="418"/>
      <c r="G80" s="418"/>
      <c r="H80" s="418"/>
      <c r="I80" s="173"/>
      <c r="J80" s="64"/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65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65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65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5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SUM(P89:P94)</f>
        <v>0</v>
      </c>
      <c r="Q88" s="86"/>
      <c r="R88" s="183">
        <f>SUM(R89:R94)</f>
        <v>0</v>
      </c>
      <c r="S88" s="86"/>
      <c r="T88" s="184">
        <f>SUM(T89:T94)</f>
        <v>0</v>
      </c>
      <c r="AT88" s="25" t="s">
        <v>67</v>
      </c>
      <c r="AU88" s="25" t="s">
        <v>160</v>
      </c>
      <c r="BK88" s="185">
        <f>SUM(BK89:BK94)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2070</v>
      </c>
      <c r="F89" s="205" t="s">
        <v>2071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478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478</v>
      </c>
      <c r="BM89" s="25" t="s">
        <v>2072</v>
      </c>
    </row>
    <row r="90" spans="2:65" s="12" customFormat="1">
      <c r="B90" s="215"/>
      <c r="C90" s="216"/>
      <c r="D90" s="229" t="s">
        <v>197</v>
      </c>
      <c r="E90" s="239" t="s">
        <v>21</v>
      </c>
      <c r="F90" s="240" t="s">
        <v>75</v>
      </c>
      <c r="G90" s="216"/>
      <c r="H90" s="241">
        <v>1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22.5" customHeight="1">
      <c r="B91" s="42"/>
      <c r="C91" s="203" t="s">
        <v>79</v>
      </c>
      <c r="D91" s="203" t="s">
        <v>190</v>
      </c>
      <c r="E91" s="204" t="s">
        <v>2073</v>
      </c>
      <c r="F91" s="205" t="s">
        <v>2071</v>
      </c>
      <c r="G91" s="206" t="s">
        <v>579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39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478</v>
      </c>
      <c r="AT91" s="25" t="s">
        <v>190</v>
      </c>
      <c r="AU91" s="25" t="s">
        <v>68</v>
      </c>
      <c r="AY91" s="25" t="s">
        <v>188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75</v>
      </c>
      <c r="BK91" s="214">
        <f>ROUND(I91*H91,2)</f>
        <v>0</v>
      </c>
      <c r="BL91" s="25" t="s">
        <v>478</v>
      </c>
      <c r="BM91" s="25" t="s">
        <v>2074</v>
      </c>
    </row>
    <row r="92" spans="2:65" s="12" customFormat="1">
      <c r="B92" s="215"/>
      <c r="C92" s="216"/>
      <c r="D92" s="229" t="s">
        <v>197</v>
      </c>
      <c r="E92" s="239" t="s">
        <v>21</v>
      </c>
      <c r="F92" s="240" t="s">
        <v>75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197</v>
      </c>
      <c r="AU92" s="226" t="s">
        <v>68</v>
      </c>
      <c r="AV92" s="12" t="s">
        <v>79</v>
      </c>
      <c r="AW92" s="12" t="s">
        <v>32</v>
      </c>
      <c r="AX92" s="12" t="s">
        <v>75</v>
      </c>
      <c r="AY92" s="226" t="s">
        <v>188</v>
      </c>
    </row>
    <row r="93" spans="2:65" s="1" customFormat="1" ht="22.5" customHeight="1">
      <c r="B93" s="42"/>
      <c r="C93" s="203" t="s">
        <v>114</v>
      </c>
      <c r="D93" s="203" t="s">
        <v>190</v>
      </c>
      <c r="E93" s="204" t="s">
        <v>2075</v>
      </c>
      <c r="F93" s="205" t="s">
        <v>2071</v>
      </c>
      <c r="G93" s="206" t="s">
        <v>579</v>
      </c>
      <c r="H93" s="207">
        <v>1</v>
      </c>
      <c r="I93" s="208"/>
      <c r="J93" s="209">
        <f>ROUND(I93*H93,2)</f>
        <v>0</v>
      </c>
      <c r="K93" s="205" t="s">
        <v>21</v>
      </c>
      <c r="L93" s="62"/>
      <c r="M93" s="210" t="s">
        <v>21</v>
      </c>
      <c r="N93" s="211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478</v>
      </c>
      <c r="AT93" s="25" t="s">
        <v>190</v>
      </c>
      <c r="AU93" s="25" t="s">
        <v>68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478</v>
      </c>
      <c r="BM93" s="25" t="s">
        <v>2076</v>
      </c>
    </row>
    <row r="94" spans="2:65" s="12" customFormat="1">
      <c r="B94" s="215"/>
      <c r="C94" s="216"/>
      <c r="D94" s="217" t="s">
        <v>197</v>
      </c>
      <c r="E94" s="218" t="s">
        <v>21</v>
      </c>
      <c r="F94" s="219" t="s">
        <v>75</v>
      </c>
      <c r="G94" s="216"/>
      <c r="H94" s="220">
        <v>1</v>
      </c>
      <c r="I94" s="221"/>
      <c r="J94" s="216"/>
      <c r="K94" s="216"/>
      <c r="L94" s="222"/>
      <c r="M94" s="270"/>
      <c r="N94" s="271"/>
      <c r="O94" s="271"/>
      <c r="P94" s="271"/>
      <c r="Q94" s="271"/>
      <c r="R94" s="271"/>
      <c r="S94" s="271"/>
      <c r="T94" s="272"/>
      <c r="AT94" s="226" t="s">
        <v>197</v>
      </c>
      <c r="AU94" s="226" t="s">
        <v>68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6.9" customHeight="1">
      <c r="B95" s="57"/>
      <c r="C95" s="58"/>
      <c r="D95" s="58"/>
      <c r="E95" s="58"/>
      <c r="F95" s="58"/>
      <c r="G95" s="58"/>
      <c r="H95" s="58"/>
      <c r="I95" s="149"/>
      <c r="J95" s="58"/>
      <c r="K95" s="58"/>
      <c r="L95" s="62"/>
    </row>
  </sheetData>
  <sheetProtection password="CC35" sheet="1" objects="1" scenarios="1" formatCells="0" formatColumns="0" formatRows="0" sort="0" autoFilter="0"/>
  <autoFilter ref="C87:K94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7"/>
  <sheetViews>
    <sheetView showGridLines="0" workbookViewId="0">
      <pane ySplit="1" topLeftCell="A242" activePane="bottomLeft" state="frozen"/>
      <selection pane="bottomLeft" activeCell="J233" sqref="J233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76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68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155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ROUND(J87,2)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ROUND(SUM(BE87:BE296), 2)</f>
        <v>0</v>
      </c>
      <c r="G30" s="43"/>
      <c r="H30" s="43"/>
      <c r="I30" s="141">
        <v>0.21</v>
      </c>
      <c r="J30" s="140">
        <f>ROUND(ROUND((SUM(BE87:BE296)),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ROUND(SUM(BF87:BF296), 2)</f>
        <v>0</v>
      </c>
      <c r="G31" s="43"/>
      <c r="H31" s="43"/>
      <c r="I31" s="141">
        <v>0.15</v>
      </c>
      <c r="J31" s="140">
        <f>ROUND(ROUND((SUM(BF87:BF296)),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ROUND(SUM(BG87:BG296),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ROUND(SUM(BH87:BH296),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ROUND(SUM(BI87:BI296),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01 - Komunikace, odstavné a zpevněné plochy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J87</f>
        <v>0</v>
      </c>
      <c r="K56" s="46"/>
      <c r="AU56" s="25" t="s">
        <v>160</v>
      </c>
    </row>
    <row r="57" spans="2:47" s="8" customFormat="1" ht="24.9" customHeight="1">
      <c r="B57" s="159"/>
      <c r="C57" s="160"/>
      <c r="D57" s="161" t="s">
        <v>161</v>
      </c>
      <c r="E57" s="162"/>
      <c r="F57" s="162"/>
      <c r="G57" s="162"/>
      <c r="H57" s="162"/>
      <c r="I57" s="163"/>
      <c r="J57" s="164">
        <f>J88</f>
        <v>0</v>
      </c>
      <c r="K57" s="165"/>
    </row>
    <row r="58" spans="2:47" s="9" customFormat="1" ht="19.95" customHeight="1">
      <c r="B58" s="166"/>
      <c r="C58" s="167"/>
      <c r="D58" s="168" t="s">
        <v>162</v>
      </c>
      <c r="E58" s="169"/>
      <c r="F58" s="169"/>
      <c r="G58" s="169"/>
      <c r="H58" s="169"/>
      <c r="I58" s="170"/>
      <c r="J58" s="171">
        <f>J89</f>
        <v>0</v>
      </c>
      <c r="K58" s="172"/>
    </row>
    <row r="59" spans="2:47" s="9" customFormat="1" ht="19.95" customHeight="1">
      <c r="B59" s="166"/>
      <c r="C59" s="167"/>
      <c r="D59" s="168" t="s">
        <v>163</v>
      </c>
      <c r="E59" s="169"/>
      <c r="F59" s="169"/>
      <c r="G59" s="169"/>
      <c r="H59" s="169"/>
      <c r="I59" s="170"/>
      <c r="J59" s="171">
        <f>J168</f>
        <v>0</v>
      </c>
      <c r="K59" s="172"/>
    </row>
    <row r="60" spans="2:47" s="9" customFormat="1" ht="19.95" customHeight="1">
      <c r="B60" s="166"/>
      <c r="C60" s="167"/>
      <c r="D60" s="168" t="s">
        <v>164</v>
      </c>
      <c r="E60" s="169"/>
      <c r="F60" s="169"/>
      <c r="G60" s="169"/>
      <c r="H60" s="169"/>
      <c r="I60" s="170"/>
      <c r="J60" s="171">
        <f>J171</f>
        <v>0</v>
      </c>
      <c r="K60" s="172"/>
    </row>
    <row r="61" spans="2:47" s="9" customFormat="1" ht="19.95" customHeight="1">
      <c r="B61" s="166"/>
      <c r="C61" s="167"/>
      <c r="D61" s="168" t="s">
        <v>165</v>
      </c>
      <c r="E61" s="169"/>
      <c r="F61" s="169"/>
      <c r="G61" s="169"/>
      <c r="H61" s="169"/>
      <c r="I61" s="170"/>
      <c r="J61" s="171">
        <f>J212</f>
        <v>0</v>
      </c>
      <c r="K61" s="172"/>
    </row>
    <row r="62" spans="2:47" s="9" customFormat="1" ht="14.85" customHeight="1">
      <c r="B62" s="166"/>
      <c r="C62" s="167"/>
      <c r="D62" s="168" t="s">
        <v>166</v>
      </c>
      <c r="E62" s="169"/>
      <c r="F62" s="169"/>
      <c r="G62" s="169"/>
      <c r="H62" s="169"/>
      <c r="I62" s="170"/>
      <c r="J62" s="171">
        <f>J213</f>
        <v>0</v>
      </c>
      <c r="K62" s="172"/>
    </row>
    <row r="63" spans="2:47" s="9" customFormat="1" ht="14.85" customHeight="1">
      <c r="B63" s="166"/>
      <c r="C63" s="167"/>
      <c r="D63" s="168" t="s">
        <v>167</v>
      </c>
      <c r="E63" s="169"/>
      <c r="F63" s="169"/>
      <c r="G63" s="169"/>
      <c r="H63" s="169"/>
      <c r="I63" s="170"/>
      <c r="J63" s="171">
        <f>J265</f>
        <v>0</v>
      </c>
      <c r="K63" s="172"/>
    </row>
    <row r="64" spans="2:47" s="9" customFormat="1" ht="14.85" customHeight="1">
      <c r="B64" s="166"/>
      <c r="C64" s="167"/>
      <c r="D64" s="168" t="s">
        <v>168</v>
      </c>
      <c r="E64" s="169"/>
      <c r="F64" s="169"/>
      <c r="G64" s="169"/>
      <c r="H64" s="169"/>
      <c r="I64" s="170"/>
      <c r="J64" s="171">
        <f>J277</f>
        <v>0</v>
      </c>
      <c r="K64" s="172"/>
    </row>
    <row r="65" spans="2:12" s="9" customFormat="1" ht="19.95" customHeight="1">
      <c r="B65" s="166"/>
      <c r="C65" s="167"/>
      <c r="D65" s="168" t="s">
        <v>169</v>
      </c>
      <c r="E65" s="169"/>
      <c r="F65" s="169"/>
      <c r="G65" s="169"/>
      <c r="H65" s="169"/>
      <c r="I65" s="170"/>
      <c r="J65" s="171">
        <f>J280</f>
        <v>0</v>
      </c>
      <c r="K65" s="172"/>
    </row>
    <row r="66" spans="2:12" s="9" customFormat="1" ht="19.95" customHeight="1">
      <c r="B66" s="166"/>
      <c r="C66" s="167"/>
      <c r="D66" s="168" t="s">
        <v>170</v>
      </c>
      <c r="E66" s="169"/>
      <c r="F66" s="169"/>
      <c r="G66" s="169"/>
      <c r="H66" s="169"/>
      <c r="I66" s="170"/>
      <c r="J66" s="171">
        <f>J292</f>
        <v>0</v>
      </c>
      <c r="K66" s="172"/>
    </row>
    <row r="67" spans="2:12" s="8" customFormat="1" ht="24.9" customHeight="1">
      <c r="B67" s="159"/>
      <c r="C67" s="160"/>
      <c r="D67" s="161" t="s">
        <v>171</v>
      </c>
      <c r="E67" s="162"/>
      <c r="F67" s="162"/>
      <c r="G67" s="162"/>
      <c r="H67" s="162"/>
      <c r="I67" s="163"/>
      <c r="J67" s="164">
        <f>J294</f>
        <v>0</v>
      </c>
      <c r="K67" s="165"/>
    </row>
    <row r="68" spans="2:12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2" s="1" customFormat="1" ht="6.9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" customHeight="1">
      <c r="B74" s="42"/>
      <c r="C74" s="63" t="s">
        <v>172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22.5" customHeight="1">
      <c r="B77" s="42"/>
      <c r="C77" s="64"/>
      <c r="D77" s="64"/>
      <c r="E77" s="416" t="str">
        <f>E7</f>
        <v>IVC v Jablunkově</v>
      </c>
      <c r="F77" s="417"/>
      <c r="G77" s="417"/>
      <c r="H77" s="417"/>
      <c r="I77" s="173"/>
      <c r="J77" s="64"/>
      <c r="K77" s="64"/>
      <c r="L77" s="62"/>
    </row>
    <row r="78" spans="2:12" s="1" customFormat="1" ht="14.4" customHeight="1">
      <c r="B78" s="42"/>
      <c r="C78" s="66" t="s">
        <v>154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88" t="str">
        <f>E9</f>
        <v>IO 01 - Komunikace, odstavné a zpevněné plochy</v>
      </c>
      <c r="F79" s="418"/>
      <c r="G79" s="418"/>
      <c r="H79" s="418"/>
      <c r="I79" s="173"/>
      <c r="J79" s="64"/>
      <c r="K79" s="64"/>
      <c r="L79" s="62"/>
    </row>
    <row r="80" spans="2:12" s="1" customFormat="1" ht="6.9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65" s="1" customFormat="1" ht="18" customHeight="1">
      <c r="B81" s="42"/>
      <c r="C81" s="66" t="s">
        <v>23</v>
      </c>
      <c r="D81" s="64"/>
      <c r="E81" s="64"/>
      <c r="F81" s="174" t="str">
        <f>F12</f>
        <v xml:space="preserve"> </v>
      </c>
      <c r="G81" s="64"/>
      <c r="H81" s="64"/>
      <c r="I81" s="175" t="s">
        <v>25</v>
      </c>
      <c r="J81" s="74" t="str">
        <f>IF(J12="","",J12)</f>
        <v>17.4.2017</v>
      </c>
      <c r="K81" s="64"/>
      <c r="L81" s="62"/>
    </row>
    <row r="82" spans="2:65" s="1" customFormat="1" ht="6.9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65" s="1" customFormat="1" ht="13.2">
      <c r="B83" s="42"/>
      <c r="C83" s="66" t="s">
        <v>27</v>
      </c>
      <c r="D83" s="64"/>
      <c r="E83" s="64"/>
      <c r="F83" s="174" t="str">
        <f>E15</f>
        <v xml:space="preserve"> </v>
      </c>
      <c r="G83" s="64"/>
      <c r="H83" s="64"/>
      <c r="I83" s="175" t="s">
        <v>31</v>
      </c>
      <c r="J83" s="174" t="str">
        <f>E21</f>
        <v xml:space="preserve"> </v>
      </c>
      <c r="K83" s="64"/>
      <c r="L83" s="62"/>
    </row>
    <row r="84" spans="2:65" s="1" customFormat="1" ht="14.4" customHeight="1">
      <c r="B84" s="42"/>
      <c r="C84" s="66" t="s">
        <v>30</v>
      </c>
      <c r="D84" s="64"/>
      <c r="E84" s="64"/>
      <c r="F84" s="174" t="str">
        <f>IF(E18="","",E18)</f>
        <v/>
      </c>
      <c r="G84" s="64"/>
      <c r="H84" s="64"/>
      <c r="I84" s="173"/>
      <c r="J84" s="64"/>
      <c r="K84" s="64"/>
      <c r="L84" s="62"/>
    </row>
    <row r="85" spans="2:65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65" s="10" customFormat="1" ht="29.25" customHeight="1">
      <c r="B86" s="176"/>
      <c r="C86" s="177" t="s">
        <v>173</v>
      </c>
      <c r="D86" s="178" t="s">
        <v>53</v>
      </c>
      <c r="E86" s="178" t="s">
        <v>49</v>
      </c>
      <c r="F86" s="178" t="s">
        <v>174</v>
      </c>
      <c r="G86" s="178" t="s">
        <v>175</v>
      </c>
      <c r="H86" s="178" t="s">
        <v>176</v>
      </c>
      <c r="I86" s="179" t="s">
        <v>177</v>
      </c>
      <c r="J86" s="178" t="s">
        <v>158</v>
      </c>
      <c r="K86" s="180" t="s">
        <v>178</v>
      </c>
      <c r="L86" s="181"/>
      <c r="M86" s="82" t="s">
        <v>179</v>
      </c>
      <c r="N86" s="83" t="s">
        <v>38</v>
      </c>
      <c r="O86" s="83" t="s">
        <v>180</v>
      </c>
      <c r="P86" s="83" t="s">
        <v>181</v>
      </c>
      <c r="Q86" s="83" t="s">
        <v>182</v>
      </c>
      <c r="R86" s="83" t="s">
        <v>183</v>
      </c>
      <c r="S86" s="83" t="s">
        <v>184</v>
      </c>
      <c r="T86" s="84" t="s">
        <v>185</v>
      </c>
    </row>
    <row r="87" spans="2:65" s="1" customFormat="1" ht="29.25" customHeight="1">
      <c r="B87" s="42"/>
      <c r="C87" s="88" t="s">
        <v>159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P88+P294</f>
        <v>0</v>
      </c>
      <c r="Q87" s="86"/>
      <c r="R87" s="183">
        <f>R88+R294</f>
        <v>578.14565300000004</v>
      </c>
      <c r="S87" s="86"/>
      <c r="T87" s="184">
        <f>T88+T294</f>
        <v>511.15074999999996</v>
      </c>
      <c r="AT87" s="25" t="s">
        <v>67</v>
      </c>
      <c r="AU87" s="25" t="s">
        <v>160</v>
      </c>
      <c r="BK87" s="185">
        <f>BK88+BK294</f>
        <v>0</v>
      </c>
    </row>
    <row r="88" spans="2:65" s="11" customFormat="1" ht="37.35" customHeight="1">
      <c r="B88" s="186"/>
      <c r="C88" s="187"/>
      <c r="D88" s="188" t="s">
        <v>67</v>
      </c>
      <c r="E88" s="189" t="s">
        <v>186</v>
      </c>
      <c r="F88" s="189" t="s">
        <v>187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P89+P168+P171+P212+P280+P292</f>
        <v>0</v>
      </c>
      <c r="Q88" s="194"/>
      <c r="R88" s="195">
        <f>R89+R168+R171+R212+R280+R292</f>
        <v>578.14565300000004</v>
      </c>
      <c r="S88" s="194"/>
      <c r="T88" s="196">
        <f>T89+T168+T171+T212+T280+T292</f>
        <v>511.15074999999996</v>
      </c>
      <c r="AR88" s="197" t="s">
        <v>75</v>
      </c>
      <c r="AT88" s="198" t="s">
        <v>67</v>
      </c>
      <c r="AU88" s="198" t="s">
        <v>68</v>
      </c>
      <c r="AY88" s="197" t="s">
        <v>188</v>
      </c>
      <c r="BK88" s="199">
        <f>BK89+BK168+BK171+BK212+BK280+BK292</f>
        <v>0</v>
      </c>
    </row>
    <row r="89" spans="2:65" s="11" customFormat="1" ht="19.95" customHeight="1">
      <c r="B89" s="186"/>
      <c r="C89" s="187"/>
      <c r="D89" s="200" t="s">
        <v>67</v>
      </c>
      <c r="E89" s="201" t="s">
        <v>75</v>
      </c>
      <c r="F89" s="201" t="s">
        <v>189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SUM(P90:P167)</f>
        <v>0</v>
      </c>
      <c r="Q89" s="194"/>
      <c r="R89" s="195">
        <f>SUM(R90:R167)</f>
        <v>7.5304649999999995</v>
      </c>
      <c r="S89" s="194"/>
      <c r="T89" s="196">
        <f>SUM(T90:T167)</f>
        <v>510.98674999999997</v>
      </c>
      <c r="AR89" s="197" t="s">
        <v>75</v>
      </c>
      <c r="AT89" s="198" t="s">
        <v>67</v>
      </c>
      <c r="AU89" s="198" t="s">
        <v>75</v>
      </c>
      <c r="AY89" s="197" t="s">
        <v>188</v>
      </c>
      <c r="BK89" s="199">
        <f>SUM(BK90:BK167)</f>
        <v>0</v>
      </c>
    </row>
    <row r="90" spans="2:65" s="1" customFormat="1" ht="22.5" customHeight="1">
      <c r="B90" s="42"/>
      <c r="C90" s="203" t="s">
        <v>75</v>
      </c>
      <c r="D90" s="203" t="s">
        <v>190</v>
      </c>
      <c r="E90" s="204" t="s">
        <v>191</v>
      </c>
      <c r="F90" s="205" t="s">
        <v>192</v>
      </c>
      <c r="G90" s="206" t="s">
        <v>193</v>
      </c>
      <c r="H90" s="207">
        <v>25.25</v>
      </c>
      <c r="I90" s="208"/>
      <c r="J90" s="209">
        <f>ROUND(I90*H90,2)</f>
        <v>0</v>
      </c>
      <c r="K90" s="205" t="s">
        <v>194</v>
      </c>
      <c r="L90" s="62"/>
      <c r="M90" s="210" t="s">
        <v>21</v>
      </c>
      <c r="N90" s="211" t="s">
        <v>39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0.255</v>
      </c>
      <c r="T90" s="213">
        <f>S90*H90</f>
        <v>6.4387499999999998</v>
      </c>
      <c r="AR90" s="25" t="s">
        <v>195</v>
      </c>
      <c r="AT90" s="25" t="s">
        <v>190</v>
      </c>
      <c r="AU90" s="25" t="s">
        <v>79</v>
      </c>
      <c r="AY90" s="25" t="s">
        <v>188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75</v>
      </c>
      <c r="BK90" s="214">
        <f>ROUND(I90*H90,2)</f>
        <v>0</v>
      </c>
      <c r="BL90" s="25" t="s">
        <v>195</v>
      </c>
      <c r="BM90" s="25" t="s">
        <v>196</v>
      </c>
    </row>
    <row r="91" spans="2:65" s="12" customFormat="1">
      <c r="B91" s="215"/>
      <c r="C91" s="216"/>
      <c r="D91" s="217" t="s">
        <v>197</v>
      </c>
      <c r="E91" s="218" t="s">
        <v>21</v>
      </c>
      <c r="F91" s="219" t="s">
        <v>198</v>
      </c>
      <c r="G91" s="216"/>
      <c r="H91" s="220">
        <v>25.25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68</v>
      </c>
      <c r="AY91" s="226" t="s">
        <v>188</v>
      </c>
    </row>
    <row r="92" spans="2:65" s="13" customFormat="1">
      <c r="B92" s="227"/>
      <c r="C92" s="228"/>
      <c r="D92" s="229" t="s">
        <v>197</v>
      </c>
      <c r="E92" s="230" t="s">
        <v>21</v>
      </c>
      <c r="F92" s="231" t="s">
        <v>199</v>
      </c>
      <c r="G92" s="228"/>
      <c r="H92" s="232">
        <v>25.25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197</v>
      </c>
      <c r="AU92" s="238" t="s">
        <v>79</v>
      </c>
      <c r="AV92" s="13" t="s">
        <v>114</v>
      </c>
      <c r="AW92" s="13" t="s">
        <v>32</v>
      </c>
      <c r="AX92" s="13" t="s">
        <v>75</v>
      </c>
      <c r="AY92" s="238" t="s">
        <v>188</v>
      </c>
    </row>
    <row r="93" spans="2:65" s="1" customFormat="1" ht="22.5" customHeight="1">
      <c r="B93" s="42"/>
      <c r="C93" s="203" t="s">
        <v>79</v>
      </c>
      <c r="D93" s="203" t="s">
        <v>190</v>
      </c>
      <c r="E93" s="204" t="s">
        <v>200</v>
      </c>
      <c r="F93" s="205" t="s">
        <v>201</v>
      </c>
      <c r="G93" s="206" t="s">
        <v>193</v>
      </c>
      <c r="H93" s="207">
        <v>52</v>
      </c>
      <c r="I93" s="208"/>
      <c r="J93" s="209">
        <f>ROUND(I93*H93,2)</f>
        <v>0</v>
      </c>
      <c r="K93" s="205" t="s">
        <v>194</v>
      </c>
      <c r="L93" s="62"/>
      <c r="M93" s="210" t="s">
        <v>21</v>
      </c>
      <c r="N93" s="211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0.26</v>
      </c>
      <c r="T93" s="213">
        <f>S93*H93</f>
        <v>13.52</v>
      </c>
      <c r="AR93" s="25" t="s">
        <v>195</v>
      </c>
      <c r="AT93" s="25" t="s">
        <v>190</v>
      </c>
      <c r="AU93" s="25" t="s">
        <v>79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195</v>
      </c>
      <c r="BM93" s="25" t="s">
        <v>202</v>
      </c>
    </row>
    <row r="94" spans="2:65" s="12" customFormat="1">
      <c r="B94" s="215"/>
      <c r="C94" s="216"/>
      <c r="D94" s="217" t="s">
        <v>197</v>
      </c>
      <c r="E94" s="218" t="s">
        <v>21</v>
      </c>
      <c r="F94" s="219" t="s">
        <v>203</v>
      </c>
      <c r="G94" s="216"/>
      <c r="H94" s="220">
        <v>52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79</v>
      </c>
      <c r="AV94" s="12" t="s">
        <v>79</v>
      </c>
      <c r="AW94" s="12" t="s">
        <v>32</v>
      </c>
      <c r="AX94" s="12" t="s">
        <v>68</v>
      </c>
      <c r="AY94" s="226" t="s">
        <v>188</v>
      </c>
    </row>
    <row r="95" spans="2:65" s="13" customFormat="1">
      <c r="B95" s="227"/>
      <c r="C95" s="228"/>
      <c r="D95" s="229" t="s">
        <v>197</v>
      </c>
      <c r="E95" s="230" t="s">
        <v>21</v>
      </c>
      <c r="F95" s="231" t="s">
        <v>199</v>
      </c>
      <c r="G95" s="228"/>
      <c r="H95" s="232">
        <v>52</v>
      </c>
      <c r="I95" s="233"/>
      <c r="J95" s="228"/>
      <c r="K95" s="228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197</v>
      </c>
      <c r="AU95" s="238" t="s">
        <v>79</v>
      </c>
      <c r="AV95" s="13" t="s">
        <v>114</v>
      </c>
      <c r="AW95" s="13" t="s">
        <v>32</v>
      </c>
      <c r="AX95" s="13" t="s">
        <v>75</v>
      </c>
      <c r="AY95" s="238" t="s">
        <v>188</v>
      </c>
    </row>
    <row r="96" spans="2:65" s="1" customFormat="1" ht="22.5" customHeight="1">
      <c r="B96" s="42"/>
      <c r="C96" s="203" t="s">
        <v>114</v>
      </c>
      <c r="D96" s="203" t="s">
        <v>190</v>
      </c>
      <c r="E96" s="204" t="s">
        <v>204</v>
      </c>
      <c r="F96" s="205" t="s">
        <v>205</v>
      </c>
      <c r="G96" s="206" t="s">
        <v>193</v>
      </c>
      <c r="H96" s="207">
        <v>23.2</v>
      </c>
      <c r="I96" s="208"/>
      <c r="J96" s="209">
        <f>ROUND(I96*H96,2)</f>
        <v>0</v>
      </c>
      <c r="K96" s="205" t="s">
        <v>194</v>
      </c>
      <c r="L96" s="62"/>
      <c r="M96" s="210" t="s">
        <v>21</v>
      </c>
      <c r="N96" s="211" t="s">
        <v>39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0.29499999999999998</v>
      </c>
      <c r="T96" s="213">
        <f>S96*H96</f>
        <v>6.8439999999999994</v>
      </c>
      <c r="AR96" s="25" t="s">
        <v>195</v>
      </c>
      <c r="AT96" s="25" t="s">
        <v>190</v>
      </c>
      <c r="AU96" s="25" t="s">
        <v>79</v>
      </c>
      <c r="AY96" s="25" t="s">
        <v>188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75</v>
      </c>
      <c r="BK96" s="214">
        <f>ROUND(I96*H96,2)</f>
        <v>0</v>
      </c>
      <c r="BL96" s="25" t="s">
        <v>195</v>
      </c>
      <c r="BM96" s="25" t="s">
        <v>206</v>
      </c>
    </row>
    <row r="97" spans="2:65" s="12" customFormat="1">
      <c r="B97" s="215"/>
      <c r="C97" s="216"/>
      <c r="D97" s="217" t="s">
        <v>197</v>
      </c>
      <c r="E97" s="218" t="s">
        <v>21</v>
      </c>
      <c r="F97" s="219" t="s">
        <v>207</v>
      </c>
      <c r="G97" s="216"/>
      <c r="H97" s="220">
        <v>23.2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79</v>
      </c>
      <c r="AV97" s="12" t="s">
        <v>79</v>
      </c>
      <c r="AW97" s="12" t="s">
        <v>32</v>
      </c>
      <c r="AX97" s="12" t="s">
        <v>68</v>
      </c>
      <c r="AY97" s="226" t="s">
        <v>188</v>
      </c>
    </row>
    <row r="98" spans="2:65" s="13" customFormat="1">
      <c r="B98" s="227"/>
      <c r="C98" s="228"/>
      <c r="D98" s="229" t="s">
        <v>197</v>
      </c>
      <c r="E98" s="230" t="s">
        <v>21</v>
      </c>
      <c r="F98" s="231" t="s">
        <v>199</v>
      </c>
      <c r="G98" s="228"/>
      <c r="H98" s="232">
        <v>23.2</v>
      </c>
      <c r="I98" s="233"/>
      <c r="J98" s="228"/>
      <c r="K98" s="228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197</v>
      </c>
      <c r="AU98" s="238" t="s">
        <v>79</v>
      </c>
      <c r="AV98" s="13" t="s">
        <v>114</v>
      </c>
      <c r="AW98" s="13" t="s">
        <v>32</v>
      </c>
      <c r="AX98" s="13" t="s">
        <v>75</v>
      </c>
      <c r="AY98" s="238" t="s">
        <v>188</v>
      </c>
    </row>
    <row r="99" spans="2:65" s="1" customFormat="1" ht="22.5" customHeight="1">
      <c r="B99" s="42"/>
      <c r="C99" s="203" t="s">
        <v>195</v>
      </c>
      <c r="D99" s="203" t="s">
        <v>190</v>
      </c>
      <c r="E99" s="204" t="s">
        <v>208</v>
      </c>
      <c r="F99" s="205" t="s">
        <v>209</v>
      </c>
      <c r="G99" s="206" t="s">
        <v>193</v>
      </c>
      <c r="H99" s="207">
        <v>52</v>
      </c>
      <c r="I99" s="208"/>
      <c r="J99" s="209">
        <f>ROUND(I99*H99,2)</f>
        <v>0</v>
      </c>
      <c r="K99" s="205" t="s">
        <v>194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0.28999999999999998</v>
      </c>
      <c r="T99" s="213">
        <f>S99*H99</f>
        <v>15.079999999999998</v>
      </c>
      <c r="AR99" s="25" t="s">
        <v>195</v>
      </c>
      <c r="AT99" s="25" t="s">
        <v>190</v>
      </c>
      <c r="AU99" s="25" t="s">
        <v>79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195</v>
      </c>
      <c r="BM99" s="25" t="s">
        <v>210</v>
      </c>
    </row>
    <row r="100" spans="2:65" s="12" customFormat="1">
      <c r="B100" s="215"/>
      <c r="C100" s="216"/>
      <c r="D100" s="229" t="s">
        <v>197</v>
      </c>
      <c r="E100" s="239" t="s">
        <v>21</v>
      </c>
      <c r="F100" s="240" t="s">
        <v>211</v>
      </c>
      <c r="G100" s="216"/>
      <c r="H100" s="241">
        <v>52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79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212</v>
      </c>
      <c r="D101" s="203" t="s">
        <v>190</v>
      </c>
      <c r="E101" s="204" t="s">
        <v>213</v>
      </c>
      <c r="F101" s="205" t="s">
        <v>214</v>
      </c>
      <c r="G101" s="206" t="s">
        <v>193</v>
      </c>
      <c r="H101" s="207">
        <v>23.2</v>
      </c>
      <c r="I101" s="208"/>
      <c r="J101" s="209">
        <f>ROUND(I101*H101,2)</f>
        <v>0</v>
      </c>
      <c r="K101" s="205" t="s">
        <v>194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0.75</v>
      </c>
      <c r="T101" s="213">
        <f>S101*H101</f>
        <v>17.399999999999999</v>
      </c>
      <c r="AR101" s="25" t="s">
        <v>195</v>
      </c>
      <c r="AT101" s="25" t="s">
        <v>190</v>
      </c>
      <c r="AU101" s="25" t="s">
        <v>79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195</v>
      </c>
      <c r="BM101" s="25" t="s">
        <v>215</v>
      </c>
    </row>
    <row r="102" spans="2:65" s="12" customFormat="1">
      <c r="B102" s="215"/>
      <c r="C102" s="216"/>
      <c r="D102" s="229" t="s">
        <v>197</v>
      </c>
      <c r="E102" s="239" t="s">
        <v>21</v>
      </c>
      <c r="F102" s="240" t="s">
        <v>216</v>
      </c>
      <c r="G102" s="216"/>
      <c r="H102" s="241">
        <v>23.2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79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" customFormat="1" ht="22.5" customHeight="1">
      <c r="B103" s="42"/>
      <c r="C103" s="203" t="s">
        <v>217</v>
      </c>
      <c r="D103" s="203" t="s">
        <v>190</v>
      </c>
      <c r="E103" s="204" t="s">
        <v>218</v>
      </c>
      <c r="F103" s="205" t="s">
        <v>219</v>
      </c>
      <c r="G103" s="206" t="s">
        <v>193</v>
      </c>
      <c r="H103" s="207">
        <v>430.5</v>
      </c>
      <c r="I103" s="208"/>
      <c r="J103" s="209">
        <f>ROUND(I103*H103,2)</f>
        <v>0</v>
      </c>
      <c r="K103" s="205" t="s">
        <v>194</v>
      </c>
      <c r="L103" s="62"/>
      <c r="M103" s="210" t="s">
        <v>21</v>
      </c>
      <c r="N103" s="211" t="s">
        <v>39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0.57999999999999996</v>
      </c>
      <c r="T103" s="213">
        <f>S103*H103</f>
        <v>249.68999999999997</v>
      </c>
      <c r="AR103" s="25" t="s">
        <v>195</v>
      </c>
      <c r="AT103" s="25" t="s">
        <v>190</v>
      </c>
      <c r="AU103" s="25" t="s">
        <v>79</v>
      </c>
      <c r="AY103" s="25" t="s">
        <v>188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75</v>
      </c>
      <c r="BK103" s="214">
        <f>ROUND(I103*H103,2)</f>
        <v>0</v>
      </c>
      <c r="BL103" s="25" t="s">
        <v>195</v>
      </c>
      <c r="BM103" s="25" t="s">
        <v>220</v>
      </c>
    </row>
    <row r="104" spans="2:65" s="12" customFormat="1">
      <c r="B104" s="215"/>
      <c r="C104" s="216"/>
      <c r="D104" s="229" t="s">
        <v>197</v>
      </c>
      <c r="E104" s="239" t="s">
        <v>21</v>
      </c>
      <c r="F104" s="240" t="s">
        <v>221</v>
      </c>
      <c r="G104" s="216"/>
      <c r="H104" s="241">
        <v>430.5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197</v>
      </c>
      <c r="AU104" s="226" t="s">
        <v>79</v>
      </c>
      <c r="AV104" s="12" t="s">
        <v>79</v>
      </c>
      <c r="AW104" s="12" t="s">
        <v>32</v>
      </c>
      <c r="AX104" s="12" t="s">
        <v>75</v>
      </c>
      <c r="AY104" s="226" t="s">
        <v>188</v>
      </c>
    </row>
    <row r="105" spans="2:65" s="1" customFormat="1" ht="22.5" customHeight="1">
      <c r="B105" s="42"/>
      <c r="C105" s="203" t="s">
        <v>222</v>
      </c>
      <c r="D105" s="203" t="s">
        <v>190</v>
      </c>
      <c r="E105" s="204" t="s">
        <v>223</v>
      </c>
      <c r="F105" s="205" t="s">
        <v>224</v>
      </c>
      <c r="G105" s="206" t="s">
        <v>193</v>
      </c>
      <c r="H105" s="207">
        <v>430.5</v>
      </c>
      <c r="I105" s="208"/>
      <c r="J105" s="209">
        <f>ROUND(I105*H105,2)</f>
        <v>0</v>
      </c>
      <c r="K105" s="205" t="s">
        <v>194</v>
      </c>
      <c r="L105" s="62"/>
      <c r="M105" s="210" t="s">
        <v>21</v>
      </c>
      <c r="N105" s="211" t="s">
        <v>39</v>
      </c>
      <c r="O105" s="43"/>
      <c r="P105" s="212">
        <f>O105*H105</f>
        <v>0</v>
      </c>
      <c r="Q105" s="212">
        <v>9.0000000000000006E-5</v>
      </c>
      <c r="R105" s="212">
        <f>Q105*H105</f>
        <v>3.8745000000000002E-2</v>
      </c>
      <c r="S105" s="212">
        <v>0.25600000000000001</v>
      </c>
      <c r="T105" s="213">
        <f>S105*H105</f>
        <v>110.208</v>
      </c>
      <c r="AR105" s="25" t="s">
        <v>195</v>
      </c>
      <c r="AT105" s="25" t="s">
        <v>190</v>
      </c>
      <c r="AU105" s="25" t="s">
        <v>79</v>
      </c>
      <c r="AY105" s="25" t="s">
        <v>188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75</v>
      </c>
      <c r="BK105" s="214">
        <f>ROUND(I105*H105,2)</f>
        <v>0</v>
      </c>
      <c r="BL105" s="25" t="s">
        <v>195</v>
      </c>
      <c r="BM105" s="25" t="s">
        <v>225</v>
      </c>
    </row>
    <row r="106" spans="2:65" s="12" customFormat="1">
      <c r="B106" s="215"/>
      <c r="C106" s="216"/>
      <c r="D106" s="229" t="s">
        <v>197</v>
      </c>
      <c r="E106" s="239" t="s">
        <v>21</v>
      </c>
      <c r="F106" s="240" t="s">
        <v>226</v>
      </c>
      <c r="G106" s="216"/>
      <c r="H106" s="241">
        <v>430.5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197</v>
      </c>
      <c r="AU106" s="226" t="s">
        <v>79</v>
      </c>
      <c r="AV106" s="12" t="s">
        <v>79</v>
      </c>
      <c r="AW106" s="12" t="s">
        <v>32</v>
      </c>
      <c r="AX106" s="12" t="s">
        <v>75</v>
      </c>
      <c r="AY106" s="226" t="s">
        <v>188</v>
      </c>
    </row>
    <row r="107" spans="2:65" s="1" customFormat="1" ht="22.5" customHeight="1">
      <c r="B107" s="42"/>
      <c r="C107" s="203" t="s">
        <v>227</v>
      </c>
      <c r="D107" s="203" t="s">
        <v>190</v>
      </c>
      <c r="E107" s="204" t="s">
        <v>228</v>
      </c>
      <c r="F107" s="205" t="s">
        <v>229</v>
      </c>
      <c r="G107" s="206" t="s">
        <v>193</v>
      </c>
      <c r="H107" s="207">
        <v>430.5</v>
      </c>
      <c r="I107" s="208"/>
      <c r="J107" s="209">
        <f>ROUND(I107*H107,2)</f>
        <v>0</v>
      </c>
      <c r="K107" s="205" t="s">
        <v>194</v>
      </c>
      <c r="L107" s="62"/>
      <c r="M107" s="210" t="s">
        <v>21</v>
      </c>
      <c r="N107" s="211" t="s">
        <v>39</v>
      </c>
      <c r="O107" s="43"/>
      <c r="P107" s="212">
        <f>O107*H107</f>
        <v>0</v>
      </c>
      <c r="Q107" s="212">
        <v>6.9999999999999994E-5</v>
      </c>
      <c r="R107" s="212">
        <f>Q107*H107</f>
        <v>3.0134999999999999E-2</v>
      </c>
      <c r="S107" s="212">
        <v>0.128</v>
      </c>
      <c r="T107" s="213">
        <f>S107*H107</f>
        <v>55.103999999999999</v>
      </c>
      <c r="AR107" s="25" t="s">
        <v>195</v>
      </c>
      <c r="AT107" s="25" t="s">
        <v>190</v>
      </c>
      <c r="AU107" s="25" t="s">
        <v>79</v>
      </c>
      <c r="AY107" s="25" t="s">
        <v>188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75</v>
      </c>
      <c r="BK107" s="214">
        <f>ROUND(I107*H107,2)</f>
        <v>0</v>
      </c>
      <c r="BL107" s="25" t="s">
        <v>195</v>
      </c>
      <c r="BM107" s="25" t="s">
        <v>230</v>
      </c>
    </row>
    <row r="108" spans="2:65" s="12" customFormat="1">
      <c r="B108" s="215"/>
      <c r="C108" s="216"/>
      <c r="D108" s="229" t="s">
        <v>197</v>
      </c>
      <c r="E108" s="239" t="s">
        <v>21</v>
      </c>
      <c r="F108" s="240" t="s">
        <v>226</v>
      </c>
      <c r="G108" s="216"/>
      <c r="H108" s="241">
        <v>430.5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197</v>
      </c>
      <c r="AU108" s="226" t="s">
        <v>79</v>
      </c>
      <c r="AV108" s="12" t="s">
        <v>79</v>
      </c>
      <c r="AW108" s="12" t="s">
        <v>32</v>
      </c>
      <c r="AX108" s="12" t="s">
        <v>75</v>
      </c>
      <c r="AY108" s="226" t="s">
        <v>188</v>
      </c>
    </row>
    <row r="109" spans="2:65" s="1" customFormat="1" ht="22.5" customHeight="1">
      <c r="B109" s="42"/>
      <c r="C109" s="203" t="s">
        <v>231</v>
      </c>
      <c r="D109" s="203" t="s">
        <v>190</v>
      </c>
      <c r="E109" s="204" t="s">
        <v>232</v>
      </c>
      <c r="F109" s="205" t="s">
        <v>233</v>
      </c>
      <c r="G109" s="206" t="s">
        <v>234</v>
      </c>
      <c r="H109" s="207">
        <v>110.3</v>
      </c>
      <c r="I109" s="208"/>
      <c r="J109" s="209">
        <f>ROUND(I109*H109,2)</f>
        <v>0</v>
      </c>
      <c r="K109" s="205" t="s">
        <v>194</v>
      </c>
      <c r="L109" s="62"/>
      <c r="M109" s="210" t="s">
        <v>21</v>
      </c>
      <c r="N109" s="211" t="s">
        <v>39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0.28999999999999998</v>
      </c>
      <c r="T109" s="213">
        <f>S109*H109</f>
        <v>31.986999999999998</v>
      </c>
      <c r="AR109" s="25" t="s">
        <v>195</v>
      </c>
      <c r="AT109" s="25" t="s">
        <v>190</v>
      </c>
      <c r="AU109" s="25" t="s">
        <v>79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195</v>
      </c>
      <c r="BM109" s="25" t="s">
        <v>235</v>
      </c>
    </row>
    <row r="110" spans="2:65" s="12" customFormat="1">
      <c r="B110" s="215"/>
      <c r="C110" s="216"/>
      <c r="D110" s="217" t="s">
        <v>197</v>
      </c>
      <c r="E110" s="218" t="s">
        <v>21</v>
      </c>
      <c r="F110" s="219" t="s">
        <v>236</v>
      </c>
      <c r="G110" s="216"/>
      <c r="H110" s="220">
        <v>49.8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197</v>
      </c>
      <c r="AU110" s="226" t="s">
        <v>79</v>
      </c>
      <c r="AV110" s="12" t="s">
        <v>79</v>
      </c>
      <c r="AW110" s="12" t="s">
        <v>32</v>
      </c>
      <c r="AX110" s="12" t="s">
        <v>68</v>
      </c>
      <c r="AY110" s="226" t="s">
        <v>188</v>
      </c>
    </row>
    <row r="111" spans="2:65" s="13" customFormat="1">
      <c r="B111" s="227"/>
      <c r="C111" s="228"/>
      <c r="D111" s="217" t="s">
        <v>197</v>
      </c>
      <c r="E111" s="242" t="s">
        <v>21</v>
      </c>
      <c r="F111" s="243" t="s">
        <v>199</v>
      </c>
      <c r="G111" s="228"/>
      <c r="H111" s="244">
        <v>49.8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197</v>
      </c>
      <c r="AU111" s="238" t="s">
        <v>79</v>
      </c>
      <c r="AV111" s="13" t="s">
        <v>114</v>
      </c>
      <c r="AW111" s="13" t="s">
        <v>32</v>
      </c>
      <c r="AX111" s="13" t="s">
        <v>68</v>
      </c>
      <c r="AY111" s="238" t="s">
        <v>188</v>
      </c>
    </row>
    <row r="112" spans="2:65" s="12" customFormat="1">
      <c r="B112" s="215"/>
      <c r="C112" s="216"/>
      <c r="D112" s="217" t="s">
        <v>197</v>
      </c>
      <c r="E112" s="218" t="s">
        <v>21</v>
      </c>
      <c r="F112" s="219" t="s">
        <v>237</v>
      </c>
      <c r="G112" s="216"/>
      <c r="H112" s="220">
        <v>60.5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79</v>
      </c>
      <c r="AV112" s="12" t="s">
        <v>79</v>
      </c>
      <c r="AW112" s="12" t="s">
        <v>32</v>
      </c>
      <c r="AX112" s="12" t="s">
        <v>68</v>
      </c>
      <c r="AY112" s="226" t="s">
        <v>188</v>
      </c>
    </row>
    <row r="113" spans="2:65" s="13" customFormat="1">
      <c r="B113" s="227"/>
      <c r="C113" s="228"/>
      <c r="D113" s="217" t="s">
        <v>197</v>
      </c>
      <c r="E113" s="242" t="s">
        <v>21</v>
      </c>
      <c r="F113" s="243" t="s">
        <v>199</v>
      </c>
      <c r="G113" s="228"/>
      <c r="H113" s="244">
        <v>60.5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197</v>
      </c>
      <c r="AU113" s="238" t="s">
        <v>79</v>
      </c>
      <c r="AV113" s="13" t="s">
        <v>114</v>
      </c>
      <c r="AW113" s="13" t="s">
        <v>32</v>
      </c>
      <c r="AX113" s="13" t="s">
        <v>68</v>
      </c>
      <c r="AY113" s="238" t="s">
        <v>188</v>
      </c>
    </row>
    <row r="114" spans="2:65" s="14" customFormat="1">
      <c r="B114" s="245"/>
      <c r="C114" s="246"/>
      <c r="D114" s="229" t="s">
        <v>197</v>
      </c>
      <c r="E114" s="247" t="s">
        <v>21</v>
      </c>
      <c r="F114" s="248" t="s">
        <v>238</v>
      </c>
      <c r="G114" s="246"/>
      <c r="H114" s="249">
        <v>110.3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197</v>
      </c>
      <c r="AU114" s="255" t="s">
        <v>79</v>
      </c>
      <c r="AV114" s="14" t="s">
        <v>195</v>
      </c>
      <c r="AW114" s="14" t="s">
        <v>32</v>
      </c>
      <c r="AX114" s="14" t="s">
        <v>75</v>
      </c>
      <c r="AY114" s="255" t="s">
        <v>188</v>
      </c>
    </row>
    <row r="115" spans="2:65" s="1" customFormat="1" ht="22.5" customHeight="1">
      <c r="B115" s="42"/>
      <c r="C115" s="203" t="s">
        <v>239</v>
      </c>
      <c r="D115" s="203" t="s">
        <v>190</v>
      </c>
      <c r="E115" s="204" t="s">
        <v>240</v>
      </c>
      <c r="F115" s="205" t="s">
        <v>241</v>
      </c>
      <c r="G115" s="206" t="s">
        <v>234</v>
      </c>
      <c r="H115" s="207">
        <v>23</v>
      </c>
      <c r="I115" s="208"/>
      <c r="J115" s="209">
        <f>ROUND(I115*H115,2)</f>
        <v>0</v>
      </c>
      <c r="K115" s="205" t="s">
        <v>194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0.20499999999999999</v>
      </c>
      <c r="T115" s="213">
        <f>S115*H115</f>
        <v>4.7149999999999999</v>
      </c>
      <c r="AR115" s="25" t="s">
        <v>195</v>
      </c>
      <c r="AT115" s="25" t="s">
        <v>190</v>
      </c>
      <c r="AU115" s="25" t="s">
        <v>79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195</v>
      </c>
      <c r="BM115" s="25" t="s">
        <v>242</v>
      </c>
    </row>
    <row r="116" spans="2:65" s="12" customFormat="1">
      <c r="B116" s="215"/>
      <c r="C116" s="216"/>
      <c r="D116" s="229" t="s">
        <v>197</v>
      </c>
      <c r="E116" s="239" t="s">
        <v>21</v>
      </c>
      <c r="F116" s="240" t="s">
        <v>243</v>
      </c>
      <c r="G116" s="216"/>
      <c r="H116" s="241">
        <v>23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79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" customFormat="1" ht="22.5" customHeight="1">
      <c r="B117" s="42"/>
      <c r="C117" s="203" t="s">
        <v>244</v>
      </c>
      <c r="D117" s="203" t="s">
        <v>190</v>
      </c>
      <c r="E117" s="204" t="s">
        <v>245</v>
      </c>
      <c r="F117" s="205" t="s">
        <v>246</v>
      </c>
      <c r="G117" s="206" t="s">
        <v>247</v>
      </c>
      <c r="H117" s="207">
        <v>1.1000000000000001</v>
      </c>
      <c r="I117" s="208"/>
      <c r="J117" s="209">
        <f>ROUND(I117*H117,2)</f>
        <v>0</v>
      </c>
      <c r="K117" s="205" t="s">
        <v>194</v>
      </c>
      <c r="L117" s="62"/>
      <c r="M117" s="210" t="s">
        <v>21</v>
      </c>
      <c r="N117" s="211" t="s">
        <v>39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195</v>
      </c>
      <c r="AT117" s="25" t="s">
        <v>190</v>
      </c>
      <c r="AU117" s="25" t="s">
        <v>79</v>
      </c>
      <c r="AY117" s="25" t="s">
        <v>188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75</v>
      </c>
      <c r="BK117" s="214">
        <f>ROUND(I117*H117,2)</f>
        <v>0</v>
      </c>
      <c r="BL117" s="25" t="s">
        <v>195</v>
      </c>
      <c r="BM117" s="25" t="s">
        <v>248</v>
      </c>
    </row>
    <row r="118" spans="2:65" s="12" customFormat="1">
      <c r="B118" s="215"/>
      <c r="C118" s="216"/>
      <c r="D118" s="229" t="s">
        <v>197</v>
      </c>
      <c r="E118" s="239" t="s">
        <v>21</v>
      </c>
      <c r="F118" s="240" t="s">
        <v>249</v>
      </c>
      <c r="G118" s="216"/>
      <c r="H118" s="241">
        <v>1.1000000000000001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197</v>
      </c>
      <c r="AU118" s="226" t="s">
        <v>79</v>
      </c>
      <c r="AV118" s="12" t="s">
        <v>79</v>
      </c>
      <c r="AW118" s="12" t="s">
        <v>32</v>
      </c>
      <c r="AX118" s="12" t="s">
        <v>75</v>
      </c>
      <c r="AY118" s="226" t="s">
        <v>188</v>
      </c>
    </row>
    <row r="119" spans="2:65" s="1" customFormat="1" ht="22.5" customHeight="1">
      <c r="B119" s="42"/>
      <c r="C119" s="203" t="s">
        <v>250</v>
      </c>
      <c r="D119" s="203" t="s">
        <v>190</v>
      </c>
      <c r="E119" s="204" t="s">
        <v>251</v>
      </c>
      <c r="F119" s="205" t="s">
        <v>252</v>
      </c>
      <c r="G119" s="206" t="s">
        <v>247</v>
      </c>
      <c r="H119" s="207">
        <v>8.875</v>
      </c>
      <c r="I119" s="208"/>
      <c r="J119" s="209">
        <f>ROUND(I119*H119,2)</f>
        <v>0</v>
      </c>
      <c r="K119" s="205" t="s">
        <v>194</v>
      </c>
      <c r="L119" s="62"/>
      <c r="M119" s="210" t="s">
        <v>21</v>
      </c>
      <c r="N119" s="211" t="s">
        <v>39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195</v>
      </c>
      <c r="AT119" s="25" t="s">
        <v>190</v>
      </c>
      <c r="AU119" s="25" t="s">
        <v>79</v>
      </c>
      <c r="AY119" s="25" t="s">
        <v>188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75</v>
      </c>
      <c r="BK119" s="214">
        <f>ROUND(I119*H119,2)</f>
        <v>0</v>
      </c>
      <c r="BL119" s="25" t="s">
        <v>195</v>
      </c>
      <c r="BM119" s="25" t="s">
        <v>253</v>
      </c>
    </row>
    <row r="120" spans="2:65" s="12" customFormat="1">
      <c r="B120" s="215"/>
      <c r="C120" s="216"/>
      <c r="D120" s="217" t="s">
        <v>197</v>
      </c>
      <c r="E120" s="218" t="s">
        <v>21</v>
      </c>
      <c r="F120" s="219" t="s">
        <v>254</v>
      </c>
      <c r="G120" s="216"/>
      <c r="H120" s="220">
        <v>5.3250000000000002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197</v>
      </c>
      <c r="AU120" s="226" t="s">
        <v>79</v>
      </c>
      <c r="AV120" s="12" t="s">
        <v>79</v>
      </c>
      <c r="AW120" s="12" t="s">
        <v>32</v>
      </c>
      <c r="AX120" s="12" t="s">
        <v>68</v>
      </c>
      <c r="AY120" s="226" t="s">
        <v>188</v>
      </c>
    </row>
    <row r="121" spans="2:65" s="12" customFormat="1">
      <c r="B121" s="215"/>
      <c r="C121" s="216"/>
      <c r="D121" s="217" t="s">
        <v>197</v>
      </c>
      <c r="E121" s="218" t="s">
        <v>21</v>
      </c>
      <c r="F121" s="219" t="s">
        <v>255</v>
      </c>
      <c r="G121" s="216"/>
      <c r="H121" s="220">
        <v>3.55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79</v>
      </c>
      <c r="AV121" s="12" t="s">
        <v>79</v>
      </c>
      <c r="AW121" s="12" t="s">
        <v>32</v>
      </c>
      <c r="AX121" s="12" t="s">
        <v>68</v>
      </c>
      <c r="AY121" s="226" t="s">
        <v>188</v>
      </c>
    </row>
    <row r="122" spans="2:65" s="13" customFormat="1">
      <c r="B122" s="227"/>
      <c r="C122" s="228"/>
      <c r="D122" s="229" t="s">
        <v>197</v>
      </c>
      <c r="E122" s="230" t="s">
        <v>21</v>
      </c>
      <c r="F122" s="231" t="s">
        <v>199</v>
      </c>
      <c r="G122" s="228"/>
      <c r="H122" s="232">
        <v>8.875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197</v>
      </c>
      <c r="AU122" s="238" t="s">
        <v>79</v>
      </c>
      <c r="AV122" s="13" t="s">
        <v>114</v>
      </c>
      <c r="AW122" s="13" t="s">
        <v>32</v>
      </c>
      <c r="AX122" s="13" t="s">
        <v>75</v>
      </c>
      <c r="AY122" s="238" t="s">
        <v>188</v>
      </c>
    </row>
    <row r="123" spans="2:65" s="1" customFormat="1" ht="22.5" customHeight="1">
      <c r="B123" s="42"/>
      <c r="C123" s="203" t="s">
        <v>256</v>
      </c>
      <c r="D123" s="203" t="s">
        <v>190</v>
      </c>
      <c r="E123" s="204" t="s">
        <v>257</v>
      </c>
      <c r="F123" s="205" t="s">
        <v>258</v>
      </c>
      <c r="G123" s="206" t="s">
        <v>247</v>
      </c>
      <c r="H123" s="207">
        <v>2.6629999999999998</v>
      </c>
      <c r="I123" s="208"/>
      <c r="J123" s="209">
        <f>ROUND(I123*H123,2)</f>
        <v>0</v>
      </c>
      <c r="K123" s="205" t="s">
        <v>194</v>
      </c>
      <c r="L123" s="62"/>
      <c r="M123" s="210" t="s">
        <v>21</v>
      </c>
      <c r="N123" s="211" t="s">
        <v>39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195</v>
      </c>
      <c r="AT123" s="25" t="s">
        <v>190</v>
      </c>
      <c r="AU123" s="25" t="s">
        <v>79</v>
      </c>
      <c r="AY123" s="25" t="s">
        <v>188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75</v>
      </c>
      <c r="BK123" s="214">
        <f>ROUND(I123*H123,2)</f>
        <v>0</v>
      </c>
      <c r="BL123" s="25" t="s">
        <v>195</v>
      </c>
      <c r="BM123" s="25" t="s">
        <v>259</v>
      </c>
    </row>
    <row r="124" spans="2:65" s="12" customFormat="1">
      <c r="B124" s="215"/>
      <c r="C124" s="216"/>
      <c r="D124" s="229" t="s">
        <v>197</v>
      </c>
      <c r="E124" s="239" t="s">
        <v>21</v>
      </c>
      <c r="F124" s="240" t="s">
        <v>260</v>
      </c>
      <c r="G124" s="216"/>
      <c r="H124" s="241">
        <v>2.6629999999999998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197</v>
      </c>
      <c r="AU124" s="226" t="s">
        <v>79</v>
      </c>
      <c r="AV124" s="12" t="s">
        <v>79</v>
      </c>
      <c r="AW124" s="12" t="s">
        <v>32</v>
      </c>
      <c r="AX124" s="12" t="s">
        <v>75</v>
      </c>
      <c r="AY124" s="226" t="s">
        <v>188</v>
      </c>
    </row>
    <row r="125" spans="2:65" s="1" customFormat="1" ht="22.5" customHeight="1">
      <c r="B125" s="42"/>
      <c r="C125" s="203" t="s">
        <v>261</v>
      </c>
      <c r="D125" s="203" t="s">
        <v>190</v>
      </c>
      <c r="E125" s="204" t="s">
        <v>262</v>
      </c>
      <c r="F125" s="205" t="s">
        <v>263</v>
      </c>
      <c r="G125" s="206" t="s">
        <v>247</v>
      </c>
      <c r="H125" s="207">
        <v>7.6</v>
      </c>
      <c r="I125" s="208"/>
      <c r="J125" s="209">
        <f>ROUND(I125*H125,2)</f>
        <v>0</v>
      </c>
      <c r="K125" s="205" t="s">
        <v>194</v>
      </c>
      <c r="L125" s="62"/>
      <c r="M125" s="210" t="s">
        <v>21</v>
      </c>
      <c r="N125" s="211" t="s">
        <v>39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195</v>
      </c>
      <c r="AT125" s="25" t="s">
        <v>190</v>
      </c>
      <c r="AU125" s="25" t="s">
        <v>79</v>
      </c>
      <c r="AY125" s="25" t="s">
        <v>188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75</v>
      </c>
      <c r="BK125" s="214">
        <f>ROUND(I125*H125,2)</f>
        <v>0</v>
      </c>
      <c r="BL125" s="25" t="s">
        <v>195</v>
      </c>
      <c r="BM125" s="25" t="s">
        <v>264</v>
      </c>
    </row>
    <row r="126" spans="2:65" s="12" customFormat="1">
      <c r="B126" s="215"/>
      <c r="C126" s="216"/>
      <c r="D126" s="217" t="s">
        <v>197</v>
      </c>
      <c r="E126" s="218" t="s">
        <v>21</v>
      </c>
      <c r="F126" s="219" t="s">
        <v>265</v>
      </c>
      <c r="G126" s="216"/>
      <c r="H126" s="220">
        <v>7.6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197</v>
      </c>
      <c r="AU126" s="226" t="s">
        <v>79</v>
      </c>
      <c r="AV126" s="12" t="s">
        <v>79</v>
      </c>
      <c r="AW126" s="12" t="s">
        <v>32</v>
      </c>
      <c r="AX126" s="12" t="s">
        <v>68</v>
      </c>
      <c r="AY126" s="226" t="s">
        <v>188</v>
      </c>
    </row>
    <row r="127" spans="2:65" s="13" customFormat="1">
      <c r="B127" s="227"/>
      <c r="C127" s="228"/>
      <c r="D127" s="217" t="s">
        <v>197</v>
      </c>
      <c r="E127" s="242" t="s">
        <v>21</v>
      </c>
      <c r="F127" s="243" t="s">
        <v>199</v>
      </c>
      <c r="G127" s="228"/>
      <c r="H127" s="244">
        <v>7.6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197</v>
      </c>
      <c r="AU127" s="238" t="s">
        <v>79</v>
      </c>
      <c r="AV127" s="13" t="s">
        <v>114</v>
      </c>
      <c r="AW127" s="13" t="s">
        <v>32</v>
      </c>
      <c r="AX127" s="13" t="s">
        <v>68</v>
      </c>
      <c r="AY127" s="238" t="s">
        <v>188</v>
      </c>
    </row>
    <row r="128" spans="2:65" s="14" customFormat="1">
      <c r="B128" s="245"/>
      <c r="C128" s="246"/>
      <c r="D128" s="229" t="s">
        <v>197</v>
      </c>
      <c r="E128" s="247" t="s">
        <v>21</v>
      </c>
      <c r="F128" s="248" t="s">
        <v>238</v>
      </c>
      <c r="G128" s="246"/>
      <c r="H128" s="249">
        <v>7.6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197</v>
      </c>
      <c r="AU128" s="255" t="s">
        <v>79</v>
      </c>
      <c r="AV128" s="14" t="s">
        <v>195</v>
      </c>
      <c r="AW128" s="14" t="s">
        <v>32</v>
      </c>
      <c r="AX128" s="14" t="s">
        <v>75</v>
      </c>
      <c r="AY128" s="255" t="s">
        <v>188</v>
      </c>
    </row>
    <row r="129" spans="2:65" s="1" customFormat="1" ht="22.5" customHeight="1">
      <c r="B129" s="42"/>
      <c r="C129" s="203" t="s">
        <v>10</v>
      </c>
      <c r="D129" s="203" t="s">
        <v>190</v>
      </c>
      <c r="E129" s="204" t="s">
        <v>266</v>
      </c>
      <c r="F129" s="205" t="s">
        <v>267</v>
      </c>
      <c r="G129" s="206" t="s">
        <v>247</v>
      </c>
      <c r="H129" s="207">
        <v>2.2799999999999998</v>
      </c>
      <c r="I129" s="208"/>
      <c r="J129" s="209">
        <f>ROUND(I129*H129,2)</f>
        <v>0</v>
      </c>
      <c r="K129" s="205" t="s">
        <v>194</v>
      </c>
      <c r="L129" s="62"/>
      <c r="M129" s="210" t="s">
        <v>21</v>
      </c>
      <c r="N129" s="211" t="s">
        <v>39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195</v>
      </c>
      <c r="AT129" s="25" t="s">
        <v>190</v>
      </c>
      <c r="AU129" s="25" t="s">
        <v>79</v>
      </c>
      <c r="AY129" s="25" t="s">
        <v>188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75</v>
      </c>
      <c r="BK129" s="214">
        <f>ROUND(I129*H129,2)</f>
        <v>0</v>
      </c>
      <c r="BL129" s="25" t="s">
        <v>195</v>
      </c>
      <c r="BM129" s="25" t="s">
        <v>268</v>
      </c>
    </row>
    <row r="130" spans="2:65" s="12" customFormat="1">
      <c r="B130" s="215"/>
      <c r="C130" s="216"/>
      <c r="D130" s="229" t="s">
        <v>197</v>
      </c>
      <c r="E130" s="239" t="s">
        <v>21</v>
      </c>
      <c r="F130" s="240" t="s">
        <v>269</v>
      </c>
      <c r="G130" s="216"/>
      <c r="H130" s="241">
        <v>2.2799999999999998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197</v>
      </c>
      <c r="AU130" s="226" t="s">
        <v>79</v>
      </c>
      <c r="AV130" s="12" t="s">
        <v>79</v>
      </c>
      <c r="AW130" s="12" t="s">
        <v>32</v>
      </c>
      <c r="AX130" s="12" t="s">
        <v>75</v>
      </c>
      <c r="AY130" s="226" t="s">
        <v>188</v>
      </c>
    </row>
    <row r="131" spans="2:65" s="1" customFormat="1" ht="22.5" customHeight="1">
      <c r="B131" s="42"/>
      <c r="C131" s="203" t="s">
        <v>270</v>
      </c>
      <c r="D131" s="203" t="s">
        <v>190</v>
      </c>
      <c r="E131" s="204" t="s">
        <v>271</v>
      </c>
      <c r="F131" s="205" t="s">
        <v>272</v>
      </c>
      <c r="G131" s="206" t="s">
        <v>247</v>
      </c>
      <c r="H131" s="207">
        <v>16.475000000000001</v>
      </c>
      <c r="I131" s="208"/>
      <c r="J131" s="209">
        <f>ROUND(I131*H131,2)</f>
        <v>0</v>
      </c>
      <c r="K131" s="205" t="s">
        <v>194</v>
      </c>
      <c r="L131" s="62"/>
      <c r="M131" s="210" t="s">
        <v>21</v>
      </c>
      <c r="N131" s="211" t="s">
        <v>39</v>
      </c>
      <c r="O131" s="4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5" t="s">
        <v>195</v>
      </c>
      <c r="AT131" s="25" t="s">
        <v>190</v>
      </c>
      <c r="AU131" s="25" t="s">
        <v>79</v>
      </c>
      <c r="AY131" s="25" t="s">
        <v>188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75</v>
      </c>
      <c r="BK131" s="214">
        <f>ROUND(I131*H131,2)</f>
        <v>0</v>
      </c>
      <c r="BL131" s="25" t="s">
        <v>195</v>
      </c>
      <c r="BM131" s="25" t="s">
        <v>273</v>
      </c>
    </row>
    <row r="132" spans="2:65" s="12" customFormat="1">
      <c r="B132" s="215"/>
      <c r="C132" s="216"/>
      <c r="D132" s="229" t="s">
        <v>197</v>
      </c>
      <c r="E132" s="239" t="s">
        <v>21</v>
      </c>
      <c r="F132" s="240" t="s">
        <v>274</v>
      </c>
      <c r="G132" s="216"/>
      <c r="H132" s="241">
        <v>16.475000000000001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197</v>
      </c>
      <c r="AU132" s="226" t="s">
        <v>79</v>
      </c>
      <c r="AV132" s="12" t="s">
        <v>79</v>
      </c>
      <c r="AW132" s="12" t="s">
        <v>32</v>
      </c>
      <c r="AX132" s="12" t="s">
        <v>75</v>
      </c>
      <c r="AY132" s="226" t="s">
        <v>188</v>
      </c>
    </row>
    <row r="133" spans="2:65" s="1" customFormat="1" ht="22.5" customHeight="1">
      <c r="B133" s="42"/>
      <c r="C133" s="203" t="s">
        <v>275</v>
      </c>
      <c r="D133" s="203" t="s">
        <v>190</v>
      </c>
      <c r="E133" s="204" t="s">
        <v>276</v>
      </c>
      <c r="F133" s="205" t="s">
        <v>277</v>
      </c>
      <c r="G133" s="206" t="s">
        <v>247</v>
      </c>
      <c r="H133" s="207">
        <v>16.475000000000001</v>
      </c>
      <c r="I133" s="208"/>
      <c r="J133" s="209">
        <f>ROUND(I133*H133,2)</f>
        <v>0</v>
      </c>
      <c r="K133" s="205" t="s">
        <v>194</v>
      </c>
      <c r="L133" s="62"/>
      <c r="M133" s="210" t="s">
        <v>21</v>
      </c>
      <c r="N133" s="211" t="s">
        <v>39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195</v>
      </c>
      <c r="AT133" s="25" t="s">
        <v>190</v>
      </c>
      <c r="AU133" s="25" t="s">
        <v>79</v>
      </c>
      <c r="AY133" s="25" t="s">
        <v>188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75</v>
      </c>
      <c r="BK133" s="214">
        <f>ROUND(I133*H133,2)</f>
        <v>0</v>
      </c>
      <c r="BL133" s="25" t="s">
        <v>195</v>
      </c>
      <c r="BM133" s="25" t="s">
        <v>278</v>
      </c>
    </row>
    <row r="134" spans="2:65" s="12" customFormat="1">
      <c r="B134" s="215"/>
      <c r="C134" s="216"/>
      <c r="D134" s="229" t="s">
        <v>197</v>
      </c>
      <c r="E134" s="239" t="s">
        <v>21</v>
      </c>
      <c r="F134" s="240" t="s">
        <v>279</v>
      </c>
      <c r="G134" s="216"/>
      <c r="H134" s="241">
        <v>16.475000000000001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197</v>
      </c>
      <c r="AU134" s="226" t="s">
        <v>79</v>
      </c>
      <c r="AV134" s="12" t="s">
        <v>79</v>
      </c>
      <c r="AW134" s="12" t="s">
        <v>32</v>
      </c>
      <c r="AX134" s="12" t="s">
        <v>75</v>
      </c>
      <c r="AY134" s="226" t="s">
        <v>188</v>
      </c>
    </row>
    <row r="135" spans="2:65" s="1" customFormat="1" ht="22.5" customHeight="1">
      <c r="B135" s="42"/>
      <c r="C135" s="203" t="s">
        <v>280</v>
      </c>
      <c r="D135" s="203" t="s">
        <v>190</v>
      </c>
      <c r="E135" s="204" t="s">
        <v>281</v>
      </c>
      <c r="F135" s="205" t="s">
        <v>282</v>
      </c>
      <c r="G135" s="206" t="s">
        <v>283</v>
      </c>
      <c r="H135" s="207">
        <v>27.184000000000001</v>
      </c>
      <c r="I135" s="208"/>
      <c r="J135" s="209">
        <f>ROUND(I135*H135,2)</f>
        <v>0</v>
      </c>
      <c r="K135" s="205" t="s">
        <v>194</v>
      </c>
      <c r="L135" s="62"/>
      <c r="M135" s="210" t="s">
        <v>21</v>
      </c>
      <c r="N135" s="211" t="s">
        <v>39</v>
      </c>
      <c r="O135" s="43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195</v>
      </c>
      <c r="AT135" s="25" t="s">
        <v>190</v>
      </c>
      <c r="AU135" s="25" t="s">
        <v>79</v>
      </c>
      <c r="AY135" s="25" t="s">
        <v>188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75</v>
      </c>
      <c r="BK135" s="214">
        <f>ROUND(I135*H135,2)</f>
        <v>0</v>
      </c>
      <c r="BL135" s="25" t="s">
        <v>195</v>
      </c>
      <c r="BM135" s="25" t="s">
        <v>284</v>
      </c>
    </row>
    <row r="136" spans="2:65" s="12" customFormat="1">
      <c r="B136" s="215"/>
      <c r="C136" s="216"/>
      <c r="D136" s="229" t="s">
        <v>197</v>
      </c>
      <c r="E136" s="239" t="s">
        <v>21</v>
      </c>
      <c r="F136" s="240" t="s">
        <v>285</v>
      </c>
      <c r="G136" s="216"/>
      <c r="H136" s="241">
        <v>27.184000000000001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197</v>
      </c>
      <c r="AU136" s="226" t="s">
        <v>79</v>
      </c>
      <c r="AV136" s="12" t="s">
        <v>79</v>
      </c>
      <c r="AW136" s="12" t="s">
        <v>32</v>
      </c>
      <c r="AX136" s="12" t="s">
        <v>75</v>
      </c>
      <c r="AY136" s="226" t="s">
        <v>188</v>
      </c>
    </row>
    <row r="137" spans="2:65" s="1" customFormat="1" ht="22.5" customHeight="1">
      <c r="B137" s="42"/>
      <c r="C137" s="203" t="s">
        <v>286</v>
      </c>
      <c r="D137" s="203" t="s">
        <v>190</v>
      </c>
      <c r="E137" s="204" t="s">
        <v>287</v>
      </c>
      <c r="F137" s="205" t="s">
        <v>288</v>
      </c>
      <c r="G137" s="206" t="s">
        <v>247</v>
      </c>
      <c r="H137" s="207">
        <v>1.9</v>
      </c>
      <c r="I137" s="208"/>
      <c r="J137" s="209">
        <f>ROUND(I137*H137,2)</f>
        <v>0</v>
      </c>
      <c r="K137" s="205" t="s">
        <v>194</v>
      </c>
      <c r="L137" s="62"/>
      <c r="M137" s="210" t="s">
        <v>21</v>
      </c>
      <c r="N137" s="211" t="s">
        <v>39</v>
      </c>
      <c r="O137" s="43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5" t="s">
        <v>195</v>
      </c>
      <c r="AT137" s="25" t="s">
        <v>190</v>
      </c>
      <c r="AU137" s="25" t="s">
        <v>79</v>
      </c>
      <c r="AY137" s="25" t="s">
        <v>188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5" t="s">
        <v>75</v>
      </c>
      <c r="BK137" s="214">
        <f>ROUND(I137*H137,2)</f>
        <v>0</v>
      </c>
      <c r="BL137" s="25" t="s">
        <v>195</v>
      </c>
      <c r="BM137" s="25" t="s">
        <v>289</v>
      </c>
    </row>
    <row r="138" spans="2:65" s="12" customFormat="1">
      <c r="B138" s="215"/>
      <c r="C138" s="216"/>
      <c r="D138" s="217" t="s">
        <v>197</v>
      </c>
      <c r="E138" s="218" t="s">
        <v>21</v>
      </c>
      <c r="F138" s="219" t="s">
        <v>290</v>
      </c>
      <c r="G138" s="216"/>
      <c r="H138" s="220">
        <v>1.9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197</v>
      </c>
      <c r="AU138" s="226" t="s">
        <v>79</v>
      </c>
      <c r="AV138" s="12" t="s">
        <v>79</v>
      </c>
      <c r="AW138" s="12" t="s">
        <v>32</v>
      </c>
      <c r="AX138" s="12" t="s">
        <v>68</v>
      </c>
      <c r="AY138" s="226" t="s">
        <v>188</v>
      </c>
    </row>
    <row r="139" spans="2:65" s="13" customFormat="1">
      <c r="B139" s="227"/>
      <c r="C139" s="228"/>
      <c r="D139" s="217" t="s">
        <v>197</v>
      </c>
      <c r="E139" s="242" t="s">
        <v>21</v>
      </c>
      <c r="F139" s="243" t="s">
        <v>199</v>
      </c>
      <c r="G139" s="228"/>
      <c r="H139" s="244">
        <v>1.9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197</v>
      </c>
      <c r="AU139" s="238" t="s">
        <v>79</v>
      </c>
      <c r="AV139" s="13" t="s">
        <v>114</v>
      </c>
      <c r="AW139" s="13" t="s">
        <v>32</v>
      </c>
      <c r="AX139" s="13" t="s">
        <v>68</v>
      </c>
      <c r="AY139" s="238" t="s">
        <v>188</v>
      </c>
    </row>
    <row r="140" spans="2:65" s="14" customFormat="1">
      <c r="B140" s="245"/>
      <c r="C140" s="246"/>
      <c r="D140" s="229" t="s">
        <v>197</v>
      </c>
      <c r="E140" s="247" t="s">
        <v>21</v>
      </c>
      <c r="F140" s="248" t="s">
        <v>238</v>
      </c>
      <c r="G140" s="246"/>
      <c r="H140" s="249">
        <v>1.9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197</v>
      </c>
      <c r="AU140" s="255" t="s">
        <v>79</v>
      </c>
      <c r="AV140" s="14" t="s">
        <v>195</v>
      </c>
      <c r="AW140" s="14" t="s">
        <v>32</v>
      </c>
      <c r="AX140" s="14" t="s">
        <v>75</v>
      </c>
      <c r="AY140" s="255" t="s">
        <v>188</v>
      </c>
    </row>
    <row r="141" spans="2:65" s="1" customFormat="1" ht="22.5" customHeight="1">
      <c r="B141" s="42"/>
      <c r="C141" s="256" t="s">
        <v>291</v>
      </c>
      <c r="D141" s="256" t="s">
        <v>292</v>
      </c>
      <c r="E141" s="257" t="s">
        <v>293</v>
      </c>
      <c r="F141" s="258" t="s">
        <v>294</v>
      </c>
      <c r="G141" s="259" t="s">
        <v>283</v>
      </c>
      <c r="H141" s="260">
        <v>3.5150000000000001</v>
      </c>
      <c r="I141" s="261"/>
      <c r="J141" s="262">
        <f>ROUND(I141*H141,2)</f>
        <v>0</v>
      </c>
      <c r="K141" s="258" t="s">
        <v>194</v>
      </c>
      <c r="L141" s="263"/>
      <c r="M141" s="264" t="s">
        <v>21</v>
      </c>
      <c r="N141" s="265" t="s">
        <v>39</v>
      </c>
      <c r="O141" s="43"/>
      <c r="P141" s="212">
        <f>O141*H141</f>
        <v>0</v>
      </c>
      <c r="Q141" s="212">
        <v>1</v>
      </c>
      <c r="R141" s="212">
        <f>Q141*H141</f>
        <v>3.5150000000000001</v>
      </c>
      <c r="S141" s="212">
        <v>0</v>
      </c>
      <c r="T141" s="213">
        <f>S141*H141</f>
        <v>0</v>
      </c>
      <c r="AR141" s="25" t="s">
        <v>227</v>
      </c>
      <c r="AT141" s="25" t="s">
        <v>292</v>
      </c>
      <c r="AU141" s="25" t="s">
        <v>79</v>
      </c>
      <c r="AY141" s="25" t="s">
        <v>188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75</v>
      </c>
      <c r="BK141" s="214">
        <f>ROUND(I141*H141,2)</f>
        <v>0</v>
      </c>
      <c r="BL141" s="25" t="s">
        <v>195</v>
      </c>
      <c r="BM141" s="25" t="s">
        <v>295</v>
      </c>
    </row>
    <row r="142" spans="2:65" s="12" customFormat="1">
      <c r="B142" s="215"/>
      <c r="C142" s="216"/>
      <c r="D142" s="217" t="s">
        <v>197</v>
      </c>
      <c r="E142" s="218" t="s">
        <v>21</v>
      </c>
      <c r="F142" s="219" t="s">
        <v>290</v>
      </c>
      <c r="G142" s="216"/>
      <c r="H142" s="220">
        <v>1.9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197</v>
      </c>
      <c r="AU142" s="226" t="s">
        <v>79</v>
      </c>
      <c r="AV142" s="12" t="s">
        <v>79</v>
      </c>
      <c r="AW142" s="12" t="s">
        <v>32</v>
      </c>
      <c r="AX142" s="12" t="s">
        <v>68</v>
      </c>
      <c r="AY142" s="226" t="s">
        <v>188</v>
      </c>
    </row>
    <row r="143" spans="2:65" s="12" customFormat="1">
      <c r="B143" s="215"/>
      <c r="C143" s="216"/>
      <c r="D143" s="229" t="s">
        <v>197</v>
      </c>
      <c r="E143" s="239" t="s">
        <v>21</v>
      </c>
      <c r="F143" s="240" t="s">
        <v>296</v>
      </c>
      <c r="G143" s="216"/>
      <c r="H143" s="241">
        <v>3.5150000000000001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79</v>
      </c>
      <c r="AV143" s="12" t="s">
        <v>79</v>
      </c>
      <c r="AW143" s="12" t="s">
        <v>32</v>
      </c>
      <c r="AX143" s="12" t="s">
        <v>75</v>
      </c>
      <c r="AY143" s="226" t="s">
        <v>188</v>
      </c>
    </row>
    <row r="144" spans="2:65" s="1" customFormat="1" ht="31.5" customHeight="1">
      <c r="B144" s="42"/>
      <c r="C144" s="203" t="s">
        <v>9</v>
      </c>
      <c r="D144" s="203" t="s">
        <v>190</v>
      </c>
      <c r="E144" s="204" t="s">
        <v>297</v>
      </c>
      <c r="F144" s="205" t="s">
        <v>298</v>
      </c>
      <c r="G144" s="206" t="s">
        <v>247</v>
      </c>
      <c r="H144" s="207">
        <v>2</v>
      </c>
      <c r="I144" s="208"/>
      <c r="J144" s="209">
        <f>ROUND(I144*H144,2)</f>
        <v>0</v>
      </c>
      <c r="K144" s="205" t="s">
        <v>194</v>
      </c>
      <c r="L144" s="62"/>
      <c r="M144" s="210" t="s">
        <v>21</v>
      </c>
      <c r="N144" s="211" t="s">
        <v>39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195</v>
      </c>
      <c r="AT144" s="25" t="s">
        <v>190</v>
      </c>
      <c r="AU144" s="25" t="s">
        <v>79</v>
      </c>
      <c r="AY144" s="25" t="s">
        <v>188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75</v>
      </c>
      <c r="BK144" s="214">
        <f>ROUND(I144*H144,2)</f>
        <v>0</v>
      </c>
      <c r="BL144" s="25" t="s">
        <v>195</v>
      </c>
      <c r="BM144" s="25" t="s">
        <v>299</v>
      </c>
    </row>
    <row r="145" spans="2:65" s="12" customFormat="1">
      <c r="B145" s="215"/>
      <c r="C145" s="216"/>
      <c r="D145" s="229" t="s">
        <v>197</v>
      </c>
      <c r="E145" s="239" t="s">
        <v>21</v>
      </c>
      <c r="F145" s="240" t="s">
        <v>300</v>
      </c>
      <c r="G145" s="216"/>
      <c r="H145" s="241">
        <v>2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197</v>
      </c>
      <c r="AU145" s="226" t="s">
        <v>79</v>
      </c>
      <c r="AV145" s="12" t="s">
        <v>79</v>
      </c>
      <c r="AW145" s="12" t="s">
        <v>32</v>
      </c>
      <c r="AX145" s="12" t="s">
        <v>75</v>
      </c>
      <c r="AY145" s="226" t="s">
        <v>188</v>
      </c>
    </row>
    <row r="146" spans="2:65" s="1" customFormat="1" ht="22.5" customHeight="1">
      <c r="B146" s="42"/>
      <c r="C146" s="256" t="s">
        <v>301</v>
      </c>
      <c r="D146" s="256" t="s">
        <v>292</v>
      </c>
      <c r="E146" s="257" t="s">
        <v>302</v>
      </c>
      <c r="F146" s="258" t="s">
        <v>303</v>
      </c>
      <c r="G146" s="259" t="s">
        <v>283</v>
      </c>
      <c r="H146" s="260">
        <v>3.4</v>
      </c>
      <c r="I146" s="261"/>
      <c r="J146" s="262">
        <f>ROUND(I146*H146,2)</f>
        <v>0</v>
      </c>
      <c r="K146" s="258" t="s">
        <v>194</v>
      </c>
      <c r="L146" s="263"/>
      <c r="M146" s="264" t="s">
        <v>21</v>
      </c>
      <c r="N146" s="265" t="s">
        <v>39</v>
      </c>
      <c r="O146" s="43"/>
      <c r="P146" s="212">
        <f>O146*H146</f>
        <v>0</v>
      </c>
      <c r="Q146" s="212">
        <v>1</v>
      </c>
      <c r="R146" s="212">
        <f>Q146*H146</f>
        <v>3.4</v>
      </c>
      <c r="S146" s="212">
        <v>0</v>
      </c>
      <c r="T146" s="213">
        <f>S146*H146</f>
        <v>0</v>
      </c>
      <c r="AR146" s="25" t="s">
        <v>227</v>
      </c>
      <c r="AT146" s="25" t="s">
        <v>292</v>
      </c>
      <c r="AU146" s="25" t="s">
        <v>79</v>
      </c>
      <c r="AY146" s="25" t="s">
        <v>188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75</v>
      </c>
      <c r="BK146" s="214">
        <f>ROUND(I146*H146,2)</f>
        <v>0</v>
      </c>
      <c r="BL146" s="25" t="s">
        <v>195</v>
      </c>
      <c r="BM146" s="25" t="s">
        <v>304</v>
      </c>
    </row>
    <row r="147" spans="2:65" s="12" customFormat="1">
      <c r="B147" s="215"/>
      <c r="C147" s="216"/>
      <c r="D147" s="229" t="s">
        <v>197</v>
      </c>
      <c r="E147" s="239" t="s">
        <v>21</v>
      </c>
      <c r="F147" s="240" t="s">
        <v>305</v>
      </c>
      <c r="G147" s="216"/>
      <c r="H147" s="241">
        <v>3.4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197</v>
      </c>
      <c r="AU147" s="226" t="s">
        <v>79</v>
      </c>
      <c r="AV147" s="12" t="s">
        <v>79</v>
      </c>
      <c r="AW147" s="12" t="s">
        <v>32</v>
      </c>
      <c r="AX147" s="12" t="s">
        <v>75</v>
      </c>
      <c r="AY147" s="226" t="s">
        <v>188</v>
      </c>
    </row>
    <row r="148" spans="2:65" s="1" customFormat="1" ht="31.5" customHeight="1">
      <c r="B148" s="42"/>
      <c r="C148" s="203" t="s">
        <v>243</v>
      </c>
      <c r="D148" s="203" t="s">
        <v>190</v>
      </c>
      <c r="E148" s="204" t="s">
        <v>306</v>
      </c>
      <c r="F148" s="205" t="s">
        <v>307</v>
      </c>
      <c r="G148" s="206" t="s">
        <v>193</v>
      </c>
      <c r="H148" s="207">
        <v>506</v>
      </c>
      <c r="I148" s="208"/>
      <c r="J148" s="209">
        <f>ROUND(I148*H148,2)</f>
        <v>0</v>
      </c>
      <c r="K148" s="205" t="s">
        <v>194</v>
      </c>
      <c r="L148" s="62"/>
      <c r="M148" s="210" t="s">
        <v>21</v>
      </c>
      <c r="N148" s="211" t="s">
        <v>39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195</v>
      </c>
      <c r="AT148" s="25" t="s">
        <v>190</v>
      </c>
      <c r="AU148" s="25" t="s">
        <v>79</v>
      </c>
      <c r="AY148" s="25" t="s">
        <v>188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75</v>
      </c>
      <c r="BK148" s="214">
        <f>ROUND(I148*H148,2)</f>
        <v>0</v>
      </c>
      <c r="BL148" s="25" t="s">
        <v>195</v>
      </c>
      <c r="BM148" s="25" t="s">
        <v>308</v>
      </c>
    </row>
    <row r="149" spans="2:65" s="12" customFormat="1">
      <c r="B149" s="215"/>
      <c r="C149" s="216"/>
      <c r="D149" s="217" t="s">
        <v>197</v>
      </c>
      <c r="E149" s="218" t="s">
        <v>21</v>
      </c>
      <c r="F149" s="219" t="s">
        <v>309</v>
      </c>
      <c r="G149" s="216"/>
      <c r="H149" s="220">
        <v>431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79</v>
      </c>
      <c r="AV149" s="12" t="s">
        <v>79</v>
      </c>
      <c r="AW149" s="12" t="s">
        <v>32</v>
      </c>
      <c r="AX149" s="12" t="s">
        <v>68</v>
      </c>
      <c r="AY149" s="226" t="s">
        <v>188</v>
      </c>
    </row>
    <row r="150" spans="2:65" s="12" customFormat="1">
      <c r="B150" s="215"/>
      <c r="C150" s="216"/>
      <c r="D150" s="217" t="s">
        <v>197</v>
      </c>
      <c r="E150" s="218" t="s">
        <v>21</v>
      </c>
      <c r="F150" s="219" t="s">
        <v>310</v>
      </c>
      <c r="G150" s="216"/>
      <c r="H150" s="220">
        <v>35.5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197</v>
      </c>
      <c r="AU150" s="226" t="s">
        <v>79</v>
      </c>
      <c r="AV150" s="12" t="s">
        <v>79</v>
      </c>
      <c r="AW150" s="12" t="s">
        <v>32</v>
      </c>
      <c r="AX150" s="12" t="s">
        <v>68</v>
      </c>
      <c r="AY150" s="226" t="s">
        <v>188</v>
      </c>
    </row>
    <row r="151" spans="2:65" s="12" customFormat="1">
      <c r="B151" s="215"/>
      <c r="C151" s="216"/>
      <c r="D151" s="217" t="s">
        <v>197</v>
      </c>
      <c r="E151" s="218" t="s">
        <v>21</v>
      </c>
      <c r="F151" s="219" t="s">
        <v>311</v>
      </c>
      <c r="G151" s="216"/>
      <c r="H151" s="220">
        <v>39.5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197</v>
      </c>
      <c r="AU151" s="226" t="s">
        <v>79</v>
      </c>
      <c r="AV151" s="12" t="s">
        <v>79</v>
      </c>
      <c r="AW151" s="12" t="s">
        <v>32</v>
      </c>
      <c r="AX151" s="12" t="s">
        <v>68</v>
      </c>
      <c r="AY151" s="226" t="s">
        <v>188</v>
      </c>
    </row>
    <row r="152" spans="2:65" s="13" customFormat="1">
      <c r="B152" s="227"/>
      <c r="C152" s="228"/>
      <c r="D152" s="229" t="s">
        <v>197</v>
      </c>
      <c r="E152" s="230" t="s">
        <v>21</v>
      </c>
      <c r="F152" s="231" t="s">
        <v>199</v>
      </c>
      <c r="G152" s="228"/>
      <c r="H152" s="232">
        <v>506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197</v>
      </c>
      <c r="AU152" s="238" t="s">
        <v>79</v>
      </c>
      <c r="AV152" s="13" t="s">
        <v>114</v>
      </c>
      <c r="AW152" s="13" t="s">
        <v>32</v>
      </c>
      <c r="AX152" s="13" t="s">
        <v>75</v>
      </c>
      <c r="AY152" s="238" t="s">
        <v>188</v>
      </c>
    </row>
    <row r="153" spans="2:65" s="1" customFormat="1" ht="22.5" customHeight="1">
      <c r="B153" s="42"/>
      <c r="C153" s="203" t="s">
        <v>312</v>
      </c>
      <c r="D153" s="203" t="s">
        <v>190</v>
      </c>
      <c r="E153" s="204" t="s">
        <v>313</v>
      </c>
      <c r="F153" s="205" t="s">
        <v>314</v>
      </c>
      <c r="G153" s="206" t="s">
        <v>193</v>
      </c>
      <c r="H153" s="207">
        <v>3</v>
      </c>
      <c r="I153" s="208"/>
      <c r="J153" s="209">
        <f>ROUND(I153*H153,2)</f>
        <v>0</v>
      </c>
      <c r="K153" s="205" t="s">
        <v>194</v>
      </c>
      <c r="L153" s="62"/>
      <c r="M153" s="210" t="s">
        <v>21</v>
      </c>
      <c r="N153" s="211" t="s">
        <v>39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195</v>
      </c>
      <c r="AT153" s="25" t="s">
        <v>190</v>
      </c>
      <c r="AU153" s="25" t="s">
        <v>79</v>
      </c>
      <c r="AY153" s="25" t="s">
        <v>188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75</v>
      </c>
      <c r="BK153" s="214">
        <f>ROUND(I153*H153,2)</f>
        <v>0</v>
      </c>
      <c r="BL153" s="25" t="s">
        <v>195</v>
      </c>
      <c r="BM153" s="25" t="s">
        <v>315</v>
      </c>
    </row>
    <row r="154" spans="2:65" s="12" customFormat="1">
      <c r="B154" s="215"/>
      <c r="C154" s="216"/>
      <c r="D154" s="229" t="s">
        <v>197</v>
      </c>
      <c r="E154" s="239" t="s">
        <v>21</v>
      </c>
      <c r="F154" s="240" t="s">
        <v>316</v>
      </c>
      <c r="G154" s="216"/>
      <c r="H154" s="241">
        <v>3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75</v>
      </c>
      <c r="AY154" s="226" t="s">
        <v>188</v>
      </c>
    </row>
    <row r="155" spans="2:65" s="1" customFormat="1" ht="22.5" customHeight="1">
      <c r="B155" s="42"/>
      <c r="C155" s="256" t="s">
        <v>317</v>
      </c>
      <c r="D155" s="256" t="s">
        <v>292</v>
      </c>
      <c r="E155" s="257" t="s">
        <v>318</v>
      </c>
      <c r="F155" s="258" t="s">
        <v>319</v>
      </c>
      <c r="G155" s="259" t="s">
        <v>283</v>
      </c>
      <c r="H155" s="260">
        <v>0.51</v>
      </c>
      <c r="I155" s="261"/>
      <c r="J155" s="262">
        <f>ROUND(I155*H155,2)</f>
        <v>0</v>
      </c>
      <c r="K155" s="258" t="s">
        <v>194</v>
      </c>
      <c r="L155" s="263"/>
      <c r="M155" s="264" t="s">
        <v>21</v>
      </c>
      <c r="N155" s="265" t="s">
        <v>39</v>
      </c>
      <c r="O155" s="43"/>
      <c r="P155" s="212">
        <f>O155*H155</f>
        <v>0</v>
      </c>
      <c r="Q155" s="212">
        <v>1</v>
      </c>
      <c r="R155" s="212">
        <f>Q155*H155</f>
        <v>0.51</v>
      </c>
      <c r="S155" s="212">
        <v>0</v>
      </c>
      <c r="T155" s="213">
        <f>S155*H155</f>
        <v>0</v>
      </c>
      <c r="AR155" s="25" t="s">
        <v>227</v>
      </c>
      <c r="AT155" s="25" t="s">
        <v>292</v>
      </c>
      <c r="AU155" s="25" t="s">
        <v>79</v>
      </c>
      <c r="AY155" s="25" t="s">
        <v>188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75</v>
      </c>
      <c r="BK155" s="214">
        <f>ROUND(I155*H155,2)</f>
        <v>0</v>
      </c>
      <c r="BL155" s="25" t="s">
        <v>195</v>
      </c>
      <c r="BM155" s="25" t="s">
        <v>320</v>
      </c>
    </row>
    <row r="156" spans="2:65" s="12" customFormat="1">
      <c r="B156" s="215"/>
      <c r="C156" s="216"/>
      <c r="D156" s="217" t="s">
        <v>197</v>
      </c>
      <c r="E156" s="218" t="s">
        <v>21</v>
      </c>
      <c r="F156" s="219" t="s">
        <v>321</v>
      </c>
      <c r="G156" s="216"/>
      <c r="H156" s="220">
        <v>0.3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79</v>
      </c>
      <c r="AV156" s="12" t="s">
        <v>79</v>
      </c>
      <c r="AW156" s="12" t="s">
        <v>32</v>
      </c>
      <c r="AX156" s="12" t="s">
        <v>68</v>
      </c>
      <c r="AY156" s="226" t="s">
        <v>188</v>
      </c>
    </row>
    <row r="157" spans="2:65" s="12" customFormat="1">
      <c r="B157" s="215"/>
      <c r="C157" s="216"/>
      <c r="D157" s="229" t="s">
        <v>197</v>
      </c>
      <c r="E157" s="239" t="s">
        <v>21</v>
      </c>
      <c r="F157" s="240" t="s">
        <v>322</v>
      </c>
      <c r="G157" s="216"/>
      <c r="H157" s="241">
        <v>0.51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197</v>
      </c>
      <c r="AU157" s="226" t="s">
        <v>79</v>
      </c>
      <c r="AV157" s="12" t="s">
        <v>79</v>
      </c>
      <c r="AW157" s="12" t="s">
        <v>32</v>
      </c>
      <c r="AX157" s="12" t="s">
        <v>75</v>
      </c>
      <c r="AY157" s="226" t="s">
        <v>188</v>
      </c>
    </row>
    <row r="158" spans="2:65" s="1" customFormat="1" ht="22.5" customHeight="1">
      <c r="B158" s="42"/>
      <c r="C158" s="203" t="s">
        <v>323</v>
      </c>
      <c r="D158" s="203" t="s">
        <v>190</v>
      </c>
      <c r="E158" s="204" t="s">
        <v>324</v>
      </c>
      <c r="F158" s="205" t="s">
        <v>325</v>
      </c>
      <c r="G158" s="206" t="s">
        <v>193</v>
      </c>
      <c r="H158" s="207">
        <v>3</v>
      </c>
      <c r="I158" s="208"/>
      <c r="J158" s="209">
        <f>ROUND(I158*H158,2)</f>
        <v>0</v>
      </c>
      <c r="K158" s="205" t="s">
        <v>194</v>
      </c>
      <c r="L158" s="62"/>
      <c r="M158" s="210" t="s">
        <v>21</v>
      </c>
      <c r="N158" s="211" t="s">
        <v>39</v>
      </c>
      <c r="O158" s="43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5" t="s">
        <v>195</v>
      </c>
      <c r="AT158" s="25" t="s">
        <v>190</v>
      </c>
      <c r="AU158" s="25" t="s">
        <v>79</v>
      </c>
      <c r="AY158" s="25" t="s">
        <v>188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75</v>
      </c>
      <c r="BK158" s="214">
        <f>ROUND(I158*H158,2)</f>
        <v>0</v>
      </c>
      <c r="BL158" s="25" t="s">
        <v>195</v>
      </c>
      <c r="BM158" s="25" t="s">
        <v>326</v>
      </c>
    </row>
    <row r="159" spans="2:65" s="12" customFormat="1">
      <c r="B159" s="215"/>
      <c r="C159" s="216"/>
      <c r="D159" s="229" t="s">
        <v>197</v>
      </c>
      <c r="E159" s="239" t="s">
        <v>21</v>
      </c>
      <c r="F159" s="240" t="s">
        <v>114</v>
      </c>
      <c r="G159" s="216"/>
      <c r="H159" s="241">
        <v>3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197</v>
      </c>
      <c r="AU159" s="226" t="s">
        <v>79</v>
      </c>
      <c r="AV159" s="12" t="s">
        <v>79</v>
      </c>
      <c r="AW159" s="12" t="s">
        <v>32</v>
      </c>
      <c r="AX159" s="12" t="s">
        <v>75</v>
      </c>
      <c r="AY159" s="226" t="s">
        <v>188</v>
      </c>
    </row>
    <row r="160" spans="2:65" s="1" customFormat="1" ht="22.5" customHeight="1">
      <c r="B160" s="42"/>
      <c r="C160" s="256" t="s">
        <v>327</v>
      </c>
      <c r="D160" s="256" t="s">
        <v>292</v>
      </c>
      <c r="E160" s="257" t="s">
        <v>328</v>
      </c>
      <c r="F160" s="258" t="s">
        <v>329</v>
      </c>
      <c r="G160" s="259" t="s">
        <v>330</v>
      </c>
      <c r="H160" s="260">
        <v>4.4999999999999998E-2</v>
      </c>
      <c r="I160" s="261"/>
      <c r="J160" s="262">
        <f>ROUND(I160*H160,2)</f>
        <v>0</v>
      </c>
      <c r="K160" s="258" t="s">
        <v>194</v>
      </c>
      <c r="L160" s="263"/>
      <c r="M160" s="264" t="s">
        <v>21</v>
      </c>
      <c r="N160" s="265" t="s">
        <v>39</v>
      </c>
      <c r="O160" s="43"/>
      <c r="P160" s="212">
        <f>O160*H160</f>
        <v>0</v>
      </c>
      <c r="Q160" s="212">
        <v>1E-3</v>
      </c>
      <c r="R160" s="212">
        <f>Q160*H160</f>
        <v>4.4999999999999996E-5</v>
      </c>
      <c r="S160" s="212">
        <v>0</v>
      </c>
      <c r="T160" s="213">
        <f>S160*H160</f>
        <v>0</v>
      </c>
      <c r="AR160" s="25" t="s">
        <v>227</v>
      </c>
      <c r="AT160" s="25" t="s">
        <v>292</v>
      </c>
      <c r="AU160" s="25" t="s">
        <v>79</v>
      </c>
      <c r="AY160" s="25" t="s">
        <v>188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75</v>
      </c>
      <c r="BK160" s="214">
        <f>ROUND(I160*H160,2)</f>
        <v>0</v>
      </c>
      <c r="BL160" s="25" t="s">
        <v>195</v>
      </c>
      <c r="BM160" s="25" t="s">
        <v>331</v>
      </c>
    </row>
    <row r="161" spans="2:65" s="12" customFormat="1">
      <c r="B161" s="215"/>
      <c r="C161" s="216"/>
      <c r="D161" s="229" t="s">
        <v>197</v>
      </c>
      <c r="E161" s="239" t="s">
        <v>21</v>
      </c>
      <c r="F161" s="240" t="s">
        <v>332</v>
      </c>
      <c r="G161" s="216"/>
      <c r="H161" s="241">
        <v>4.4999999999999998E-2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79</v>
      </c>
      <c r="AV161" s="12" t="s">
        <v>79</v>
      </c>
      <c r="AW161" s="12" t="s">
        <v>32</v>
      </c>
      <c r="AX161" s="12" t="s">
        <v>75</v>
      </c>
      <c r="AY161" s="226" t="s">
        <v>188</v>
      </c>
    </row>
    <row r="162" spans="2:65" s="1" customFormat="1" ht="22.5" customHeight="1">
      <c r="B162" s="42"/>
      <c r="C162" s="203" t="s">
        <v>333</v>
      </c>
      <c r="D162" s="203" t="s">
        <v>190</v>
      </c>
      <c r="E162" s="204" t="s">
        <v>334</v>
      </c>
      <c r="F162" s="205" t="s">
        <v>335</v>
      </c>
      <c r="G162" s="206" t="s">
        <v>193</v>
      </c>
      <c r="H162" s="207">
        <v>509</v>
      </c>
      <c r="I162" s="208"/>
      <c r="J162" s="209">
        <f>ROUND(I162*H162,2)</f>
        <v>0</v>
      </c>
      <c r="K162" s="205" t="s">
        <v>194</v>
      </c>
      <c r="L162" s="62"/>
      <c r="M162" s="210" t="s">
        <v>21</v>
      </c>
      <c r="N162" s="211" t="s">
        <v>39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195</v>
      </c>
      <c r="AT162" s="25" t="s">
        <v>190</v>
      </c>
      <c r="AU162" s="25" t="s">
        <v>79</v>
      </c>
      <c r="AY162" s="25" t="s">
        <v>188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75</v>
      </c>
      <c r="BK162" s="214">
        <f>ROUND(I162*H162,2)</f>
        <v>0</v>
      </c>
      <c r="BL162" s="25" t="s">
        <v>195</v>
      </c>
      <c r="BM162" s="25" t="s">
        <v>336</v>
      </c>
    </row>
    <row r="163" spans="2:65" s="12" customFormat="1">
      <c r="B163" s="215"/>
      <c r="C163" s="216"/>
      <c r="D163" s="229" t="s">
        <v>197</v>
      </c>
      <c r="E163" s="239" t="s">
        <v>21</v>
      </c>
      <c r="F163" s="240" t="s">
        <v>337</v>
      </c>
      <c r="G163" s="216"/>
      <c r="H163" s="241">
        <v>509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197</v>
      </c>
      <c r="AU163" s="226" t="s">
        <v>79</v>
      </c>
      <c r="AV163" s="12" t="s">
        <v>79</v>
      </c>
      <c r="AW163" s="12" t="s">
        <v>32</v>
      </c>
      <c r="AX163" s="12" t="s">
        <v>75</v>
      </c>
      <c r="AY163" s="226" t="s">
        <v>188</v>
      </c>
    </row>
    <row r="164" spans="2:65" s="1" customFormat="1" ht="31.5" customHeight="1">
      <c r="B164" s="42"/>
      <c r="C164" s="203" t="s">
        <v>338</v>
      </c>
      <c r="D164" s="203" t="s">
        <v>190</v>
      </c>
      <c r="E164" s="204" t="s">
        <v>339</v>
      </c>
      <c r="F164" s="205" t="s">
        <v>340</v>
      </c>
      <c r="G164" s="206" t="s">
        <v>193</v>
      </c>
      <c r="H164" s="207">
        <v>3</v>
      </c>
      <c r="I164" s="208"/>
      <c r="J164" s="209">
        <f>ROUND(I164*H164,2)</f>
        <v>0</v>
      </c>
      <c r="K164" s="205" t="s">
        <v>194</v>
      </c>
      <c r="L164" s="62"/>
      <c r="M164" s="210" t="s">
        <v>21</v>
      </c>
      <c r="N164" s="211" t="s">
        <v>39</v>
      </c>
      <c r="O164" s="43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5" t="s">
        <v>195</v>
      </c>
      <c r="AT164" s="25" t="s">
        <v>190</v>
      </c>
      <c r="AU164" s="25" t="s">
        <v>79</v>
      </c>
      <c r="AY164" s="25" t="s">
        <v>188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75</v>
      </c>
      <c r="BK164" s="214">
        <f>ROUND(I164*H164,2)</f>
        <v>0</v>
      </c>
      <c r="BL164" s="25" t="s">
        <v>195</v>
      </c>
      <c r="BM164" s="25" t="s">
        <v>341</v>
      </c>
    </row>
    <row r="165" spans="2:65" s="12" customFormat="1">
      <c r="B165" s="215"/>
      <c r="C165" s="216"/>
      <c r="D165" s="229" t="s">
        <v>197</v>
      </c>
      <c r="E165" s="239" t="s">
        <v>21</v>
      </c>
      <c r="F165" s="240" t="s">
        <v>114</v>
      </c>
      <c r="G165" s="216"/>
      <c r="H165" s="241">
        <v>3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197</v>
      </c>
      <c r="AU165" s="226" t="s">
        <v>79</v>
      </c>
      <c r="AV165" s="12" t="s">
        <v>79</v>
      </c>
      <c r="AW165" s="12" t="s">
        <v>32</v>
      </c>
      <c r="AX165" s="12" t="s">
        <v>75</v>
      </c>
      <c r="AY165" s="226" t="s">
        <v>188</v>
      </c>
    </row>
    <row r="166" spans="2:65" s="1" customFormat="1" ht="22.5" customHeight="1">
      <c r="B166" s="42"/>
      <c r="C166" s="256" t="s">
        <v>342</v>
      </c>
      <c r="D166" s="256" t="s">
        <v>292</v>
      </c>
      <c r="E166" s="257" t="s">
        <v>343</v>
      </c>
      <c r="F166" s="258" t="s">
        <v>344</v>
      </c>
      <c r="G166" s="259" t="s">
        <v>247</v>
      </c>
      <c r="H166" s="260">
        <v>0.17399999999999999</v>
      </c>
      <c r="I166" s="261"/>
      <c r="J166" s="262">
        <f>ROUND(I166*H166,2)</f>
        <v>0</v>
      </c>
      <c r="K166" s="258" t="s">
        <v>194</v>
      </c>
      <c r="L166" s="263"/>
      <c r="M166" s="264" t="s">
        <v>21</v>
      </c>
      <c r="N166" s="265" t="s">
        <v>39</v>
      </c>
      <c r="O166" s="43"/>
      <c r="P166" s="212">
        <f>O166*H166</f>
        <v>0</v>
      </c>
      <c r="Q166" s="212">
        <v>0.21</v>
      </c>
      <c r="R166" s="212">
        <f>Q166*H166</f>
        <v>3.6539999999999996E-2</v>
      </c>
      <c r="S166" s="212">
        <v>0</v>
      </c>
      <c r="T166" s="213">
        <f>S166*H166</f>
        <v>0</v>
      </c>
      <c r="AR166" s="25" t="s">
        <v>227</v>
      </c>
      <c r="AT166" s="25" t="s">
        <v>292</v>
      </c>
      <c r="AU166" s="25" t="s">
        <v>79</v>
      </c>
      <c r="AY166" s="25" t="s">
        <v>188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75</v>
      </c>
      <c r="BK166" s="214">
        <f>ROUND(I166*H166,2)</f>
        <v>0</v>
      </c>
      <c r="BL166" s="25" t="s">
        <v>195</v>
      </c>
      <c r="BM166" s="25" t="s">
        <v>345</v>
      </c>
    </row>
    <row r="167" spans="2:65" s="12" customFormat="1">
      <c r="B167" s="215"/>
      <c r="C167" s="216"/>
      <c r="D167" s="217" t="s">
        <v>197</v>
      </c>
      <c r="E167" s="218" t="s">
        <v>21</v>
      </c>
      <c r="F167" s="219" t="s">
        <v>346</v>
      </c>
      <c r="G167" s="216"/>
      <c r="H167" s="220">
        <v>0.17399999999999999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197</v>
      </c>
      <c r="AU167" s="226" t="s">
        <v>79</v>
      </c>
      <c r="AV167" s="12" t="s">
        <v>79</v>
      </c>
      <c r="AW167" s="12" t="s">
        <v>32</v>
      </c>
      <c r="AX167" s="12" t="s">
        <v>75</v>
      </c>
      <c r="AY167" s="226" t="s">
        <v>188</v>
      </c>
    </row>
    <row r="168" spans="2:65" s="11" customFormat="1" ht="29.85" customHeight="1">
      <c r="B168" s="186"/>
      <c r="C168" s="187"/>
      <c r="D168" s="200" t="s">
        <v>67</v>
      </c>
      <c r="E168" s="201" t="s">
        <v>79</v>
      </c>
      <c r="F168" s="201" t="s">
        <v>347</v>
      </c>
      <c r="G168" s="187"/>
      <c r="H168" s="187"/>
      <c r="I168" s="190"/>
      <c r="J168" s="202">
        <f>BK168</f>
        <v>0</v>
      </c>
      <c r="K168" s="187"/>
      <c r="L168" s="192"/>
      <c r="M168" s="193"/>
      <c r="N168" s="194"/>
      <c r="O168" s="194"/>
      <c r="P168" s="195">
        <f>SUM(P169:P170)</f>
        <v>0</v>
      </c>
      <c r="Q168" s="194"/>
      <c r="R168" s="195">
        <f>SUM(R169:R170)</f>
        <v>8.6096599999999999</v>
      </c>
      <c r="S168" s="194"/>
      <c r="T168" s="196">
        <f>SUM(T169:T170)</f>
        <v>0</v>
      </c>
      <c r="AR168" s="197" t="s">
        <v>75</v>
      </c>
      <c r="AT168" s="198" t="s">
        <v>67</v>
      </c>
      <c r="AU168" s="198" t="s">
        <v>75</v>
      </c>
      <c r="AY168" s="197" t="s">
        <v>188</v>
      </c>
      <c r="BK168" s="199">
        <f>SUM(BK169:BK170)</f>
        <v>0</v>
      </c>
    </row>
    <row r="169" spans="2:65" s="1" customFormat="1" ht="31.5" customHeight="1">
      <c r="B169" s="42"/>
      <c r="C169" s="203" t="s">
        <v>348</v>
      </c>
      <c r="D169" s="203" t="s">
        <v>190</v>
      </c>
      <c r="E169" s="204" t="s">
        <v>349</v>
      </c>
      <c r="F169" s="205" t="s">
        <v>350</v>
      </c>
      <c r="G169" s="206" t="s">
        <v>234</v>
      </c>
      <c r="H169" s="207">
        <v>38</v>
      </c>
      <c r="I169" s="208"/>
      <c r="J169" s="209">
        <f>ROUND(I169*H169,2)</f>
        <v>0</v>
      </c>
      <c r="K169" s="205" t="s">
        <v>194</v>
      </c>
      <c r="L169" s="62"/>
      <c r="M169" s="210" t="s">
        <v>21</v>
      </c>
      <c r="N169" s="211" t="s">
        <v>39</v>
      </c>
      <c r="O169" s="43"/>
      <c r="P169" s="212">
        <f>O169*H169</f>
        <v>0</v>
      </c>
      <c r="Q169" s="212">
        <v>0.22656999999999999</v>
      </c>
      <c r="R169" s="212">
        <f>Q169*H169</f>
        <v>8.6096599999999999</v>
      </c>
      <c r="S169" s="212">
        <v>0</v>
      </c>
      <c r="T169" s="213">
        <f>S169*H169</f>
        <v>0</v>
      </c>
      <c r="AR169" s="25" t="s">
        <v>195</v>
      </c>
      <c r="AT169" s="25" t="s">
        <v>190</v>
      </c>
      <c r="AU169" s="25" t="s">
        <v>79</v>
      </c>
      <c r="AY169" s="25" t="s">
        <v>188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75</v>
      </c>
      <c r="BK169" s="214">
        <f>ROUND(I169*H169,2)</f>
        <v>0</v>
      </c>
      <c r="BL169" s="25" t="s">
        <v>195</v>
      </c>
      <c r="BM169" s="25" t="s">
        <v>351</v>
      </c>
    </row>
    <row r="170" spans="2:65" s="12" customFormat="1">
      <c r="B170" s="215"/>
      <c r="C170" s="216"/>
      <c r="D170" s="217" t="s">
        <v>197</v>
      </c>
      <c r="E170" s="218" t="s">
        <v>21</v>
      </c>
      <c r="F170" s="219" t="s">
        <v>352</v>
      </c>
      <c r="G170" s="216"/>
      <c r="H170" s="220">
        <v>38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197</v>
      </c>
      <c r="AU170" s="226" t="s">
        <v>79</v>
      </c>
      <c r="AV170" s="12" t="s">
        <v>79</v>
      </c>
      <c r="AW170" s="12" t="s">
        <v>32</v>
      </c>
      <c r="AX170" s="12" t="s">
        <v>75</v>
      </c>
      <c r="AY170" s="226" t="s">
        <v>188</v>
      </c>
    </row>
    <row r="171" spans="2:65" s="11" customFormat="1" ht="29.85" customHeight="1">
      <c r="B171" s="186"/>
      <c r="C171" s="187"/>
      <c r="D171" s="200" t="s">
        <v>67</v>
      </c>
      <c r="E171" s="201" t="s">
        <v>212</v>
      </c>
      <c r="F171" s="201" t="s">
        <v>353</v>
      </c>
      <c r="G171" s="187"/>
      <c r="H171" s="187"/>
      <c r="I171" s="190"/>
      <c r="J171" s="202">
        <f>BK171</f>
        <v>0</v>
      </c>
      <c r="K171" s="187"/>
      <c r="L171" s="192"/>
      <c r="M171" s="193"/>
      <c r="N171" s="194"/>
      <c r="O171" s="194"/>
      <c r="P171" s="195">
        <f>SUM(P172:P211)</f>
        <v>0</v>
      </c>
      <c r="Q171" s="194"/>
      <c r="R171" s="195">
        <f>SUM(R172:R211)</f>
        <v>523.53744300000005</v>
      </c>
      <c r="S171" s="194"/>
      <c r="T171" s="196">
        <f>SUM(T172:T211)</f>
        <v>0</v>
      </c>
      <c r="AR171" s="197" t="s">
        <v>75</v>
      </c>
      <c r="AT171" s="198" t="s">
        <v>67</v>
      </c>
      <c r="AU171" s="198" t="s">
        <v>75</v>
      </c>
      <c r="AY171" s="197" t="s">
        <v>188</v>
      </c>
      <c r="BK171" s="199">
        <f>SUM(BK172:BK211)</f>
        <v>0</v>
      </c>
    </row>
    <row r="172" spans="2:65" s="1" customFormat="1" ht="22.5" customHeight="1">
      <c r="B172" s="42"/>
      <c r="C172" s="203" t="s">
        <v>354</v>
      </c>
      <c r="D172" s="203" t="s">
        <v>190</v>
      </c>
      <c r="E172" s="204" t="s">
        <v>355</v>
      </c>
      <c r="F172" s="205" t="s">
        <v>356</v>
      </c>
      <c r="G172" s="206" t="s">
        <v>193</v>
      </c>
      <c r="H172" s="207">
        <v>75</v>
      </c>
      <c r="I172" s="208"/>
      <c r="J172" s="209">
        <f>ROUND(I172*H172,2)</f>
        <v>0</v>
      </c>
      <c r="K172" s="205" t="s">
        <v>194</v>
      </c>
      <c r="L172" s="62"/>
      <c r="M172" s="210" t="s">
        <v>21</v>
      </c>
      <c r="N172" s="211" t="s">
        <v>39</v>
      </c>
      <c r="O172" s="43"/>
      <c r="P172" s="212">
        <f>O172*H172</f>
        <v>0</v>
      </c>
      <c r="Q172" s="212">
        <v>0.27994000000000002</v>
      </c>
      <c r="R172" s="212">
        <f>Q172*H172</f>
        <v>20.995500000000003</v>
      </c>
      <c r="S172" s="212">
        <v>0</v>
      </c>
      <c r="T172" s="213">
        <f>S172*H172</f>
        <v>0</v>
      </c>
      <c r="AR172" s="25" t="s">
        <v>195</v>
      </c>
      <c r="AT172" s="25" t="s">
        <v>190</v>
      </c>
      <c r="AU172" s="25" t="s">
        <v>79</v>
      </c>
      <c r="AY172" s="25" t="s">
        <v>188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75</v>
      </c>
      <c r="BK172" s="214">
        <f>ROUND(I172*H172,2)</f>
        <v>0</v>
      </c>
      <c r="BL172" s="25" t="s">
        <v>195</v>
      </c>
      <c r="BM172" s="25" t="s">
        <v>357</v>
      </c>
    </row>
    <row r="173" spans="2:65" s="12" customFormat="1">
      <c r="B173" s="215"/>
      <c r="C173" s="216"/>
      <c r="D173" s="217" t="s">
        <v>197</v>
      </c>
      <c r="E173" s="218" t="s">
        <v>21</v>
      </c>
      <c r="F173" s="219" t="s">
        <v>358</v>
      </c>
      <c r="G173" s="216"/>
      <c r="H173" s="220">
        <v>39.5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197</v>
      </c>
      <c r="AU173" s="226" t="s">
        <v>79</v>
      </c>
      <c r="AV173" s="12" t="s">
        <v>79</v>
      </c>
      <c r="AW173" s="12" t="s">
        <v>32</v>
      </c>
      <c r="AX173" s="12" t="s">
        <v>68</v>
      </c>
      <c r="AY173" s="226" t="s">
        <v>188</v>
      </c>
    </row>
    <row r="174" spans="2:65" s="12" customFormat="1">
      <c r="B174" s="215"/>
      <c r="C174" s="216"/>
      <c r="D174" s="217" t="s">
        <v>197</v>
      </c>
      <c r="E174" s="218" t="s">
        <v>21</v>
      </c>
      <c r="F174" s="219" t="s">
        <v>359</v>
      </c>
      <c r="G174" s="216"/>
      <c r="H174" s="220">
        <v>35.5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197</v>
      </c>
      <c r="AU174" s="226" t="s">
        <v>79</v>
      </c>
      <c r="AV174" s="12" t="s">
        <v>79</v>
      </c>
      <c r="AW174" s="12" t="s">
        <v>32</v>
      </c>
      <c r="AX174" s="12" t="s">
        <v>68</v>
      </c>
      <c r="AY174" s="226" t="s">
        <v>188</v>
      </c>
    </row>
    <row r="175" spans="2:65" s="13" customFormat="1">
      <c r="B175" s="227"/>
      <c r="C175" s="228"/>
      <c r="D175" s="229" t="s">
        <v>197</v>
      </c>
      <c r="E175" s="230" t="s">
        <v>21</v>
      </c>
      <c r="F175" s="231" t="s">
        <v>199</v>
      </c>
      <c r="G175" s="228"/>
      <c r="H175" s="232">
        <v>75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197</v>
      </c>
      <c r="AU175" s="238" t="s">
        <v>79</v>
      </c>
      <c r="AV175" s="13" t="s">
        <v>114</v>
      </c>
      <c r="AW175" s="13" t="s">
        <v>32</v>
      </c>
      <c r="AX175" s="13" t="s">
        <v>75</v>
      </c>
      <c r="AY175" s="238" t="s">
        <v>188</v>
      </c>
    </row>
    <row r="176" spans="2:65" s="1" customFormat="1" ht="22.5" customHeight="1">
      <c r="B176" s="42"/>
      <c r="C176" s="203" t="s">
        <v>360</v>
      </c>
      <c r="D176" s="203" t="s">
        <v>190</v>
      </c>
      <c r="E176" s="204" t="s">
        <v>361</v>
      </c>
      <c r="F176" s="205" t="s">
        <v>362</v>
      </c>
      <c r="G176" s="206" t="s">
        <v>193</v>
      </c>
      <c r="H176" s="207">
        <v>466.5</v>
      </c>
      <c r="I176" s="208"/>
      <c r="J176" s="209">
        <f>ROUND(I176*H176,2)</f>
        <v>0</v>
      </c>
      <c r="K176" s="205" t="s">
        <v>194</v>
      </c>
      <c r="L176" s="62"/>
      <c r="M176" s="210" t="s">
        <v>21</v>
      </c>
      <c r="N176" s="211" t="s">
        <v>39</v>
      </c>
      <c r="O176" s="43"/>
      <c r="P176" s="212">
        <f>O176*H176</f>
        <v>0</v>
      </c>
      <c r="Q176" s="212">
        <v>0.378</v>
      </c>
      <c r="R176" s="212">
        <f>Q176*H176</f>
        <v>176.33699999999999</v>
      </c>
      <c r="S176" s="212">
        <v>0</v>
      </c>
      <c r="T176" s="213">
        <f>S176*H176</f>
        <v>0</v>
      </c>
      <c r="AR176" s="25" t="s">
        <v>195</v>
      </c>
      <c r="AT176" s="25" t="s">
        <v>190</v>
      </c>
      <c r="AU176" s="25" t="s">
        <v>79</v>
      </c>
      <c r="AY176" s="25" t="s">
        <v>188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75</v>
      </c>
      <c r="BK176" s="214">
        <f>ROUND(I176*H176,2)</f>
        <v>0</v>
      </c>
      <c r="BL176" s="25" t="s">
        <v>195</v>
      </c>
      <c r="BM176" s="25" t="s">
        <v>363</v>
      </c>
    </row>
    <row r="177" spans="2:65" s="12" customFormat="1">
      <c r="B177" s="215"/>
      <c r="C177" s="216"/>
      <c r="D177" s="217" t="s">
        <v>197</v>
      </c>
      <c r="E177" s="218" t="s">
        <v>21</v>
      </c>
      <c r="F177" s="219" t="s">
        <v>364</v>
      </c>
      <c r="G177" s="216"/>
      <c r="H177" s="220">
        <v>431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197</v>
      </c>
      <c r="AU177" s="226" t="s">
        <v>79</v>
      </c>
      <c r="AV177" s="12" t="s">
        <v>79</v>
      </c>
      <c r="AW177" s="12" t="s">
        <v>32</v>
      </c>
      <c r="AX177" s="12" t="s">
        <v>68</v>
      </c>
      <c r="AY177" s="226" t="s">
        <v>188</v>
      </c>
    </row>
    <row r="178" spans="2:65" s="12" customFormat="1">
      <c r="B178" s="215"/>
      <c r="C178" s="216"/>
      <c r="D178" s="217" t="s">
        <v>197</v>
      </c>
      <c r="E178" s="218" t="s">
        <v>21</v>
      </c>
      <c r="F178" s="219" t="s">
        <v>359</v>
      </c>
      <c r="G178" s="216"/>
      <c r="H178" s="220">
        <v>35.5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197</v>
      </c>
      <c r="AU178" s="226" t="s">
        <v>79</v>
      </c>
      <c r="AV178" s="12" t="s">
        <v>79</v>
      </c>
      <c r="AW178" s="12" t="s">
        <v>32</v>
      </c>
      <c r="AX178" s="12" t="s">
        <v>68</v>
      </c>
      <c r="AY178" s="226" t="s">
        <v>188</v>
      </c>
    </row>
    <row r="179" spans="2:65" s="13" customFormat="1">
      <c r="B179" s="227"/>
      <c r="C179" s="228"/>
      <c r="D179" s="229" t="s">
        <v>197</v>
      </c>
      <c r="E179" s="230" t="s">
        <v>21</v>
      </c>
      <c r="F179" s="231" t="s">
        <v>199</v>
      </c>
      <c r="G179" s="228"/>
      <c r="H179" s="232">
        <v>466.5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197</v>
      </c>
      <c r="AU179" s="238" t="s">
        <v>79</v>
      </c>
      <c r="AV179" s="13" t="s">
        <v>114</v>
      </c>
      <c r="AW179" s="13" t="s">
        <v>32</v>
      </c>
      <c r="AX179" s="13" t="s">
        <v>75</v>
      </c>
      <c r="AY179" s="238" t="s">
        <v>188</v>
      </c>
    </row>
    <row r="180" spans="2:65" s="1" customFormat="1" ht="22.5" customHeight="1">
      <c r="B180" s="42"/>
      <c r="C180" s="203" t="s">
        <v>365</v>
      </c>
      <c r="D180" s="203" t="s">
        <v>190</v>
      </c>
      <c r="E180" s="204" t="s">
        <v>366</v>
      </c>
      <c r="F180" s="205" t="s">
        <v>367</v>
      </c>
      <c r="G180" s="206" t="s">
        <v>193</v>
      </c>
      <c r="H180" s="207">
        <v>431</v>
      </c>
      <c r="I180" s="208"/>
      <c r="J180" s="209">
        <f>ROUND(I180*H180,2)</f>
        <v>0</v>
      </c>
      <c r="K180" s="205" t="s">
        <v>194</v>
      </c>
      <c r="L180" s="62"/>
      <c r="M180" s="210" t="s">
        <v>21</v>
      </c>
      <c r="N180" s="211" t="s">
        <v>39</v>
      </c>
      <c r="O180" s="43"/>
      <c r="P180" s="212">
        <f>O180*H180</f>
        <v>0</v>
      </c>
      <c r="Q180" s="212">
        <v>0.37190000000000001</v>
      </c>
      <c r="R180" s="212">
        <f>Q180*H180</f>
        <v>160.28890000000001</v>
      </c>
      <c r="S180" s="212">
        <v>0</v>
      </c>
      <c r="T180" s="213">
        <f>S180*H180</f>
        <v>0</v>
      </c>
      <c r="AR180" s="25" t="s">
        <v>195</v>
      </c>
      <c r="AT180" s="25" t="s">
        <v>190</v>
      </c>
      <c r="AU180" s="25" t="s">
        <v>79</v>
      </c>
      <c r="AY180" s="25" t="s">
        <v>188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75</v>
      </c>
      <c r="BK180" s="214">
        <f>ROUND(I180*H180,2)</f>
        <v>0</v>
      </c>
      <c r="BL180" s="25" t="s">
        <v>195</v>
      </c>
      <c r="BM180" s="25" t="s">
        <v>368</v>
      </c>
    </row>
    <row r="181" spans="2:65" s="12" customFormat="1">
      <c r="B181" s="215"/>
      <c r="C181" s="216"/>
      <c r="D181" s="229" t="s">
        <v>197</v>
      </c>
      <c r="E181" s="239" t="s">
        <v>21</v>
      </c>
      <c r="F181" s="240" t="s">
        <v>364</v>
      </c>
      <c r="G181" s="216"/>
      <c r="H181" s="241">
        <v>431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197</v>
      </c>
      <c r="AU181" s="226" t="s">
        <v>79</v>
      </c>
      <c r="AV181" s="12" t="s">
        <v>79</v>
      </c>
      <c r="AW181" s="12" t="s">
        <v>32</v>
      </c>
      <c r="AX181" s="12" t="s">
        <v>75</v>
      </c>
      <c r="AY181" s="226" t="s">
        <v>188</v>
      </c>
    </row>
    <row r="182" spans="2:65" s="1" customFormat="1" ht="22.5" customHeight="1">
      <c r="B182" s="42"/>
      <c r="C182" s="203" t="s">
        <v>369</v>
      </c>
      <c r="D182" s="203" t="s">
        <v>190</v>
      </c>
      <c r="E182" s="204" t="s">
        <v>370</v>
      </c>
      <c r="F182" s="205" t="s">
        <v>371</v>
      </c>
      <c r="G182" s="206" t="s">
        <v>193</v>
      </c>
      <c r="H182" s="207">
        <v>431</v>
      </c>
      <c r="I182" s="208"/>
      <c r="J182" s="209">
        <f>ROUND(I182*H182,2)</f>
        <v>0</v>
      </c>
      <c r="K182" s="205" t="s">
        <v>194</v>
      </c>
      <c r="L182" s="62"/>
      <c r="M182" s="210" t="s">
        <v>21</v>
      </c>
      <c r="N182" s="211" t="s">
        <v>39</v>
      </c>
      <c r="O182" s="43"/>
      <c r="P182" s="212">
        <f>O182*H182</f>
        <v>0</v>
      </c>
      <c r="Q182" s="212">
        <v>0.21099999999999999</v>
      </c>
      <c r="R182" s="212">
        <f>Q182*H182</f>
        <v>90.941000000000003</v>
      </c>
      <c r="S182" s="212">
        <v>0</v>
      </c>
      <c r="T182" s="213">
        <f>S182*H182</f>
        <v>0</v>
      </c>
      <c r="AR182" s="25" t="s">
        <v>195</v>
      </c>
      <c r="AT182" s="25" t="s">
        <v>190</v>
      </c>
      <c r="AU182" s="25" t="s">
        <v>79</v>
      </c>
      <c r="AY182" s="25" t="s">
        <v>188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75</v>
      </c>
      <c r="BK182" s="214">
        <f>ROUND(I182*H182,2)</f>
        <v>0</v>
      </c>
      <c r="BL182" s="25" t="s">
        <v>195</v>
      </c>
      <c r="BM182" s="25" t="s">
        <v>372</v>
      </c>
    </row>
    <row r="183" spans="2:65" s="12" customFormat="1">
      <c r="B183" s="215"/>
      <c r="C183" s="216"/>
      <c r="D183" s="229" t="s">
        <v>197</v>
      </c>
      <c r="E183" s="239" t="s">
        <v>21</v>
      </c>
      <c r="F183" s="240" t="s">
        <v>364</v>
      </c>
      <c r="G183" s="216"/>
      <c r="H183" s="241">
        <v>431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197</v>
      </c>
      <c r="AU183" s="226" t="s">
        <v>79</v>
      </c>
      <c r="AV183" s="12" t="s">
        <v>79</v>
      </c>
      <c r="AW183" s="12" t="s">
        <v>32</v>
      </c>
      <c r="AX183" s="12" t="s">
        <v>75</v>
      </c>
      <c r="AY183" s="226" t="s">
        <v>188</v>
      </c>
    </row>
    <row r="184" spans="2:65" s="1" customFormat="1" ht="31.5" customHeight="1">
      <c r="B184" s="42"/>
      <c r="C184" s="203" t="s">
        <v>373</v>
      </c>
      <c r="D184" s="203" t="s">
        <v>190</v>
      </c>
      <c r="E184" s="204" t="s">
        <v>374</v>
      </c>
      <c r="F184" s="205" t="s">
        <v>375</v>
      </c>
      <c r="G184" s="206" t="s">
        <v>193</v>
      </c>
      <c r="H184" s="207">
        <v>4.3</v>
      </c>
      <c r="I184" s="208"/>
      <c r="J184" s="209">
        <f>ROUND(I184*H184,2)</f>
        <v>0</v>
      </c>
      <c r="K184" s="205" t="s">
        <v>194</v>
      </c>
      <c r="L184" s="62"/>
      <c r="M184" s="210" t="s">
        <v>21</v>
      </c>
      <c r="N184" s="211" t="s">
        <v>39</v>
      </c>
      <c r="O184" s="43"/>
      <c r="P184" s="212">
        <f>O184*H184</f>
        <v>0</v>
      </c>
      <c r="Q184" s="212">
        <v>0.12966</v>
      </c>
      <c r="R184" s="212">
        <f>Q184*H184</f>
        <v>0.55753799999999998</v>
      </c>
      <c r="S184" s="212">
        <v>0</v>
      </c>
      <c r="T184" s="213">
        <f>S184*H184</f>
        <v>0</v>
      </c>
      <c r="AR184" s="25" t="s">
        <v>195</v>
      </c>
      <c r="AT184" s="25" t="s">
        <v>190</v>
      </c>
      <c r="AU184" s="25" t="s">
        <v>79</v>
      </c>
      <c r="AY184" s="25" t="s">
        <v>188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5" t="s">
        <v>75</v>
      </c>
      <c r="BK184" s="214">
        <f>ROUND(I184*H184,2)</f>
        <v>0</v>
      </c>
      <c r="BL184" s="25" t="s">
        <v>195</v>
      </c>
      <c r="BM184" s="25" t="s">
        <v>376</v>
      </c>
    </row>
    <row r="185" spans="2:65" s="12" customFormat="1">
      <c r="B185" s="215"/>
      <c r="C185" s="216"/>
      <c r="D185" s="229" t="s">
        <v>197</v>
      </c>
      <c r="E185" s="239" t="s">
        <v>21</v>
      </c>
      <c r="F185" s="240" t="s">
        <v>377</v>
      </c>
      <c r="G185" s="216"/>
      <c r="H185" s="241">
        <v>4.3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197</v>
      </c>
      <c r="AU185" s="226" t="s">
        <v>79</v>
      </c>
      <c r="AV185" s="12" t="s">
        <v>79</v>
      </c>
      <c r="AW185" s="12" t="s">
        <v>32</v>
      </c>
      <c r="AX185" s="12" t="s">
        <v>75</v>
      </c>
      <c r="AY185" s="226" t="s">
        <v>188</v>
      </c>
    </row>
    <row r="186" spans="2:65" s="1" customFormat="1" ht="31.5" customHeight="1">
      <c r="B186" s="42"/>
      <c r="C186" s="203" t="s">
        <v>378</v>
      </c>
      <c r="D186" s="203" t="s">
        <v>190</v>
      </c>
      <c r="E186" s="204" t="s">
        <v>379</v>
      </c>
      <c r="F186" s="205" t="s">
        <v>380</v>
      </c>
      <c r="G186" s="206" t="s">
        <v>193</v>
      </c>
      <c r="H186" s="207">
        <v>431</v>
      </c>
      <c r="I186" s="208"/>
      <c r="J186" s="209">
        <f>ROUND(I186*H186,2)</f>
        <v>0</v>
      </c>
      <c r="K186" s="205" t="s">
        <v>194</v>
      </c>
      <c r="L186" s="62"/>
      <c r="M186" s="210" t="s">
        <v>21</v>
      </c>
      <c r="N186" s="211" t="s">
        <v>39</v>
      </c>
      <c r="O186" s="43"/>
      <c r="P186" s="212">
        <f>O186*H186</f>
        <v>0</v>
      </c>
      <c r="Q186" s="212">
        <v>0.10373</v>
      </c>
      <c r="R186" s="212">
        <f>Q186*H186</f>
        <v>44.707630000000002</v>
      </c>
      <c r="S186" s="212">
        <v>0</v>
      </c>
      <c r="T186" s="213">
        <f>S186*H186</f>
        <v>0</v>
      </c>
      <c r="AR186" s="25" t="s">
        <v>195</v>
      </c>
      <c r="AT186" s="25" t="s">
        <v>190</v>
      </c>
      <c r="AU186" s="25" t="s">
        <v>79</v>
      </c>
      <c r="AY186" s="25" t="s">
        <v>188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75</v>
      </c>
      <c r="BK186" s="214">
        <f>ROUND(I186*H186,2)</f>
        <v>0</v>
      </c>
      <c r="BL186" s="25" t="s">
        <v>195</v>
      </c>
      <c r="BM186" s="25" t="s">
        <v>381</v>
      </c>
    </row>
    <row r="187" spans="2:65" s="12" customFormat="1">
      <c r="B187" s="215"/>
      <c r="C187" s="216"/>
      <c r="D187" s="229" t="s">
        <v>197</v>
      </c>
      <c r="E187" s="239" t="s">
        <v>21</v>
      </c>
      <c r="F187" s="240" t="s">
        <v>364</v>
      </c>
      <c r="G187" s="216"/>
      <c r="H187" s="241">
        <v>431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197</v>
      </c>
      <c r="AU187" s="226" t="s">
        <v>79</v>
      </c>
      <c r="AV187" s="12" t="s">
        <v>79</v>
      </c>
      <c r="AW187" s="12" t="s">
        <v>32</v>
      </c>
      <c r="AX187" s="12" t="s">
        <v>75</v>
      </c>
      <c r="AY187" s="226" t="s">
        <v>188</v>
      </c>
    </row>
    <row r="188" spans="2:65" s="1" customFormat="1" ht="22.5" customHeight="1">
      <c r="B188" s="42"/>
      <c r="C188" s="203" t="s">
        <v>352</v>
      </c>
      <c r="D188" s="203" t="s">
        <v>190</v>
      </c>
      <c r="E188" s="204" t="s">
        <v>382</v>
      </c>
      <c r="F188" s="205" t="s">
        <v>383</v>
      </c>
      <c r="G188" s="206" t="s">
        <v>193</v>
      </c>
      <c r="H188" s="207">
        <v>26.25</v>
      </c>
      <c r="I188" s="208"/>
      <c r="J188" s="209">
        <f>ROUND(I188*H188,2)</f>
        <v>0</v>
      </c>
      <c r="K188" s="205" t="s">
        <v>194</v>
      </c>
      <c r="L188" s="62"/>
      <c r="M188" s="210" t="s">
        <v>21</v>
      </c>
      <c r="N188" s="211" t="s">
        <v>39</v>
      </c>
      <c r="O188" s="43"/>
      <c r="P188" s="212">
        <f>O188*H188</f>
        <v>0</v>
      </c>
      <c r="Q188" s="212">
        <v>0.1837</v>
      </c>
      <c r="R188" s="212">
        <f>Q188*H188</f>
        <v>4.8221249999999998</v>
      </c>
      <c r="S188" s="212">
        <v>0</v>
      </c>
      <c r="T188" s="213">
        <f>S188*H188</f>
        <v>0</v>
      </c>
      <c r="AR188" s="25" t="s">
        <v>195</v>
      </c>
      <c r="AT188" s="25" t="s">
        <v>190</v>
      </c>
      <c r="AU188" s="25" t="s">
        <v>79</v>
      </c>
      <c r="AY188" s="25" t="s">
        <v>188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5" t="s">
        <v>75</v>
      </c>
      <c r="BK188" s="214">
        <f>ROUND(I188*H188,2)</f>
        <v>0</v>
      </c>
      <c r="BL188" s="25" t="s">
        <v>195</v>
      </c>
      <c r="BM188" s="25" t="s">
        <v>384</v>
      </c>
    </row>
    <row r="189" spans="2:65" s="12" customFormat="1">
      <c r="B189" s="215"/>
      <c r="C189" s="216"/>
      <c r="D189" s="229" t="s">
        <v>197</v>
      </c>
      <c r="E189" s="239" t="s">
        <v>21</v>
      </c>
      <c r="F189" s="240" t="s">
        <v>385</v>
      </c>
      <c r="G189" s="216"/>
      <c r="H189" s="241">
        <v>26.25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197</v>
      </c>
      <c r="AU189" s="226" t="s">
        <v>79</v>
      </c>
      <c r="AV189" s="12" t="s">
        <v>79</v>
      </c>
      <c r="AW189" s="12" t="s">
        <v>32</v>
      </c>
      <c r="AX189" s="12" t="s">
        <v>75</v>
      </c>
      <c r="AY189" s="226" t="s">
        <v>188</v>
      </c>
    </row>
    <row r="190" spans="2:65" s="1" customFormat="1" ht="22.5" customHeight="1">
      <c r="B190" s="42"/>
      <c r="C190" s="256" t="s">
        <v>386</v>
      </c>
      <c r="D190" s="256" t="s">
        <v>292</v>
      </c>
      <c r="E190" s="257" t="s">
        <v>387</v>
      </c>
      <c r="F190" s="258" t="s">
        <v>388</v>
      </c>
      <c r="G190" s="259" t="s">
        <v>283</v>
      </c>
      <c r="H190" s="260">
        <v>8.7409999999999997</v>
      </c>
      <c r="I190" s="261"/>
      <c r="J190" s="262">
        <f>ROUND(I190*H190,2)</f>
        <v>0</v>
      </c>
      <c r="K190" s="258" t="s">
        <v>194</v>
      </c>
      <c r="L190" s="263"/>
      <c r="M190" s="264" t="s">
        <v>21</v>
      </c>
      <c r="N190" s="265" t="s">
        <v>39</v>
      </c>
      <c r="O190" s="43"/>
      <c r="P190" s="212">
        <f>O190*H190</f>
        <v>0</v>
      </c>
      <c r="Q190" s="212">
        <v>1</v>
      </c>
      <c r="R190" s="212">
        <f>Q190*H190</f>
        <v>8.7409999999999997</v>
      </c>
      <c r="S190" s="212">
        <v>0</v>
      </c>
      <c r="T190" s="213">
        <f>S190*H190</f>
        <v>0</v>
      </c>
      <c r="AR190" s="25" t="s">
        <v>227</v>
      </c>
      <c r="AT190" s="25" t="s">
        <v>292</v>
      </c>
      <c r="AU190" s="25" t="s">
        <v>79</v>
      </c>
      <c r="AY190" s="25" t="s">
        <v>188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5" t="s">
        <v>75</v>
      </c>
      <c r="BK190" s="214">
        <f>ROUND(I190*H190,2)</f>
        <v>0</v>
      </c>
      <c r="BL190" s="25" t="s">
        <v>195</v>
      </c>
      <c r="BM190" s="25" t="s">
        <v>389</v>
      </c>
    </row>
    <row r="191" spans="2:65" s="12" customFormat="1">
      <c r="B191" s="215"/>
      <c r="C191" s="216"/>
      <c r="D191" s="229" t="s">
        <v>197</v>
      </c>
      <c r="E191" s="239" t="s">
        <v>21</v>
      </c>
      <c r="F191" s="240" t="s">
        <v>390</v>
      </c>
      <c r="G191" s="216"/>
      <c r="H191" s="241">
        <v>8.7409999999999997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197</v>
      </c>
      <c r="AU191" s="226" t="s">
        <v>79</v>
      </c>
      <c r="AV191" s="12" t="s">
        <v>79</v>
      </c>
      <c r="AW191" s="12" t="s">
        <v>32</v>
      </c>
      <c r="AX191" s="12" t="s">
        <v>75</v>
      </c>
      <c r="AY191" s="226" t="s">
        <v>188</v>
      </c>
    </row>
    <row r="192" spans="2:65" s="1" customFormat="1" ht="31.5" customHeight="1">
      <c r="B192" s="42"/>
      <c r="C192" s="203" t="s">
        <v>391</v>
      </c>
      <c r="D192" s="203" t="s">
        <v>190</v>
      </c>
      <c r="E192" s="204" t="s">
        <v>392</v>
      </c>
      <c r="F192" s="205" t="s">
        <v>393</v>
      </c>
      <c r="G192" s="206" t="s">
        <v>193</v>
      </c>
      <c r="H192" s="207">
        <v>56.5</v>
      </c>
      <c r="I192" s="208"/>
      <c r="J192" s="209">
        <f>ROUND(I192*H192,2)</f>
        <v>0</v>
      </c>
      <c r="K192" s="205" t="s">
        <v>194</v>
      </c>
      <c r="L192" s="62"/>
      <c r="M192" s="210" t="s">
        <v>21</v>
      </c>
      <c r="N192" s="211" t="s">
        <v>39</v>
      </c>
      <c r="O192" s="43"/>
      <c r="P192" s="212">
        <f>O192*H192</f>
        <v>0</v>
      </c>
      <c r="Q192" s="212">
        <v>8.4250000000000005E-2</v>
      </c>
      <c r="R192" s="212">
        <f>Q192*H192</f>
        <v>4.7601250000000004</v>
      </c>
      <c r="S192" s="212">
        <v>0</v>
      </c>
      <c r="T192" s="213">
        <f>S192*H192</f>
        <v>0</v>
      </c>
      <c r="AR192" s="25" t="s">
        <v>195</v>
      </c>
      <c r="AT192" s="25" t="s">
        <v>190</v>
      </c>
      <c r="AU192" s="25" t="s">
        <v>79</v>
      </c>
      <c r="AY192" s="25" t="s">
        <v>188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5" t="s">
        <v>75</v>
      </c>
      <c r="BK192" s="214">
        <f>ROUND(I192*H192,2)</f>
        <v>0</v>
      </c>
      <c r="BL192" s="25" t="s">
        <v>195</v>
      </c>
      <c r="BM192" s="25" t="s">
        <v>394</v>
      </c>
    </row>
    <row r="193" spans="2:65" s="12" customFormat="1">
      <c r="B193" s="215"/>
      <c r="C193" s="216"/>
      <c r="D193" s="217" t="s">
        <v>197</v>
      </c>
      <c r="E193" s="218" t="s">
        <v>21</v>
      </c>
      <c r="F193" s="219" t="s">
        <v>311</v>
      </c>
      <c r="G193" s="216"/>
      <c r="H193" s="220">
        <v>39.5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197</v>
      </c>
      <c r="AU193" s="226" t="s">
        <v>79</v>
      </c>
      <c r="AV193" s="12" t="s">
        <v>79</v>
      </c>
      <c r="AW193" s="12" t="s">
        <v>32</v>
      </c>
      <c r="AX193" s="12" t="s">
        <v>68</v>
      </c>
      <c r="AY193" s="226" t="s">
        <v>188</v>
      </c>
    </row>
    <row r="194" spans="2:65" s="13" customFormat="1">
      <c r="B194" s="227"/>
      <c r="C194" s="228"/>
      <c r="D194" s="217" t="s">
        <v>197</v>
      </c>
      <c r="E194" s="242" t="s">
        <v>21</v>
      </c>
      <c r="F194" s="243" t="s">
        <v>199</v>
      </c>
      <c r="G194" s="228"/>
      <c r="H194" s="244">
        <v>39.5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197</v>
      </c>
      <c r="AU194" s="238" t="s">
        <v>79</v>
      </c>
      <c r="AV194" s="13" t="s">
        <v>114</v>
      </c>
      <c r="AW194" s="13" t="s">
        <v>32</v>
      </c>
      <c r="AX194" s="13" t="s">
        <v>68</v>
      </c>
      <c r="AY194" s="238" t="s">
        <v>188</v>
      </c>
    </row>
    <row r="195" spans="2:65" s="12" customFormat="1">
      <c r="B195" s="215"/>
      <c r="C195" s="216"/>
      <c r="D195" s="217" t="s">
        <v>197</v>
      </c>
      <c r="E195" s="218" t="s">
        <v>21</v>
      </c>
      <c r="F195" s="219" t="s">
        <v>395</v>
      </c>
      <c r="G195" s="216"/>
      <c r="H195" s="220">
        <v>17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197</v>
      </c>
      <c r="AU195" s="226" t="s">
        <v>79</v>
      </c>
      <c r="AV195" s="12" t="s">
        <v>79</v>
      </c>
      <c r="AW195" s="12" t="s">
        <v>32</v>
      </c>
      <c r="AX195" s="12" t="s">
        <v>68</v>
      </c>
      <c r="AY195" s="226" t="s">
        <v>188</v>
      </c>
    </row>
    <row r="196" spans="2:65" s="13" customFormat="1">
      <c r="B196" s="227"/>
      <c r="C196" s="228"/>
      <c r="D196" s="217" t="s">
        <v>197</v>
      </c>
      <c r="E196" s="242" t="s">
        <v>21</v>
      </c>
      <c r="F196" s="243" t="s">
        <v>199</v>
      </c>
      <c r="G196" s="228"/>
      <c r="H196" s="244">
        <v>17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197</v>
      </c>
      <c r="AU196" s="238" t="s">
        <v>79</v>
      </c>
      <c r="AV196" s="13" t="s">
        <v>114</v>
      </c>
      <c r="AW196" s="13" t="s">
        <v>32</v>
      </c>
      <c r="AX196" s="13" t="s">
        <v>68</v>
      </c>
      <c r="AY196" s="238" t="s">
        <v>188</v>
      </c>
    </row>
    <row r="197" spans="2:65" s="14" customFormat="1">
      <c r="B197" s="245"/>
      <c r="C197" s="246"/>
      <c r="D197" s="229" t="s">
        <v>197</v>
      </c>
      <c r="E197" s="247" t="s">
        <v>21</v>
      </c>
      <c r="F197" s="248" t="s">
        <v>238</v>
      </c>
      <c r="G197" s="246"/>
      <c r="H197" s="249">
        <v>56.5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197</v>
      </c>
      <c r="AU197" s="255" t="s">
        <v>79</v>
      </c>
      <c r="AV197" s="14" t="s">
        <v>195</v>
      </c>
      <c r="AW197" s="14" t="s">
        <v>32</v>
      </c>
      <c r="AX197" s="14" t="s">
        <v>75</v>
      </c>
      <c r="AY197" s="255" t="s">
        <v>188</v>
      </c>
    </row>
    <row r="198" spans="2:65" s="1" customFormat="1" ht="31.5" customHeight="1">
      <c r="B198" s="42"/>
      <c r="C198" s="203" t="s">
        <v>396</v>
      </c>
      <c r="D198" s="203" t="s">
        <v>190</v>
      </c>
      <c r="E198" s="204" t="s">
        <v>397</v>
      </c>
      <c r="F198" s="205" t="s">
        <v>398</v>
      </c>
      <c r="G198" s="206" t="s">
        <v>193</v>
      </c>
      <c r="H198" s="207">
        <v>1</v>
      </c>
      <c r="I198" s="208"/>
      <c r="J198" s="209">
        <f>ROUND(I198*H198,2)</f>
        <v>0</v>
      </c>
      <c r="K198" s="205" t="s">
        <v>194</v>
      </c>
      <c r="L198" s="62"/>
      <c r="M198" s="210" t="s">
        <v>21</v>
      </c>
      <c r="N198" s="211" t="s">
        <v>39</v>
      </c>
      <c r="O198" s="43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25" t="s">
        <v>195</v>
      </c>
      <c r="AT198" s="25" t="s">
        <v>190</v>
      </c>
      <c r="AU198" s="25" t="s">
        <v>79</v>
      </c>
      <c r="AY198" s="25" t="s">
        <v>188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5" t="s">
        <v>75</v>
      </c>
      <c r="BK198" s="214">
        <f>ROUND(I198*H198,2)</f>
        <v>0</v>
      </c>
      <c r="BL198" s="25" t="s">
        <v>195</v>
      </c>
      <c r="BM198" s="25" t="s">
        <v>399</v>
      </c>
    </row>
    <row r="199" spans="2:65" s="12" customFormat="1">
      <c r="B199" s="215"/>
      <c r="C199" s="216"/>
      <c r="D199" s="229" t="s">
        <v>197</v>
      </c>
      <c r="E199" s="239" t="s">
        <v>21</v>
      </c>
      <c r="F199" s="240" t="s">
        <v>75</v>
      </c>
      <c r="G199" s="216"/>
      <c r="H199" s="241">
        <v>1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197</v>
      </c>
      <c r="AU199" s="226" t="s">
        <v>79</v>
      </c>
      <c r="AV199" s="12" t="s">
        <v>79</v>
      </c>
      <c r="AW199" s="12" t="s">
        <v>32</v>
      </c>
      <c r="AX199" s="12" t="s">
        <v>75</v>
      </c>
      <c r="AY199" s="226" t="s">
        <v>188</v>
      </c>
    </row>
    <row r="200" spans="2:65" s="1" customFormat="1" ht="22.5" customHeight="1">
      <c r="B200" s="42"/>
      <c r="C200" s="256" t="s">
        <v>400</v>
      </c>
      <c r="D200" s="256" t="s">
        <v>292</v>
      </c>
      <c r="E200" s="257" t="s">
        <v>401</v>
      </c>
      <c r="F200" s="258" t="s">
        <v>402</v>
      </c>
      <c r="G200" s="259" t="s">
        <v>193</v>
      </c>
      <c r="H200" s="260">
        <v>39.270000000000003</v>
      </c>
      <c r="I200" s="261"/>
      <c r="J200" s="262">
        <f>ROUND(I200*H200,2)</f>
        <v>0</v>
      </c>
      <c r="K200" s="258" t="s">
        <v>194</v>
      </c>
      <c r="L200" s="263"/>
      <c r="M200" s="264" t="s">
        <v>21</v>
      </c>
      <c r="N200" s="265" t="s">
        <v>39</v>
      </c>
      <c r="O200" s="43"/>
      <c r="P200" s="212">
        <f>O200*H200</f>
        <v>0</v>
      </c>
      <c r="Q200" s="212">
        <v>0.14000000000000001</v>
      </c>
      <c r="R200" s="212">
        <f>Q200*H200</f>
        <v>5.4978000000000007</v>
      </c>
      <c r="S200" s="212">
        <v>0</v>
      </c>
      <c r="T200" s="213">
        <f>S200*H200</f>
        <v>0</v>
      </c>
      <c r="AR200" s="25" t="s">
        <v>227</v>
      </c>
      <c r="AT200" s="25" t="s">
        <v>292</v>
      </c>
      <c r="AU200" s="25" t="s">
        <v>79</v>
      </c>
      <c r="AY200" s="25" t="s">
        <v>188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75</v>
      </c>
      <c r="BK200" s="214">
        <f>ROUND(I200*H200,2)</f>
        <v>0</v>
      </c>
      <c r="BL200" s="25" t="s">
        <v>195</v>
      </c>
      <c r="BM200" s="25" t="s">
        <v>403</v>
      </c>
    </row>
    <row r="201" spans="2:65" s="12" customFormat="1">
      <c r="B201" s="215"/>
      <c r="C201" s="216"/>
      <c r="D201" s="217" t="s">
        <v>197</v>
      </c>
      <c r="E201" s="218" t="s">
        <v>21</v>
      </c>
      <c r="F201" s="219" t="s">
        <v>404</v>
      </c>
      <c r="G201" s="216"/>
      <c r="H201" s="220">
        <v>38.5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197</v>
      </c>
      <c r="AU201" s="226" t="s">
        <v>79</v>
      </c>
      <c r="AV201" s="12" t="s">
        <v>79</v>
      </c>
      <c r="AW201" s="12" t="s">
        <v>32</v>
      </c>
      <c r="AX201" s="12" t="s">
        <v>68</v>
      </c>
      <c r="AY201" s="226" t="s">
        <v>188</v>
      </c>
    </row>
    <row r="202" spans="2:65" s="12" customFormat="1">
      <c r="B202" s="215"/>
      <c r="C202" s="216"/>
      <c r="D202" s="229" t="s">
        <v>197</v>
      </c>
      <c r="E202" s="239" t="s">
        <v>21</v>
      </c>
      <c r="F202" s="240" t="s">
        <v>405</v>
      </c>
      <c r="G202" s="216"/>
      <c r="H202" s="241">
        <v>39.270000000000003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197</v>
      </c>
      <c r="AU202" s="226" t="s">
        <v>79</v>
      </c>
      <c r="AV202" s="12" t="s">
        <v>79</v>
      </c>
      <c r="AW202" s="12" t="s">
        <v>32</v>
      </c>
      <c r="AX202" s="12" t="s">
        <v>75</v>
      </c>
      <c r="AY202" s="226" t="s">
        <v>188</v>
      </c>
    </row>
    <row r="203" spans="2:65" s="1" customFormat="1" ht="22.5" customHeight="1">
      <c r="B203" s="42"/>
      <c r="C203" s="256" t="s">
        <v>406</v>
      </c>
      <c r="D203" s="256" t="s">
        <v>292</v>
      </c>
      <c r="E203" s="257" t="s">
        <v>407</v>
      </c>
      <c r="F203" s="258" t="s">
        <v>408</v>
      </c>
      <c r="G203" s="259" t="s">
        <v>193</v>
      </c>
      <c r="H203" s="260">
        <v>1</v>
      </c>
      <c r="I203" s="261"/>
      <c r="J203" s="262">
        <f>ROUND(I203*H203,2)</f>
        <v>0</v>
      </c>
      <c r="K203" s="258" t="s">
        <v>194</v>
      </c>
      <c r="L203" s="263"/>
      <c r="M203" s="264" t="s">
        <v>21</v>
      </c>
      <c r="N203" s="265" t="s">
        <v>39</v>
      </c>
      <c r="O203" s="43"/>
      <c r="P203" s="212">
        <f>O203*H203</f>
        <v>0</v>
      </c>
      <c r="Q203" s="212">
        <v>0.14599999999999999</v>
      </c>
      <c r="R203" s="212">
        <f>Q203*H203</f>
        <v>0.14599999999999999</v>
      </c>
      <c r="S203" s="212">
        <v>0</v>
      </c>
      <c r="T203" s="213">
        <f>S203*H203</f>
        <v>0</v>
      </c>
      <c r="AR203" s="25" t="s">
        <v>227</v>
      </c>
      <c r="AT203" s="25" t="s">
        <v>292</v>
      </c>
      <c r="AU203" s="25" t="s">
        <v>79</v>
      </c>
      <c r="AY203" s="25" t="s">
        <v>188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25" t="s">
        <v>75</v>
      </c>
      <c r="BK203" s="214">
        <f>ROUND(I203*H203,2)</f>
        <v>0</v>
      </c>
      <c r="BL203" s="25" t="s">
        <v>195</v>
      </c>
      <c r="BM203" s="25" t="s">
        <v>409</v>
      </c>
    </row>
    <row r="204" spans="2:65" s="12" customFormat="1">
      <c r="B204" s="215"/>
      <c r="C204" s="216"/>
      <c r="D204" s="229" t="s">
        <v>197</v>
      </c>
      <c r="E204" s="239" t="s">
        <v>21</v>
      </c>
      <c r="F204" s="240" t="s">
        <v>75</v>
      </c>
      <c r="G204" s="216"/>
      <c r="H204" s="241">
        <v>1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197</v>
      </c>
      <c r="AU204" s="226" t="s">
        <v>79</v>
      </c>
      <c r="AV204" s="12" t="s">
        <v>79</v>
      </c>
      <c r="AW204" s="12" t="s">
        <v>32</v>
      </c>
      <c r="AX204" s="12" t="s">
        <v>75</v>
      </c>
      <c r="AY204" s="226" t="s">
        <v>188</v>
      </c>
    </row>
    <row r="205" spans="2:65" s="1" customFormat="1" ht="31.5" customHeight="1">
      <c r="B205" s="42"/>
      <c r="C205" s="203" t="s">
        <v>410</v>
      </c>
      <c r="D205" s="203" t="s">
        <v>190</v>
      </c>
      <c r="E205" s="204" t="s">
        <v>411</v>
      </c>
      <c r="F205" s="205" t="s">
        <v>412</v>
      </c>
      <c r="G205" s="206" t="s">
        <v>193</v>
      </c>
      <c r="H205" s="207">
        <v>35.5</v>
      </c>
      <c r="I205" s="208"/>
      <c r="J205" s="209">
        <f>ROUND(I205*H205,2)</f>
        <v>0</v>
      </c>
      <c r="K205" s="205" t="s">
        <v>194</v>
      </c>
      <c r="L205" s="62"/>
      <c r="M205" s="210" t="s">
        <v>21</v>
      </c>
      <c r="N205" s="211" t="s">
        <v>39</v>
      </c>
      <c r="O205" s="43"/>
      <c r="P205" s="212">
        <f>O205*H205</f>
        <v>0</v>
      </c>
      <c r="Q205" s="212">
        <v>8.5650000000000004E-2</v>
      </c>
      <c r="R205" s="212">
        <f>Q205*H205</f>
        <v>3.040575</v>
      </c>
      <c r="S205" s="212">
        <v>0</v>
      </c>
      <c r="T205" s="213">
        <f>S205*H205</f>
        <v>0</v>
      </c>
      <c r="AR205" s="25" t="s">
        <v>195</v>
      </c>
      <c r="AT205" s="25" t="s">
        <v>190</v>
      </c>
      <c r="AU205" s="25" t="s">
        <v>79</v>
      </c>
      <c r="AY205" s="25" t="s">
        <v>188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25" t="s">
        <v>75</v>
      </c>
      <c r="BK205" s="214">
        <f>ROUND(I205*H205,2)</f>
        <v>0</v>
      </c>
      <c r="BL205" s="25" t="s">
        <v>195</v>
      </c>
      <c r="BM205" s="25" t="s">
        <v>413</v>
      </c>
    </row>
    <row r="206" spans="2:65" s="12" customFormat="1">
      <c r="B206" s="215"/>
      <c r="C206" s="216"/>
      <c r="D206" s="229" t="s">
        <v>197</v>
      </c>
      <c r="E206" s="239" t="s">
        <v>21</v>
      </c>
      <c r="F206" s="240" t="s">
        <v>359</v>
      </c>
      <c r="G206" s="216"/>
      <c r="H206" s="241">
        <v>35.5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197</v>
      </c>
      <c r="AU206" s="226" t="s">
        <v>79</v>
      </c>
      <c r="AV206" s="12" t="s">
        <v>79</v>
      </c>
      <c r="AW206" s="12" t="s">
        <v>32</v>
      </c>
      <c r="AX206" s="12" t="s">
        <v>75</v>
      </c>
      <c r="AY206" s="226" t="s">
        <v>188</v>
      </c>
    </row>
    <row r="207" spans="2:65" s="1" customFormat="1" ht="22.5" customHeight="1">
      <c r="B207" s="42"/>
      <c r="C207" s="256" t="s">
        <v>414</v>
      </c>
      <c r="D207" s="256" t="s">
        <v>292</v>
      </c>
      <c r="E207" s="257" t="s">
        <v>415</v>
      </c>
      <c r="F207" s="258" t="s">
        <v>416</v>
      </c>
      <c r="G207" s="259" t="s">
        <v>193</v>
      </c>
      <c r="H207" s="260">
        <v>13.77</v>
      </c>
      <c r="I207" s="261"/>
      <c r="J207" s="262">
        <f>ROUND(I207*H207,2)</f>
        <v>0</v>
      </c>
      <c r="K207" s="258" t="s">
        <v>194</v>
      </c>
      <c r="L207" s="263"/>
      <c r="M207" s="264" t="s">
        <v>21</v>
      </c>
      <c r="N207" s="265" t="s">
        <v>39</v>
      </c>
      <c r="O207" s="43"/>
      <c r="P207" s="212">
        <f>O207*H207</f>
        <v>0</v>
      </c>
      <c r="Q207" s="212">
        <v>0.185</v>
      </c>
      <c r="R207" s="212">
        <f>Q207*H207</f>
        <v>2.54745</v>
      </c>
      <c r="S207" s="212">
        <v>0</v>
      </c>
      <c r="T207" s="213">
        <f>S207*H207</f>
        <v>0</v>
      </c>
      <c r="AR207" s="25" t="s">
        <v>227</v>
      </c>
      <c r="AT207" s="25" t="s">
        <v>292</v>
      </c>
      <c r="AU207" s="25" t="s">
        <v>79</v>
      </c>
      <c r="AY207" s="25" t="s">
        <v>188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75</v>
      </c>
      <c r="BK207" s="214">
        <f>ROUND(I207*H207,2)</f>
        <v>0</v>
      </c>
      <c r="BL207" s="25" t="s">
        <v>195</v>
      </c>
      <c r="BM207" s="25" t="s">
        <v>417</v>
      </c>
    </row>
    <row r="208" spans="2:65" s="12" customFormat="1">
      <c r="B208" s="215"/>
      <c r="C208" s="216"/>
      <c r="D208" s="217" t="s">
        <v>197</v>
      </c>
      <c r="E208" s="218" t="s">
        <v>21</v>
      </c>
      <c r="F208" s="219" t="s">
        <v>418</v>
      </c>
      <c r="G208" s="216"/>
      <c r="H208" s="220">
        <v>13.5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197</v>
      </c>
      <c r="AU208" s="226" t="s">
        <v>79</v>
      </c>
      <c r="AV208" s="12" t="s">
        <v>79</v>
      </c>
      <c r="AW208" s="12" t="s">
        <v>32</v>
      </c>
      <c r="AX208" s="12" t="s">
        <v>68</v>
      </c>
      <c r="AY208" s="226" t="s">
        <v>188</v>
      </c>
    </row>
    <row r="209" spans="2:65" s="12" customFormat="1">
      <c r="B209" s="215"/>
      <c r="C209" s="216"/>
      <c r="D209" s="229" t="s">
        <v>197</v>
      </c>
      <c r="E209" s="239" t="s">
        <v>21</v>
      </c>
      <c r="F209" s="240" t="s">
        <v>419</v>
      </c>
      <c r="G209" s="216"/>
      <c r="H209" s="241">
        <v>13.77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197</v>
      </c>
      <c r="AU209" s="226" t="s">
        <v>79</v>
      </c>
      <c r="AV209" s="12" t="s">
        <v>79</v>
      </c>
      <c r="AW209" s="12" t="s">
        <v>32</v>
      </c>
      <c r="AX209" s="12" t="s">
        <v>75</v>
      </c>
      <c r="AY209" s="226" t="s">
        <v>188</v>
      </c>
    </row>
    <row r="210" spans="2:65" s="1" customFormat="1" ht="22.5" customHeight="1">
      <c r="B210" s="42"/>
      <c r="C210" s="203" t="s">
        <v>420</v>
      </c>
      <c r="D210" s="203" t="s">
        <v>190</v>
      </c>
      <c r="E210" s="204" t="s">
        <v>421</v>
      </c>
      <c r="F210" s="205" t="s">
        <v>422</v>
      </c>
      <c r="G210" s="206" t="s">
        <v>234</v>
      </c>
      <c r="H210" s="207">
        <v>43</v>
      </c>
      <c r="I210" s="208"/>
      <c r="J210" s="209">
        <f>ROUND(I210*H210,2)</f>
        <v>0</v>
      </c>
      <c r="K210" s="205" t="s">
        <v>194</v>
      </c>
      <c r="L210" s="62"/>
      <c r="M210" s="210" t="s">
        <v>21</v>
      </c>
      <c r="N210" s="211" t="s">
        <v>39</v>
      </c>
      <c r="O210" s="43"/>
      <c r="P210" s="212">
        <f>O210*H210</f>
        <v>0</v>
      </c>
      <c r="Q210" s="212">
        <v>3.5999999999999999E-3</v>
      </c>
      <c r="R210" s="212">
        <f>Q210*H210</f>
        <v>0.15479999999999999</v>
      </c>
      <c r="S210" s="212">
        <v>0</v>
      </c>
      <c r="T210" s="213">
        <f>S210*H210</f>
        <v>0</v>
      </c>
      <c r="AR210" s="25" t="s">
        <v>195</v>
      </c>
      <c r="AT210" s="25" t="s">
        <v>190</v>
      </c>
      <c r="AU210" s="25" t="s">
        <v>79</v>
      </c>
      <c r="AY210" s="25" t="s">
        <v>188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25" t="s">
        <v>75</v>
      </c>
      <c r="BK210" s="214">
        <f>ROUND(I210*H210,2)</f>
        <v>0</v>
      </c>
      <c r="BL210" s="25" t="s">
        <v>195</v>
      </c>
      <c r="BM210" s="25" t="s">
        <v>423</v>
      </c>
    </row>
    <row r="211" spans="2:65" s="12" customFormat="1">
      <c r="B211" s="215"/>
      <c r="C211" s="216"/>
      <c r="D211" s="217" t="s">
        <v>197</v>
      </c>
      <c r="E211" s="218" t="s">
        <v>21</v>
      </c>
      <c r="F211" s="219" t="s">
        <v>406</v>
      </c>
      <c r="G211" s="216"/>
      <c r="H211" s="220">
        <v>43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197</v>
      </c>
      <c r="AU211" s="226" t="s">
        <v>79</v>
      </c>
      <c r="AV211" s="12" t="s">
        <v>79</v>
      </c>
      <c r="AW211" s="12" t="s">
        <v>32</v>
      </c>
      <c r="AX211" s="12" t="s">
        <v>75</v>
      </c>
      <c r="AY211" s="226" t="s">
        <v>188</v>
      </c>
    </row>
    <row r="212" spans="2:65" s="11" customFormat="1" ht="29.85" customHeight="1">
      <c r="B212" s="186"/>
      <c r="C212" s="187"/>
      <c r="D212" s="188" t="s">
        <v>67</v>
      </c>
      <c r="E212" s="266" t="s">
        <v>231</v>
      </c>
      <c r="F212" s="266" t="s">
        <v>424</v>
      </c>
      <c r="G212" s="187"/>
      <c r="H212" s="187"/>
      <c r="I212" s="190"/>
      <c r="J212" s="267">
        <f>BK212</f>
        <v>0</v>
      </c>
      <c r="K212" s="187"/>
      <c r="L212" s="192"/>
      <c r="M212" s="193"/>
      <c r="N212" s="194"/>
      <c r="O212" s="194"/>
      <c r="P212" s="195">
        <f>P213+P265+P277</f>
        <v>0</v>
      </c>
      <c r="Q212" s="194"/>
      <c r="R212" s="195">
        <f>R213+R265+R277</f>
        <v>38.468085000000002</v>
      </c>
      <c r="S212" s="194"/>
      <c r="T212" s="196">
        <f>T213+T265+T277</f>
        <v>0.16400000000000001</v>
      </c>
      <c r="AR212" s="197" t="s">
        <v>75</v>
      </c>
      <c r="AT212" s="198" t="s">
        <v>67</v>
      </c>
      <c r="AU212" s="198" t="s">
        <v>75</v>
      </c>
      <c r="AY212" s="197" t="s">
        <v>188</v>
      </c>
      <c r="BK212" s="199">
        <f>BK213+BK265+BK277</f>
        <v>0</v>
      </c>
    </row>
    <row r="213" spans="2:65" s="11" customFormat="1" ht="14.85" customHeight="1">
      <c r="B213" s="186"/>
      <c r="C213" s="187"/>
      <c r="D213" s="200" t="s">
        <v>67</v>
      </c>
      <c r="E213" s="201" t="s">
        <v>425</v>
      </c>
      <c r="F213" s="201" t="s">
        <v>426</v>
      </c>
      <c r="G213" s="187"/>
      <c r="H213" s="187"/>
      <c r="I213" s="190"/>
      <c r="J213" s="202">
        <f>BK213</f>
        <v>0</v>
      </c>
      <c r="K213" s="187"/>
      <c r="L213" s="192"/>
      <c r="M213" s="193"/>
      <c r="N213" s="194"/>
      <c r="O213" s="194"/>
      <c r="P213" s="195">
        <f>SUM(P214:P264)</f>
        <v>0</v>
      </c>
      <c r="Q213" s="194"/>
      <c r="R213" s="195">
        <f>SUM(R214:R264)</f>
        <v>28.725200000000005</v>
      </c>
      <c r="S213" s="194"/>
      <c r="T213" s="196">
        <f>SUM(T214:T264)</f>
        <v>0</v>
      </c>
      <c r="AR213" s="197" t="s">
        <v>75</v>
      </c>
      <c r="AT213" s="198" t="s">
        <v>67</v>
      </c>
      <c r="AU213" s="198" t="s">
        <v>79</v>
      </c>
      <c r="AY213" s="197" t="s">
        <v>188</v>
      </c>
      <c r="BK213" s="199">
        <f>SUM(BK214:BK264)</f>
        <v>0</v>
      </c>
    </row>
    <row r="214" spans="2:65" s="1" customFormat="1" ht="22.5" customHeight="1">
      <c r="B214" s="42"/>
      <c r="C214" s="203" t="s">
        <v>427</v>
      </c>
      <c r="D214" s="203" t="s">
        <v>190</v>
      </c>
      <c r="E214" s="204" t="s">
        <v>428</v>
      </c>
      <c r="F214" s="205" t="s">
        <v>429</v>
      </c>
      <c r="G214" s="206" t="s">
        <v>430</v>
      </c>
      <c r="H214" s="207">
        <v>9</v>
      </c>
      <c r="I214" s="208"/>
      <c r="J214" s="209">
        <f>ROUND(I214*H214,2)</f>
        <v>0</v>
      </c>
      <c r="K214" s="205" t="s">
        <v>194</v>
      </c>
      <c r="L214" s="62"/>
      <c r="M214" s="210" t="s">
        <v>21</v>
      </c>
      <c r="N214" s="211" t="s">
        <v>39</v>
      </c>
      <c r="O214" s="43"/>
      <c r="P214" s="212">
        <f>O214*H214</f>
        <v>0</v>
      </c>
      <c r="Q214" s="212">
        <v>6.9999999999999999E-4</v>
      </c>
      <c r="R214" s="212">
        <f>Q214*H214</f>
        <v>6.3E-3</v>
      </c>
      <c r="S214" s="212">
        <v>0</v>
      </c>
      <c r="T214" s="213">
        <f>S214*H214</f>
        <v>0</v>
      </c>
      <c r="AR214" s="25" t="s">
        <v>195</v>
      </c>
      <c r="AT214" s="25" t="s">
        <v>190</v>
      </c>
      <c r="AU214" s="25" t="s">
        <v>114</v>
      </c>
      <c r="AY214" s="25" t="s">
        <v>188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5" t="s">
        <v>75</v>
      </c>
      <c r="BK214" s="214">
        <f>ROUND(I214*H214,2)</f>
        <v>0</v>
      </c>
      <c r="BL214" s="25" t="s">
        <v>195</v>
      </c>
      <c r="BM214" s="25" t="s">
        <v>431</v>
      </c>
    </row>
    <row r="215" spans="2:65" s="12" customFormat="1">
      <c r="B215" s="215"/>
      <c r="C215" s="216"/>
      <c r="D215" s="217" t="s">
        <v>197</v>
      </c>
      <c r="E215" s="218" t="s">
        <v>21</v>
      </c>
      <c r="F215" s="219" t="s">
        <v>432</v>
      </c>
      <c r="G215" s="216"/>
      <c r="H215" s="220">
        <v>1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197</v>
      </c>
      <c r="AU215" s="226" t="s">
        <v>114</v>
      </c>
      <c r="AV215" s="12" t="s">
        <v>79</v>
      </c>
      <c r="AW215" s="12" t="s">
        <v>32</v>
      </c>
      <c r="AX215" s="12" t="s">
        <v>68</v>
      </c>
      <c r="AY215" s="226" t="s">
        <v>188</v>
      </c>
    </row>
    <row r="216" spans="2:65" s="12" customFormat="1">
      <c r="B216" s="215"/>
      <c r="C216" s="216"/>
      <c r="D216" s="217" t="s">
        <v>197</v>
      </c>
      <c r="E216" s="218" t="s">
        <v>21</v>
      </c>
      <c r="F216" s="219" t="s">
        <v>433</v>
      </c>
      <c r="G216" s="216"/>
      <c r="H216" s="220">
        <v>1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197</v>
      </c>
      <c r="AU216" s="226" t="s">
        <v>114</v>
      </c>
      <c r="AV216" s="12" t="s">
        <v>79</v>
      </c>
      <c r="AW216" s="12" t="s">
        <v>32</v>
      </c>
      <c r="AX216" s="12" t="s">
        <v>68</v>
      </c>
      <c r="AY216" s="226" t="s">
        <v>188</v>
      </c>
    </row>
    <row r="217" spans="2:65" s="12" customFormat="1">
      <c r="B217" s="215"/>
      <c r="C217" s="216"/>
      <c r="D217" s="217" t="s">
        <v>197</v>
      </c>
      <c r="E217" s="218" t="s">
        <v>21</v>
      </c>
      <c r="F217" s="219" t="s">
        <v>434</v>
      </c>
      <c r="G217" s="216"/>
      <c r="H217" s="220">
        <v>1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197</v>
      </c>
      <c r="AU217" s="226" t="s">
        <v>114</v>
      </c>
      <c r="AV217" s="12" t="s">
        <v>79</v>
      </c>
      <c r="AW217" s="12" t="s">
        <v>32</v>
      </c>
      <c r="AX217" s="12" t="s">
        <v>68</v>
      </c>
      <c r="AY217" s="226" t="s">
        <v>188</v>
      </c>
    </row>
    <row r="218" spans="2:65" s="12" customFormat="1">
      <c r="B218" s="215"/>
      <c r="C218" s="216"/>
      <c r="D218" s="217" t="s">
        <v>197</v>
      </c>
      <c r="E218" s="218" t="s">
        <v>21</v>
      </c>
      <c r="F218" s="219" t="s">
        <v>435</v>
      </c>
      <c r="G218" s="216"/>
      <c r="H218" s="220">
        <v>1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197</v>
      </c>
      <c r="AU218" s="226" t="s">
        <v>114</v>
      </c>
      <c r="AV218" s="12" t="s">
        <v>79</v>
      </c>
      <c r="AW218" s="12" t="s">
        <v>32</v>
      </c>
      <c r="AX218" s="12" t="s">
        <v>68</v>
      </c>
      <c r="AY218" s="226" t="s">
        <v>188</v>
      </c>
    </row>
    <row r="219" spans="2:65" s="12" customFormat="1">
      <c r="B219" s="215"/>
      <c r="C219" s="216"/>
      <c r="D219" s="217" t="s">
        <v>197</v>
      </c>
      <c r="E219" s="218" t="s">
        <v>21</v>
      </c>
      <c r="F219" s="219" t="s">
        <v>436</v>
      </c>
      <c r="G219" s="216"/>
      <c r="H219" s="220">
        <v>1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197</v>
      </c>
      <c r="AU219" s="226" t="s">
        <v>114</v>
      </c>
      <c r="AV219" s="12" t="s">
        <v>79</v>
      </c>
      <c r="AW219" s="12" t="s">
        <v>32</v>
      </c>
      <c r="AX219" s="12" t="s">
        <v>68</v>
      </c>
      <c r="AY219" s="226" t="s">
        <v>188</v>
      </c>
    </row>
    <row r="220" spans="2:65" s="12" customFormat="1">
      <c r="B220" s="215"/>
      <c r="C220" s="216"/>
      <c r="D220" s="217" t="s">
        <v>197</v>
      </c>
      <c r="E220" s="218" t="s">
        <v>21</v>
      </c>
      <c r="F220" s="219" t="s">
        <v>437</v>
      </c>
      <c r="G220" s="216"/>
      <c r="H220" s="220">
        <v>1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197</v>
      </c>
      <c r="AU220" s="226" t="s">
        <v>114</v>
      </c>
      <c r="AV220" s="12" t="s">
        <v>79</v>
      </c>
      <c r="AW220" s="12" t="s">
        <v>32</v>
      </c>
      <c r="AX220" s="12" t="s">
        <v>68</v>
      </c>
      <c r="AY220" s="226" t="s">
        <v>188</v>
      </c>
    </row>
    <row r="221" spans="2:65" s="12" customFormat="1">
      <c r="B221" s="215"/>
      <c r="C221" s="216"/>
      <c r="D221" s="217" t="s">
        <v>197</v>
      </c>
      <c r="E221" s="218" t="s">
        <v>21</v>
      </c>
      <c r="F221" s="219" t="s">
        <v>438</v>
      </c>
      <c r="G221" s="216"/>
      <c r="H221" s="220">
        <v>1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197</v>
      </c>
      <c r="AU221" s="226" t="s">
        <v>114</v>
      </c>
      <c r="AV221" s="12" t="s">
        <v>79</v>
      </c>
      <c r="AW221" s="12" t="s">
        <v>32</v>
      </c>
      <c r="AX221" s="12" t="s">
        <v>68</v>
      </c>
      <c r="AY221" s="226" t="s">
        <v>188</v>
      </c>
    </row>
    <row r="222" spans="2:65" s="12" customFormat="1">
      <c r="B222" s="215"/>
      <c r="C222" s="216"/>
      <c r="D222" s="217" t="s">
        <v>197</v>
      </c>
      <c r="E222" s="218" t="s">
        <v>21</v>
      </c>
      <c r="F222" s="219" t="s">
        <v>438</v>
      </c>
      <c r="G222" s="216"/>
      <c r="H222" s="220">
        <v>1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197</v>
      </c>
      <c r="AU222" s="226" t="s">
        <v>114</v>
      </c>
      <c r="AV222" s="12" t="s">
        <v>79</v>
      </c>
      <c r="AW222" s="12" t="s">
        <v>32</v>
      </c>
      <c r="AX222" s="12" t="s">
        <v>68</v>
      </c>
      <c r="AY222" s="226" t="s">
        <v>188</v>
      </c>
    </row>
    <row r="223" spans="2:65" s="12" customFormat="1">
      <c r="B223" s="215"/>
      <c r="C223" s="216"/>
      <c r="D223" s="217" t="s">
        <v>197</v>
      </c>
      <c r="E223" s="218" t="s">
        <v>21</v>
      </c>
      <c r="F223" s="219" t="s">
        <v>439</v>
      </c>
      <c r="G223" s="216"/>
      <c r="H223" s="220">
        <v>1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197</v>
      </c>
      <c r="AU223" s="226" t="s">
        <v>114</v>
      </c>
      <c r="AV223" s="12" t="s">
        <v>79</v>
      </c>
      <c r="AW223" s="12" t="s">
        <v>32</v>
      </c>
      <c r="AX223" s="12" t="s">
        <v>68</v>
      </c>
      <c r="AY223" s="226" t="s">
        <v>188</v>
      </c>
    </row>
    <row r="224" spans="2:65" s="13" customFormat="1">
      <c r="B224" s="227"/>
      <c r="C224" s="228"/>
      <c r="D224" s="229" t="s">
        <v>197</v>
      </c>
      <c r="E224" s="230" t="s">
        <v>21</v>
      </c>
      <c r="F224" s="231" t="s">
        <v>199</v>
      </c>
      <c r="G224" s="228"/>
      <c r="H224" s="232">
        <v>9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197</v>
      </c>
      <c r="AU224" s="238" t="s">
        <v>114</v>
      </c>
      <c r="AV224" s="13" t="s">
        <v>114</v>
      </c>
      <c r="AW224" s="13" t="s">
        <v>32</v>
      </c>
      <c r="AX224" s="13" t="s">
        <v>75</v>
      </c>
      <c r="AY224" s="238" t="s">
        <v>188</v>
      </c>
    </row>
    <row r="225" spans="2:65" s="1" customFormat="1" ht="22.5" customHeight="1">
      <c r="B225" s="42"/>
      <c r="C225" s="256" t="s">
        <v>440</v>
      </c>
      <c r="D225" s="256" t="s">
        <v>292</v>
      </c>
      <c r="E225" s="257" t="s">
        <v>441</v>
      </c>
      <c r="F225" s="258" t="s">
        <v>442</v>
      </c>
      <c r="G225" s="259" t="s">
        <v>430</v>
      </c>
      <c r="H225" s="260">
        <v>19</v>
      </c>
      <c r="I225" s="261"/>
      <c r="J225" s="262">
        <f>ROUND(I225*H225,2)</f>
        <v>0</v>
      </c>
      <c r="K225" s="258" t="s">
        <v>21</v>
      </c>
      <c r="L225" s="263"/>
      <c r="M225" s="264" t="s">
        <v>21</v>
      </c>
      <c r="N225" s="265" t="s">
        <v>39</v>
      </c>
      <c r="O225" s="43"/>
      <c r="P225" s="212">
        <f>O225*H225</f>
        <v>0</v>
      </c>
      <c r="Q225" s="212">
        <v>3.0000000000000001E-3</v>
      </c>
      <c r="R225" s="212">
        <f>Q225*H225</f>
        <v>5.7000000000000002E-2</v>
      </c>
      <c r="S225" s="212">
        <v>0</v>
      </c>
      <c r="T225" s="213">
        <f>S225*H225</f>
        <v>0</v>
      </c>
      <c r="AR225" s="25" t="s">
        <v>227</v>
      </c>
      <c r="AT225" s="25" t="s">
        <v>292</v>
      </c>
      <c r="AU225" s="25" t="s">
        <v>114</v>
      </c>
      <c r="AY225" s="25" t="s">
        <v>188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75</v>
      </c>
      <c r="BK225" s="214">
        <f>ROUND(I225*H225,2)</f>
        <v>0</v>
      </c>
      <c r="BL225" s="25" t="s">
        <v>195</v>
      </c>
      <c r="BM225" s="25" t="s">
        <v>443</v>
      </c>
    </row>
    <row r="226" spans="2:65" s="12" customFormat="1">
      <c r="B226" s="215"/>
      <c r="C226" s="216"/>
      <c r="D226" s="229" t="s">
        <v>197</v>
      </c>
      <c r="E226" s="239" t="s">
        <v>21</v>
      </c>
      <c r="F226" s="240" t="s">
        <v>286</v>
      </c>
      <c r="G226" s="216"/>
      <c r="H226" s="241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197</v>
      </c>
      <c r="AU226" s="226" t="s">
        <v>114</v>
      </c>
      <c r="AV226" s="12" t="s">
        <v>79</v>
      </c>
      <c r="AW226" s="12" t="s">
        <v>32</v>
      </c>
      <c r="AX226" s="12" t="s">
        <v>75</v>
      </c>
      <c r="AY226" s="226" t="s">
        <v>188</v>
      </c>
    </row>
    <row r="227" spans="2:65" s="1" customFormat="1" ht="22.5" customHeight="1">
      <c r="B227" s="42"/>
      <c r="C227" s="203" t="s">
        <v>444</v>
      </c>
      <c r="D227" s="203" t="s">
        <v>190</v>
      </c>
      <c r="E227" s="204" t="s">
        <v>445</v>
      </c>
      <c r="F227" s="205" t="s">
        <v>446</v>
      </c>
      <c r="G227" s="206" t="s">
        <v>430</v>
      </c>
      <c r="H227" s="207">
        <v>9</v>
      </c>
      <c r="I227" s="208"/>
      <c r="J227" s="209">
        <f>ROUND(I227*H227,2)</f>
        <v>0</v>
      </c>
      <c r="K227" s="205" t="s">
        <v>194</v>
      </c>
      <c r="L227" s="62"/>
      <c r="M227" s="210" t="s">
        <v>21</v>
      </c>
      <c r="N227" s="211" t="s">
        <v>39</v>
      </c>
      <c r="O227" s="43"/>
      <c r="P227" s="212">
        <f>O227*H227</f>
        <v>0</v>
      </c>
      <c r="Q227" s="212">
        <v>0.11241</v>
      </c>
      <c r="R227" s="212">
        <f>Q227*H227</f>
        <v>1.01169</v>
      </c>
      <c r="S227" s="212">
        <v>0</v>
      </c>
      <c r="T227" s="213">
        <f>S227*H227</f>
        <v>0</v>
      </c>
      <c r="AR227" s="25" t="s">
        <v>195</v>
      </c>
      <c r="AT227" s="25" t="s">
        <v>190</v>
      </c>
      <c r="AU227" s="25" t="s">
        <v>114</v>
      </c>
      <c r="AY227" s="25" t="s">
        <v>188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75</v>
      </c>
      <c r="BK227" s="214">
        <f>ROUND(I227*H227,2)</f>
        <v>0</v>
      </c>
      <c r="BL227" s="25" t="s">
        <v>195</v>
      </c>
      <c r="BM227" s="25" t="s">
        <v>447</v>
      </c>
    </row>
    <row r="228" spans="2:65" s="12" customFormat="1">
      <c r="B228" s="215"/>
      <c r="C228" s="216"/>
      <c r="D228" s="229" t="s">
        <v>197</v>
      </c>
      <c r="E228" s="239" t="s">
        <v>21</v>
      </c>
      <c r="F228" s="240" t="s">
        <v>231</v>
      </c>
      <c r="G228" s="216"/>
      <c r="H228" s="241">
        <v>9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197</v>
      </c>
      <c r="AU228" s="226" t="s">
        <v>114</v>
      </c>
      <c r="AV228" s="12" t="s">
        <v>79</v>
      </c>
      <c r="AW228" s="12" t="s">
        <v>32</v>
      </c>
      <c r="AX228" s="12" t="s">
        <v>75</v>
      </c>
      <c r="AY228" s="226" t="s">
        <v>188</v>
      </c>
    </row>
    <row r="229" spans="2:65" s="1" customFormat="1" ht="22.5" customHeight="1">
      <c r="B229" s="42"/>
      <c r="C229" s="256" t="s">
        <v>448</v>
      </c>
      <c r="D229" s="256" t="s">
        <v>292</v>
      </c>
      <c r="E229" s="257" t="s">
        <v>449</v>
      </c>
      <c r="F229" s="258" t="s">
        <v>450</v>
      </c>
      <c r="G229" s="259" t="s">
        <v>430</v>
      </c>
      <c r="H229" s="260">
        <v>9</v>
      </c>
      <c r="I229" s="261"/>
      <c r="J229" s="262">
        <f>ROUND(I229*H229,2)</f>
        <v>0</v>
      </c>
      <c r="K229" s="258" t="s">
        <v>194</v>
      </c>
      <c r="L229" s="263"/>
      <c r="M229" s="264" t="s">
        <v>21</v>
      </c>
      <c r="N229" s="265" t="s">
        <v>39</v>
      </c>
      <c r="O229" s="43"/>
      <c r="P229" s="212">
        <f>O229*H229</f>
        <v>0</v>
      </c>
      <c r="Q229" s="212">
        <v>6.4999999999999997E-3</v>
      </c>
      <c r="R229" s="212">
        <f>Q229*H229</f>
        <v>5.8499999999999996E-2</v>
      </c>
      <c r="S229" s="212">
        <v>0</v>
      </c>
      <c r="T229" s="213">
        <f>S229*H229</f>
        <v>0</v>
      </c>
      <c r="AR229" s="25" t="s">
        <v>227</v>
      </c>
      <c r="AT229" s="25" t="s">
        <v>292</v>
      </c>
      <c r="AU229" s="25" t="s">
        <v>114</v>
      </c>
      <c r="AY229" s="25" t="s">
        <v>188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75</v>
      </c>
      <c r="BK229" s="214">
        <f>ROUND(I229*H229,2)</f>
        <v>0</v>
      </c>
      <c r="BL229" s="25" t="s">
        <v>195</v>
      </c>
      <c r="BM229" s="25" t="s">
        <v>451</v>
      </c>
    </row>
    <row r="230" spans="2:65" s="12" customFormat="1">
      <c r="B230" s="215"/>
      <c r="C230" s="216"/>
      <c r="D230" s="229" t="s">
        <v>197</v>
      </c>
      <c r="E230" s="239" t="s">
        <v>21</v>
      </c>
      <c r="F230" s="240" t="s">
        <v>231</v>
      </c>
      <c r="G230" s="216"/>
      <c r="H230" s="241">
        <v>9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197</v>
      </c>
      <c r="AU230" s="226" t="s">
        <v>114</v>
      </c>
      <c r="AV230" s="12" t="s">
        <v>79</v>
      </c>
      <c r="AW230" s="12" t="s">
        <v>32</v>
      </c>
      <c r="AX230" s="12" t="s">
        <v>75</v>
      </c>
      <c r="AY230" s="226" t="s">
        <v>188</v>
      </c>
    </row>
    <row r="231" spans="2:65" s="1" customFormat="1" ht="22.5" customHeight="1">
      <c r="B231" s="42"/>
      <c r="C231" s="256" t="s">
        <v>452</v>
      </c>
      <c r="D231" s="256" t="s">
        <v>292</v>
      </c>
      <c r="E231" s="257" t="s">
        <v>453</v>
      </c>
      <c r="F231" s="258" t="s">
        <v>454</v>
      </c>
      <c r="G231" s="259" t="s">
        <v>430</v>
      </c>
      <c r="H231" s="260">
        <v>9</v>
      </c>
      <c r="I231" s="261"/>
      <c r="J231" s="262">
        <f>ROUND(I231*H231,2)</f>
        <v>0</v>
      </c>
      <c r="K231" s="258" t="s">
        <v>194</v>
      </c>
      <c r="L231" s="263"/>
      <c r="M231" s="264" t="s">
        <v>21</v>
      </c>
      <c r="N231" s="265" t="s">
        <v>39</v>
      </c>
      <c r="O231" s="43"/>
      <c r="P231" s="212">
        <f>O231*H231</f>
        <v>0</v>
      </c>
      <c r="Q231" s="212">
        <v>3.3E-3</v>
      </c>
      <c r="R231" s="212">
        <f>Q231*H231</f>
        <v>2.9700000000000001E-2</v>
      </c>
      <c r="S231" s="212">
        <v>0</v>
      </c>
      <c r="T231" s="213">
        <f>S231*H231</f>
        <v>0</v>
      </c>
      <c r="AR231" s="25" t="s">
        <v>227</v>
      </c>
      <c r="AT231" s="25" t="s">
        <v>292</v>
      </c>
      <c r="AU231" s="25" t="s">
        <v>114</v>
      </c>
      <c r="AY231" s="25" t="s">
        <v>188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75</v>
      </c>
      <c r="BK231" s="214">
        <f>ROUND(I231*H231,2)</f>
        <v>0</v>
      </c>
      <c r="BL231" s="25" t="s">
        <v>195</v>
      </c>
      <c r="BM231" s="25" t="s">
        <v>455</v>
      </c>
    </row>
    <row r="232" spans="2:65" s="12" customFormat="1">
      <c r="B232" s="215"/>
      <c r="C232" s="216"/>
      <c r="D232" s="229" t="s">
        <v>197</v>
      </c>
      <c r="E232" s="239" t="s">
        <v>21</v>
      </c>
      <c r="F232" s="240" t="s">
        <v>231</v>
      </c>
      <c r="G232" s="216"/>
      <c r="H232" s="241">
        <v>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197</v>
      </c>
      <c r="AU232" s="226" t="s">
        <v>114</v>
      </c>
      <c r="AV232" s="12" t="s">
        <v>79</v>
      </c>
      <c r="AW232" s="12" t="s">
        <v>32</v>
      </c>
      <c r="AX232" s="12" t="s">
        <v>75</v>
      </c>
      <c r="AY232" s="226" t="s">
        <v>188</v>
      </c>
    </row>
    <row r="233" spans="2:65" s="1" customFormat="1" ht="22.5" customHeight="1">
      <c r="B233" s="42"/>
      <c r="C233" s="203" t="s">
        <v>456</v>
      </c>
      <c r="D233" s="203" t="s">
        <v>190</v>
      </c>
      <c r="E233" s="204" t="s">
        <v>457</v>
      </c>
      <c r="F233" s="205" t="s">
        <v>458</v>
      </c>
      <c r="G233" s="206" t="s">
        <v>430</v>
      </c>
      <c r="H233" s="207">
        <v>2</v>
      </c>
      <c r="I233" s="208"/>
      <c r="J233" s="209">
        <f>ROUND(I233*H233,2)</f>
        <v>0</v>
      </c>
      <c r="K233" s="205" t="s">
        <v>194</v>
      </c>
      <c r="L233" s="62"/>
      <c r="M233" s="210" t="s">
        <v>21</v>
      </c>
      <c r="N233" s="211" t="s">
        <v>39</v>
      </c>
      <c r="O233" s="43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25" t="s">
        <v>195</v>
      </c>
      <c r="AT233" s="25" t="s">
        <v>190</v>
      </c>
      <c r="AU233" s="25" t="s">
        <v>114</v>
      </c>
      <c r="AY233" s="25" t="s">
        <v>188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5" t="s">
        <v>75</v>
      </c>
      <c r="BK233" s="214">
        <f>ROUND(I233*H233,2)</f>
        <v>0</v>
      </c>
      <c r="BL233" s="25" t="s">
        <v>195</v>
      </c>
      <c r="BM233" s="25" t="s">
        <v>459</v>
      </c>
    </row>
    <row r="234" spans="2:65" s="12" customFormat="1">
      <c r="B234" s="215"/>
      <c r="C234" s="216"/>
      <c r="D234" s="229" t="s">
        <v>197</v>
      </c>
      <c r="E234" s="239" t="s">
        <v>21</v>
      </c>
      <c r="F234" s="240" t="s">
        <v>79</v>
      </c>
      <c r="G234" s="216"/>
      <c r="H234" s="241">
        <v>2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197</v>
      </c>
      <c r="AU234" s="226" t="s">
        <v>114</v>
      </c>
      <c r="AV234" s="12" t="s">
        <v>79</v>
      </c>
      <c r="AW234" s="12" t="s">
        <v>32</v>
      </c>
      <c r="AX234" s="12" t="s">
        <v>75</v>
      </c>
      <c r="AY234" s="226" t="s">
        <v>188</v>
      </c>
    </row>
    <row r="235" spans="2:65" s="1" customFormat="1" ht="22.5" customHeight="1">
      <c r="B235" s="42"/>
      <c r="C235" s="256" t="s">
        <v>460</v>
      </c>
      <c r="D235" s="256" t="s">
        <v>292</v>
      </c>
      <c r="E235" s="257" t="s">
        <v>461</v>
      </c>
      <c r="F235" s="258" t="s">
        <v>462</v>
      </c>
      <c r="G235" s="259" t="s">
        <v>430</v>
      </c>
      <c r="H235" s="260">
        <v>2</v>
      </c>
      <c r="I235" s="261"/>
      <c r="J235" s="262">
        <f>ROUND(I235*H235,2)</f>
        <v>0</v>
      </c>
      <c r="K235" s="258" t="s">
        <v>194</v>
      </c>
      <c r="L235" s="263"/>
      <c r="M235" s="264" t="s">
        <v>21</v>
      </c>
      <c r="N235" s="265" t="s">
        <v>39</v>
      </c>
      <c r="O235" s="43"/>
      <c r="P235" s="212">
        <f>O235*H235</f>
        <v>0</v>
      </c>
      <c r="Q235" s="212">
        <v>1.5699999999999999E-2</v>
      </c>
      <c r="R235" s="212">
        <f>Q235*H235</f>
        <v>3.1399999999999997E-2</v>
      </c>
      <c r="S235" s="212">
        <v>0</v>
      </c>
      <c r="T235" s="213">
        <f>S235*H235</f>
        <v>0</v>
      </c>
      <c r="AR235" s="25" t="s">
        <v>227</v>
      </c>
      <c r="AT235" s="25" t="s">
        <v>292</v>
      </c>
      <c r="AU235" s="25" t="s">
        <v>114</v>
      </c>
      <c r="AY235" s="25" t="s">
        <v>188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75</v>
      </c>
      <c r="BK235" s="214">
        <f>ROUND(I235*H235,2)</f>
        <v>0</v>
      </c>
      <c r="BL235" s="25" t="s">
        <v>195</v>
      </c>
      <c r="BM235" s="25" t="s">
        <v>463</v>
      </c>
    </row>
    <row r="236" spans="2:65" s="1" customFormat="1" ht="22.5" customHeight="1">
      <c r="B236" s="42"/>
      <c r="C236" s="203" t="s">
        <v>464</v>
      </c>
      <c r="D236" s="203" t="s">
        <v>190</v>
      </c>
      <c r="E236" s="204" t="s">
        <v>465</v>
      </c>
      <c r="F236" s="205" t="s">
        <v>466</v>
      </c>
      <c r="G236" s="206" t="s">
        <v>234</v>
      </c>
      <c r="H236" s="207">
        <v>100</v>
      </c>
      <c r="I236" s="208"/>
      <c r="J236" s="209">
        <f>ROUND(I236*H236,2)</f>
        <v>0</v>
      </c>
      <c r="K236" s="205" t="s">
        <v>194</v>
      </c>
      <c r="L236" s="62"/>
      <c r="M236" s="210" t="s">
        <v>21</v>
      </c>
      <c r="N236" s="211" t="s">
        <v>39</v>
      </c>
      <c r="O236" s="43"/>
      <c r="P236" s="212">
        <f>O236*H236</f>
        <v>0</v>
      </c>
      <c r="Q236" s="212">
        <v>2.0000000000000001E-4</v>
      </c>
      <c r="R236" s="212">
        <f>Q236*H236</f>
        <v>0.02</v>
      </c>
      <c r="S236" s="212">
        <v>0</v>
      </c>
      <c r="T236" s="213">
        <f>S236*H236</f>
        <v>0</v>
      </c>
      <c r="AR236" s="25" t="s">
        <v>195</v>
      </c>
      <c r="AT236" s="25" t="s">
        <v>190</v>
      </c>
      <c r="AU236" s="25" t="s">
        <v>114</v>
      </c>
      <c r="AY236" s="25" t="s">
        <v>188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75</v>
      </c>
      <c r="BK236" s="214">
        <f>ROUND(I236*H236,2)</f>
        <v>0</v>
      </c>
      <c r="BL236" s="25" t="s">
        <v>195</v>
      </c>
      <c r="BM236" s="25" t="s">
        <v>467</v>
      </c>
    </row>
    <row r="237" spans="2:65" s="12" customFormat="1">
      <c r="B237" s="215"/>
      <c r="C237" s="216"/>
      <c r="D237" s="217" t="s">
        <v>197</v>
      </c>
      <c r="E237" s="218" t="s">
        <v>21</v>
      </c>
      <c r="F237" s="219" t="s">
        <v>468</v>
      </c>
      <c r="G237" s="216"/>
      <c r="H237" s="220">
        <v>100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197</v>
      </c>
      <c r="AU237" s="226" t="s">
        <v>114</v>
      </c>
      <c r="AV237" s="12" t="s">
        <v>79</v>
      </c>
      <c r="AW237" s="12" t="s">
        <v>32</v>
      </c>
      <c r="AX237" s="12" t="s">
        <v>68</v>
      </c>
      <c r="AY237" s="226" t="s">
        <v>188</v>
      </c>
    </row>
    <row r="238" spans="2:65" s="13" customFormat="1">
      <c r="B238" s="227"/>
      <c r="C238" s="228"/>
      <c r="D238" s="229" t="s">
        <v>197</v>
      </c>
      <c r="E238" s="230" t="s">
        <v>21</v>
      </c>
      <c r="F238" s="231" t="s">
        <v>199</v>
      </c>
      <c r="G238" s="228"/>
      <c r="H238" s="232">
        <v>100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197</v>
      </c>
      <c r="AU238" s="238" t="s">
        <v>114</v>
      </c>
      <c r="AV238" s="13" t="s">
        <v>114</v>
      </c>
      <c r="AW238" s="13" t="s">
        <v>32</v>
      </c>
      <c r="AX238" s="13" t="s">
        <v>75</v>
      </c>
      <c r="AY238" s="238" t="s">
        <v>188</v>
      </c>
    </row>
    <row r="239" spans="2:65" s="1" customFormat="1" ht="22.5" customHeight="1">
      <c r="B239" s="42"/>
      <c r="C239" s="203" t="s">
        <v>469</v>
      </c>
      <c r="D239" s="203" t="s">
        <v>190</v>
      </c>
      <c r="E239" s="204" t="s">
        <v>470</v>
      </c>
      <c r="F239" s="205" t="s">
        <v>471</v>
      </c>
      <c r="G239" s="206" t="s">
        <v>430</v>
      </c>
      <c r="H239" s="207">
        <v>1</v>
      </c>
      <c r="I239" s="208"/>
      <c r="J239" s="209">
        <f>ROUND(I239*H239,2)</f>
        <v>0</v>
      </c>
      <c r="K239" s="205" t="s">
        <v>194</v>
      </c>
      <c r="L239" s="62"/>
      <c r="M239" s="210" t="s">
        <v>21</v>
      </c>
      <c r="N239" s="211" t="s">
        <v>39</v>
      </c>
      <c r="O239" s="43"/>
      <c r="P239" s="212">
        <f>O239*H239</f>
        <v>0</v>
      </c>
      <c r="Q239" s="212">
        <v>2.1900000000000001E-3</v>
      </c>
      <c r="R239" s="212">
        <f>Q239*H239</f>
        <v>2.1900000000000001E-3</v>
      </c>
      <c r="S239" s="212">
        <v>0</v>
      </c>
      <c r="T239" s="213">
        <f>S239*H239</f>
        <v>0</v>
      </c>
      <c r="AR239" s="25" t="s">
        <v>195</v>
      </c>
      <c r="AT239" s="25" t="s">
        <v>190</v>
      </c>
      <c r="AU239" s="25" t="s">
        <v>114</v>
      </c>
      <c r="AY239" s="25" t="s">
        <v>188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75</v>
      </c>
      <c r="BK239" s="214">
        <f>ROUND(I239*H239,2)</f>
        <v>0</v>
      </c>
      <c r="BL239" s="25" t="s">
        <v>195</v>
      </c>
      <c r="BM239" s="25" t="s">
        <v>472</v>
      </c>
    </row>
    <row r="240" spans="2:65" s="12" customFormat="1">
      <c r="B240" s="215"/>
      <c r="C240" s="216"/>
      <c r="D240" s="229" t="s">
        <v>197</v>
      </c>
      <c r="E240" s="239" t="s">
        <v>21</v>
      </c>
      <c r="F240" s="240" t="s">
        <v>473</v>
      </c>
      <c r="G240" s="216"/>
      <c r="H240" s="241">
        <v>1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197</v>
      </c>
      <c r="AU240" s="226" t="s">
        <v>114</v>
      </c>
      <c r="AV240" s="12" t="s">
        <v>79</v>
      </c>
      <c r="AW240" s="12" t="s">
        <v>32</v>
      </c>
      <c r="AX240" s="12" t="s">
        <v>75</v>
      </c>
      <c r="AY240" s="226" t="s">
        <v>188</v>
      </c>
    </row>
    <row r="241" spans="2:65" s="1" customFormat="1" ht="31.5" customHeight="1">
      <c r="B241" s="42"/>
      <c r="C241" s="203" t="s">
        <v>474</v>
      </c>
      <c r="D241" s="203" t="s">
        <v>190</v>
      </c>
      <c r="E241" s="204" t="s">
        <v>475</v>
      </c>
      <c r="F241" s="205" t="s">
        <v>476</v>
      </c>
      <c r="G241" s="206" t="s">
        <v>234</v>
      </c>
      <c r="H241" s="207">
        <v>109</v>
      </c>
      <c r="I241" s="208"/>
      <c r="J241" s="209">
        <f>ROUND(I241*H241,2)</f>
        <v>0</v>
      </c>
      <c r="K241" s="205" t="s">
        <v>194</v>
      </c>
      <c r="L241" s="62"/>
      <c r="M241" s="210" t="s">
        <v>21</v>
      </c>
      <c r="N241" s="211" t="s">
        <v>39</v>
      </c>
      <c r="O241" s="43"/>
      <c r="P241" s="212">
        <f>O241*H241</f>
        <v>0</v>
      </c>
      <c r="Q241" s="212">
        <v>0.15540000000000001</v>
      </c>
      <c r="R241" s="212">
        <f>Q241*H241</f>
        <v>16.938600000000001</v>
      </c>
      <c r="S241" s="212">
        <v>0</v>
      </c>
      <c r="T241" s="213">
        <f>S241*H241</f>
        <v>0</v>
      </c>
      <c r="AR241" s="25" t="s">
        <v>195</v>
      </c>
      <c r="AT241" s="25" t="s">
        <v>190</v>
      </c>
      <c r="AU241" s="25" t="s">
        <v>114</v>
      </c>
      <c r="AY241" s="25" t="s">
        <v>188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75</v>
      </c>
      <c r="BK241" s="214">
        <f>ROUND(I241*H241,2)</f>
        <v>0</v>
      </c>
      <c r="BL241" s="25" t="s">
        <v>195</v>
      </c>
      <c r="BM241" s="25" t="s">
        <v>477</v>
      </c>
    </row>
    <row r="242" spans="2:65" s="12" customFormat="1">
      <c r="B242" s="215"/>
      <c r="C242" s="216"/>
      <c r="D242" s="217" t="s">
        <v>197</v>
      </c>
      <c r="E242" s="218" t="s">
        <v>21</v>
      </c>
      <c r="F242" s="219" t="s">
        <v>478</v>
      </c>
      <c r="G242" s="216"/>
      <c r="H242" s="220">
        <v>64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197</v>
      </c>
      <c r="AU242" s="226" t="s">
        <v>114</v>
      </c>
      <c r="AV242" s="12" t="s">
        <v>79</v>
      </c>
      <c r="AW242" s="12" t="s">
        <v>32</v>
      </c>
      <c r="AX242" s="12" t="s">
        <v>68</v>
      </c>
      <c r="AY242" s="226" t="s">
        <v>188</v>
      </c>
    </row>
    <row r="243" spans="2:65" s="12" customFormat="1">
      <c r="B243" s="215"/>
      <c r="C243" s="216"/>
      <c r="D243" s="217" t="s">
        <v>197</v>
      </c>
      <c r="E243" s="218" t="s">
        <v>21</v>
      </c>
      <c r="F243" s="219" t="s">
        <v>414</v>
      </c>
      <c r="G243" s="216"/>
      <c r="H243" s="220">
        <v>45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197</v>
      </c>
      <c r="AU243" s="226" t="s">
        <v>114</v>
      </c>
      <c r="AV243" s="12" t="s">
        <v>79</v>
      </c>
      <c r="AW243" s="12" t="s">
        <v>32</v>
      </c>
      <c r="AX243" s="12" t="s">
        <v>68</v>
      </c>
      <c r="AY243" s="226" t="s">
        <v>188</v>
      </c>
    </row>
    <row r="244" spans="2:65" s="13" customFormat="1">
      <c r="B244" s="227"/>
      <c r="C244" s="228"/>
      <c r="D244" s="229" t="s">
        <v>197</v>
      </c>
      <c r="E244" s="230" t="s">
        <v>21</v>
      </c>
      <c r="F244" s="231" t="s">
        <v>199</v>
      </c>
      <c r="G244" s="228"/>
      <c r="H244" s="232">
        <v>109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197</v>
      </c>
      <c r="AU244" s="238" t="s">
        <v>114</v>
      </c>
      <c r="AV244" s="13" t="s">
        <v>114</v>
      </c>
      <c r="AW244" s="13" t="s">
        <v>32</v>
      </c>
      <c r="AX244" s="13" t="s">
        <v>75</v>
      </c>
      <c r="AY244" s="238" t="s">
        <v>188</v>
      </c>
    </row>
    <row r="245" spans="2:65" s="1" customFormat="1" ht="22.5" customHeight="1">
      <c r="B245" s="42"/>
      <c r="C245" s="256" t="s">
        <v>479</v>
      </c>
      <c r="D245" s="256" t="s">
        <v>292</v>
      </c>
      <c r="E245" s="257" t="s">
        <v>480</v>
      </c>
      <c r="F245" s="258" t="s">
        <v>481</v>
      </c>
      <c r="G245" s="259" t="s">
        <v>430</v>
      </c>
      <c r="H245" s="260">
        <v>66</v>
      </c>
      <c r="I245" s="261"/>
      <c r="J245" s="262">
        <f>ROUND(I245*H245,2)</f>
        <v>0</v>
      </c>
      <c r="K245" s="258" t="s">
        <v>194</v>
      </c>
      <c r="L245" s="263"/>
      <c r="M245" s="264" t="s">
        <v>21</v>
      </c>
      <c r="N245" s="265" t="s">
        <v>39</v>
      </c>
      <c r="O245" s="43"/>
      <c r="P245" s="212">
        <f>O245*H245</f>
        <v>0</v>
      </c>
      <c r="Q245" s="212">
        <v>5.1499999999999997E-2</v>
      </c>
      <c r="R245" s="212">
        <f>Q245*H245</f>
        <v>3.399</v>
      </c>
      <c r="S245" s="212">
        <v>0</v>
      </c>
      <c r="T245" s="213">
        <f>S245*H245</f>
        <v>0</v>
      </c>
      <c r="AR245" s="25" t="s">
        <v>227</v>
      </c>
      <c r="AT245" s="25" t="s">
        <v>292</v>
      </c>
      <c r="AU245" s="25" t="s">
        <v>114</v>
      </c>
      <c r="AY245" s="25" t="s">
        <v>188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75</v>
      </c>
      <c r="BK245" s="214">
        <f>ROUND(I245*H245,2)</f>
        <v>0</v>
      </c>
      <c r="BL245" s="25" t="s">
        <v>195</v>
      </c>
      <c r="BM245" s="25" t="s">
        <v>482</v>
      </c>
    </row>
    <row r="246" spans="2:65" s="12" customFormat="1">
      <c r="B246" s="215"/>
      <c r="C246" s="216"/>
      <c r="D246" s="217" t="s">
        <v>197</v>
      </c>
      <c r="E246" s="218" t="s">
        <v>21</v>
      </c>
      <c r="F246" s="219" t="s">
        <v>478</v>
      </c>
      <c r="G246" s="216"/>
      <c r="H246" s="220">
        <v>64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197</v>
      </c>
      <c r="AU246" s="226" t="s">
        <v>114</v>
      </c>
      <c r="AV246" s="12" t="s">
        <v>79</v>
      </c>
      <c r="AW246" s="12" t="s">
        <v>32</v>
      </c>
      <c r="AX246" s="12" t="s">
        <v>68</v>
      </c>
      <c r="AY246" s="226" t="s">
        <v>188</v>
      </c>
    </row>
    <row r="247" spans="2:65" s="12" customFormat="1">
      <c r="B247" s="215"/>
      <c r="C247" s="216"/>
      <c r="D247" s="217" t="s">
        <v>197</v>
      </c>
      <c r="E247" s="218" t="s">
        <v>21</v>
      </c>
      <c r="F247" s="219" t="s">
        <v>483</v>
      </c>
      <c r="G247" s="216"/>
      <c r="H247" s="220">
        <v>2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197</v>
      </c>
      <c r="AU247" s="226" t="s">
        <v>114</v>
      </c>
      <c r="AV247" s="12" t="s">
        <v>79</v>
      </c>
      <c r="AW247" s="12" t="s">
        <v>32</v>
      </c>
      <c r="AX247" s="12" t="s">
        <v>68</v>
      </c>
      <c r="AY247" s="226" t="s">
        <v>188</v>
      </c>
    </row>
    <row r="248" spans="2:65" s="13" customFormat="1">
      <c r="B248" s="227"/>
      <c r="C248" s="228"/>
      <c r="D248" s="229" t="s">
        <v>197</v>
      </c>
      <c r="E248" s="230" t="s">
        <v>21</v>
      </c>
      <c r="F248" s="231" t="s">
        <v>199</v>
      </c>
      <c r="G248" s="228"/>
      <c r="H248" s="232">
        <v>66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197</v>
      </c>
      <c r="AU248" s="238" t="s">
        <v>114</v>
      </c>
      <c r="AV248" s="13" t="s">
        <v>114</v>
      </c>
      <c r="AW248" s="13" t="s">
        <v>32</v>
      </c>
      <c r="AX248" s="13" t="s">
        <v>75</v>
      </c>
      <c r="AY248" s="238" t="s">
        <v>188</v>
      </c>
    </row>
    <row r="249" spans="2:65" s="1" customFormat="1" ht="22.5" customHeight="1">
      <c r="B249" s="42"/>
      <c r="C249" s="256" t="s">
        <v>484</v>
      </c>
      <c r="D249" s="256" t="s">
        <v>292</v>
      </c>
      <c r="E249" s="257" t="s">
        <v>485</v>
      </c>
      <c r="F249" s="258" t="s">
        <v>486</v>
      </c>
      <c r="G249" s="259" t="s">
        <v>430</v>
      </c>
      <c r="H249" s="260">
        <v>46</v>
      </c>
      <c r="I249" s="261"/>
      <c r="J249" s="262">
        <f>ROUND(I249*H249,2)</f>
        <v>0</v>
      </c>
      <c r="K249" s="258" t="s">
        <v>194</v>
      </c>
      <c r="L249" s="263"/>
      <c r="M249" s="264" t="s">
        <v>21</v>
      </c>
      <c r="N249" s="265" t="s">
        <v>39</v>
      </c>
      <c r="O249" s="43"/>
      <c r="P249" s="212">
        <f>O249*H249</f>
        <v>0</v>
      </c>
      <c r="Q249" s="212">
        <v>4.8300000000000003E-2</v>
      </c>
      <c r="R249" s="212">
        <f>Q249*H249</f>
        <v>2.2218</v>
      </c>
      <c r="S249" s="212">
        <v>0</v>
      </c>
      <c r="T249" s="213">
        <f>S249*H249</f>
        <v>0</v>
      </c>
      <c r="AR249" s="25" t="s">
        <v>227</v>
      </c>
      <c r="AT249" s="25" t="s">
        <v>292</v>
      </c>
      <c r="AU249" s="25" t="s">
        <v>114</v>
      </c>
      <c r="AY249" s="25" t="s">
        <v>188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5" t="s">
        <v>75</v>
      </c>
      <c r="BK249" s="214">
        <f>ROUND(I249*H249,2)</f>
        <v>0</v>
      </c>
      <c r="BL249" s="25" t="s">
        <v>195</v>
      </c>
      <c r="BM249" s="25" t="s">
        <v>487</v>
      </c>
    </row>
    <row r="250" spans="2:65" s="12" customFormat="1">
      <c r="B250" s="215"/>
      <c r="C250" s="216"/>
      <c r="D250" s="217" t="s">
        <v>197</v>
      </c>
      <c r="E250" s="218" t="s">
        <v>21</v>
      </c>
      <c r="F250" s="219" t="s">
        <v>414</v>
      </c>
      <c r="G250" s="216"/>
      <c r="H250" s="220">
        <v>45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197</v>
      </c>
      <c r="AU250" s="226" t="s">
        <v>114</v>
      </c>
      <c r="AV250" s="12" t="s">
        <v>79</v>
      </c>
      <c r="AW250" s="12" t="s">
        <v>32</v>
      </c>
      <c r="AX250" s="12" t="s">
        <v>68</v>
      </c>
      <c r="AY250" s="226" t="s">
        <v>188</v>
      </c>
    </row>
    <row r="251" spans="2:65" s="12" customFormat="1">
      <c r="B251" s="215"/>
      <c r="C251" s="216"/>
      <c r="D251" s="217" t="s">
        <v>197</v>
      </c>
      <c r="E251" s="218" t="s">
        <v>21</v>
      </c>
      <c r="F251" s="219" t="s">
        <v>488</v>
      </c>
      <c r="G251" s="216"/>
      <c r="H251" s="220">
        <v>1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197</v>
      </c>
      <c r="AU251" s="226" t="s">
        <v>114</v>
      </c>
      <c r="AV251" s="12" t="s">
        <v>79</v>
      </c>
      <c r="AW251" s="12" t="s">
        <v>32</v>
      </c>
      <c r="AX251" s="12" t="s">
        <v>68</v>
      </c>
      <c r="AY251" s="226" t="s">
        <v>188</v>
      </c>
    </row>
    <row r="252" spans="2:65" s="13" customFormat="1">
      <c r="B252" s="227"/>
      <c r="C252" s="228"/>
      <c r="D252" s="229" t="s">
        <v>197</v>
      </c>
      <c r="E252" s="230" t="s">
        <v>21</v>
      </c>
      <c r="F252" s="231" t="s">
        <v>199</v>
      </c>
      <c r="G252" s="228"/>
      <c r="H252" s="232">
        <v>46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197</v>
      </c>
      <c r="AU252" s="238" t="s">
        <v>114</v>
      </c>
      <c r="AV252" s="13" t="s">
        <v>114</v>
      </c>
      <c r="AW252" s="13" t="s">
        <v>32</v>
      </c>
      <c r="AX252" s="13" t="s">
        <v>75</v>
      </c>
      <c r="AY252" s="238" t="s">
        <v>188</v>
      </c>
    </row>
    <row r="253" spans="2:65" s="1" customFormat="1" ht="22.5" customHeight="1">
      <c r="B253" s="42"/>
      <c r="C253" s="256" t="s">
        <v>489</v>
      </c>
      <c r="D253" s="256" t="s">
        <v>292</v>
      </c>
      <c r="E253" s="257" t="s">
        <v>490</v>
      </c>
      <c r="F253" s="258" t="s">
        <v>491</v>
      </c>
      <c r="G253" s="259" t="s">
        <v>430</v>
      </c>
      <c r="H253" s="260">
        <v>3</v>
      </c>
      <c r="I253" s="261"/>
      <c r="J253" s="262">
        <f>ROUND(I253*H253,2)</f>
        <v>0</v>
      </c>
      <c r="K253" s="258" t="s">
        <v>194</v>
      </c>
      <c r="L253" s="263"/>
      <c r="M253" s="264" t="s">
        <v>21</v>
      </c>
      <c r="N253" s="265" t="s">
        <v>39</v>
      </c>
      <c r="O253" s="43"/>
      <c r="P253" s="212">
        <f>O253*H253</f>
        <v>0</v>
      </c>
      <c r="Q253" s="212">
        <v>6.4000000000000001E-2</v>
      </c>
      <c r="R253" s="212">
        <f>Q253*H253</f>
        <v>0.192</v>
      </c>
      <c r="S253" s="212">
        <v>0</v>
      </c>
      <c r="T253" s="213">
        <f>S253*H253</f>
        <v>0</v>
      </c>
      <c r="AR253" s="25" t="s">
        <v>227</v>
      </c>
      <c r="AT253" s="25" t="s">
        <v>292</v>
      </c>
      <c r="AU253" s="25" t="s">
        <v>114</v>
      </c>
      <c r="AY253" s="25" t="s">
        <v>188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25" t="s">
        <v>75</v>
      </c>
      <c r="BK253" s="214">
        <f>ROUND(I253*H253,2)</f>
        <v>0</v>
      </c>
      <c r="BL253" s="25" t="s">
        <v>195</v>
      </c>
      <c r="BM253" s="25" t="s">
        <v>492</v>
      </c>
    </row>
    <row r="254" spans="2:65" s="12" customFormat="1">
      <c r="B254" s="215"/>
      <c r="C254" s="216"/>
      <c r="D254" s="229" t="s">
        <v>197</v>
      </c>
      <c r="E254" s="239" t="s">
        <v>21</v>
      </c>
      <c r="F254" s="240" t="s">
        <v>114</v>
      </c>
      <c r="G254" s="216"/>
      <c r="H254" s="241">
        <v>3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197</v>
      </c>
      <c r="AU254" s="226" t="s">
        <v>114</v>
      </c>
      <c r="AV254" s="12" t="s">
        <v>79</v>
      </c>
      <c r="AW254" s="12" t="s">
        <v>32</v>
      </c>
      <c r="AX254" s="12" t="s">
        <v>75</v>
      </c>
      <c r="AY254" s="226" t="s">
        <v>188</v>
      </c>
    </row>
    <row r="255" spans="2:65" s="1" customFormat="1" ht="31.5" customHeight="1">
      <c r="B255" s="42"/>
      <c r="C255" s="203" t="s">
        <v>493</v>
      </c>
      <c r="D255" s="203" t="s">
        <v>190</v>
      </c>
      <c r="E255" s="204" t="s">
        <v>494</v>
      </c>
      <c r="F255" s="205" t="s">
        <v>495</v>
      </c>
      <c r="G255" s="206" t="s">
        <v>234</v>
      </c>
      <c r="H255" s="207">
        <v>24</v>
      </c>
      <c r="I255" s="208"/>
      <c r="J255" s="209">
        <f>ROUND(I255*H255,2)</f>
        <v>0</v>
      </c>
      <c r="K255" s="205" t="s">
        <v>194</v>
      </c>
      <c r="L255" s="62"/>
      <c r="M255" s="210" t="s">
        <v>21</v>
      </c>
      <c r="N255" s="211" t="s">
        <v>39</v>
      </c>
      <c r="O255" s="43"/>
      <c r="P255" s="212">
        <f>O255*H255</f>
        <v>0</v>
      </c>
      <c r="Q255" s="212">
        <v>0.1295</v>
      </c>
      <c r="R255" s="212">
        <f>Q255*H255</f>
        <v>3.1080000000000001</v>
      </c>
      <c r="S255" s="212">
        <v>0</v>
      </c>
      <c r="T255" s="213">
        <f>S255*H255</f>
        <v>0</v>
      </c>
      <c r="AR255" s="25" t="s">
        <v>195</v>
      </c>
      <c r="AT255" s="25" t="s">
        <v>190</v>
      </c>
      <c r="AU255" s="25" t="s">
        <v>114</v>
      </c>
      <c r="AY255" s="25" t="s">
        <v>188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75</v>
      </c>
      <c r="BK255" s="214">
        <f>ROUND(I255*H255,2)</f>
        <v>0</v>
      </c>
      <c r="BL255" s="25" t="s">
        <v>195</v>
      </c>
      <c r="BM255" s="25" t="s">
        <v>496</v>
      </c>
    </row>
    <row r="256" spans="2:65" s="12" customFormat="1">
      <c r="B256" s="215"/>
      <c r="C256" s="216"/>
      <c r="D256" s="229" t="s">
        <v>197</v>
      </c>
      <c r="E256" s="239" t="s">
        <v>21</v>
      </c>
      <c r="F256" s="240" t="s">
        <v>312</v>
      </c>
      <c r="G256" s="216"/>
      <c r="H256" s="241">
        <v>24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197</v>
      </c>
      <c r="AU256" s="226" t="s">
        <v>114</v>
      </c>
      <c r="AV256" s="12" t="s">
        <v>79</v>
      </c>
      <c r="AW256" s="12" t="s">
        <v>32</v>
      </c>
      <c r="AX256" s="12" t="s">
        <v>75</v>
      </c>
      <c r="AY256" s="226" t="s">
        <v>188</v>
      </c>
    </row>
    <row r="257" spans="2:65" s="1" customFormat="1" ht="22.5" customHeight="1">
      <c r="B257" s="42"/>
      <c r="C257" s="256" t="s">
        <v>497</v>
      </c>
      <c r="D257" s="256" t="s">
        <v>292</v>
      </c>
      <c r="E257" s="257" t="s">
        <v>498</v>
      </c>
      <c r="F257" s="258" t="s">
        <v>499</v>
      </c>
      <c r="G257" s="259" t="s">
        <v>430</v>
      </c>
      <c r="H257" s="260">
        <v>26</v>
      </c>
      <c r="I257" s="261"/>
      <c r="J257" s="262">
        <f>ROUND(I257*H257,2)</f>
        <v>0</v>
      </c>
      <c r="K257" s="258" t="s">
        <v>194</v>
      </c>
      <c r="L257" s="263"/>
      <c r="M257" s="264" t="s">
        <v>21</v>
      </c>
      <c r="N257" s="265" t="s">
        <v>39</v>
      </c>
      <c r="O257" s="43"/>
      <c r="P257" s="212">
        <f>O257*H257</f>
        <v>0</v>
      </c>
      <c r="Q257" s="212">
        <v>5.5E-2</v>
      </c>
      <c r="R257" s="212">
        <f>Q257*H257</f>
        <v>1.43</v>
      </c>
      <c r="S257" s="212">
        <v>0</v>
      </c>
      <c r="T257" s="213">
        <f>S257*H257</f>
        <v>0</v>
      </c>
      <c r="AR257" s="25" t="s">
        <v>227</v>
      </c>
      <c r="AT257" s="25" t="s">
        <v>292</v>
      </c>
      <c r="AU257" s="25" t="s">
        <v>114</v>
      </c>
      <c r="AY257" s="25" t="s">
        <v>188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75</v>
      </c>
      <c r="BK257" s="214">
        <f>ROUND(I257*H257,2)</f>
        <v>0</v>
      </c>
      <c r="BL257" s="25" t="s">
        <v>195</v>
      </c>
      <c r="BM257" s="25" t="s">
        <v>500</v>
      </c>
    </row>
    <row r="258" spans="2:65" s="12" customFormat="1">
      <c r="B258" s="215"/>
      <c r="C258" s="216"/>
      <c r="D258" s="217" t="s">
        <v>197</v>
      </c>
      <c r="E258" s="218" t="s">
        <v>21</v>
      </c>
      <c r="F258" s="219" t="s">
        <v>312</v>
      </c>
      <c r="G258" s="216"/>
      <c r="H258" s="220">
        <v>24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197</v>
      </c>
      <c r="AU258" s="226" t="s">
        <v>114</v>
      </c>
      <c r="AV258" s="12" t="s">
        <v>79</v>
      </c>
      <c r="AW258" s="12" t="s">
        <v>32</v>
      </c>
      <c r="AX258" s="12" t="s">
        <v>68</v>
      </c>
      <c r="AY258" s="226" t="s">
        <v>188</v>
      </c>
    </row>
    <row r="259" spans="2:65" s="12" customFormat="1">
      <c r="B259" s="215"/>
      <c r="C259" s="216"/>
      <c r="D259" s="217" t="s">
        <v>197</v>
      </c>
      <c r="E259" s="218" t="s">
        <v>21</v>
      </c>
      <c r="F259" s="219" t="s">
        <v>483</v>
      </c>
      <c r="G259" s="216"/>
      <c r="H259" s="220">
        <v>2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197</v>
      </c>
      <c r="AU259" s="226" t="s">
        <v>114</v>
      </c>
      <c r="AV259" s="12" t="s">
        <v>79</v>
      </c>
      <c r="AW259" s="12" t="s">
        <v>32</v>
      </c>
      <c r="AX259" s="12" t="s">
        <v>68</v>
      </c>
      <c r="AY259" s="226" t="s">
        <v>188</v>
      </c>
    </row>
    <row r="260" spans="2:65" s="13" customFormat="1">
      <c r="B260" s="227"/>
      <c r="C260" s="228"/>
      <c r="D260" s="229" t="s">
        <v>197</v>
      </c>
      <c r="E260" s="230" t="s">
        <v>21</v>
      </c>
      <c r="F260" s="231" t="s">
        <v>199</v>
      </c>
      <c r="G260" s="228"/>
      <c r="H260" s="232">
        <v>26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197</v>
      </c>
      <c r="AU260" s="238" t="s">
        <v>114</v>
      </c>
      <c r="AV260" s="13" t="s">
        <v>114</v>
      </c>
      <c r="AW260" s="13" t="s">
        <v>32</v>
      </c>
      <c r="AX260" s="13" t="s">
        <v>75</v>
      </c>
      <c r="AY260" s="238" t="s">
        <v>188</v>
      </c>
    </row>
    <row r="261" spans="2:65" s="1" customFormat="1" ht="22.5" customHeight="1">
      <c r="B261" s="42"/>
      <c r="C261" s="203" t="s">
        <v>501</v>
      </c>
      <c r="D261" s="203" t="s">
        <v>190</v>
      </c>
      <c r="E261" s="204" t="s">
        <v>502</v>
      </c>
      <c r="F261" s="205" t="s">
        <v>503</v>
      </c>
      <c r="G261" s="206" t="s">
        <v>234</v>
      </c>
      <c r="H261" s="207">
        <v>43</v>
      </c>
      <c r="I261" s="208"/>
      <c r="J261" s="209">
        <f>ROUND(I261*H261,2)</f>
        <v>0</v>
      </c>
      <c r="K261" s="205" t="s">
        <v>194</v>
      </c>
      <c r="L261" s="62"/>
      <c r="M261" s="210" t="s">
        <v>21</v>
      </c>
      <c r="N261" s="211" t="s">
        <v>39</v>
      </c>
      <c r="O261" s="4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25" t="s">
        <v>195</v>
      </c>
      <c r="AT261" s="25" t="s">
        <v>190</v>
      </c>
      <c r="AU261" s="25" t="s">
        <v>114</v>
      </c>
      <c r="AY261" s="25" t="s">
        <v>188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75</v>
      </c>
      <c r="BK261" s="214">
        <f>ROUND(I261*H261,2)</f>
        <v>0</v>
      </c>
      <c r="BL261" s="25" t="s">
        <v>195</v>
      </c>
      <c r="BM261" s="25" t="s">
        <v>504</v>
      </c>
    </row>
    <row r="262" spans="2:65" s="12" customFormat="1">
      <c r="B262" s="215"/>
      <c r="C262" s="216"/>
      <c r="D262" s="229" t="s">
        <v>197</v>
      </c>
      <c r="E262" s="239" t="s">
        <v>21</v>
      </c>
      <c r="F262" s="240" t="s">
        <v>406</v>
      </c>
      <c r="G262" s="216"/>
      <c r="H262" s="241">
        <v>43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197</v>
      </c>
      <c r="AU262" s="226" t="s">
        <v>114</v>
      </c>
      <c r="AV262" s="12" t="s">
        <v>79</v>
      </c>
      <c r="AW262" s="12" t="s">
        <v>32</v>
      </c>
      <c r="AX262" s="12" t="s">
        <v>75</v>
      </c>
      <c r="AY262" s="226" t="s">
        <v>188</v>
      </c>
    </row>
    <row r="263" spans="2:65" s="1" customFormat="1" ht="22.5" customHeight="1">
      <c r="B263" s="42"/>
      <c r="C263" s="203" t="s">
        <v>505</v>
      </c>
      <c r="D263" s="203" t="s">
        <v>190</v>
      </c>
      <c r="E263" s="204" t="s">
        <v>506</v>
      </c>
      <c r="F263" s="205" t="s">
        <v>507</v>
      </c>
      <c r="G263" s="206" t="s">
        <v>193</v>
      </c>
      <c r="H263" s="207">
        <v>466</v>
      </c>
      <c r="I263" s="208"/>
      <c r="J263" s="209">
        <f>ROUND(I263*H263,2)</f>
        <v>0</v>
      </c>
      <c r="K263" s="205" t="s">
        <v>194</v>
      </c>
      <c r="L263" s="62"/>
      <c r="M263" s="210" t="s">
        <v>21</v>
      </c>
      <c r="N263" s="211" t="s">
        <v>39</v>
      </c>
      <c r="O263" s="43"/>
      <c r="P263" s="212">
        <f>O263*H263</f>
        <v>0</v>
      </c>
      <c r="Q263" s="212">
        <v>4.6999999999999999E-4</v>
      </c>
      <c r="R263" s="212">
        <f>Q263*H263</f>
        <v>0.21901999999999999</v>
      </c>
      <c r="S263" s="212">
        <v>0</v>
      </c>
      <c r="T263" s="213">
        <f>S263*H263</f>
        <v>0</v>
      </c>
      <c r="AR263" s="25" t="s">
        <v>195</v>
      </c>
      <c r="AT263" s="25" t="s">
        <v>190</v>
      </c>
      <c r="AU263" s="25" t="s">
        <v>114</v>
      </c>
      <c r="AY263" s="25" t="s">
        <v>188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25" t="s">
        <v>75</v>
      </c>
      <c r="BK263" s="214">
        <f>ROUND(I263*H263,2)</f>
        <v>0</v>
      </c>
      <c r="BL263" s="25" t="s">
        <v>195</v>
      </c>
      <c r="BM263" s="25" t="s">
        <v>508</v>
      </c>
    </row>
    <row r="264" spans="2:65" s="12" customFormat="1">
      <c r="B264" s="215"/>
      <c r="C264" s="216"/>
      <c r="D264" s="217" t="s">
        <v>197</v>
      </c>
      <c r="E264" s="218" t="s">
        <v>21</v>
      </c>
      <c r="F264" s="219" t="s">
        <v>509</v>
      </c>
      <c r="G264" s="216"/>
      <c r="H264" s="220">
        <v>466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197</v>
      </c>
      <c r="AU264" s="226" t="s">
        <v>114</v>
      </c>
      <c r="AV264" s="12" t="s">
        <v>79</v>
      </c>
      <c r="AW264" s="12" t="s">
        <v>32</v>
      </c>
      <c r="AX264" s="12" t="s">
        <v>75</v>
      </c>
      <c r="AY264" s="226" t="s">
        <v>188</v>
      </c>
    </row>
    <row r="265" spans="2:65" s="11" customFormat="1" ht="22.35" customHeight="1">
      <c r="B265" s="186"/>
      <c r="C265" s="187"/>
      <c r="D265" s="200" t="s">
        <v>67</v>
      </c>
      <c r="E265" s="201" t="s">
        <v>510</v>
      </c>
      <c r="F265" s="201" t="s">
        <v>511</v>
      </c>
      <c r="G265" s="187"/>
      <c r="H265" s="187"/>
      <c r="I265" s="190"/>
      <c r="J265" s="202">
        <f>BK265</f>
        <v>0</v>
      </c>
      <c r="K265" s="187"/>
      <c r="L265" s="192"/>
      <c r="M265" s="193"/>
      <c r="N265" s="194"/>
      <c r="O265" s="194"/>
      <c r="P265" s="195">
        <f>SUM(P266:P276)</f>
        <v>0</v>
      </c>
      <c r="Q265" s="194"/>
      <c r="R265" s="195">
        <f>SUM(R266:R276)</f>
        <v>9.7428850000000011</v>
      </c>
      <c r="S265" s="194"/>
      <c r="T265" s="196">
        <f>SUM(T266:T276)</f>
        <v>0</v>
      </c>
      <c r="AR265" s="197" t="s">
        <v>75</v>
      </c>
      <c r="AT265" s="198" t="s">
        <v>67</v>
      </c>
      <c r="AU265" s="198" t="s">
        <v>79</v>
      </c>
      <c r="AY265" s="197" t="s">
        <v>188</v>
      </c>
      <c r="BK265" s="199">
        <f>SUM(BK266:BK276)</f>
        <v>0</v>
      </c>
    </row>
    <row r="266" spans="2:65" s="1" customFormat="1" ht="31.5" customHeight="1">
      <c r="B266" s="42"/>
      <c r="C266" s="203" t="s">
        <v>478</v>
      </c>
      <c r="D266" s="203" t="s">
        <v>190</v>
      </c>
      <c r="E266" s="204" t="s">
        <v>512</v>
      </c>
      <c r="F266" s="205" t="s">
        <v>513</v>
      </c>
      <c r="G266" s="206" t="s">
        <v>234</v>
      </c>
      <c r="H266" s="207">
        <v>28.5</v>
      </c>
      <c r="I266" s="208"/>
      <c r="J266" s="209">
        <f>ROUND(I266*H266,2)</f>
        <v>0</v>
      </c>
      <c r="K266" s="205" t="s">
        <v>194</v>
      </c>
      <c r="L266" s="62"/>
      <c r="M266" s="210" t="s">
        <v>21</v>
      </c>
      <c r="N266" s="211" t="s">
        <v>39</v>
      </c>
      <c r="O266" s="43"/>
      <c r="P266" s="212">
        <f>O266*H266</f>
        <v>0</v>
      </c>
      <c r="Q266" s="212">
        <v>0.29221000000000003</v>
      </c>
      <c r="R266" s="212">
        <f>Q266*H266</f>
        <v>8.327985</v>
      </c>
      <c r="S266" s="212">
        <v>0</v>
      </c>
      <c r="T266" s="213">
        <f>S266*H266</f>
        <v>0</v>
      </c>
      <c r="AR266" s="25" t="s">
        <v>195</v>
      </c>
      <c r="AT266" s="25" t="s">
        <v>190</v>
      </c>
      <c r="AU266" s="25" t="s">
        <v>114</v>
      </c>
      <c r="AY266" s="25" t="s">
        <v>188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25" t="s">
        <v>75</v>
      </c>
      <c r="BK266" s="214">
        <f>ROUND(I266*H266,2)</f>
        <v>0</v>
      </c>
      <c r="BL266" s="25" t="s">
        <v>195</v>
      </c>
      <c r="BM266" s="25" t="s">
        <v>514</v>
      </c>
    </row>
    <row r="267" spans="2:65" s="12" customFormat="1">
      <c r="B267" s="215"/>
      <c r="C267" s="216"/>
      <c r="D267" s="217" t="s">
        <v>197</v>
      </c>
      <c r="E267" s="218" t="s">
        <v>21</v>
      </c>
      <c r="F267" s="219" t="s">
        <v>515</v>
      </c>
      <c r="G267" s="216"/>
      <c r="H267" s="220">
        <v>28.5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197</v>
      </c>
      <c r="AU267" s="226" t="s">
        <v>114</v>
      </c>
      <c r="AV267" s="12" t="s">
        <v>79</v>
      </c>
      <c r="AW267" s="12" t="s">
        <v>32</v>
      </c>
      <c r="AX267" s="12" t="s">
        <v>68</v>
      </c>
      <c r="AY267" s="226" t="s">
        <v>188</v>
      </c>
    </row>
    <row r="268" spans="2:65" s="13" customFormat="1">
      <c r="B268" s="227"/>
      <c r="C268" s="228"/>
      <c r="D268" s="229" t="s">
        <v>197</v>
      </c>
      <c r="E268" s="230" t="s">
        <v>21</v>
      </c>
      <c r="F268" s="231" t="s">
        <v>199</v>
      </c>
      <c r="G268" s="228"/>
      <c r="H268" s="232">
        <v>28.5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197</v>
      </c>
      <c r="AU268" s="238" t="s">
        <v>114</v>
      </c>
      <c r="AV268" s="13" t="s">
        <v>114</v>
      </c>
      <c r="AW268" s="13" t="s">
        <v>32</v>
      </c>
      <c r="AX268" s="13" t="s">
        <v>75</v>
      </c>
      <c r="AY268" s="238" t="s">
        <v>188</v>
      </c>
    </row>
    <row r="269" spans="2:65" s="1" customFormat="1" ht="31.5" customHeight="1">
      <c r="B269" s="42"/>
      <c r="C269" s="256" t="s">
        <v>516</v>
      </c>
      <c r="D269" s="256" t="s">
        <v>292</v>
      </c>
      <c r="E269" s="257" t="s">
        <v>517</v>
      </c>
      <c r="F269" s="258" t="s">
        <v>518</v>
      </c>
      <c r="G269" s="259" t="s">
        <v>430</v>
      </c>
      <c r="H269" s="260">
        <v>26</v>
      </c>
      <c r="I269" s="261"/>
      <c r="J269" s="262">
        <f>ROUND(I269*H269,2)</f>
        <v>0</v>
      </c>
      <c r="K269" s="258" t="s">
        <v>21</v>
      </c>
      <c r="L269" s="263"/>
      <c r="M269" s="264" t="s">
        <v>21</v>
      </c>
      <c r="N269" s="265" t="s">
        <v>39</v>
      </c>
      <c r="O269" s="43"/>
      <c r="P269" s="212">
        <f>O269*H269</f>
        <v>0</v>
      </c>
      <c r="Q269" s="212">
        <v>5.0500000000000003E-2</v>
      </c>
      <c r="R269" s="212">
        <f>Q269*H269</f>
        <v>1.3130000000000002</v>
      </c>
      <c r="S269" s="212">
        <v>0</v>
      </c>
      <c r="T269" s="213">
        <f>S269*H269</f>
        <v>0</v>
      </c>
      <c r="AR269" s="25" t="s">
        <v>227</v>
      </c>
      <c r="AT269" s="25" t="s">
        <v>292</v>
      </c>
      <c r="AU269" s="25" t="s">
        <v>114</v>
      </c>
      <c r="AY269" s="25" t="s">
        <v>188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75</v>
      </c>
      <c r="BK269" s="214">
        <f>ROUND(I269*H269,2)</f>
        <v>0</v>
      </c>
      <c r="BL269" s="25" t="s">
        <v>195</v>
      </c>
      <c r="BM269" s="25" t="s">
        <v>519</v>
      </c>
    </row>
    <row r="270" spans="2:65" s="12" customFormat="1">
      <c r="B270" s="215"/>
      <c r="C270" s="216"/>
      <c r="D270" s="229" t="s">
        <v>197</v>
      </c>
      <c r="E270" s="239" t="s">
        <v>21</v>
      </c>
      <c r="F270" s="240" t="s">
        <v>323</v>
      </c>
      <c r="G270" s="216"/>
      <c r="H270" s="241">
        <v>26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197</v>
      </c>
      <c r="AU270" s="226" t="s">
        <v>114</v>
      </c>
      <c r="AV270" s="12" t="s">
        <v>79</v>
      </c>
      <c r="AW270" s="12" t="s">
        <v>32</v>
      </c>
      <c r="AX270" s="12" t="s">
        <v>75</v>
      </c>
      <c r="AY270" s="226" t="s">
        <v>188</v>
      </c>
    </row>
    <row r="271" spans="2:65" s="1" customFormat="1" ht="31.5" customHeight="1">
      <c r="B271" s="42"/>
      <c r="C271" s="256" t="s">
        <v>520</v>
      </c>
      <c r="D271" s="256" t="s">
        <v>292</v>
      </c>
      <c r="E271" s="257" t="s">
        <v>521</v>
      </c>
      <c r="F271" s="258" t="s">
        <v>522</v>
      </c>
      <c r="G271" s="259" t="s">
        <v>430</v>
      </c>
      <c r="H271" s="260">
        <v>2</v>
      </c>
      <c r="I271" s="261"/>
      <c r="J271" s="262">
        <f>ROUND(I271*H271,2)</f>
        <v>0</v>
      </c>
      <c r="K271" s="258" t="s">
        <v>21</v>
      </c>
      <c r="L271" s="263"/>
      <c r="M271" s="264" t="s">
        <v>21</v>
      </c>
      <c r="N271" s="265" t="s">
        <v>39</v>
      </c>
      <c r="O271" s="43"/>
      <c r="P271" s="212">
        <f>O271*H271</f>
        <v>0</v>
      </c>
      <c r="Q271" s="212">
        <v>3.8E-3</v>
      </c>
      <c r="R271" s="212">
        <f>Q271*H271</f>
        <v>7.6E-3</v>
      </c>
      <c r="S271" s="212">
        <v>0</v>
      </c>
      <c r="T271" s="213">
        <f>S271*H271</f>
        <v>0</v>
      </c>
      <c r="AR271" s="25" t="s">
        <v>227</v>
      </c>
      <c r="AT271" s="25" t="s">
        <v>292</v>
      </c>
      <c r="AU271" s="25" t="s">
        <v>114</v>
      </c>
      <c r="AY271" s="25" t="s">
        <v>188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75</v>
      </c>
      <c r="BK271" s="214">
        <f>ROUND(I271*H271,2)</f>
        <v>0</v>
      </c>
      <c r="BL271" s="25" t="s">
        <v>195</v>
      </c>
      <c r="BM271" s="25" t="s">
        <v>523</v>
      </c>
    </row>
    <row r="272" spans="2:65" s="12" customFormat="1">
      <c r="B272" s="215"/>
      <c r="C272" s="216"/>
      <c r="D272" s="229" t="s">
        <v>197</v>
      </c>
      <c r="E272" s="239" t="s">
        <v>21</v>
      </c>
      <c r="F272" s="240" t="s">
        <v>79</v>
      </c>
      <c r="G272" s="216"/>
      <c r="H272" s="241">
        <v>2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197</v>
      </c>
      <c r="AU272" s="226" t="s">
        <v>114</v>
      </c>
      <c r="AV272" s="12" t="s">
        <v>79</v>
      </c>
      <c r="AW272" s="12" t="s">
        <v>32</v>
      </c>
      <c r="AX272" s="12" t="s">
        <v>75</v>
      </c>
      <c r="AY272" s="226" t="s">
        <v>188</v>
      </c>
    </row>
    <row r="273" spans="2:65" s="1" customFormat="1" ht="31.5" customHeight="1">
      <c r="B273" s="42"/>
      <c r="C273" s="256" t="s">
        <v>524</v>
      </c>
      <c r="D273" s="256" t="s">
        <v>292</v>
      </c>
      <c r="E273" s="257" t="s">
        <v>525</v>
      </c>
      <c r="F273" s="258" t="s">
        <v>526</v>
      </c>
      <c r="G273" s="259" t="s">
        <v>430</v>
      </c>
      <c r="H273" s="260">
        <v>3</v>
      </c>
      <c r="I273" s="261"/>
      <c r="J273" s="262">
        <f>ROUND(I273*H273,2)</f>
        <v>0</v>
      </c>
      <c r="K273" s="258" t="s">
        <v>21</v>
      </c>
      <c r="L273" s="263"/>
      <c r="M273" s="264" t="s">
        <v>21</v>
      </c>
      <c r="N273" s="265" t="s">
        <v>39</v>
      </c>
      <c r="O273" s="43"/>
      <c r="P273" s="212">
        <f>O273*H273</f>
        <v>0</v>
      </c>
      <c r="Q273" s="212">
        <v>2.1000000000000001E-2</v>
      </c>
      <c r="R273" s="212">
        <f>Q273*H273</f>
        <v>6.3E-2</v>
      </c>
      <c r="S273" s="212">
        <v>0</v>
      </c>
      <c r="T273" s="213">
        <f>S273*H273</f>
        <v>0</v>
      </c>
      <c r="AR273" s="25" t="s">
        <v>227</v>
      </c>
      <c r="AT273" s="25" t="s">
        <v>292</v>
      </c>
      <c r="AU273" s="25" t="s">
        <v>114</v>
      </c>
      <c r="AY273" s="25" t="s">
        <v>188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25" t="s">
        <v>75</v>
      </c>
      <c r="BK273" s="214">
        <f>ROUND(I273*H273,2)</f>
        <v>0</v>
      </c>
      <c r="BL273" s="25" t="s">
        <v>195</v>
      </c>
      <c r="BM273" s="25" t="s">
        <v>527</v>
      </c>
    </row>
    <row r="274" spans="2:65" s="12" customFormat="1">
      <c r="B274" s="215"/>
      <c r="C274" s="216"/>
      <c r="D274" s="229" t="s">
        <v>197</v>
      </c>
      <c r="E274" s="239" t="s">
        <v>21</v>
      </c>
      <c r="F274" s="240" t="s">
        <v>114</v>
      </c>
      <c r="G274" s="216"/>
      <c r="H274" s="241">
        <v>3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197</v>
      </c>
      <c r="AU274" s="226" t="s">
        <v>114</v>
      </c>
      <c r="AV274" s="12" t="s">
        <v>79</v>
      </c>
      <c r="AW274" s="12" t="s">
        <v>32</v>
      </c>
      <c r="AX274" s="12" t="s">
        <v>75</v>
      </c>
      <c r="AY274" s="226" t="s">
        <v>188</v>
      </c>
    </row>
    <row r="275" spans="2:65" s="1" customFormat="1" ht="31.5" customHeight="1">
      <c r="B275" s="42"/>
      <c r="C275" s="256" t="s">
        <v>528</v>
      </c>
      <c r="D275" s="256" t="s">
        <v>292</v>
      </c>
      <c r="E275" s="257" t="s">
        <v>529</v>
      </c>
      <c r="F275" s="258" t="s">
        <v>530</v>
      </c>
      <c r="G275" s="259" t="s">
        <v>430</v>
      </c>
      <c r="H275" s="260">
        <v>1</v>
      </c>
      <c r="I275" s="261"/>
      <c r="J275" s="262">
        <f>ROUND(I275*H275,2)</f>
        <v>0</v>
      </c>
      <c r="K275" s="258" t="s">
        <v>21</v>
      </c>
      <c r="L275" s="263"/>
      <c r="M275" s="264" t="s">
        <v>21</v>
      </c>
      <c r="N275" s="265" t="s">
        <v>39</v>
      </c>
      <c r="O275" s="43"/>
      <c r="P275" s="212">
        <f>O275*H275</f>
        <v>0</v>
      </c>
      <c r="Q275" s="212">
        <v>3.1300000000000001E-2</v>
      </c>
      <c r="R275" s="212">
        <f>Q275*H275</f>
        <v>3.1300000000000001E-2</v>
      </c>
      <c r="S275" s="212">
        <v>0</v>
      </c>
      <c r="T275" s="213">
        <f>S275*H275</f>
        <v>0</v>
      </c>
      <c r="AR275" s="25" t="s">
        <v>227</v>
      </c>
      <c r="AT275" s="25" t="s">
        <v>292</v>
      </c>
      <c r="AU275" s="25" t="s">
        <v>114</v>
      </c>
      <c r="AY275" s="25" t="s">
        <v>188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25" t="s">
        <v>75</v>
      </c>
      <c r="BK275" s="214">
        <f>ROUND(I275*H275,2)</f>
        <v>0</v>
      </c>
      <c r="BL275" s="25" t="s">
        <v>195</v>
      </c>
      <c r="BM275" s="25" t="s">
        <v>531</v>
      </c>
    </row>
    <row r="276" spans="2:65" s="12" customFormat="1">
      <c r="B276" s="215"/>
      <c r="C276" s="216"/>
      <c r="D276" s="217" t="s">
        <v>197</v>
      </c>
      <c r="E276" s="218" t="s">
        <v>21</v>
      </c>
      <c r="F276" s="219" t="s">
        <v>75</v>
      </c>
      <c r="G276" s="216"/>
      <c r="H276" s="220">
        <v>1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197</v>
      </c>
      <c r="AU276" s="226" t="s">
        <v>114</v>
      </c>
      <c r="AV276" s="12" t="s">
        <v>79</v>
      </c>
      <c r="AW276" s="12" t="s">
        <v>32</v>
      </c>
      <c r="AX276" s="12" t="s">
        <v>75</v>
      </c>
      <c r="AY276" s="226" t="s">
        <v>188</v>
      </c>
    </row>
    <row r="277" spans="2:65" s="11" customFormat="1" ht="22.35" customHeight="1">
      <c r="B277" s="186"/>
      <c r="C277" s="187"/>
      <c r="D277" s="200" t="s">
        <v>67</v>
      </c>
      <c r="E277" s="201" t="s">
        <v>532</v>
      </c>
      <c r="F277" s="201" t="s">
        <v>533</v>
      </c>
      <c r="G277" s="187"/>
      <c r="H277" s="187"/>
      <c r="I277" s="190"/>
      <c r="J277" s="202">
        <f>BK277</f>
        <v>0</v>
      </c>
      <c r="K277" s="187"/>
      <c r="L277" s="192"/>
      <c r="M277" s="193"/>
      <c r="N277" s="194"/>
      <c r="O277" s="194"/>
      <c r="P277" s="195">
        <f>SUM(P278:P279)</f>
        <v>0</v>
      </c>
      <c r="Q277" s="194"/>
      <c r="R277" s="195">
        <f>SUM(R278:R279)</f>
        <v>0</v>
      </c>
      <c r="S277" s="194"/>
      <c r="T277" s="196">
        <f>SUM(T278:T279)</f>
        <v>0.16400000000000001</v>
      </c>
      <c r="AR277" s="197" t="s">
        <v>75</v>
      </c>
      <c r="AT277" s="198" t="s">
        <v>67</v>
      </c>
      <c r="AU277" s="198" t="s">
        <v>79</v>
      </c>
      <c r="AY277" s="197" t="s">
        <v>188</v>
      </c>
      <c r="BK277" s="199">
        <f>SUM(BK278:BK279)</f>
        <v>0</v>
      </c>
    </row>
    <row r="278" spans="2:65" s="1" customFormat="1" ht="22.5" customHeight="1">
      <c r="B278" s="42"/>
      <c r="C278" s="203" t="s">
        <v>534</v>
      </c>
      <c r="D278" s="203" t="s">
        <v>190</v>
      </c>
      <c r="E278" s="204" t="s">
        <v>535</v>
      </c>
      <c r="F278" s="205" t="s">
        <v>536</v>
      </c>
      <c r="G278" s="206" t="s">
        <v>430</v>
      </c>
      <c r="H278" s="207">
        <v>2</v>
      </c>
      <c r="I278" s="208"/>
      <c r="J278" s="209">
        <f>ROUND(I278*H278,2)</f>
        <v>0</v>
      </c>
      <c r="K278" s="205" t="s">
        <v>194</v>
      </c>
      <c r="L278" s="62"/>
      <c r="M278" s="210" t="s">
        <v>21</v>
      </c>
      <c r="N278" s="211" t="s">
        <v>39</v>
      </c>
      <c r="O278" s="43"/>
      <c r="P278" s="212">
        <f>O278*H278</f>
        <v>0</v>
      </c>
      <c r="Q278" s="212">
        <v>0</v>
      </c>
      <c r="R278" s="212">
        <f>Q278*H278</f>
        <v>0</v>
      </c>
      <c r="S278" s="212">
        <v>8.2000000000000003E-2</v>
      </c>
      <c r="T278" s="213">
        <f>S278*H278</f>
        <v>0.16400000000000001</v>
      </c>
      <c r="AR278" s="25" t="s">
        <v>195</v>
      </c>
      <c r="AT278" s="25" t="s">
        <v>190</v>
      </c>
      <c r="AU278" s="25" t="s">
        <v>114</v>
      </c>
      <c r="AY278" s="25" t="s">
        <v>188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5" t="s">
        <v>75</v>
      </c>
      <c r="BK278" s="214">
        <f>ROUND(I278*H278,2)</f>
        <v>0</v>
      </c>
      <c r="BL278" s="25" t="s">
        <v>195</v>
      </c>
      <c r="BM278" s="25" t="s">
        <v>537</v>
      </c>
    </row>
    <row r="279" spans="2:65" s="12" customFormat="1">
      <c r="B279" s="215"/>
      <c r="C279" s="216"/>
      <c r="D279" s="217" t="s">
        <v>197</v>
      </c>
      <c r="E279" s="218" t="s">
        <v>21</v>
      </c>
      <c r="F279" s="219" t="s">
        <v>79</v>
      </c>
      <c r="G279" s="216"/>
      <c r="H279" s="220">
        <v>2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197</v>
      </c>
      <c r="AU279" s="226" t="s">
        <v>114</v>
      </c>
      <c r="AV279" s="12" t="s">
        <v>79</v>
      </c>
      <c r="AW279" s="12" t="s">
        <v>32</v>
      </c>
      <c r="AX279" s="12" t="s">
        <v>75</v>
      </c>
      <c r="AY279" s="226" t="s">
        <v>188</v>
      </c>
    </row>
    <row r="280" spans="2:65" s="11" customFormat="1" ht="29.85" customHeight="1">
      <c r="B280" s="186"/>
      <c r="C280" s="187"/>
      <c r="D280" s="200" t="s">
        <v>67</v>
      </c>
      <c r="E280" s="201" t="s">
        <v>538</v>
      </c>
      <c r="F280" s="201" t="s">
        <v>539</v>
      </c>
      <c r="G280" s="187"/>
      <c r="H280" s="187"/>
      <c r="I280" s="190"/>
      <c r="J280" s="202">
        <f>BK280</f>
        <v>0</v>
      </c>
      <c r="K280" s="187"/>
      <c r="L280" s="192"/>
      <c r="M280" s="193"/>
      <c r="N280" s="194"/>
      <c r="O280" s="194"/>
      <c r="P280" s="195">
        <f>SUM(P281:P291)</f>
        <v>0</v>
      </c>
      <c r="Q280" s="194"/>
      <c r="R280" s="195">
        <f>SUM(R281:R291)</f>
        <v>0</v>
      </c>
      <c r="S280" s="194"/>
      <c r="T280" s="196">
        <f>SUM(T281:T291)</f>
        <v>0</v>
      </c>
      <c r="AR280" s="197" t="s">
        <v>75</v>
      </c>
      <c r="AT280" s="198" t="s">
        <v>67</v>
      </c>
      <c r="AU280" s="198" t="s">
        <v>75</v>
      </c>
      <c r="AY280" s="197" t="s">
        <v>188</v>
      </c>
      <c r="BK280" s="199">
        <f>SUM(BK281:BK291)</f>
        <v>0</v>
      </c>
    </row>
    <row r="281" spans="2:65" s="1" customFormat="1" ht="22.5" customHeight="1">
      <c r="B281" s="42"/>
      <c r="C281" s="203" t="s">
        <v>540</v>
      </c>
      <c r="D281" s="203" t="s">
        <v>190</v>
      </c>
      <c r="E281" s="204" t="s">
        <v>541</v>
      </c>
      <c r="F281" s="205" t="s">
        <v>542</v>
      </c>
      <c r="G281" s="206" t="s">
        <v>283</v>
      </c>
      <c r="H281" s="207">
        <v>511.15100000000001</v>
      </c>
      <c r="I281" s="208"/>
      <c r="J281" s="209">
        <f>ROUND(I281*H281,2)</f>
        <v>0</v>
      </c>
      <c r="K281" s="205" t="s">
        <v>194</v>
      </c>
      <c r="L281" s="62"/>
      <c r="M281" s="210" t="s">
        <v>21</v>
      </c>
      <c r="N281" s="211" t="s">
        <v>39</v>
      </c>
      <c r="O281" s="43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25" t="s">
        <v>478</v>
      </c>
      <c r="AT281" s="25" t="s">
        <v>190</v>
      </c>
      <c r="AU281" s="25" t="s">
        <v>79</v>
      </c>
      <c r="AY281" s="25" t="s">
        <v>188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5" t="s">
        <v>75</v>
      </c>
      <c r="BK281" s="214">
        <f>ROUND(I281*H281,2)</f>
        <v>0</v>
      </c>
      <c r="BL281" s="25" t="s">
        <v>478</v>
      </c>
      <c r="BM281" s="25" t="s">
        <v>543</v>
      </c>
    </row>
    <row r="282" spans="2:65" s="1" customFormat="1" ht="22.5" customHeight="1">
      <c r="B282" s="42"/>
      <c r="C282" s="203" t="s">
        <v>544</v>
      </c>
      <c r="D282" s="203" t="s">
        <v>190</v>
      </c>
      <c r="E282" s="204" t="s">
        <v>545</v>
      </c>
      <c r="F282" s="205" t="s">
        <v>546</v>
      </c>
      <c r="G282" s="206" t="s">
        <v>283</v>
      </c>
      <c r="H282" s="207">
        <v>5622.6610000000001</v>
      </c>
      <c r="I282" s="208"/>
      <c r="J282" s="209">
        <f>ROUND(I282*H282,2)</f>
        <v>0</v>
      </c>
      <c r="K282" s="205" t="s">
        <v>194</v>
      </c>
      <c r="L282" s="62"/>
      <c r="M282" s="210" t="s">
        <v>21</v>
      </c>
      <c r="N282" s="211" t="s">
        <v>39</v>
      </c>
      <c r="O282" s="43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25" t="s">
        <v>195</v>
      </c>
      <c r="AT282" s="25" t="s">
        <v>190</v>
      </c>
      <c r="AU282" s="25" t="s">
        <v>79</v>
      </c>
      <c r="AY282" s="25" t="s">
        <v>188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5" t="s">
        <v>75</v>
      </c>
      <c r="BK282" s="214">
        <f>ROUND(I282*H282,2)</f>
        <v>0</v>
      </c>
      <c r="BL282" s="25" t="s">
        <v>195</v>
      </c>
      <c r="BM282" s="25" t="s">
        <v>547</v>
      </c>
    </row>
    <row r="283" spans="2:65" s="12" customFormat="1">
      <c r="B283" s="215"/>
      <c r="C283" s="216"/>
      <c r="D283" s="229" t="s">
        <v>197</v>
      </c>
      <c r="E283" s="239" t="s">
        <v>21</v>
      </c>
      <c r="F283" s="240" t="s">
        <v>548</v>
      </c>
      <c r="G283" s="216"/>
      <c r="H283" s="241">
        <v>5622.6610000000001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197</v>
      </c>
      <c r="AU283" s="226" t="s">
        <v>79</v>
      </c>
      <c r="AV283" s="12" t="s">
        <v>79</v>
      </c>
      <c r="AW283" s="12" t="s">
        <v>32</v>
      </c>
      <c r="AX283" s="12" t="s">
        <v>75</v>
      </c>
      <c r="AY283" s="226" t="s">
        <v>188</v>
      </c>
    </row>
    <row r="284" spans="2:65" s="1" customFormat="1" ht="22.5" customHeight="1">
      <c r="B284" s="42"/>
      <c r="C284" s="203" t="s">
        <v>549</v>
      </c>
      <c r="D284" s="203" t="s">
        <v>190</v>
      </c>
      <c r="E284" s="204" t="s">
        <v>550</v>
      </c>
      <c r="F284" s="205" t="s">
        <v>551</v>
      </c>
      <c r="G284" s="206" t="s">
        <v>283</v>
      </c>
      <c r="H284" s="207">
        <v>14.151</v>
      </c>
      <c r="I284" s="208"/>
      <c r="J284" s="209">
        <f>ROUND(I284*H284,2)</f>
        <v>0</v>
      </c>
      <c r="K284" s="205" t="s">
        <v>194</v>
      </c>
      <c r="L284" s="62"/>
      <c r="M284" s="210" t="s">
        <v>21</v>
      </c>
      <c r="N284" s="211" t="s">
        <v>39</v>
      </c>
      <c r="O284" s="43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25" t="s">
        <v>195</v>
      </c>
      <c r="AT284" s="25" t="s">
        <v>190</v>
      </c>
      <c r="AU284" s="25" t="s">
        <v>79</v>
      </c>
      <c r="AY284" s="25" t="s">
        <v>188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75</v>
      </c>
      <c r="BK284" s="214">
        <f>ROUND(I284*H284,2)</f>
        <v>0</v>
      </c>
      <c r="BL284" s="25" t="s">
        <v>195</v>
      </c>
      <c r="BM284" s="25" t="s">
        <v>552</v>
      </c>
    </row>
    <row r="285" spans="2:65" s="12" customFormat="1">
      <c r="B285" s="215"/>
      <c r="C285" s="216"/>
      <c r="D285" s="229" t="s">
        <v>197</v>
      </c>
      <c r="E285" s="239" t="s">
        <v>21</v>
      </c>
      <c r="F285" s="240" t="s">
        <v>553</v>
      </c>
      <c r="G285" s="216"/>
      <c r="H285" s="241">
        <v>14.151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197</v>
      </c>
      <c r="AU285" s="226" t="s">
        <v>79</v>
      </c>
      <c r="AV285" s="12" t="s">
        <v>79</v>
      </c>
      <c r="AW285" s="12" t="s">
        <v>32</v>
      </c>
      <c r="AX285" s="12" t="s">
        <v>75</v>
      </c>
      <c r="AY285" s="226" t="s">
        <v>188</v>
      </c>
    </row>
    <row r="286" spans="2:65" s="1" customFormat="1" ht="22.5" customHeight="1">
      <c r="B286" s="42"/>
      <c r="C286" s="203" t="s">
        <v>554</v>
      </c>
      <c r="D286" s="203" t="s">
        <v>190</v>
      </c>
      <c r="E286" s="204" t="s">
        <v>555</v>
      </c>
      <c r="F286" s="205" t="s">
        <v>556</v>
      </c>
      <c r="G286" s="206" t="s">
        <v>283</v>
      </c>
      <c r="H286" s="207">
        <v>55</v>
      </c>
      <c r="I286" s="208"/>
      <c r="J286" s="209">
        <f>ROUND(I286*H286,2)</f>
        <v>0</v>
      </c>
      <c r="K286" s="205" t="s">
        <v>194</v>
      </c>
      <c r="L286" s="62"/>
      <c r="M286" s="210" t="s">
        <v>21</v>
      </c>
      <c r="N286" s="211" t="s">
        <v>39</v>
      </c>
      <c r="O286" s="43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25" t="s">
        <v>195</v>
      </c>
      <c r="AT286" s="25" t="s">
        <v>190</v>
      </c>
      <c r="AU286" s="25" t="s">
        <v>79</v>
      </c>
      <c r="AY286" s="25" t="s">
        <v>188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75</v>
      </c>
      <c r="BK286" s="214">
        <f>ROUND(I286*H286,2)</f>
        <v>0</v>
      </c>
      <c r="BL286" s="25" t="s">
        <v>195</v>
      </c>
      <c r="BM286" s="25" t="s">
        <v>557</v>
      </c>
    </row>
    <row r="287" spans="2:65" s="12" customFormat="1">
      <c r="B287" s="215"/>
      <c r="C287" s="216"/>
      <c r="D287" s="229" t="s">
        <v>197</v>
      </c>
      <c r="E287" s="239" t="s">
        <v>21</v>
      </c>
      <c r="F287" s="240" t="s">
        <v>469</v>
      </c>
      <c r="G287" s="216"/>
      <c r="H287" s="241">
        <v>55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197</v>
      </c>
      <c r="AU287" s="226" t="s">
        <v>79</v>
      </c>
      <c r="AV287" s="12" t="s">
        <v>79</v>
      </c>
      <c r="AW287" s="12" t="s">
        <v>32</v>
      </c>
      <c r="AX287" s="12" t="s">
        <v>75</v>
      </c>
      <c r="AY287" s="226" t="s">
        <v>188</v>
      </c>
    </row>
    <row r="288" spans="2:65" s="1" customFormat="1" ht="22.5" customHeight="1">
      <c r="B288" s="42"/>
      <c r="C288" s="203" t="s">
        <v>558</v>
      </c>
      <c r="D288" s="203" t="s">
        <v>190</v>
      </c>
      <c r="E288" s="204" t="s">
        <v>559</v>
      </c>
      <c r="F288" s="205" t="s">
        <v>560</v>
      </c>
      <c r="G288" s="206" t="s">
        <v>283</v>
      </c>
      <c r="H288" s="207">
        <v>165</v>
      </c>
      <c r="I288" s="208"/>
      <c r="J288" s="209">
        <f>ROUND(I288*H288,2)</f>
        <v>0</v>
      </c>
      <c r="K288" s="205" t="s">
        <v>194</v>
      </c>
      <c r="L288" s="62"/>
      <c r="M288" s="210" t="s">
        <v>21</v>
      </c>
      <c r="N288" s="211" t="s">
        <v>39</v>
      </c>
      <c r="O288" s="43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25" t="s">
        <v>195</v>
      </c>
      <c r="AT288" s="25" t="s">
        <v>190</v>
      </c>
      <c r="AU288" s="25" t="s">
        <v>79</v>
      </c>
      <c r="AY288" s="25" t="s">
        <v>188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75</v>
      </c>
      <c r="BK288" s="214">
        <f>ROUND(I288*H288,2)</f>
        <v>0</v>
      </c>
      <c r="BL288" s="25" t="s">
        <v>195</v>
      </c>
      <c r="BM288" s="25" t="s">
        <v>561</v>
      </c>
    </row>
    <row r="289" spans="2:65" s="12" customFormat="1">
      <c r="B289" s="215"/>
      <c r="C289" s="216"/>
      <c r="D289" s="229" t="s">
        <v>197</v>
      </c>
      <c r="E289" s="239" t="s">
        <v>21</v>
      </c>
      <c r="F289" s="240" t="s">
        <v>562</v>
      </c>
      <c r="G289" s="216"/>
      <c r="H289" s="241">
        <v>165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197</v>
      </c>
      <c r="AU289" s="226" t="s">
        <v>79</v>
      </c>
      <c r="AV289" s="12" t="s">
        <v>79</v>
      </c>
      <c r="AW289" s="12" t="s">
        <v>32</v>
      </c>
      <c r="AX289" s="12" t="s">
        <v>75</v>
      </c>
      <c r="AY289" s="226" t="s">
        <v>188</v>
      </c>
    </row>
    <row r="290" spans="2:65" s="1" customFormat="1" ht="22.5" customHeight="1">
      <c r="B290" s="42"/>
      <c r="C290" s="203" t="s">
        <v>563</v>
      </c>
      <c r="D290" s="203" t="s">
        <v>190</v>
      </c>
      <c r="E290" s="204" t="s">
        <v>564</v>
      </c>
      <c r="F290" s="205" t="s">
        <v>565</v>
      </c>
      <c r="G290" s="206" t="s">
        <v>283</v>
      </c>
      <c r="H290" s="207">
        <v>277</v>
      </c>
      <c r="I290" s="208"/>
      <c r="J290" s="209">
        <f>ROUND(I290*H290,2)</f>
        <v>0</v>
      </c>
      <c r="K290" s="205" t="s">
        <v>194</v>
      </c>
      <c r="L290" s="62"/>
      <c r="M290" s="210" t="s">
        <v>21</v>
      </c>
      <c r="N290" s="211" t="s">
        <v>39</v>
      </c>
      <c r="O290" s="43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25" t="s">
        <v>195</v>
      </c>
      <c r="AT290" s="25" t="s">
        <v>190</v>
      </c>
      <c r="AU290" s="25" t="s">
        <v>79</v>
      </c>
      <c r="AY290" s="25" t="s">
        <v>188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5" t="s">
        <v>75</v>
      </c>
      <c r="BK290" s="214">
        <f>ROUND(I290*H290,2)</f>
        <v>0</v>
      </c>
      <c r="BL290" s="25" t="s">
        <v>195</v>
      </c>
      <c r="BM290" s="25" t="s">
        <v>566</v>
      </c>
    </row>
    <row r="291" spans="2:65" s="12" customFormat="1">
      <c r="B291" s="215"/>
      <c r="C291" s="216"/>
      <c r="D291" s="217" t="s">
        <v>197</v>
      </c>
      <c r="E291" s="218" t="s">
        <v>21</v>
      </c>
      <c r="F291" s="219" t="s">
        <v>567</v>
      </c>
      <c r="G291" s="216"/>
      <c r="H291" s="220">
        <v>277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197</v>
      </c>
      <c r="AU291" s="226" t="s">
        <v>79</v>
      </c>
      <c r="AV291" s="12" t="s">
        <v>79</v>
      </c>
      <c r="AW291" s="12" t="s">
        <v>32</v>
      </c>
      <c r="AX291" s="12" t="s">
        <v>75</v>
      </c>
      <c r="AY291" s="226" t="s">
        <v>188</v>
      </c>
    </row>
    <row r="292" spans="2:65" s="11" customFormat="1" ht="29.85" customHeight="1">
      <c r="B292" s="186"/>
      <c r="C292" s="187"/>
      <c r="D292" s="200" t="s">
        <v>67</v>
      </c>
      <c r="E292" s="201" t="s">
        <v>568</v>
      </c>
      <c r="F292" s="201" t="s">
        <v>569</v>
      </c>
      <c r="G292" s="187"/>
      <c r="H292" s="187"/>
      <c r="I292" s="190"/>
      <c r="J292" s="202">
        <f>BK292</f>
        <v>0</v>
      </c>
      <c r="K292" s="187"/>
      <c r="L292" s="192"/>
      <c r="M292" s="193"/>
      <c r="N292" s="194"/>
      <c r="O292" s="194"/>
      <c r="P292" s="195">
        <f>P293</f>
        <v>0</v>
      </c>
      <c r="Q292" s="194"/>
      <c r="R292" s="195">
        <f>R293</f>
        <v>0</v>
      </c>
      <c r="S292" s="194"/>
      <c r="T292" s="196">
        <f>T293</f>
        <v>0</v>
      </c>
      <c r="AR292" s="197" t="s">
        <v>75</v>
      </c>
      <c r="AT292" s="198" t="s">
        <v>67</v>
      </c>
      <c r="AU292" s="198" t="s">
        <v>75</v>
      </c>
      <c r="AY292" s="197" t="s">
        <v>188</v>
      </c>
      <c r="BK292" s="199">
        <f>BK293</f>
        <v>0</v>
      </c>
    </row>
    <row r="293" spans="2:65" s="1" customFormat="1" ht="31.5" customHeight="1">
      <c r="B293" s="42"/>
      <c r="C293" s="203" t="s">
        <v>570</v>
      </c>
      <c r="D293" s="203" t="s">
        <v>190</v>
      </c>
      <c r="E293" s="204" t="s">
        <v>571</v>
      </c>
      <c r="F293" s="205" t="s">
        <v>572</v>
      </c>
      <c r="G293" s="206" t="s">
        <v>283</v>
      </c>
      <c r="H293" s="207">
        <v>578.14599999999996</v>
      </c>
      <c r="I293" s="208"/>
      <c r="J293" s="209">
        <f>ROUND(I293*H293,2)</f>
        <v>0</v>
      </c>
      <c r="K293" s="205" t="s">
        <v>194</v>
      </c>
      <c r="L293" s="62"/>
      <c r="M293" s="210" t="s">
        <v>21</v>
      </c>
      <c r="N293" s="211" t="s">
        <v>39</v>
      </c>
      <c r="O293" s="43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25" t="s">
        <v>195</v>
      </c>
      <c r="AT293" s="25" t="s">
        <v>190</v>
      </c>
      <c r="AU293" s="25" t="s">
        <v>79</v>
      </c>
      <c r="AY293" s="25" t="s">
        <v>188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75</v>
      </c>
      <c r="BK293" s="214">
        <f>ROUND(I293*H293,2)</f>
        <v>0</v>
      </c>
      <c r="BL293" s="25" t="s">
        <v>195</v>
      </c>
      <c r="BM293" s="25" t="s">
        <v>573</v>
      </c>
    </row>
    <row r="294" spans="2:65" s="11" customFormat="1" ht="37.35" customHeight="1">
      <c r="B294" s="186"/>
      <c r="C294" s="187"/>
      <c r="D294" s="200" t="s">
        <v>67</v>
      </c>
      <c r="E294" s="268" t="s">
        <v>574</v>
      </c>
      <c r="F294" s="268" t="s">
        <v>575</v>
      </c>
      <c r="G294" s="187"/>
      <c r="H294" s="187"/>
      <c r="I294" s="190"/>
      <c r="J294" s="269">
        <f>BK294</f>
        <v>0</v>
      </c>
      <c r="K294" s="187"/>
      <c r="L294" s="192"/>
      <c r="M294" s="193"/>
      <c r="N294" s="194"/>
      <c r="O294" s="194"/>
      <c r="P294" s="195">
        <f>SUM(P295:P296)</f>
        <v>0</v>
      </c>
      <c r="Q294" s="194"/>
      <c r="R294" s="195">
        <f>SUM(R295:R296)</f>
        <v>0</v>
      </c>
      <c r="S294" s="194"/>
      <c r="T294" s="196">
        <f>SUM(T295:T296)</f>
        <v>0</v>
      </c>
      <c r="AR294" s="197" t="s">
        <v>195</v>
      </c>
      <c r="AT294" s="198" t="s">
        <v>67</v>
      </c>
      <c r="AU294" s="198" t="s">
        <v>68</v>
      </c>
      <c r="AY294" s="197" t="s">
        <v>188</v>
      </c>
      <c r="BK294" s="199">
        <f>SUM(BK295:BK296)</f>
        <v>0</v>
      </c>
    </row>
    <row r="295" spans="2:65" s="1" customFormat="1" ht="22.5" customHeight="1">
      <c r="B295" s="42"/>
      <c r="C295" s="203" t="s">
        <v>576</v>
      </c>
      <c r="D295" s="203" t="s">
        <v>190</v>
      </c>
      <c r="E295" s="204" t="s">
        <v>577</v>
      </c>
      <c r="F295" s="205" t="s">
        <v>578</v>
      </c>
      <c r="G295" s="206" t="s">
        <v>579</v>
      </c>
      <c r="H295" s="207">
        <v>1</v>
      </c>
      <c r="I295" s="208"/>
      <c r="J295" s="209">
        <f>ROUND(I295*H295,2)</f>
        <v>0</v>
      </c>
      <c r="K295" s="205" t="s">
        <v>21</v>
      </c>
      <c r="L295" s="62"/>
      <c r="M295" s="210" t="s">
        <v>21</v>
      </c>
      <c r="N295" s="211" t="s">
        <v>39</v>
      </c>
      <c r="O295" s="43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25" t="s">
        <v>580</v>
      </c>
      <c r="AT295" s="25" t="s">
        <v>190</v>
      </c>
      <c r="AU295" s="25" t="s">
        <v>75</v>
      </c>
      <c r="AY295" s="25" t="s">
        <v>188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5" t="s">
        <v>75</v>
      </c>
      <c r="BK295" s="214">
        <f>ROUND(I295*H295,2)</f>
        <v>0</v>
      </c>
      <c r="BL295" s="25" t="s">
        <v>580</v>
      </c>
      <c r="BM295" s="25" t="s">
        <v>581</v>
      </c>
    </row>
    <row r="296" spans="2:65" s="12" customFormat="1">
      <c r="B296" s="215"/>
      <c r="C296" s="216"/>
      <c r="D296" s="217" t="s">
        <v>197</v>
      </c>
      <c r="E296" s="218" t="s">
        <v>21</v>
      </c>
      <c r="F296" s="219" t="s">
        <v>75</v>
      </c>
      <c r="G296" s="216"/>
      <c r="H296" s="220">
        <v>1</v>
      </c>
      <c r="I296" s="221"/>
      <c r="J296" s="216"/>
      <c r="K296" s="216"/>
      <c r="L296" s="222"/>
      <c r="M296" s="270"/>
      <c r="N296" s="271"/>
      <c r="O296" s="271"/>
      <c r="P296" s="271"/>
      <c r="Q296" s="271"/>
      <c r="R296" s="271"/>
      <c r="S296" s="271"/>
      <c r="T296" s="272"/>
      <c r="AT296" s="226" t="s">
        <v>197</v>
      </c>
      <c r="AU296" s="226" t="s">
        <v>75</v>
      </c>
      <c r="AV296" s="12" t="s">
        <v>79</v>
      </c>
      <c r="AW296" s="12" t="s">
        <v>32</v>
      </c>
      <c r="AX296" s="12" t="s">
        <v>75</v>
      </c>
      <c r="AY296" s="226" t="s">
        <v>188</v>
      </c>
    </row>
    <row r="297" spans="2:65" s="1" customFormat="1" ht="6.9" customHeight="1">
      <c r="B297" s="57"/>
      <c r="C297" s="58"/>
      <c r="D297" s="58"/>
      <c r="E297" s="58"/>
      <c r="F297" s="58"/>
      <c r="G297" s="58"/>
      <c r="H297" s="58"/>
      <c r="I297" s="149"/>
      <c r="J297" s="58"/>
      <c r="K297" s="58"/>
      <c r="L297" s="62"/>
    </row>
  </sheetData>
  <sheetProtection password="CC35" sheet="1" objects="1" scenarios="1" formatCells="0" formatColumns="0" formatRows="0" sort="0" autoFilter="0"/>
  <autoFilter ref="C86:K29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141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2077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 2)</f>
        <v>0</v>
      </c>
      <c r="G34" s="43"/>
      <c r="H34" s="43"/>
      <c r="I34" s="141">
        <v>0.21</v>
      </c>
      <c r="J34" s="140">
        <f>ROUND(ROUND((SUM(BE88:BE90)),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 2)</f>
        <v>0</v>
      </c>
      <c r="G35" s="43"/>
      <c r="H35" s="43"/>
      <c r="I35" s="141">
        <v>0.15</v>
      </c>
      <c r="J35" s="140">
        <f>ROUND(ROUND((SUM(BF88:BF90)),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ROUND(SUM(BG88:BG90),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ROUND(SUM(BH88:BH90),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ROUND(SUM(BI88:BI90),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D.1.4.5 - Slaboproud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D.1.4.5 - Slaboproud</v>
      </c>
      <c r="F80" s="418"/>
      <c r="G80" s="418"/>
      <c r="H80" s="418"/>
      <c r="I80" s="173"/>
      <c r="J80" s="64"/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65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65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65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5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2078</v>
      </c>
      <c r="F89" s="205" t="s">
        <v>2079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2080</v>
      </c>
    </row>
    <row r="90" spans="2:65" s="12" customFormat="1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144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ht="22.5" customHeight="1">
      <c r="B9" s="29"/>
      <c r="C9" s="30"/>
      <c r="D9" s="30"/>
      <c r="E9" s="420" t="s">
        <v>679</v>
      </c>
      <c r="F9" s="405"/>
      <c r="G9" s="405"/>
      <c r="H9" s="405"/>
      <c r="I9" s="127"/>
      <c r="J9" s="30"/>
      <c r="K9" s="32"/>
    </row>
    <row r="10" spans="1:70" ht="13.2">
      <c r="B10" s="29"/>
      <c r="C10" s="30"/>
      <c r="D10" s="38" t="s">
        <v>582</v>
      </c>
      <c r="E10" s="30"/>
      <c r="F10" s="30"/>
      <c r="G10" s="30"/>
      <c r="H10" s="30"/>
      <c r="I10" s="127"/>
      <c r="J10" s="30"/>
      <c r="K10" s="32"/>
    </row>
    <row r="11" spans="1:70" s="1" customFormat="1" ht="22.5" customHeight="1">
      <c r="B11" s="42"/>
      <c r="C11" s="43"/>
      <c r="D11" s="43"/>
      <c r="E11" s="397" t="s">
        <v>2056</v>
      </c>
      <c r="F11" s="423"/>
      <c r="G11" s="423"/>
      <c r="H11" s="423"/>
      <c r="I11" s="128"/>
      <c r="J11" s="43"/>
      <c r="K11" s="46"/>
    </row>
    <row r="12" spans="1:70" s="1" customFormat="1" ht="13.2">
      <c r="B12" s="42"/>
      <c r="C12" s="43"/>
      <c r="D12" s="38" t="s">
        <v>1837</v>
      </c>
      <c r="E12" s="43"/>
      <c r="F12" s="43"/>
      <c r="G12" s="43"/>
      <c r="H12" s="43"/>
      <c r="I12" s="128"/>
      <c r="J12" s="43"/>
      <c r="K12" s="46"/>
    </row>
    <row r="13" spans="1:70" s="1" customFormat="1" ht="36.9" customHeight="1">
      <c r="B13" s="42"/>
      <c r="C13" s="43"/>
      <c r="D13" s="43"/>
      <c r="E13" s="422" t="s">
        <v>2081</v>
      </c>
      <c r="F13" s="423"/>
      <c r="G13" s="423"/>
      <c r="H13" s="423"/>
      <c r="I13" s="128"/>
      <c r="J13" s="43"/>
      <c r="K13" s="46"/>
    </row>
    <row r="14" spans="1:70" s="1" customFormat="1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1:70" s="1" customFormat="1" ht="14.4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1:70" s="1" customFormat="1" ht="14.4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5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" customHeight="1">
      <c r="B24" s="42"/>
      <c r="C24" s="43"/>
      <c r="D24" s="38" t="s">
        <v>31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" customHeight="1">
      <c r="B27" s="42"/>
      <c r="C27" s="43"/>
      <c r="D27" s="38" t="s">
        <v>33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409" t="s">
        <v>21</v>
      </c>
      <c r="F28" s="409"/>
      <c r="G28" s="409"/>
      <c r="H28" s="409"/>
      <c r="I28" s="133"/>
      <c r="J28" s="132"/>
      <c r="K28" s="134"/>
    </row>
    <row r="29" spans="2:11" s="1" customFormat="1" ht="6.9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34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" customHeight="1">
      <c r="B33" s="42"/>
      <c r="C33" s="43"/>
      <c r="D33" s="43"/>
      <c r="E33" s="43"/>
      <c r="F33" s="47" t="s">
        <v>36</v>
      </c>
      <c r="G33" s="43"/>
      <c r="H33" s="43"/>
      <c r="I33" s="139" t="s">
        <v>35</v>
      </c>
      <c r="J33" s="47" t="s">
        <v>37</v>
      </c>
      <c r="K33" s="46"/>
    </row>
    <row r="34" spans="2:11" s="1" customFormat="1" ht="14.4" customHeight="1">
      <c r="B34" s="42"/>
      <c r="C34" s="43"/>
      <c r="D34" s="50" t="s">
        <v>38</v>
      </c>
      <c r="E34" s="50" t="s">
        <v>39</v>
      </c>
      <c r="F34" s="140">
        <f>ROUND(SUM(BE88:BE90), 2)</f>
        <v>0</v>
      </c>
      <c r="G34" s="43"/>
      <c r="H34" s="43"/>
      <c r="I34" s="141">
        <v>0.21</v>
      </c>
      <c r="J34" s="140">
        <f>ROUND(ROUND((SUM(BE88:BE90)), 2)*I34, 2)</f>
        <v>0</v>
      </c>
      <c r="K34" s="46"/>
    </row>
    <row r="35" spans="2:11" s="1" customFormat="1" ht="14.4" customHeight="1">
      <c r="B35" s="42"/>
      <c r="C35" s="43"/>
      <c r="D35" s="43"/>
      <c r="E35" s="50" t="s">
        <v>40</v>
      </c>
      <c r="F35" s="140">
        <f>ROUND(SUM(BF88:BF90), 2)</f>
        <v>0</v>
      </c>
      <c r="G35" s="43"/>
      <c r="H35" s="43"/>
      <c r="I35" s="141">
        <v>0.15</v>
      </c>
      <c r="J35" s="140">
        <f>ROUND(ROUND((SUM(BF88:BF90)), 2)*I35, 2)</f>
        <v>0</v>
      </c>
      <c r="K35" s="46"/>
    </row>
    <row r="36" spans="2:11" s="1" customFormat="1" ht="14.4" hidden="1" customHeight="1">
      <c r="B36" s="42"/>
      <c r="C36" s="43"/>
      <c r="D36" s="43"/>
      <c r="E36" s="50" t="s">
        <v>41</v>
      </c>
      <c r="F36" s="140">
        <f>ROUND(SUM(BG88:BG90), 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" hidden="1" customHeight="1">
      <c r="B37" s="42"/>
      <c r="C37" s="43"/>
      <c r="D37" s="43"/>
      <c r="E37" s="50" t="s">
        <v>42</v>
      </c>
      <c r="F37" s="140">
        <f>ROUND(SUM(BH88:BH90), 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" hidden="1" customHeight="1">
      <c r="B38" s="42"/>
      <c r="C38" s="43"/>
      <c r="D38" s="43"/>
      <c r="E38" s="50" t="s">
        <v>43</v>
      </c>
      <c r="F38" s="140">
        <f>ROUND(SUM(BI88:BI90), 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44</v>
      </c>
      <c r="E40" s="80"/>
      <c r="F40" s="80"/>
      <c r="G40" s="144" t="s">
        <v>45</v>
      </c>
      <c r="H40" s="145" t="s">
        <v>46</v>
      </c>
      <c r="I40" s="146"/>
      <c r="J40" s="147">
        <f>SUM(J31:J38)</f>
        <v>0</v>
      </c>
      <c r="K40" s="148"/>
    </row>
    <row r="41" spans="2:11" s="1" customFormat="1" ht="14.4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" customHeight="1">
      <c r="B46" s="42"/>
      <c r="C46" s="31" t="s">
        <v>156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47" s="1" customFormat="1" ht="22.5" customHeight="1">
      <c r="B49" s="42"/>
      <c r="C49" s="43"/>
      <c r="D49" s="43"/>
      <c r="E49" s="420" t="str">
        <f>E7</f>
        <v>IVC v Jablunkově</v>
      </c>
      <c r="F49" s="421"/>
      <c r="G49" s="421"/>
      <c r="H49" s="421"/>
      <c r="I49" s="128"/>
      <c r="J49" s="43"/>
      <c r="K49" s="46"/>
    </row>
    <row r="50" spans="2:47" ht="13.2">
      <c r="B50" s="29"/>
      <c r="C50" s="38" t="s">
        <v>154</v>
      </c>
      <c r="D50" s="30"/>
      <c r="E50" s="30"/>
      <c r="F50" s="30"/>
      <c r="G50" s="30"/>
      <c r="H50" s="30"/>
      <c r="I50" s="127"/>
      <c r="J50" s="30"/>
      <c r="K50" s="32"/>
    </row>
    <row r="51" spans="2:47" ht="22.5" customHeight="1">
      <c r="B51" s="29"/>
      <c r="C51" s="30"/>
      <c r="D51" s="30"/>
      <c r="E51" s="420" t="s">
        <v>679</v>
      </c>
      <c r="F51" s="405"/>
      <c r="G51" s="405"/>
      <c r="H51" s="405"/>
      <c r="I51" s="127"/>
      <c r="J51" s="30"/>
      <c r="K51" s="32"/>
    </row>
    <row r="52" spans="2:47" ht="13.2">
      <c r="B52" s="29"/>
      <c r="C52" s="38" t="s">
        <v>582</v>
      </c>
      <c r="D52" s="30"/>
      <c r="E52" s="30"/>
      <c r="F52" s="30"/>
      <c r="G52" s="30"/>
      <c r="H52" s="30"/>
      <c r="I52" s="127"/>
      <c r="J52" s="30"/>
      <c r="K52" s="32"/>
    </row>
    <row r="53" spans="2:47" s="1" customFormat="1" ht="22.5" customHeight="1">
      <c r="B53" s="42"/>
      <c r="C53" s="43"/>
      <c r="D53" s="43"/>
      <c r="E53" s="397" t="s">
        <v>2056</v>
      </c>
      <c r="F53" s="423"/>
      <c r="G53" s="423"/>
      <c r="H53" s="423"/>
      <c r="I53" s="128"/>
      <c r="J53" s="43"/>
      <c r="K53" s="46"/>
    </row>
    <row r="54" spans="2:47" s="1" customFormat="1" ht="14.4" customHeight="1">
      <c r="B54" s="42"/>
      <c r="C54" s="38" t="s">
        <v>1837</v>
      </c>
      <c r="D54" s="43"/>
      <c r="E54" s="43"/>
      <c r="F54" s="43"/>
      <c r="G54" s="43"/>
      <c r="H54" s="43"/>
      <c r="I54" s="128"/>
      <c r="J54" s="43"/>
      <c r="K54" s="46"/>
    </row>
    <row r="55" spans="2:47" s="1" customFormat="1" ht="23.25" customHeight="1">
      <c r="B55" s="42"/>
      <c r="C55" s="43"/>
      <c r="D55" s="43"/>
      <c r="E55" s="422" t="str">
        <f>E13</f>
        <v>D.1.4.6 - VNitřní plynovod</v>
      </c>
      <c r="F55" s="423"/>
      <c r="G55" s="423"/>
      <c r="H55" s="423"/>
      <c r="I55" s="128"/>
      <c r="J55" s="43"/>
      <c r="K55" s="46"/>
    </row>
    <row r="56" spans="2:47" s="1" customFormat="1" ht="6.9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47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47" s="1" customFormat="1" ht="6.9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47" s="1" customFormat="1" ht="13.2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31</v>
      </c>
      <c r="J59" s="36" t="str">
        <f>E25</f>
        <v xml:space="preserve"> </v>
      </c>
      <c r="K59" s="46"/>
    </row>
    <row r="60" spans="2:47" s="1" customFormat="1" ht="14.4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47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47" s="1" customFormat="1" ht="29.25" customHeight="1">
      <c r="B62" s="42"/>
      <c r="C62" s="154" t="s">
        <v>157</v>
      </c>
      <c r="D62" s="142"/>
      <c r="E62" s="142"/>
      <c r="F62" s="142"/>
      <c r="G62" s="142"/>
      <c r="H62" s="142"/>
      <c r="I62" s="155"/>
      <c r="J62" s="156" t="s">
        <v>158</v>
      </c>
      <c r="K62" s="157"/>
    </row>
    <row r="63" spans="2:47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159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160</v>
      </c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16" t="s">
        <v>679</v>
      </c>
      <c r="F76" s="425"/>
      <c r="G76" s="425"/>
      <c r="H76" s="425"/>
      <c r="J76" s="273"/>
      <c r="K76" s="273"/>
      <c r="L76" s="274"/>
    </row>
    <row r="77" spans="2:12" ht="13.2">
      <c r="B77" s="29"/>
      <c r="C77" s="66" t="s">
        <v>582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2056</v>
      </c>
      <c r="F78" s="418"/>
      <c r="G78" s="418"/>
      <c r="H78" s="418"/>
      <c r="I78" s="173"/>
      <c r="J78" s="64"/>
      <c r="K78" s="64"/>
      <c r="L78" s="62"/>
    </row>
    <row r="79" spans="2:12" s="1" customFormat="1" ht="14.4" customHeight="1">
      <c r="B79" s="42"/>
      <c r="C79" s="66" t="s">
        <v>1837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88" t="str">
        <f>E13</f>
        <v>D.1.4.6 - VNitřní plynovod</v>
      </c>
      <c r="F80" s="418"/>
      <c r="G80" s="418"/>
      <c r="H80" s="418"/>
      <c r="I80" s="173"/>
      <c r="J80" s="64"/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65" s="1" customFormat="1" ht="6.9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65" s="1" customFormat="1" ht="13.2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31</v>
      </c>
      <c r="J84" s="174" t="str">
        <f>E25</f>
        <v xml:space="preserve"> </v>
      </c>
      <c r="K84" s="64"/>
      <c r="L84" s="62"/>
    </row>
    <row r="85" spans="2:65" s="1" customFormat="1" ht="14.4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65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65" s="10" customFormat="1" ht="29.25" customHeight="1">
      <c r="B87" s="176"/>
      <c r="C87" s="177" t="s">
        <v>173</v>
      </c>
      <c r="D87" s="178" t="s">
        <v>53</v>
      </c>
      <c r="E87" s="178" t="s">
        <v>49</v>
      </c>
      <c r="F87" s="178" t="s">
        <v>174</v>
      </c>
      <c r="G87" s="178" t="s">
        <v>175</v>
      </c>
      <c r="H87" s="178" t="s">
        <v>176</v>
      </c>
      <c r="I87" s="179" t="s">
        <v>177</v>
      </c>
      <c r="J87" s="178" t="s">
        <v>158</v>
      </c>
      <c r="K87" s="180" t="s">
        <v>178</v>
      </c>
      <c r="L87" s="181"/>
      <c r="M87" s="82" t="s">
        <v>179</v>
      </c>
      <c r="N87" s="83" t="s">
        <v>38</v>
      </c>
      <c r="O87" s="83" t="s">
        <v>180</v>
      </c>
      <c r="P87" s="83" t="s">
        <v>181</v>
      </c>
      <c r="Q87" s="83" t="s">
        <v>182</v>
      </c>
      <c r="R87" s="83" t="s">
        <v>183</v>
      </c>
      <c r="S87" s="83" t="s">
        <v>184</v>
      </c>
      <c r="T87" s="84" t="s">
        <v>185</v>
      </c>
    </row>
    <row r="88" spans="2:65" s="1" customFormat="1" ht="29.25" customHeight="1">
      <c r="B88" s="42"/>
      <c r="C88" s="279" t="s">
        <v>159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67</v>
      </c>
      <c r="AU88" s="25" t="s">
        <v>160</v>
      </c>
      <c r="BK88" s="185">
        <f>SUM(BK89:BK90)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2082</v>
      </c>
      <c r="F89" s="205" t="s">
        <v>2083</v>
      </c>
      <c r="G89" s="206" t="s">
        <v>579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270</v>
      </c>
      <c r="AT89" s="25" t="s">
        <v>190</v>
      </c>
      <c r="AU89" s="25" t="s">
        <v>68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270</v>
      </c>
      <c r="BM89" s="25" t="s">
        <v>2084</v>
      </c>
    </row>
    <row r="90" spans="2:65" s="12" customFormat="1">
      <c r="B90" s="215"/>
      <c r="C90" s="216"/>
      <c r="D90" s="217" t="s">
        <v>197</v>
      </c>
      <c r="E90" s="218" t="s">
        <v>21</v>
      </c>
      <c r="F90" s="219" t="s">
        <v>75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197</v>
      </c>
      <c r="AU90" s="226" t="s">
        <v>68</v>
      </c>
      <c r="AV90" s="12" t="s">
        <v>79</v>
      </c>
      <c r="AW90" s="12" t="s">
        <v>32</v>
      </c>
      <c r="AX90" s="12" t="s">
        <v>75</v>
      </c>
      <c r="AY90" s="226" t="s">
        <v>188</v>
      </c>
    </row>
    <row r="91" spans="2:65" s="1" customFormat="1" ht="6.9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4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147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2085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ROUND(SUM(BE81:BE163), 2)</f>
        <v>0</v>
      </c>
      <c r="G30" s="43"/>
      <c r="H30" s="43"/>
      <c r="I30" s="141">
        <v>0.21</v>
      </c>
      <c r="J30" s="140">
        <f>ROUND(ROUND((SUM(BE81:BE163)),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ROUND(SUM(BF81:BF163), 2)</f>
        <v>0</v>
      </c>
      <c r="G31" s="43"/>
      <c r="H31" s="43"/>
      <c r="I31" s="141">
        <v>0.15</v>
      </c>
      <c r="J31" s="140">
        <f>ROUND(ROUND((SUM(BF81:BF163)),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ROUND(SUM(BG81:BG163),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ROUND(SUM(BH81:BH163),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ROUND(SUM(BI81:BI163),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VON - Vedlejší a ostatní náklady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160</v>
      </c>
    </row>
    <row r="57" spans="2:47" s="8" customFormat="1" ht="24.9" customHeight="1">
      <c r="B57" s="159"/>
      <c r="C57" s="160"/>
      <c r="D57" s="161" t="s">
        <v>638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47" s="9" customFormat="1" ht="19.95" customHeight="1">
      <c r="B58" s="166"/>
      <c r="C58" s="167"/>
      <c r="D58" s="168" t="s">
        <v>2086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47" s="9" customFormat="1" ht="19.95" customHeight="1">
      <c r="B59" s="166"/>
      <c r="C59" s="167"/>
      <c r="D59" s="168" t="s">
        <v>2087</v>
      </c>
      <c r="E59" s="169"/>
      <c r="F59" s="169"/>
      <c r="G59" s="169"/>
      <c r="H59" s="169"/>
      <c r="I59" s="170"/>
      <c r="J59" s="171">
        <f>J110</f>
        <v>0</v>
      </c>
      <c r="K59" s="172"/>
    </row>
    <row r="60" spans="2:47" s="9" customFormat="1" ht="19.95" customHeight="1">
      <c r="B60" s="166"/>
      <c r="C60" s="167"/>
      <c r="D60" s="168" t="s">
        <v>2088</v>
      </c>
      <c r="E60" s="169"/>
      <c r="F60" s="169"/>
      <c r="G60" s="169"/>
      <c r="H60" s="169"/>
      <c r="I60" s="170"/>
      <c r="J60" s="171">
        <f>J117</f>
        <v>0</v>
      </c>
      <c r="K60" s="172"/>
    </row>
    <row r="61" spans="2:47" s="9" customFormat="1" ht="19.95" customHeight="1">
      <c r="B61" s="166"/>
      <c r="C61" s="167"/>
      <c r="D61" s="168" t="s">
        <v>2089</v>
      </c>
      <c r="E61" s="169"/>
      <c r="F61" s="169"/>
      <c r="G61" s="169"/>
      <c r="H61" s="169"/>
      <c r="I61" s="170"/>
      <c r="J61" s="171">
        <f>J159</f>
        <v>0</v>
      </c>
      <c r="K61" s="172"/>
    </row>
    <row r="62" spans="2:47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47" s="1" customFormat="1" ht="6.9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20" s="1" customFormat="1" ht="6.9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20" s="1" customFormat="1" ht="36.9" customHeight="1">
      <c r="B68" s="42"/>
      <c r="C68" s="63" t="s">
        <v>172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20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20" s="1" customFormat="1" ht="14.4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20" s="1" customFormat="1" ht="22.5" customHeight="1">
      <c r="B71" s="42"/>
      <c r="C71" s="64"/>
      <c r="D71" s="64"/>
      <c r="E71" s="416" t="str">
        <f>E7</f>
        <v>IVC v Jablunkově</v>
      </c>
      <c r="F71" s="417"/>
      <c r="G71" s="417"/>
      <c r="H71" s="417"/>
      <c r="I71" s="173"/>
      <c r="J71" s="64"/>
      <c r="K71" s="64"/>
      <c r="L71" s="62"/>
    </row>
    <row r="72" spans="2:20" s="1" customFormat="1" ht="14.4" customHeight="1">
      <c r="B72" s="42"/>
      <c r="C72" s="66" t="s">
        <v>154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20" s="1" customFormat="1" ht="23.25" customHeight="1">
      <c r="B73" s="42"/>
      <c r="C73" s="64"/>
      <c r="D73" s="64"/>
      <c r="E73" s="388" t="str">
        <f>E9</f>
        <v>VON - Vedlejší a ostatní náklady</v>
      </c>
      <c r="F73" s="418"/>
      <c r="G73" s="418"/>
      <c r="H73" s="418"/>
      <c r="I73" s="173"/>
      <c r="J73" s="64"/>
      <c r="K73" s="64"/>
      <c r="L73" s="62"/>
    </row>
    <row r="74" spans="2:20" s="1" customFormat="1" ht="6.9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17.4.2017</v>
      </c>
      <c r="K75" s="64"/>
      <c r="L75" s="62"/>
    </row>
    <row r="76" spans="2:20" s="1" customFormat="1" ht="6.9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20" s="1" customFormat="1" ht="13.2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31</v>
      </c>
      <c r="J77" s="174" t="str">
        <f>E21</f>
        <v xml:space="preserve"> </v>
      </c>
      <c r="K77" s="64"/>
      <c r="L77" s="62"/>
    </row>
    <row r="78" spans="2:20" s="1" customFormat="1" ht="14.4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20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173</v>
      </c>
      <c r="D80" s="178" t="s">
        <v>53</v>
      </c>
      <c r="E80" s="178" t="s">
        <v>49</v>
      </c>
      <c r="F80" s="178" t="s">
        <v>174</v>
      </c>
      <c r="G80" s="178" t="s">
        <v>175</v>
      </c>
      <c r="H80" s="178" t="s">
        <v>176</v>
      </c>
      <c r="I80" s="179" t="s">
        <v>177</v>
      </c>
      <c r="J80" s="178" t="s">
        <v>158</v>
      </c>
      <c r="K80" s="180" t="s">
        <v>178</v>
      </c>
      <c r="L80" s="181"/>
      <c r="M80" s="82" t="s">
        <v>179</v>
      </c>
      <c r="N80" s="83" t="s">
        <v>38</v>
      </c>
      <c r="O80" s="83" t="s">
        <v>180</v>
      </c>
      <c r="P80" s="83" t="s">
        <v>181</v>
      </c>
      <c r="Q80" s="83" t="s">
        <v>182</v>
      </c>
      <c r="R80" s="83" t="s">
        <v>183</v>
      </c>
      <c r="S80" s="83" t="s">
        <v>184</v>
      </c>
      <c r="T80" s="84" t="s">
        <v>185</v>
      </c>
    </row>
    <row r="81" spans="2:65" s="1" customFormat="1" ht="29.25" customHeight="1">
      <c r="B81" s="42"/>
      <c r="C81" s="88" t="s">
        <v>159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0</v>
      </c>
      <c r="S81" s="86"/>
      <c r="T81" s="184">
        <f>T82</f>
        <v>0</v>
      </c>
      <c r="AT81" s="25" t="s">
        <v>67</v>
      </c>
      <c r="AU81" s="25" t="s">
        <v>160</v>
      </c>
      <c r="BK81" s="185">
        <f>BK82</f>
        <v>0</v>
      </c>
    </row>
    <row r="82" spans="2:65" s="11" customFormat="1" ht="37.35" customHeight="1">
      <c r="B82" s="186"/>
      <c r="C82" s="187"/>
      <c r="D82" s="188" t="s">
        <v>67</v>
      </c>
      <c r="E82" s="189" t="s">
        <v>668</v>
      </c>
      <c r="F82" s="189" t="s">
        <v>669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P83+P110+P117+P159</f>
        <v>0</v>
      </c>
      <c r="Q82" s="194"/>
      <c r="R82" s="195">
        <f>R83+R110+R117+R159</f>
        <v>0</v>
      </c>
      <c r="S82" s="194"/>
      <c r="T82" s="196">
        <f>T83+T110+T117+T159</f>
        <v>0</v>
      </c>
      <c r="AR82" s="197" t="s">
        <v>212</v>
      </c>
      <c r="AT82" s="198" t="s">
        <v>67</v>
      </c>
      <c r="AU82" s="198" t="s">
        <v>68</v>
      </c>
      <c r="AY82" s="197" t="s">
        <v>188</v>
      </c>
      <c r="BK82" s="199">
        <f>BK83+BK110+BK117+BK159</f>
        <v>0</v>
      </c>
    </row>
    <row r="83" spans="2:65" s="11" customFormat="1" ht="19.95" customHeight="1">
      <c r="B83" s="186"/>
      <c r="C83" s="187"/>
      <c r="D83" s="200" t="s">
        <v>67</v>
      </c>
      <c r="E83" s="201" t="s">
        <v>2090</v>
      </c>
      <c r="F83" s="201" t="s">
        <v>2091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SUM(P84:P109)</f>
        <v>0</v>
      </c>
      <c r="Q83" s="194"/>
      <c r="R83" s="195">
        <f>SUM(R84:R109)</f>
        <v>0</v>
      </c>
      <c r="S83" s="194"/>
      <c r="T83" s="196">
        <f>SUM(T84:T109)</f>
        <v>0</v>
      </c>
      <c r="AR83" s="197" t="s">
        <v>212</v>
      </c>
      <c r="AT83" s="198" t="s">
        <v>67</v>
      </c>
      <c r="AU83" s="198" t="s">
        <v>75</v>
      </c>
      <c r="AY83" s="197" t="s">
        <v>188</v>
      </c>
      <c r="BK83" s="199">
        <f>SUM(BK84:BK109)</f>
        <v>0</v>
      </c>
    </row>
    <row r="84" spans="2:65" s="1" customFormat="1" ht="31.5" customHeight="1">
      <c r="B84" s="42"/>
      <c r="C84" s="203" t="s">
        <v>75</v>
      </c>
      <c r="D84" s="203" t="s">
        <v>190</v>
      </c>
      <c r="E84" s="204" t="s">
        <v>2092</v>
      </c>
      <c r="F84" s="205" t="s">
        <v>2093</v>
      </c>
      <c r="G84" s="206" t="s">
        <v>2094</v>
      </c>
      <c r="H84" s="207">
        <v>40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39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674</v>
      </c>
      <c r="AT84" s="25" t="s">
        <v>190</v>
      </c>
      <c r="AU84" s="25" t="s">
        <v>79</v>
      </c>
      <c r="AY84" s="25" t="s">
        <v>188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75</v>
      </c>
      <c r="BK84" s="214">
        <f>ROUND(I84*H84,2)</f>
        <v>0</v>
      </c>
      <c r="BL84" s="25" t="s">
        <v>674</v>
      </c>
      <c r="BM84" s="25" t="s">
        <v>2095</v>
      </c>
    </row>
    <row r="85" spans="2:65" s="12" customFormat="1">
      <c r="B85" s="215"/>
      <c r="C85" s="216"/>
      <c r="D85" s="217" t="s">
        <v>197</v>
      </c>
      <c r="E85" s="218" t="s">
        <v>21</v>
      </c>
      <c r="F85" s="219" t="s">
        <v>2096</v>
      </c>
      <c r="G85" s="216"/>
      <c r="H85" s="220">
        <v>20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197</v>
      </c>
      <c r="AU85" s="226" t="s">
        <v>79</v>
      </c>
      <c r="AV85" s="12" t="s">
        <v>79</v>
      </c>
      <c r="AW85" s="12" t="s">
        <v>32</v>
      </c>
      <c r="AX85" s="12" t="s">
        <v>68</v>
      </c>
      <c r="AY85" s="226" t="s">
        <v>188</v>
      </c>
    </row>
    <row r="86" spans="2:65" s="12" customFormat="1">
      <c r="B86" s="215"/>
      <c r="C86" s="216"/>
      <c r="D86" s="217" t="s">
        <v>197</v>
      </c>
      <c r="E86" s="218" t="s">
        <v>21</v>
      </c>
      <c r="F86" s="219" t="s">
        <v>2097</v>
      </c>
      <c r="G86" s="216"/>
      <c r="H86" s="220">
        <v>20</v>
      </c>
      <c r="I86" s="221"/>
      <c r="J86" s="216"/>
      <c r="K86" s="216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197</v>
      </c>
      <c r="AU86" s="226" t="s">
        <v>79</v>
      </c>
      <c r="AV86" s="12" t="s">
        <v>79</v>
      </c>
      <c r="AW86" s="12" t="s">
        <v>32</v>
      </c>
      <c r="AX86" s="12" t="s">
        <v>68</v>
      </c>
      <c r="AY86" s="226" t="s">
        <v>188</v>
      </c>
    </row>
    <row r="87" spans="2:65" s="13" customFormat="1">
      <c r="B87" s="227"/>
      <c r="C87" s="228"/>
      <c r="D87" s="229" t="s">
        <v>197</v>
      </c>
      <c r="E87" s="230" t="s">
        <v>21</v>
      </c>
      <c r="F87" s="231" t="s">
        <v>199</v>
      </c>
      <c r="G87" s="228"/>
      <c r="H87" s="232">
        <v>40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197</v>
      </c>
      <c r="AU87" s="238" t="s">
        <v>79</v>
      </c>
      <c r="AV87" s="13" t="s">
        <v>114</v>
      </c>
      <c r="AW87" s="13" t="s">
        <v>32</v>
      </c>
      <c r="AX87" s="13" t="s">
        <v>75</v>
      </c>
      <c r="AY87" s="238" t="s">
        <v>188</v>
      </c>
    </row>
    <row r="88" spans="2:65" s="1" customFormat="1" ht="31.5" customHeight="1">
      <c r="B88" s="42"/>
      <c r="C88" s="203" t="s">
        <v>79</v>
      </c>
      <c r="D88" s="203" t="s">
        <v>190</v>
      </c>
      <c r="E88" s="204" t="s">
        <v>2098</v>
      </c>
      <c r="F88" s="205" t="s">
        <v>2099</v>
      </c>
      <c r="G88" s="206" t="s">
        <v>2094</v>
      </c>
      <c r="H88" s="207">
        <v>10</v>
      </c>
      <c r="I88" s="208"/>
      <c r="J88" s="209">
        <f>ROUND(I88*H88,2)</f>
        <v>0</v>
      </c>
      <c r="K88" s="205" t="s">
        <v>21</v>
      </c>
      <c r="L88" s="62"/>
      <c r="M88" s="210" t="s">
        <v>21</v>
      </c>
      <c r="N88" s="211" t="s">
        <v>39</v>
      </c>
      <c r="O88" s="4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674</v>
      </c>
      <c r="AT88" s="25" t="s">
        <v>190</v>
      </c>
      <c r="AU88" s="25" t="s">
        <v>79</v>
      </c>
      <c r="AY88" s="25" t="s">
        <v>188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75</v>
      </c>
      <c r="BK88" s="214">
        <f>ROUND(I88*H88,2)</f>
        <v>0</v>
      </c>
      <c r="BL88" s="25" t="s">
        <v>674</v>
      </c>
      <c r="BM88" s="25" t="s">
        <v>2100</v>
      </c>
    </row>
    <row r="89" spans="2:65" s="12" customFormat="1">
      <c r="B89" s="215"/>
      <c r="C89" s="216"/>
      <c r="D89" s="229" t="s">
        <v>197</v>
      </c>
      <c r="E89" s="239" t="s">
        <v>21</v>
      </c>
      <c r="F89" s="240" t="s">
        <v>2101</v>
      </c>
      <c r="G89" s="216"/>
      <c r="H89" s="241">
        <v>10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197</v>
      </c>
      <c r="AU89" s="226" t="s">
        <v>79</v>
      </c>
      <c r="AV89" s="12" t="s">
        <v>79</v>
      </c>
      <c r="AW89" s="12" t="s">
        <v>32</v>
      </c>
      <c r="AX89" s="12" t="s">
        <v>75</v>
      </c>
      <c r="AY89" s="226" t="s">
        <v>188</v>
      </c>
    </row>
    <row r="90" spans="2:65" s="1" customFormat="1" ht="22.5" customHeight="1">
      <c r="B90" s="42"/>
      <c r="C90" s="203" t="s">
        <v>114</v>
      </c>
      <c r="D90" s="203" t="s">
        <v>190</v>
      </c>
      <c r="E90" s="204" t="s">
        <v>2102</v>
      </c>
      <c r="F90" s="205" t="s">
        <v>2103</v>
      </c>
      <c r="G90" s="206" t="s">
        <v>579</v>
      </c>
      <c r="H90" s="207">
        <v>1</v>
      </c>
      <c r="I90" s="208"/>
      <c r="J90" s="209">
        <f>ROUND(I90*H90,2)</f>
        <v>0</v>
      </c>
      <c r="K90" s="205" t="s">
        <v>21</v>
      </c>
      <c r="L90" s="62"/>
      <c r="M90" s="210" t="s">
        <v>21</v>
      </c>
      <c r="N90" s="211" t="s">
        <v>39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5" t="s">
        <v>674</v>
      </c>
      <c r="AT90" s="25" t="s">
        <v>190</v>
      </c>
      <c r="AU90" s="25" t="s">
        <v>79</v>
      </c>
      <c r="AY90" s="25" t="s">
        <v>188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75</v>
      </c>
      <c r="BK90" s="214">
        <f>ROUND(I90*H90,2)</f>
        <v>0</v>
      </c>
      <c r="BL90" s="25" t="s">
        <v>674</v>
      </c>
      <c r="BM90" s="25" t="s">
        <v>2104</v>
      </c>
    </row>
    <row r="91" spans="2:65" s="12" customFormat="1">
      <c r="B91" s="215"/>
      <c r="C91" s="216"/>
      <c r="D91" s="229" t="s">
        <v>197</v>
      </c>
      <c r="E91" s="239" t="s">
        <v>21</v>
      </c>
      <c r="F91" s="240" t="s">
        <v>75</v>
      </c>
      <c r="G91" s="216"/>
      <c r="H91" s="241">
        <v>1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75</v>
      </c>
      <c r="AY91" s="226" t="s">
        <v>188</v>
      </c>
    </row>
    <row r="92" spans="2:65" s="1" customFormat="1" ht="22.5" customHeight="1">
      <c r="B92" s="42"/>
      <c r="C92" s="203" t="s">
        <v>195</v>
      </c>
      <c r="D92" s="203" t="s">
        <v>190</v>
      </c>
      <c r="E92" s="204" t="s">
        <v>2105</v>
      </c>
      <c r="F92" s="205" t="s">
        <v>2106</v>
      </c>
      <c r="G92" s="206" t="s">
        <v>579</v>
      </c>
      <c r="H92" s="207">
        <v>1</v>
      </c>
      <c r="I92" s="208"/>
      <c r="J92" s="209">
        <f>ROUND(I92*H92,2)</f>
        <v>0</v>
      </c>
      <c r="K92" s="205" t="s">
        <v>21</v>
      </c>
      <c r="L92" s="62"/>
      <c r="M92" s="210" t="s">
        <v>21</v>
      </c>
      <c r="N92" s="211" t="s">
        <v>39</v>
      </c>
      <c r="O92" s="4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674</v>
      </c>
      <c r="AT92" s="25" t="s">
        <v>190</v>
      </c>
      <c r="AU92" s="25" t="s">
        <v>79</v>
      </c>
      <c r="AY92" s="25" t="s">
        <v>188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75</v>
      </c>
      <c r="BK92" s="214">
        <f>ROUND(I92*H92,2)</f>
        <v>0</v>
      </c>
      <c r="BL92" s="25" t="s">
        <v>674</v>
      </c>
      <c r="BM92" s="25" t="s">
        <v>2107</v>
      </c>
    </row>
    <row r="93" spans="2:65" s="12" customFormat="1">
      <c r="B93" s="215"/>
      <c r="C93" s="216"/>
      <c r="D93" s="229" t="s">
        <v>197</v>
      </c>
      <c r="E93" s="239" t="s">
        <v>21</v>
      </c>
      <c r="F93" s="240" t="s">
        <v>75</v>
      </c>
      <c r="G93" s="216"/>
      <c r="H93" s="241">
        <v>1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197</v>
      </c>
      <c r="AU93" s="226" t="s">
        <v>79</v>
      </c>
      <c r="AV93" s="12" t="s">
        <v>79</v>
      </c>
      <c r="AW93" s="12" t="s">
        <v>32</v>
      </c>
      <c r="AX93" s="12" t="s">
        <v>75</v>
      </c>
      <c r="AY93" s="226" t="s">
        <v>188</v>
      </c>
    </row>
    <row r="94" spans="2:65" s="1" customFormat="1" ht="22.5" customHeight="1">
      <c r="B94" s="42"/>
      <c r="C94" s="203" t="s">
        <v>212</v>
      </c>
      <c r="D94" s="203" t="s">
        <v>190</v>
      </c>
      <c r="E94" s="204" t="s">
        <v>2108</v>
      </c>
      <c r="F94" s="205" t="s">
        <v>2109</v>
      </c>
      <c r="G94" s="206" t="s">
        <v>579</v>
      </c>
      <c r="H94" s="207">
        <v>1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39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674</v>
      </c>
      <c r="AT94" s="25" t="s">
        <v>190</v>
      </c>
      <c r="AU94" s="25" t="s">
        <v>79</v>
      </c>
      <c r="AY94" s="25" t="s">
        <v>188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75</v>
      </c>
      <c r="BK94" s="214">
        <f>ROUND(I94*H94,2)</f>
        <v>0</v>
      </c>
      <c r="BL94" s="25" t="s">
        <v>674</v>
      </c>
      <c r="BM94" s="25" t="s">
        <v>2110</v>
      </c>
    </row>
    <row r="95" spans="2:65" s="12" customFormat="1">
      <c r="B95" s="215"/>
      <c r="C95" s="216"/>
      <c r="D95" s="229" t="s">
        <v>197</v>
      </c>
      <c r="E95" s="239" t="s">
        <v>21</v>
      </c>
      <c r="F95" s="240" t="s">
        <v>75</v>
      </c>
      <c r="G95" s="216"/>
      <c r="H95" s="241">
        <v>1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197</v>
      </c>
      <c r="AU95" s="226" t="s">
        <v>79</v>
      </c>
      <c r="AV95" s="12" t="s">
        <v>79</v>
      </c>
      <c r="AW95" s="12" t="s">
        <v>32</v>
      </c>
      <c r="AX95" s="12" t="s">
        <v>75</v>
      </c>
      <c r="AY95" s="226" t="s">
        <v>188</v>
      </c>
    </row>
    <row r="96" spans="2:65" s="1" customFormat="1" ht="22.5" customHeight="1">
      <c r="B96" s="42"/>
      <c r="C96" s="203" t="s">
        <v>217</v>
      </c>
      <c r="D96" s="203" t="s">
        <v>190</v>
      </c>
      <c r="E96" s="204" t="s">
        <v>2111</v>
      </c>
      <c r="F96" s="205" t="s">
        <v>2112</v>
      </c>
      <c r="G96" s="206" t="s">
        <v>579</v>
      </c>
      <c r="H96" s="207">
        <v>1</v>
      </c>
      <c r="I96" s="208"/>
      <c r="J96" s="209">
        <f>ROUND(I96*H96,2)</f>
        <v>0</v>
      </c>
      <c r="K96" s="205" t="s">
        <v>194</v>
      </c>
      <c r="L96" s="62"/>
      <c r="M96" s="210" t="s">
        <v>21</v>
      </c>
      <c r="N96" s="211" t="s">
        <v>39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674</v>
      </c>
      <c r="AT96" s="25" t="s">
        <v>190</v>
      </c>
      <c r="AU96" s="25" t="s">
        <v>79</v>
      </c>
      <c r="AY96" s="25" t="s">
        <v>188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75</v>
      </c>
      <c r="BK96" s="214">
        <f>ROUND(I96*H96,2)</f>
        <v>0</v>
      </c>
      <c r="BL96" s="25" t="s">
        <v>674</v>
      </c>
      <c r="BM96" s="25" t="s">
        <v>2113</v>
      </c>
    </row>
    <row r="97" spans="2:65" s="12" customFormat="1">
      <c r="B97" s="215"/>
      <c r="C97" s="216"/>
      <c r="D97" s="229" t="s">
        <v>197</v>
      </c>
      <c r="E97" s="239" t="s">
        <v>21</v>
      </c>
      <c r="F97" s="240" t="s">
        <v>75</v>
      </c>
      <c r="G97" s="216"/>
      <c r="H97" s="241">
        <v>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197</v>
      </c>
      <c r="AU97" s="226" t="s">
        <v>79</v>
      </c>
      <c r="AV97" s="12" t="s">
        <v>79</v>
      </c>
      <c r="AW97" s="12" t="s">
        <v>32</v>
      </c>
      <c r="AX97" s="12" t="s">
        <v>75</v>
      </c>
      <c r="AY97" s="226" t="s">
        <v>188</v>
      </c>
    </row>
    <row r="98" spans="2:65" s="1" customFormat="1" ht="31.5" customHeight="1">
      <c r="B98" s="42"/>
      <c r="C98" s="203" t="s">
        <v>222</v>
      </c>
      <c r="D98" s="203" t="s">
        <v>190</v>
      </c>
      <c r="E98" s="204" t="s">
        <v>2114</v>
      </c>
      <c r="F98" s="205" t="s">
        <v>2115</v>
      </c>
      <c r="G98" s="206" t="s">
        <v>2116</v>
      </c>
      <c r="H98" s="207">
        <v>1000</v>
      </c>
      <c r="I98" s="208"/>
      <c r="J98" s="209">
        <f>ROUND(I98*H98,2)</f>
        <v>0</v>
      </c>
      <c r="K98" s="205" t="s">
        <v>194</v>
      </c>
      <c r="L98" s="62"/>
      <c r="M98" s="210" t="s">
        <v>21</v>
      </c>
      <c r="N98" s="211" t="s">
        <v>39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674</v>
      </c>
      <c r="AT98" s="25" t="s">
        <v>190</v>
      </c>
      <c r="AU98" s="25" t="s">
        <v>79</v>
      </c>
      <c r="AY98" s="25" t="s">
        <v>188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75</v>
      </c>
      <c r="BK98" s="214">
        <f>ROUND(I98*H98,2)</f>
        <v>0</v>
      </c>
      <c r="BL98" s="25" t="s">
        <v>674</v>
      </c>
      <c r="BM98" s="25" t="s">
        <v>2117</v>
      </c>
    </row>
    <row r="99" spans="2:65" s="12" customFormat="1">
      <c r="B99" s="215"/>
      <c r="C99" s="216"/>
      <c r="D99" s="229" t="s">
        <v>197</v>
      </c>
      <c r="E99" s="239" t="s">
        <v>21</v>
      </c>
      <c r="F99" s="240" t="s">
        <v>2118</v>
      </c>
      <c r="G99" s="216"/>
      <c r="H99" s="241">
        <v>1000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197</v>
      </c>
      <c r="AU99" s="226" t="s">
        <v>79</v>
      </c>
      <c r="AV99" s="12" t="s">
        <v>79</v>
      </c>
      <c r="AW99" s="12" t="s">
        <v>32</v>
      </c>
      <c r="AX99" s="12" t="s">
        <v>75</v>
      </c>
      <c r="AY99" s="226" t="s">
        <v>188</v>
      </c>
    </row>
    <row r="100" spans="2:65" s="1" customFormat="1" ht="22.5" customHeight="1">
      <c r="B100" s="42"/>
      <c r="C100" s="203" t="s">
        <v>227</v>
      </c>
      <c r="D100" s="203" t="s">
        <v>190</v>
      </c>
      <c r="E100" s="204" t="s">
        <v>2119</v>
      </c>
      <c r="F100" s="205" t="s">
        <v>2120</v>
      </c>
      <c r="G100" s="206" t="s">
        <v>579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39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674</v>
      </c>
      <c r="AT100" s="25" t="s">
        <v>190</v>
      </c>
      <c r="AU100" s="25" t="s">
        <v>79</v>
      </c>
      <c r="AY100" s="25" t="s">
        <v>188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75</v>
      </c>
      <c r="BK100" s="214">
        <f>ROUND(I100*H100,2)</f>
        <v>0</v>
      </c>
      <c r="BL100" s="25" t="s">
        <v>674</v>
      </c>
      <c r="BM100" s="25" t="s">
        <v>2121</v>
      </c>
    </row>
    <row r="101" spans="2:65" s="12" customFormat="1">
      <c r="B101" s="215"/>
      <c r="C101" s="216"/>
      <c r="D101" s="229" t="s">
        <v>197</v>
      </c>
      <c r="E101" s="239" t="s">
        <v>21</v>
      </c>
      <c r="F101" s="240" t="s">
        <v>75</v>
      </c>
      <c r="G101" s="216"/>
      <c r="H101" s="241">
        <v>1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197</v>
      </c>
      <c r="AU101" s="226" t="s">
        <v>79</v>
      </c>
      <c r="AV101" s="12" t="s">
        <v>79</v>
      </c>
      <c r="AW101" s="12" t="s">
        <v>32</v>
      </c>
      <c r="AX101" s="12" t="s">
        <v>75</v>
      </c>
      <c r="AY101" s="226" t="s">
        <v>188</v>
      </c>
    </row>
    <row r="102" spans="2:65" s="1" customFormat="1" ht="31.5" customHeight="1">
      <c r="B102" s="42"/>
      <c r="C102" s="203" t="s">
        <v>231</v>
      </c>
      <c r="D102" s="203" t="s">
        <v>190</v>
      </c>
      <c r="E102" s="204" t="s">
        <v>2122</v>
      </c>
      <c r="F102" s="205" t="s">
        <v>2123</v>
      </c>
      <c r="G102" s="206" t="s">
        <v>2124</v>
      </c>
      <c r="H102" s="207">
        <v>900</v>
      </c>
      <c r="I102" s="208"/>
      <c r="J102" s="209">
        <f>ROUND(I102*H102,2)</f>
        <v>0</v>
      </c>
      <c r="K102" s="205" t="s">
        <v>194</v>
      </c>
      <c r="L102" s="62"/>
      <c r="M102" s="210" t="s">
        <v>21</v>
      </c>
      <c r="N102" s="211" t="s">
        <v>39</v>
      </c>
      <c r="O102" s="4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5" t="s">
        <v>674</v>
      </c>
      <c r="AT102" s="25" t="s">
        <v>190</v>
      </c>
      <c r="AU102" s="25" t="s">
        <v>79</v>
      </c>
      <c r="AY102" s="25" t="s">
        <v>188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75</v>
      </c>
      <c r="BK102" s="214">
        <f>ROUND(I102*H102,2)</f>
        <v>0</v>
      </c>
      <c r="BL102" s="25" t="s">
        <v>674</v>
      </c>
      <c r="BM102" s="25" t="s">
        <v>2125</v>
      </c>
    </row>
    <row r="103" spans="2:65" s="12" customFormat="1" ht="24">
      <c r="B103" s="215"/>
      <c r="C103" s="216"/>
      <c r="D103" s="229" t="s">
        <v>197</v>
      </c>
      <c r="E103" s="239" t="s">
        <v>21</v>
      </c>
      <c r="F103" s="240" t="s">
        <v>2126</v>
      </c>
      <c r="G103" s="216"/>
      <c r="H103" s="241">
        <v>900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197</v>
      </c>
      <c r="AU103" s="226" t="s">
        <v>79</v>
      </c>
      <c r="AV103" s="12" t="s">
        <v>79</v>
      </c>
      <c r="AW103" s="12" t="s">
        <v>32</v>
      </c>
      <c r="AX103" s="12" t="s">
        <v>75</v>
      </c>
      <c r="AY103" s="226" t="s">
        <v>188</v>
      </c>
    </row>
    <row r="104" spans="2:65" s="1" customFormat="1" ht="22.5" customHeight="1">
      <c r="B104" s="42"/>
      <c r="C104" s="203" t="s">
        <v>239</v>
      </c>
      <c r="D104" s="203" t="s">
        <v>190</v>
      </c>
      <c r="E104" s="204" t="s">
        <v>2127</v>
      </c>
      <c r="F104" s="205" t="s">
        <v>2128</v>
      </c>
      <c r="G104" s="206" t="s">
        <v>579</v>
      </c>
      <c r="H104" s="207">
        <v>1</v>
      </c>
      <c r="I104" s="208"/>
      <c r="J104" s="209">
        <f>ROUND(I104*H104,2)</f>
        <v>0</v>
      </c>
      <c r="K104" s="205" t="s">
        <v>21</v>
      </c>
      <c r="L104" s="62"/>
      <c r="M104" s="210" t="s">
        <v>21</v>
      </c>
      <c r="N104" s="211" t="s">
        <v>39</v>
      </c>
      <c r="O104" s="4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5" t="s">
        <v>674</v>
      </c>
      <c r="AT104" s="25" t="s">
        <v>190</v>
      </c>
      <c r="AU104" s="25" t="s">
        <v>79</v>
      </c>
      <c r="AY104" s="25" t="s">
        <v>188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75</v>
      </c>
      <c r="BK104" s="214">
        <f>ROUND(I104*H104,2)</f>
        <v>0</v>
      </c>
      <c r="BL104" s="25" t="s">
        <v>674</v>
      </c>
      <c r="BM104" s="25" t="s">
        <v>2129</v>
      </c>
    </row>
    <row r="105" spans="2:65" s="12" customFormat="1">
      <c r="B105" s="215"/>
      <c r="C105" s="216"/>
      <c r="D105" s="229" t="s">
        <v>197</v>
      </c>
      <c r="E105" s="239" t="s">
        <v>21</v>
      </c>
      <c r="F105" s="240" t="s">
        <v>75</v>
      </c>
      <c r="G105" s="216"/>
      <c r="H105" s="241">
        <v>1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79</v>
      </c>
      <c r="AV105" s="12" t="s">
        <v>79</v>
      </c>
      <c r="AW105" s="12" t="s">
        <v>32</v>
      </c>
      <c r="AX105" s="12" t="s">
        <v>75</v>
      </c>
      <c r="AY105" s="226" t="s">
        <v>188</v>
      </c>
    </row>
    <row r="106" spans="2:65" s="1" customFormat="1" ht="22.5" customHeight="1">
      <c r="B106" s="42"/>
      <c r="C106" s="203" t="s">
        <v>244</v>
      </c>
      <c r="D106" s="203" t="s">
        <v>190</v>
      </c>
      <c r="E106" s="204" t="s">
        <v>2130</v>
      </c>
      <c r="F106" s="205" t="s">
        <v>2131</v>
      </c>
      <c r="G106" s="206" t="s">
        <v>2132</v>
      </c>
      <c r="H106" s="207">
        <v>3000</v>
      </c>
      <c r="I106" s="208"/>
      <c r="J106" s="209">
        <f>ROUND(I106*H106,2)</f>
        <v>0</v>
      </c>
      <c r="K106" s="205" t="s">
        <v>21</v>
      </c>
      <c r="L106" s="62"/>
      <c r="M106" s="210" t="s">
        <v>21</v>
      </c>
      <c r="N106" s="211" t="s">
        <v>39</v>
      </c>
      <c r="O106" s="4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5" t="s">
        <v>674</v>
      </c>
      <c r="AT106" s="25" t="s">
        <v>190</v>
      </c>
      <c r="AU106" s="25" t="s">
        <v>79</v>
      </c>
      <c r="AY106" s="25" t="s">
        <v>188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75</v>
      </c>
      <c r="BK106" s="214">
        <f>ROUND(I106*H106,2)</f>
        <v>0</v>
      </c>
      <c r="BL106" s="25" t="s">
        <v>674</v>
      </c>
      <c r="BM106" s="25" t="s">
        <v>2133</v>
      </c>
    </row>
    <row r="107" spans="2:65" s="12" customFormat="1">
      <c r="B107" s="215"/>
      <c r="C107" s="216"/>
      <c r="D107" s="229" t="s">
        <v>197</v>
      </c>
      <c r="E107" s="239" t="s">
        <v>21</v>
      </c>
      <c r="F107" s="240" t="s">
        <v>2134</v>
      </c>
      <c r="G107" s="216"/>
      <c r="H107" s="241">
        <v>3000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79</v>
      </c>
      <c r="AV107" s="12" t="s">
        <v>79</v>
      </c>
      <c r="AW107" s="12" t="s">
        <v>32</v>
      </c>
      <c r="AX107" s="12" t="s">
        <v>75</v>
      </c>
      <c r="AY107" s="226" t="s">
        <v>188</v>
      </c>
    </row>
    <row r="108" spans="2:65" s="1" customFormat="1" ht="22.5" customHeight="1">
      <c r="B108" s="42"/>
      <c r="C108" s="203" t="s">
        <v>250</v>
      </c>
      <c r="D108" s="203" t="s">
        <v>190</v>
      </c>
      <c r="E108" s="204" t="s">
        <v>2135</v>
      </c>
      <c r="F108" s="205" t="s">
        <v>2136</v>
      </c>
      <c r="G108" s="206" t="s">
        <v>579</v>
      </c>
      <c r="H108" s="207">
        <v>1</v>
      </c>
      <c r="I108" s="208"/>
      <c r="J108" s="209">
        <f>ROUND(I108*H108,2)</f>
        <v>0</v>
      </c>
      <c r="K108" s="205" t="s">
        <v>21</v>
      </c>
      <c r="L108" s="62"/>
      <c r="M108" s="210" t="s">
        <v>21</v>
      </c>
      <c r="N108" s="211" t="s">
        <v>39</v>
      </c>
      <c r="O108" s="4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5" t="s">
        <v>674</v>
      </c>
      <c r="AT108" s="25" t="s">
        <v>190</v>
      </c>
      <c r="AU108" s="25" t="s">
        <v>79</v>
      </c>
      <c r="AY108" s="25" t="s">
        <v>188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75</v>
      </c>
      <c r="BK108" s="214">
        <f>ROUND(I108*H108,2)</f>
        <v>0</v>
      </c>
      <c r="BL108" s="25" t="s">
        <v>674</v>
      </c>
      <c r="BM108" s="25" t="s">
        <v>2137</v>
      </c>
    </row>
    <row r="109" spans="2:65" s="12" customFormat="1">
      <c r="B109" s="215"/>
      <c r="C109" s="216"/>
      <c r="D109" s="217" t="s">
        <v>197</v>
      </c>
      <c r="E109" s="218" t="s">
        <v>21</v>
      </c>
      <c r="F109" s="219" t="s">
        <v>75</v>
      </c>
      <c r="G109" s="216"/>
      <c r="H109" s="220">
        <v>1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197</v>
      </c>
      <c r="AU109" s="226" t="s">
        <v>79</v>
      </c>
      <c r="AV109" s="12" t="s">
        <v>79</v>
      </c>
      <c r="AW109" s="12" t="s">
        <v>32</v>
      </c>
      <c r="AX109" s="12" t="s">
        <v>75</v>
      </c>
      <c r="AY109" s="226" t="s">
        <v>188</v>
      </c>
    </row>
    <row r="110" spans="2:65" s="11" customFormat="1" ht="29.85" customHeight="1">
      <c r="B110" s="186"/>
      <c r="C110" s="187"/>
      <c r="D110" s="200" t="s">
        <v>67</v>
      </c>
      <c r="E110" s="201" t="s">
        <v>2138</v>
      </c>
      <c r="F110" s="201" t="s">
        <v>2139</v>
      </c>
      <c r="G110" s="187"/>
      <c r="H110" s="187"/>
      <c r="I110" s="190"/>
      <c r="J110" s="202">
        <f>BK110</f>
        <v>0</v>
      </c>
      <c r="K110" s="187"/>
      <c r="L110" s="192"/>
      <c r="M110" s="193"/>
      <c r="N110" s="194"/>
      <c r="O110" s="194"/>
      <c r="P110" s="195">
        <f>SUM(P111:P116)</f>
        <v>0</v>
      </c>
      <c r="Q110" s="194"/>
      <c r="R110" s="195">
        <f>SUM(R111:R116)</f>
        <v>0</v>
      </c>
      <c r="S110" s="194"/>
      <c r="T110" s="196">
        <f>SUM(T111:T116)</f>
        <v>0</v>
      </c>
      <c r="AR110" s="197" t="s">
        <v>212</v>
      </c>
      <c r="AT110" s="198" t="s">
        <v>67</v>
      </c>
      <c r="AU110" s="198" t="s">
        <v>75</v>
      </c>
      <c r="AY110" s="197" t="s">
        <v>188</v>
      </c>
      <c r="BK110" s="199">
        <f>SUM(BK111:BK116)</f>
        <v>0</v>
      </c>
    </row>
    <row r="111" spans="2:65" s="1" customFormat="1" ht="22.5" customHeight="1">
      <c r="B111" s="42"/>
      <c r="C111" s="203" t="s">
        <v>256</v>
      </c>
      <c r="D111" s="203" t="s">
        <v>190</v>
      </c>
      <c r="E111" s="204" t="s">
        <v>2140</v>
      </c>
      <c r="F111" s="205" t="s">
        <v>2141</v>
      </c>
      <c r="G111" s="206" t="s">
        <v>579</v>
      </c>
      <c r="H111" s="207">
        <v>1</v>
      </c>
      <c r="I111" s="208"/>
      <c r="J111" s="209">
        <f>ROUND(I111*H111,2)</f>
        <v>0</v>
      </c>
      <c r="K111" s="205" t="s">
        <v>194</v>
      </c>
      <c r="L111" s="62"/>
      <c r="M111" s="210" t="s">
        <v>21</v>
      </c>
      <c r="N111" s="211" t="s">
        <v>39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674</v>
      </c>
      <c r="AT111" s="25" t="s">
        <v>190</v>
      </c>
      <c r="AU111" s="25" t="s">
        <v>79</v>
      </c>
      <c r="AY111" s="25" t="s">
        <v>188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75</v>
      </c>
      <c r="BK111" s="214">
        <f>ROUND(I111*H111,2)</f>
        <v>0</v>
      </c>
      <c r="BL111" s="25" t="s">
        <v>674</v>
      </c>
      <c r="BM111" s="25" t="s">
        <v>2142</v>
      </c>
    </row>
    <row r="112" spans="2:65" s="12" customFormat="1">
      <c r="B112" s="215"/>
      <c r="C112" s="216"/>
      <c r="D112" s="229" t="s">
        <v>197</v>
      </c>
      <c r="E112" s="239" t="s">
        <v>21</v>
      </c>
      <c r="F112" s="240" t="s">
        <v>75</v>
      </c>
      <c r="G112" s="216"/>
      <c r="H112" s="241">
        <v>1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197</v>
      </c>
      <c r="AU112" s="226" t="s">
        <v>79</v>
      </c>
      <c r="AV112" s="12" t="s">
        <v>79</v>
      </c>
      <c r="AW112" s="12" t="s">
        <v>32</v>
      </c>
      <c r="AX112" s="12" t="s">
        <v>75</v>
      </c>
      <c r="AY112" s="226" t="s">
        <v>188</v>
      </c>
    </row>
    <row r="113" spans="2:65" s="1" customFormat="1" ht="22.5" customHeight="1">
      <c r="B113" s="42"/>
      <c r="C113" s="203" t="s">
        <v>261</v>
      </c>
      <c r="D113" s="203" t="s">
        <v>190</v>
      </c>
      <c r="E113" s="204" t="s">
        <v>2143</v>
      </c>
      <c r="F113" s="205" t="s">
        <v>2144</v>
      </c>
      <c r="G113" s="206" t="s">
        <v>579</v>
      </c>
      <c r="H113" s="207">
        <v>1</v>
      </c>
      <c r="I113" s="208"/>
      <c r="J113" s="209">
        <f>ROUND(I113*H113,2)</f>
        <v>0</v>
      </c>
      <c r="K113" s="205" t="s">
        <v>194</v>
      </c>
      <c r="L113" s="62"/>
      <c r="M113" s="210" t="s">
        <v>21</v>
      </c>
      <c r="N113" s="211" t="s">
        <v>39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674</v>
      </c>
      <c r="AT113" s="25" t="s">
        <v>190</v>
      </c>
      <c r="AU113" s="25" t="s">
        <v>79</v>
      </c>
      <c r="AY113" s="25" t="s">
        <v>188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75</v>
      </c>
      <c r="BK113" s="214">
        <f>ROUND(I113*H113,2)</f>
        <v>0</v>
      </c>
      <c r="BL113" s="25" t="s">
        <v>674</v>
      </c>
      <c r="BM113" s="25" t="s">
        <v>2145</v>
      </c>
    </row>
    <row r="114" spans="2:65" s="12" customFormat="1">
      <c r="B114" s="215"/>
      <c r="C114" s="216"/>
      <c r="D114" s="229" t="s">
        <v>197</v>
      </c>
      <c r="E114" s="239" t="s">
        <v>21</v>
      </c>
      <c r="F114" s="240" t="s">
        <v>75</v>
      </c>
      <c r="G114" s="216"/>
      <c r="H114" s="241">
        <v>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197</v>
      </c>
      <c r="AU114" s="226" t="s">
        <v>79</v>
      </c>
      <c r="AV114" s="12" t="s">
        <v>79</v>
      </c>
      <c r="AW114" s="12" t="s">
        <v>32</v>
      </c>
      <c r="AX114" s="12" t="s">
        <v>75</v>
      </c>
      <c r="AY114" s="226" t="s">
        <v>188</v>
      </c>
    </row>
    <row r="115" spans="2:65" s="1" customFormat="1" ht="22.5" customHeight="1">
      <c r="B115" s="42"/>
      <c r="C115" s="203" t="s">
        <v>10</v>
      </c>
      <c r="D115" s="203" t="s">
        <v>190</v>
      </c>
      <c r="E115" s="204" t="s">
        <v>2146</v>
      </c>
      <c r="F115" s="205" t="s">
        <v>2147</v>
      </c>
      <c r="G115" s="206" t="s">
        <v>579</v>
      </c>
      <c r="H115" s="207">
        <v>1</v>
      </c>
      <c r="I115" s="208"/>
      <c r="J115" s="209">
        <f>ROUND(I115*H115,2)</f>
        <v>0</v>
      </c>
      <c r="K115" s="205" t="s">
        <v>194</v>
      </c>
      <c r="L115" s="62"/>
      <c r="M115" s="210" t="s">
        <v>21</v>
      </c>
      <c r="N115" s="211" t="s">
        <v>39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674</v>
      </c>
      <c r="AT115" s="25" t="s">
        <v>190</v>
      </c>
      <c r="AU115" s="25" t="s">
        <v>79</v>
      </c>
      <c r="AY115" s="25" t="s">
        <v>188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75</v>
      </c>
      <c r="BK115" s="214">
        <f>ROUND(I115*H115,2)</f>
        <v>0</v>
      </c>
      <c r="BL115" s="25" t="s">
        <v>674</v>
      </c>
      <c r="BM115" s="25" t="s">
        <v>2148</v>
      </c>
    </row>
    <row r="116" spans="2:65" s="12" customFormat="1">
      <c r="B116" s="215"/>
      <c r="C116" s="216"/>
      <c r="D116" s="217" t="s">
        <v>197</v>
      </c>
      <c r="E116" s="218" t="s">
        <v>21</v>
      </c>
      <c r="F116" s="219" t="s">
        <v>75</v>
      </c>
      <c r="G116" s="216"/>
      <c r="H116" s="220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197</v>
      </c>
      <c r="AU116" s="226" t="s">
        <v>79</v>
      </c>
      <c r="AV116" s="12" t="s">
        <v>79</v>
      </c>
      <c r="AW116" s="12" t="s">
        <v>32</v>
      </c>
      <c r="AX116" s="12" t="s">
        <v>75</v>
      </c>
      <c r="AY116" s="226" t="s">
        <v>188</v>
      </c>
    </row>
    <row r="117" spans="2:65" s="11" customFormat="1" ht="29.85" customHeight="1">
      <c r="B117" s="186"/>
      <c r="C117" s="187"/>
      <c r="D117" s="200" t="s">
        <v>67</v>
      </c>
      <c r="E117" s="201" t="s">
        <v>2149</v>
      </c>
      <c r="F117" s="201" t="s">
        <v>2150</v>
      </c>
      <c r="G117" s="187"/>
      <c r="H117" s="187"/>
      <c r="I117" s="190"/>
      <c r="J117" s="202">
        <f>BK117</f>
        <v>0</v>
      </c>
      <c r="K117" s="187"/>
      <c r="L117" s="192"/>
      <c r="M117" s="193"/>
      <c r="N117" s="194"/>
      <c r="O117" s="194"/>
      <c r="P117" s="195">
        <f>SUM(P118:P158)</f>
        <v>0</v>
      </c>
      <c r="Q117" s="194"/>
      <c r="R117" s="195">
        <f>SUM(R118:R158)</f>
        <v>0</v>
      </c>
      <c r="S117" s="194"/>
      <c r="T117" s="196">
        <f>SUM(T118:T158)</f>
        <v>0</v>
      </c>
      <c r="AR117" s="197" t="s">
        <v>75</v>
      </c>
      <c r="AT117" s="198" t="s">
        <v>67</v>
      </c>
      <c r="AU117" s="198" t="s">
        <v>75</v>
      </c>
      <c r="AY117" s="197" t="s">
        <v>188</v>
      </c>
      <c r="BK117" s="199">
        <f>SUM(BK118:BK158)</f>
        <v>0</v>
      </c>
    </row>
    <row r="118" spans="2:65" s="1" customFormat="1" ht="31.5" customHeight="1">
      <c r="B118" s="42"/>
      <c r="C118" s="203" t="s">
        <v>270</v>
      </c>
      <c r="D118" s="203" t="s">
        <v>190</v>
      </c>
      <c r="E118" s="204" t="s">
        <v>2151</v>
      </c>
      <c r="F118" s="205" t="s">
        <v>2152</v>
      </c>
      <c r="G118" s="206" t="s">
        <v>2153</v>
      </c>
      <c r="H118" s="207">
        <v>1</v>
      </c>
      <c r="I118" s="208"/>
      <c r="J118" s="209">
        <f>ROUND(I118*H118,2)</f>
        <v>0</v>
      </c>
      <c r="K118" s="205" t="s">
        <v>21</v>
      </c>
      <c r="L118" s="62"/>
      <c r="M118" s="210" t="s">
        <v>21</v>
      </c>
      <c r="N118" s="211" t="s">
        <v>39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25" t="s">
        <v>195</v>
      </c>
      <c r="AT118" s="25" t="s">
        <v>190</v>
      </c>
      <c r="AU118" s="25" t="s">
        <v>79</v>
      </c>
      <c r="AY118" s="25" t="s">
        <v>188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75</v>
      </c>
      <c r="BK118" s="214">
        <f>ROUND(I118*H118,2)</f>
        <v>0</v>
      </c>
      <c r="BL118" s="25" t="s">
        <v>195</v>
      </c>
      <c r="BM118" s="25" t="s">
        <v>2154</v>
      </c>
    </row>
    <row r="119" spans="2:65" s="15" customFormat="1">
      <c r="B119" s="280"/>
      <c r="C119" s="281"/>
      <c r="D119" s="217" t="s">
        <v>197</v>
      </c>
      <c r="E119" s="282" t="s">
        <v>21</v>
      </c>
      <c r="F119" s="283" t="s">
        <v>2155</v>
      </c>
      <c r="G119" s="281"/>
      <c r="H119" s="284" t="s">
        <v>21</v>
      </c>
      <c r="I119" s="285"/>
      <c r="J119" s="281"/>
      <c r="K119" s="281"/>
      <c r="L119" s="286"/>
      <c r="M119" s="287"/>
      <c r="N119" s="288"/>
      <c r="O119" s="288"/>
      <c r="P119" s="288"/>
      <c r="Q119" s="288"/>
      <c r="R119" s="288"/>
      <c r="S119" s="288"/>
      <c r="T119" s="289"/>
      <c r="AT119" s="290" t="s">
        <v>197</v>
      </c>
      <c r="AU119" s="290" t="s">
        <v>79</v>
      </c>
      <c r="AV119" s="15" t="s">
        <v>75</v>
      </c>
      <c r="AW119" s="15" t="s">
        <v>32</v>
      </c>
      <c r="AX119" s="15" t="s">
        <v>68</v>
      </c>
      <c r="AY119" s="290" t="s">
        <v>188</v>
      </c>
    </row>
    <row r="120" spans="2:65" s="15" customFormat="1" ht="24">
      <c r="B120" s="280"/>
      <c r="C120" s="281"/>
      <c r="D120" s="217" t="s">
        <v>197</v>
      </c>
      <c r="E120" s="282" t="s">
        <v>21</v>
      </c>
      <c r="F120" s="283" t="s">
        <v>2156</v>
      </c>
      <c r="G120" s="281"/>
      <c r="H120" s="284" t="s">
        <v>21</v>
      </c>
      <c r="I120" s="285"/>
      <c r="J120" s="281"/>
      <c r="K120" s="281"/>
      <c r="L120" s="286"/>
      <c r="M120" s="287"/>
      <c r="N120" s="288"/>
      <c r="O120" s="288"/>
      <c r="P120" s="288"/>
      <c r="Q120" s="288"/>
      <c r="R120" s="288"/>
      <c r="S120" s="288"/>
      <c r="T120" s="289"/>
      <c r="AT120" s="290" t="s">
        <v>197</v>
      </c>
      <c r="AU120" s="290" t="s">
        <v>79</v>
      </c>
      <c r="AV120" s="15" t="s">
        <v>75</v>
      </c>
      <c r="AW120" s="15" t="s">
        <v>32</v>
      </c>
      <c r="AX120" s="15" t="s">
        <v>68</v>
      </c>
      <c r="AY120" s="290" t="s">
        <v>188</v>
      </c>
    </row>
    <row r="121" spans="2:65" s="12" customFormat="1">
      <c r="B121" s="215"/>
      <c r="C121" s="216"/>
      <c r="D121" s="217" t="s">
        <v>197</v>
      </c>
      <c r="E121" s="218" t="s">
        <v>21</v>
      </c>
      <c r="F121" s="219" t="s">
        <v>75</v>
      </c>
      <c r="G121" s="216"/>
      <c r="H121" s="220">
        <v>1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197</v>
      </c>
      <c r="AU121" s="226" t="s">
        <v>79</v>
      </c>
      <c r="AV121" s="12" t="s">
        <v>79</v>
      </c>
      <c r="AW121" s="12" t="s">
        <v>32</v>
      </c>
      <c r="AX121" s="12" t="s">
        <v>68</v>
      </c>
      <c r="AY121" s="226" t="s">
        <v>188</v>
      </c>
    </row>
    <row r="122" spans="2:65" s="13" customFormat="1">
      <c r="B122" s="227"/>
      <c r="C122" s="228"/>
      <c r="D122" s="217" t="s">
        <v>197</v>
      </c>
      <c r="E122" s="242" t="s">
        <v>21</v>
      </c>
      <c r="F122" s="243" t="s">
        <v>199</v>
      </c>
      <c r="G122" s="228"/>
      <c r="H122" s="244">
        <v>1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197</v>
      </c>
      <c r="AU122" s="238" t="s">
        <v>79</v>
      </c>
      <c r="AV122" s="13" t="s">
        <v>114</v>
      </c>
      <c r="AW122" s="13" t="s">
        <v>32</v>
      </c>
      <c r="AX122" s="13" t="s">
        <v>68</v>
      </c>
      <c r="AY122" s="238" t="s">
        <v>188</v>
      </c>
    </row>
    <row r="123" spans="2:65" s="14" customFormat="1">
      <c r="B123" s="245"/>
      <c r="C123" s="246"/>
      <c r="D123" s="229" t="s">
        <v>197</v>
      </c>
      <c r="E123" s="247" t="s">
        <v>21</v>
      </c>
      <c r="F123" s="248" t="s">
        <v>238</v>
      </c>
      <c r="G123" s="246"/>
      <c r="H123" s="249">
        <v>1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197</v>
      </c>
      <c r="AU123" s="255" t="s">
        <v>79</v>
      </c>
      <c r="AV123" s="14" t="s">
        <v>195</v>
      </c>
      <c r="AW123" s="14" t="s">
        <v>32</v>
      </c>
      <c r="AX123" s="14" t="s">
        <v>75</v>
      </c>
      <c r="AY123" s="255" t="s">
        <v>188</v>
      </c>
    </row>
    <row r="124" spans="2:65" s="1" customFormat="1" ht="44.25" customHeight="1">
      <c r="B124" s="42"/>
      <c r="C124" s="203" t="s">
        <v>275</v>
      </c>
      <c r="D124" s="203" t="s">
        <v>190</v>
      </c>
      <c r="E124" s="204" t="s">
        <v>2157</v>
      </c>
      <c r="F124" s="205" t="s">
        <v>2158</v>
      </c>
      <c r="G124" s="206" t="s">
        <v>2153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39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195</v>
      </c>
      <c r="AT124" s="25" t="s">
        <v>190</v>
      </c>
      <c r="AU124" s="25" t="s">
        <v>79</v>
      </c>
      <c r="AY124" s="25" t="s">
        <v>188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75</v>
      </c>
      <c r="BK124" s="214">
        <f>ROUND(I124*H124,2)</f>
        <v>0</v>
      </c>
      <c r="BL124" s="25" t="s">
        <v>195</v>
      </c>
      <c r="BM124" s="25" t="s">
        <v>2159</v>
      </c>
    </row>
    <row r="125" spans="2:65" s="12" customFormat="1">
      <c r="B125" s="215"/>
      <c r="C125" s="216"/>
      <c r="D125" s="229" t="s">
        <v>197</v>
      </c>
      <c r="E125" s="239" t="s">
        <v>21</v>
      </c>
      <c r="F125" s="240" t="s">
        <v>75</v>
      </c>
      <c r="G125" s="216"/>
      <c r="H125" s="241">
        <v>1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197</v>
      </c>
      <c r="AU125" s="226" t="s">
        <v>79</v>
      </c>
      <c r="AV125" s="12" t="s">
        <v>79</v>
      </c>
      <c r="AW125" s="12" t="s">
        <v>32</v>
      </c>
      <c r="AX125" s="12" t="s">
        <v>75</v>
      </c>
      <c r="AY125" s="226" t="s">
        <v>188</v>
      </c>
    </row>
    <row r="126" spans="2:65" s="1" customFormat="1" ht="31.5" customHeight="1">
      <c r="B126" s="42"/>
      <c r="C126" s="203" t="s">
        <v>280</v>
      </c>
      <c r="D126" s="203" t="s">
        <v>190</v>
      </c>
      <c r="E126" s="204" t="s">
        <v>2160</v>
      </c>
      <c r="F126" s="205" t="s">
        <v>2161</v>
      </c>
      <c r="G126" s="206" t="s">
        <v>2153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39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195</v>
      </c>
      <c r="AT126" s="25" t="s">
        <v>190</v>
      </c>
      <c r="AU126" s="25" t="s">
        <v>79</v>
      </c>
      <c r="AY126" s="25" t="s">
        <v>188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75</v>
      </c>
      <c r="BK126" s="214">
        <f>ROUND(I126*H126,2)</f>
        <v>0</v>
      </c>
      <c r="BL126" s="25" t="s">
        <v>195</v>
      </c>
      <c r="BM126" s="25" t="s">
        <v>2162</v>
      </c>
    </row>
    <row r="127" spans="2:65" s="12" customFormat="1">
      <c r="B127" s="215"/>
      <c r="C127" s="216"/>
      <c r="D127" s="229" t="s">
        <v>197</v>
      </c>
      <c r="E127" s="239" t="s">
        <v>21</v>
      </c>
      <c r="F127" s="240" t="s">
        <v>75</v>
      </c>
      <c r="G127" s="216"/>
      <c r="H127" s="241">
        <v>1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197</v>
      </c>
      <c r="AU127" s="226" t="s">
        <v>79</v>
      </c>
      <c r="AV127" s="12" t="s">
        <v>79</v>
      </c>
      <c r="AW127" s="12" t="s">
        <v>32</v>
      </c>
      <c r="AX127" s="12" t="s">
        <v>75</v>
      </c>
      <c r="AY127" s="226" t="s">
        <v>188</v>
      </c>
    </row>
    <row r="128" spans="2:65" s="1" customFormat="1" ht="31.5" customHeight="1">
      <c r="B128" s="42"/>
      <c r="C128" s="203" t="s">
        <v>286</v>
      </c>
      <c r="D128" s="203" t="s">
        <v>190</v>
      </c>
      <c r="E128" s="204" t="s">
        <v>2163</v>
      </c>
      <c r="F128" s="205" t="s">
        <v>2164</v>
      </c>
      <c r="G128" s="206" t="s">
        <v>2153</v>
      </c>
      <c r="H128" s="207">
        <v>1</v>
      </c>
      <c r="I128" s="208"/>
      <c r="J128" s="209">
        <f>ROUND(I128*H128,2)</f>
        <v>0</v>
      </c>
      <c r="K128" s="205" t="s">
        <v>21</v>
      </c>
      <c r="L128" s="62"/>
      <c r="M128" s="210" t="s">
        <v>21</v>
      </c>
      <c r="N128" s="211" t="s">
        <v>39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195</v>
      </c>
      <c r="AT128" s="25" t="s">
        <v>190</v>
      </c>
      <c r="AU128" s="25" t="s">
        <v>79</v>
      </c>
      <c r="AY128" s="25" t="s">
        <v>188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75</v>
      </c>
      <c r="BK128" s="214">
        <f>ROUND(I128*H128,2)</f>
        <v>0</v>
      </c>
      <c r="BL128" s="25" t="s">
        <v>195</v>
      </c>
      <c r="BM128" s="25" t="s">
        <v>2165</v>
      </c>
    </row>
    <row r="129" spans="2:65" s="12" customFormat="1">
      <c r="B129" s="215"/>
      <c r="C129" s="216"/>
      <c r="D129" s="229" t="s">
        <v>197</v>
      </c>
      <c r="E129" s="239" t="s">
        <v>21</v>
      </c>
      <c r="F129" s="240" t="s">
        <v>75</v>
      </c>
      <c r="G129" s="216"/>
      <c r="H129" s="241">
        <v>1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197</v>
      </c>
      <c r="AU129" s="226" t="s">
        <v>79</v>
      </c>
      <c r="AV129" s="12" t="s">
        <v>79</v>
      </c>
      <c r="AW129" s="12" t="s">
        <v>32</v>
      </c>
      <c r="AX129" s="12" t="s">
        <v>75</v>
      </c>
      <c r="AY129" s="226" t="s">
        <v>188</v>
      </c>
    </row>
    <row r="130" spans="2:65" s="1" customFormat="1" ht="31.5" customHeight="1">
      <c r="B130" s="42"/>
      <c r="C130" s="203" t="s">
        <v>291</v>
      </c>
      <c r="D130" s="203" t="s">
        <v>190</v>
      </c>
      <c r="E130" s="204" t="s">
        <v>2166</v>
      </c>
      <c r="F130" s="205" t="s">
        <v>2167</v>
      </c>
      <c r="G130" s="206" t="s">
        <v>2153</v>
      </c>
      <c r="H130" s="207">
        <v>1</v>
      </c>
      <c r="I130" s="208"/>
      <c r="J130" s="209">
        <f>ROUND(I130*H130,2)</f>
        <v>0</v>
      </c>
      <c r="K130" s="205" t="s">
        <v>21</v>
      </c>
      <c r="L130" s="62"/>
      <c r="M130" s="210" t="s">
        <v>21</v>
      </c>
      <c r="N130" s="211" t="s">
        <v>39</v>
      </c>
      <c r="O130" s="4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5" t="s">
        <v>195</v>
      </c>
      <c r="AT130" s="25" t="s">
        <v>190</v>
      </c>
      <c r="AU130" s="25" t="s">
        <v>79</v>
      </c>
      <c r="AY130" s="25" t="s">
        <v>188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5" t="s">
        <v>75</v>
      </c>
      <c r="BK130" s="214">
        <f>ROUND(I130*H130,2)</f>
        <v>0</v>
      </c>
      <c r="BL130" s="25" t="s">
        <v>195</v>
      </c>
      <c r="BM130" s="25" t="s">
        <v>2168</v>
      </c>
    </row>
    <row r="131" spans="2:65" s="12" customFormat="1">
      <c r="B131" s="215"/>
      <c r="C131" s="216"/>
      <c r="D131" s="229" t="s">
        <v>197</v>
      </c>
      <c r="E131" s="239" t="s">
        <v>21</v>
      </c>
      <c r="F131" s="240" t="s">
        <v>75</v>
      </c>
      <c r="G131" s="216"/>
      <c r="H131" s="241">
        <v>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197</v>
      </c>
      <c r="AU131" s="226" t="s">
        <v>79</v>
      </c>
      <c r="AV131" s="12" t="s">
        <v>79</v>
      </c>
      <c r="AW131" s="12" t="s">
        <v>32</v>
      </c>
      <c r="AX131" s="12" t="s">
        <v>75</v>
      </c>
      <c r="AY131" s="226" t="s">
        <v>188</v>
      </c>
    </row>
    <row r="132" spans="2:65" s="1" customFormat="1" ht="44.25" customHeight="1">
      <c r="B132" s="42"/>
      <c r="C132" s="203" t="s">
        <v>9</v>
      </c>
      <c r="D132" s="203" t="s">
        <v>190</v>
      </c>
      <c r="E132" s="204" t="s">
        <v>2169</v>
      </c>
      <c r="F132" s="205" t="s">
        <v>2170</v>
      </c>
      <c r="G132" s="206" t="s">
        <v>2153</v>
      </c>
      <c r="H132" s="207">
        <v>1</v>
      </c>
      <c r="I132" s="208"/>
      <c r="J132" s="209">
        <f>ROUND(I132*H132,2)</f>
        <v>0</v>
      </c>
      <c r="K132" s="205" t="s">
        <v>21</v>
      </c>
      <c r="L132" s="62"/>
      <c r="M132" s="210" t="s">
        <v>21</v>
      </c>
      <c r="N132" s="211" t="s">
        <v>39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195</v>
      </c>
      <c r="AT132" s="25" t="s">
        <v>190</v>
      </c>
      <c r="AU132" s="25" t="s">
        <v>79</v>
      </c>
      <c r="AY132" s="25" t="s">
        <v>188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75</v>
      </c>
      <c r="BK132" s="214">
        <f>ROUND(I132*H132,2)</f>
        <v>0</v>
      </c>
      <c r="BL132" s="25" t="s">
        <v>195</v>
      </c>
      <c r="BM132" s="25" t="s">
        <v>2171</v>
      </c>
    </row>
    <row r="133" spans="2:65" s="12" customFormat="1">
      <c r="B133" s="215"/>
      <c r="C133" s="216"/>
      <c r="D133" s="229" t="s">
        <v>197</v>
      </c>
      <c r="E133" s="239" t="s">
        <v>21</v>
      </c>
      <c r="F133" s="240" t="s">
        <v>75</v>
      </c>
      <c r="G133" s="216"/>
      <c r="H133" s="241">
        <v>1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197</v>
      </c>
      <c r="AU133" s="226" t="s">
        <v>79</v>
      </c>
      <c r="AV133" s="12" t="s">
        <v>79</v>
      </c>
      <c r="AW133" s="12" t="s">
        <v>32</v>
      </c>
      <c r="AX133" s="12" t="s">
        <v>75</v>
      </c>
      <c r="AY133" s="226" t="s">
        <v>188</v>
      </c>
    </row>
    <row r="134" spans="2:65" s="1" customFormat="1" ht="31.5" customHeight="1">
      <c r="B134" s="42"/>
      <c r="C134" s="203" t="s">
        <v>301</v>
      </c>
      <c r="D134" s="203" t="s">
        <v>190</v>
      </c>
      <c r="E134" s="204" t="s">
        <v>2172</v>
      </c>
      <c r="F134" s="205" t="s">
        <v>2173</v>
      </c>
      <c r="G134" s="206" t="s">
        <v>2153</v>
      </c>
      <c r="H134" s="207">
        <v>1</v>
      </c>
      <c r="I134" s="208"/>
      <c r="J134" s="209">
        <f>ROUND(I134*H134,2)</f>
        <v>0</v>
      </c>
      <c r="K134" s="205" t="s">
        <v>21</v>
      </c>
      <c r="L134" s="62"/>
      <c r="M134" s="210" t="s">
        <v>21</v>
      </c>
      <c r="N134" s="211" t="s">
        <v>39</v>
      </c>
      <c r="O134" s="43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5" t="s">
        <v>195</v>
      </c>
      <c r="AT134" s="25" t="s">
        <v>190</v>
      </c>
      <c r="AU134" s="25" t="s">
        <v>79</v>
      </c>
      <c r="AY134" s="25" t="s">
        <v>188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75</v>
      </c>
      <c r="BK134" s="214">
        <f>ROUND(I134*H134,2)</f>
        <v>0</v>
      </c>
      <c r="BL134" s="25" t="s">
        <v>195</v>
      </c>
      <c r="BM134" s="25" t="s">
        <v>2174</v>
      </c>
    </row>
    <row r="135" spans="2:65" s="12" customFormat="1">
      <c r="B135" s="215"/>
      <c r="C135" s="216"/>
      <c r="D135" s="229" t="s">
        <v>197</v>
      </c>
      <c r="E135" s="239" t="s">
        <v>21</v>
      </c>
      <c r="F135" s="240" t="s">
        <v>75</v>
      </c>
      <c r="G135" s="216"/>
      <c r="H135" s="241">
        <v>1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197</v>
      </c>
      <c r="AU135" s="226" t="s">
        <v>79</v>
      </c>
      <c r="AV135" s="12" t="s">
        <v>79</v>
      </c>
      <c r="AW135" s="12" t="s">
        <v>32</v>
      </c>
      <c r="AX135" s="12" t="s">
        <v>75</v>
      </c>
      <c r="AY135" s="226" t="s">
        <v>188</v>
      </c>
    </row>
    <row r="136" spans="2:65" s="1" customFormat="1" ht="44.25" customHeight="1">
      <c r="B136" s="42"/>
      <c r="C136" s="203" t="s">
        <v>243</v>
      </c>
      <c r="D136" s="203" t="s">
        <v>190</v>
      </c>
      <c r="E136" s="204" t="s">
        <v>2175</v>
      </c>
      <c r="F136" s="205" t="s">
        <v>2176</v>
      </c>
      <c r="G136" s="206" t="s">
        <v>2153</v>
      </c>
      <c r="H136" s="207">
        <v>1</v>
      </c>
      <c r="I136" s="208"/>
      <c r="J136" s="209">
        <f>ROUND(I136*H136,2)</f>
        <v>0</v>
      </c>
      <c r="K136" s="205" t="s">
        <v>21</v>
      </c>
      <c r="L136" s="62"/>
      <c r="M136" s="210" t="s">
        <v>21</v>
      </c>
      <c r="N136" s="211" t="s">
        <v>39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195</v>
      </c>
      <c r="AT136" s="25" t="s">
        <v>190</v>
      </c>
      <c r="AU136" s="25" t="s">
        <v>79</v>
      </c>
      <c r="AY136" s="25" t="s">
        <v>188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75</v>
      </c>
      <c r="BK136" s="214">
        <f>ROUND(I136*H136,2)</f>
        <v>0</v>
      </c>
      <c r="BL136" s="25" t="s">
        <v>195</v>
      </c>
      <c r="BM136" s="25" t="s">
        <v>2177</v>
      </c>
    </row>
    <row r="137" spans="2:65" s="12" customFormat="1">
      <c r="B137" s="215"/>
      <c r="C137" s="216"/>
      <c r="D137" s="229" t="s">
        <v>197</v>
      </c>
      <c r="E137" s="239" t="s">
        <v>21</v>
      </c>
      <c r="F137" s="240" t="s">
        <v>75</v>
      </c>
      <c r="G137" s="216"/>
      <c r="H137" s="241">
        <v>1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197</v>
      </c>
      <c r="AU137" s="226" t="s">
        <v>79</v>
      </c>
      <c r="AV137" s="12" t="s">
        <v>79</v>
      </c>
      <c r="AW137" s="12" t="s">
        <v>32</v>
      </c>
      <c r="AX137" s="12" t="s">
        <v>75</v>
      </c>
      <c r="AY137" s="226" t="s">
        <v>188</v>
      </c>
    </row>
    <row r="138" spans="2:65" s="1" customFormat="1" ht="57" customHeight="1">
      <c r="B138" s="42"/>
      <c r="C138" s="203" t="s">
        <v>312</v>
      </c>
      <c r="D138" s="203" t="s">
        <v>190</v>
      </c>
      <c r="E138" s="204" t="s">
        <v>2178</v>
      </c>
      <c r="F138" s="205" t="s">
        <v>2179</v>
      </c>
      <c r="G138" s="206" t="s">
        <v>2153</v>
      </c>
      <c r="H138" s="207">
        <v>1</v>
      </c>
      <c r="I138" s="208"/>
      <c r="J138" s="209">
        <f>ROUND(I138*H138,2)</f>
        <v>0</v>
      </c>
      <c r="K138" s="205" t="s">
        <v>21</v>
      </c>
      <c r="L138" s="62"/>
      <c r="M138" s="210" t="s">
        <v>21</v>
      </c>
      <c r="N138" s="211" t="s">
        <v>39</v>
      </c>
      <c r="O138" s="43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195</v>
      </c>
      <c r="AT138" s="25" t="s">
        <v>190</v>
      </c>
      <c r="AU138" s="25" t="s">
        <v>79</v>
      </c>
      <c r="AY138" s="25" t="s">
        <v>188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75</v>
      </c>
      <c r="BK138" s="214">
        <f>ROUND(I138*H138,2)</f>
        <v>0</v>
      </c>
      <c r="BL138" s="25" t="s">
        <v>195</v>
      </c>
      <c r="BM138" s="25" t="s">
        <v>2180</v>
      </c>
    </row>
    <row r="139" spans="2:65" s="12" customFormat="1">
      <c r="B139" s="215"/>
      <c r="C139" s="216"/>
      <c r="D139" s="229" t="s">
        <v>197</v>
      </c>
      <c r="E139" s="239" t="s">
        <v>21</v>
      </c>
      <c r="F139" s="240" t="s">
        <v>75</v>
      </c>
      <c r="G139" s="216"/>
      <c r="H139" s="241">
        <v>1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197</v>
      </c>
      <c r="AU139" s="226" t="s">
        <v>79</v>
      </c>
      <c r="AV139" s="12" t="s">
        <v>79</v>
      </c>
      <c r="AW139" s="12" t="s">
        <v>32</v>
      </c>
      <c r="AX139" s="12" t="s">
        <v>75</v>
      </c>
      <c r="AY139" s="226" t="s">
        <v>188</v>
      </c>
    </row>
    <row r="140" spans="2:65" s="1" customFormat="1" ht="31.5" customHeight="1">
      <c r="B140" s="42"/>
      <c r="C140" s="203" t="s">
        <v>317</v>
      </c>
      <c r="D140" s="203" t="s">
        <v>190</v>
      </c>
      <c r="E140" s="204" t="s">
        <v>2181</v>
      </c>
      <c r="F140" s="205" t="s">
        <v>2182</v>
      </c>
      <c r="G140" s="206" t="s">
        <v>2153</v>
      </c>
      <c r="H140" s="207">
        <v>1</v>
      </c>
      <c r="I140" s="208"/>
      <c r="J140" s="209">
        <f>ROUND(I140*H140,2)</f>
        <v>0</v>
      </c>
      <c r="K140" s="205" t="s">
        <v>21</v>
      </c>
      <c r="L140" s="62"/>
      <c r="M140" s="210" t="s">
        <v>21</v>
      </c>
      <c r="N140" s="211" t="s">
        <v>39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195</v>
      </c>
      <c r="AT140" s="25" t="s">
        <v>190</v>
      </c>
      <c r="AU140" s="25" t="s">
        <v>79</v>
      </c>
      <c r="AY140" s="25" t="s">
        <v>188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75</v>
      </c>
      <c r="BK140" s="214">
        <f>ROUND(I140*H140,2)</f>
        <v>0</v>
      </c>
      <c r="BL140" s="25" t="s">
        <v>195</v>
      </c>
      <c r="BM140" s="25" t="s">
        <v>2183</v>
      </c>
    </row>
    <row r="141" spans="2:65" s="12" customFormat="1">
      <c r="B141" s="215"/>
      <c r="C141" s="216"/>
      <c r="D141" s="229" t="s">
        <v>197</v>
      </c>
      <c r="E141" s="239" t="s">
        <v>21</v>
      </c>
      <c r="F141" s="240" t="s">
        <v>75</v>
      </c>
      <c r="G141" s="216"/>
      <c r="H141" s="241">
        <v>1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197</v>
      </c>
      <c r="AU141" s="226" t="s">
        <v>79</v>
      </c>
      <c r="AV141" s="12" t="s">
        <v>79</v>
      </c>
      <c r="AW141" s="12" t="s">
        <v>32</v>
      </c>
      <c r="AX141" s="12" t="s">
        <v>75</v>
      </c>
      <c r="AY141" s="226" t="s">
        <v>188</v>
      </c>
    </row>
    <row r="142" spans="2:65" s="1" customFormat="1" ht="31.5" customHeight="1">
      <c r="B142" s="42"/>
      <c r="C142" s="203" t="s">
        <v>323</v>
      </c>
      <c r="D142" s="203" t="s">
        <v>190</v>
      </c>
      <c r="E142" s="204" t="s">
        <v>2184</v>
      </c>
      <c r="F142" s="205" t="s">
        <v>2185</v>
      </c>
      <c r="G142" s="206" t="s">
        <v>2153</v>
      </c>
      <c r="H142" s="207">
        <v>1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39</v>
      </c>
      <c r="O142" s="43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5" t="s">
        <v>195</v>
      </c>
      <c r="AT142" s="25" t="s">
        <v>190</v>
      </c>
      <c r="AU142" s="25" t="s">
        <v>79</v>
      </c>
      <c r="AY142" s="25" t="s">
        <v>188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75</v>
      </c>
      <c r="BK142" s="214">
        <f>ROUND(I142*H142,2)</f>
        <v>0</v>
      </c>
      <c r="BL142" s="25" t="s">
        <v>195</v>
      </c>
      <c r="BM142" s="25" t="s">
        <v>2186</v>
      </c>
    </row>
    <row r="143" spans="2:65" s="12" customFormat="1">
      <c r="B143" s="215"/>
      <c r="C143" s="216"/>
      <c r="D143" s="229" t="s">
        <v>197</v>
      </c>
      <c r="E143" s="239" t="s">
        <v>21</v>
      </c>
      <c r="F143" s="240" t="s">
        <v>75</v>
      </c>
      <c r="G143" s="216"/>
      <c r="H143" s="241">
        <v>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197</v>
      </c>
      <c r="AU143" s="226" t="s">
        <v>79</v>
      </c>
      <c r="AV143" s="12" t="s">
        <v>79</v>
      </c>
      <c r="AW143" s="12" t="s">
        <v>32</v>
      </c>
      <c r="AX143" s="12" t="s">
        <v>75</v>
      </c>
      <c r="AY143" s="226" t="s">
        <v>188</v>
      </c>
    </row>
    <row r="144" spans="2:65" s="1" customFormat="1" ht="22.5" customHeight="1">
      <c r="B144" s="42"/>
      <c r="C144" s="203" t="s">
        <v>327</v>
      </c>
      <c r="D144" s="203" t="s">
        <v>190</v>
      </c>
      <c r="E144" s="204" t="s">
        <v>2187</v>
      </c>
      <c r="F144" s="205" t="s">
        <v>2188</v>
      </c>
      <c r="G144" s="206" t="s">
        <v>2153</v>
      </c>
      <c r="H144" s="207">
        <v>1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39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195</v>
      </c>
      <c r="AT144" s="25" t="s">
        <v>190</v>
      </c>
      <c r="AU144" s="25" t="s">
        <v>79</v>
      </c>
      <c r="AY144" s="25" t="s">
        <v>188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75</v>
      </c>
      <c r="BK144" s="214">
        <f>ROUND(I144*H144,2)</f>
        <v>0</v>
      </c>
      <c r="BL144" s="25" t="s">
        <v>195</v>
      </c>
      <c r="BM144" s="25" t="s">
        <v>2189</v>
      </c>
    </row>
    <row r="145" spans="2:65" s="15" customFormat="1" ht="24">
      <c r="B145" s="280"/>
      <c r="C145" s="281"/>
      <c r="D145" s="217" t="s">
        <v>197</v>
      </c>
      <c r="E145" s="282" t="s">
        <v>21</v>
      </c>
      <c r="F145" s="283" t="s">
        <v>2190</v>
      </c>
      <c r="G145" s="281"/>
      <c r="H145" s="284" t="s">
        <v>21</v>
      </c>
      <c r="I145" s="285"/>
      <c r="J145" s="281"/>
      <c r="K145" s="281"/>
      <c r="L145" s="286"/>
      <c r="M145" s="287"/>
      <c r="N145" s="288"/>
      <c r="O145" s="288"/>
      <c r="P145" s="288"/>
      <c r="Q145" s="288"/>
      <c r="R145" s="288"/>
      <c r="S145" s="288"/>
      <c r="T145" s="289"/>
      <c r="AT145" s="290" t="s">
        <v>197</v>
      </c>
      <c r="AU145" s="290" t="s">
        <v>79</v>
      </c>
      <c r="AV145" s="15" t="s">
        <v>75</v>
      </c>
      <c r="AW145" s="15" t="s">
        <v>32</v>
      </c>
      <c r="AX145" s="15" t="s">
        <v>68</v>
      </c>
      <c r="AY145" s="290" t="s">
        <v>188</v>
      </c>
    </row>
    <row r="146" spans="2:65" s="15" customFormat="1" ht="24">
      <c r="B146" s="280"/>
      <c r="C146" s="281"/>
      <c r="D146" s="217" t="s">
        <v>197</v>
      </c>
      <c r="E146" s="282" t="s">
        <v>21</v>
      </c>
      <c r="F146" s="283" t="s">
        <v>2191</v>
      </c>
      <c r="G146" s="281"/>
      <c r="H146" s="284" t="s">
        <v>21</v>
      </c>
      <c r="I146" s="285"/>
      <c r="J146" s="281"/>
      <c r="K146" s="281"/>
      <c r="L146" s="286"/>
      <c r="M146" s="287"/>
      <c r="N146" s="288"/>
      <c r="O146" s="288"/>
      <c r="P146" s="288"/>
      <c r="Q146" s="288"/>
      <c r="R146" s="288"/>
      <c r="S146" s="288"/>
      <c r="T146" s="289"/>
      <c r="AT146" s="290" t="s">
        <v>197</v>
      </c>
      <c r="AU146" s="290" t="s">
        <v>79</v>
      </c>
      <c r="AV146" s="15" t="s">
        <v>75</v>
      </c>
      <c r="AW146" s="15" t="s">
        <v>32</v>
      </c>
      <c r="AX146" s="15" t="s">
        <v>68</v>
      </c>
      <c r="AY146" s="290" t="s">
        <v>188</v>
      </c>
    </row>
    <row r="147" spans="2:65" s="15" customFormat="1" ht="24">
      <c r="B147" s="280"/>
      <c r="C147" s="281"/>
      <c r="D147" s="217" t="s">
        <v>197</v>
      </c>
      <c r="E147" s="282" t="s">
        <v>21</v>
      </c>
      <c r="F147" s="283" t="s">
        <v>2192</v>
      </c>
      <c r="G147" s="281"/>
      <c r="H147" s="284" t="s">
        <v>21</v>
      </c>
      <c r="I147" s="285"/>
      <c r="J147" s="281"/>
      <c r="K147" s="281"/>
      <c r="L147" s="286"/>
      <c r="M147" s="287"/>
      <c r="N147" s="288"/>
      <c r="O147" s="288"/>
      <c r="P147" s="288"/>
      <c r="Q147" s="288"/>
      <c r="R147" s="288"/>
      <c r="S147" s="288"/>
      <c r="T147" s="289"/>
      <c r="AT147" s="290" t="s">
        <v>197</v>
      </c>
      <c r="AU147" s="290" t="s">
        <v>79</v>
      </c>
      <c r="AV147" s="15" t="s">
        <v>75</v>
      </c>
      <c r="AW147" s="15" t="s">
        <v>32</v>
      </c>
      <c r="AX147" s="15" t="s">
        <v>68</v>
      </c>
      <c r="AY147" s="290" t="s">
        <v>188</v>
      </c>
    </row>
    <row r="148" spans="2:65" s="15" customFormat="1">
      <c r="B148" s="280"/>
      <c r="C148" s="281"/>
      <c r="D148" s="217" t="s">
        <v>197</v>
      </c>
      <c r="E148" s="282" t="s">
        <v>21</v>
      </c>
      <c r="F148" s="283" t="s">
        <v>2193</v>
      </c>
      <c r="G148" s="281"/>
      <c r="H148" s="284" t="s">
        <v>21</v>
      </c>
      <c r="I148" s="285"/>
      <c r="J148" s="281"/>
      <c r="K148" s="281"/>
      <c r="L148" s="286"/>
      <c r="M148" s="287"/>
      <c r="N148" s="288"/>
      <c r="O148" s="288"/>
      <c r="P148" s="288"/>
      <c r="Q148" s="288"/>
      <c r="R148" s="288"/>
      <c r="S148" s="288"/>
      <c r="T148" s="289"/>
      <c r="AT148" s="290" t="s">
        <v>197</v>
      </c>
      <c r="AU148" s="290" t="s">
        <v>79</v>
      </c>
      <c r="AV148" s="15" t="s">
        <v>75</v>
      </c>
      <c r="AW148" s="15" t="s">
        <v>32</v>
      </c>
      <c r="AX148" s="15" t="s">
        <v>68</v>
      </c>
      <c r="AY148" s="290" t="s">
        <v>188</v>
      </c>
    </row>
    <row r="149" spans="2:65" s="12" customFormat="1">
      <c r="B149" s="215"/>
      <c r="C149" s="216"/>
      <c r="D149" s="217" t="s">
        <v>197</v>
      </c>
      <c r="E149" s="218" t="s">
        <v>21</v>
      </c>
      <c r="F149" s="219" t="s">
        <v>2194</v>
      </c>
      <c r="G149" s="216"/>
      <c r="H149" s="220">
        <v>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197</v>
      </c>
      <c r="AU149" s="226" t="s">
        <v>79</v>
      </c>
      <c r="AV149" s="12" t="s">
        <v>79</v>
      </c>
      <c r="AW149" s="12" t="s">
        <v>32</v>
      </c>
      <c r="AX149" s="12" t="s">
        <v>68</v>
      </c>
      <c r="AY149" s="226" t="s">
        <v>188</v>
      </c>
    </row>
    <row r="150" spans="2:65" s="14" customFormat="1">
      <c r="B150" s="245"/>
      <c r="C150" s="246"/>
      <c r="D150" s="229" t="s">
        <v>197</v>
      </c>
      <c r="E150" s="247" t="s">
        <v>21</v>
      </c>
      <c r="F150" s="248" t="s">
        <v>238</v>
      </c>
      <c r="G150" s="246"/>
      <c r="H150" s="249">
        <v>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197</v>
      </c>
      <c r="AU150" s="255" t="s">
        <v>79</v>
      </c>
      <c r="AV150" s="14" t="s">
        <v>195</v>
      </c>
      <c r="AW150" s="14" t="s">
        <v>32</v>
      </c>
      <c r="AX150" s="14" t="s">
        <v>75</v>
      </c>
      <c r="AY150" s="255" t="s">
        <v>188</v>
      </c>
    </row>
    <row r="151" spans="2:65" s="1" customFormat="1" ht="57" customHeight="1">
      <c r="B151" s="42"/>
      <c r="C151" s="203" t="s">
        <v>333</v>
      </c>
      <c r="D151" s="203" t="s">
        <v>190</v>
      </c>
      <c r="E151" s="204" t="s">
        <v>2195</v>
      </c>
      <c r="F151" s="205" t="s">
        <v>2196</v>
      </c>
      <c r="G151" s="206" t="s">
        <v>2153</v>
      </c>
      <c r="H151" s="207">
        <v>1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39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195</v>
      </c>
      <c r="AT151" s="25" t="s">
        <v>190</v>
      </c>
      <c r="AU151" s="25" t="s">
        <v>79</v>
      </c>
      <c r="AY151" s="25" t="s">
        <v>188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75</v>
      </c>
      <c r="BK151" s="214">
        <f>ROUND(I151*H151,2)</f>
        <v>0</v>
      </c>
      <c r="BL151" s="25" t="s">
        <v>195</v>
      </c>
      <c r="BM151" s="25" t="s">
        <v>2197</v>
      </c>
    </row>
    <row r="152" spans="2:65" s="12" customFormat="1">
      <c r="B152" s="215"/>
      <c r="C152" s="216"/>
      <c r="D152" s="229" t="s">
        <v>197</v>
      </c>
      <c r="E152" s="239" t="s">
        <v>21</v>
      </c>
      <c r="F152" s="240" t="s">
        <v>75</v>
      </c>
      <c r="G152" s="216"/>
      <c r="H152" s="241">
        <v>1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197</v>
      </c>
      <c r="AU152" s="226" t="s">
        <v>79</v>
      </c>
      <c r="AV152" s="12" t="s">
        <v>79</v>
      </c>
      <c r="AW152" s="12" t="s">
        <v>32</v>
      </c>
      <c r="AX152" s="12" t="s">
        <v>75</v>
      </c>
      <c r="AY152" s="226" t="s">
        <v>188</v>
      </c>
    </row>
    <row r="153" spans="2:65" s="1" customFormat="1" ht="22.5" customHeight="1">
      <c r="B153" s="42"/>
      <c r="C153" s="203" t="s">
        <v>338</v>
      </c>
      <c r="D153" s="203" t="s">
        <v>190</v>
      </c>
      <c r="E153" s="204" t="s">
        <v>2198</v>
      </c>
      <c r="F153" s="205" t="s">
        <v>2199</v>
      </c>
      <c r="G153" s="206" t="s">
        <v>2153</v>
      </c>
      <c r="H153" s="207">
        <v>1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39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195</v>
      </c>
      <c r="AT153" s="25" t="s">
        <v>190</v>
      </c>
      <c r="AU153" s="25" t="s">
        <v>79</v>
      </c>
      <c r="AY153" s="25" t="s">
        <v>188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75</v>
      </c>
      <c r="BK153" s="214">
        <f>ROUND(I153*H153,2)</f>
        <v>0</v>
      </c>
      <c r="BL153" s="25" t="s">
        <v>195</v>
      </c>
      <c r="BM153" s="25" t="s">
        <v>2200</v>
      </c>
    </row>
    <row r="154" spans="2:65" s="12" customFormat="1">
      <c r="B154" s="215"/>
      <c r="C154" s="216"/>
      <c r="D154" s="229" t="s">
        <v>197</v>
      </c>
      <c r="E154" s="239" t="s">
        <v>21</v>
      </c>
      <c r="F154" s="240" t="s">
        <v>75</v>
      </c>
      <c r="G154" s="216"/>
      <c r="H154" s="241">
        <v>1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197</v>
      </c>
      <c r="AU154" s="226" t="s">
        <v>79</v>
      </c>
      <c r="AV154" s="12" t="s">
        <v>79</v>
      </c>
      <c r="AW154" s="12" t="s">
        <v>32</v>
      </c>
      <c r="AX154" s="12" t="s">
        <v>75</v>
      </c>
      <c r="AY154" s="226" t="s">
        <v>188</v>
      </c>
    </row>
    <row r="155" spans="2:65" s="1" customFormat="1" ht="44.25" customHeight="1">
      <c r="B155" s="42"/>
      <c r="C155" s="203" t="s">
        <v>342</v>
      </c>
      <c r="D155" s="203" t="s">
        <v>190</v>
      </c>
      <c r="E155" s="204" t="s">
        <v>2201</v>
      </c>
      <c r="F155" s="205" t="s">
        <v>2202</v>
      </c>
      <c r="G155" s="206" t="s">
        <v>2153</v>
      </c>
      <c r="H155" s="207">
        <v>1</v>
      </c>
      <c r="I155" s="208"/>
      <c r="J155" s="209">
        <f>ROUND(I155*H155,2)</f>
        <v>0</v>
      </c>
      <c r="K155" s="205" t="s">
        <v>21</v>
      </c>
      <c r="L155" s="62"/>
      <c r="M155" s="210" t="s">
        <v>21</v>
      </c>
      <c r="N155" s="211" t="s">
        <v>39</v>
      </c>
      <c r="O155" s="43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195</v>
      </c>
      <c r="AT155" s="25" t="s">
        <v>190</v>
      </c>
      <c r="AU155" s="25" t="s">
        <v>79</v>
      </c>
      <c r="AY155" s="25" t="s">
        <v>188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75</v>
      </c>
      <c r="BK155" s="214">
        <f>ROUND(I155*H155,2)</f>
        <v>0</v>
      </c>
      <c r="BL155" s="25" t="s">
        <v>195</v>
      </c>
      <c r="BM155" s="25" t="s">
        <v>2203</v>
      </c>
    </row>
    <row r="156" spans="2:65" s="12" customFormat="1">
      <c r="B156" s="215"/>
      <c r="C156" s="216"/>
      <c r="D156" s="229" t="s">
        <v>197</v>
      </c>
      <c r="E156" s="239" t="s">
        <v>21</v>
      </c>
      <c r="F156" s="240" t="s">
        <v>75</v>
      </c>
      <c r="G156" s="216"/>
      <c r="H156" s="241">
        <v>1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197</v>
      </c>
      <c r="AU156" s="226" t="s">
        <v>79</v>
      </c>
      <c r="AV156" s="12" t="s">
        <v>79</v>
      </c>
      <c r="AW156" s="12" t="s">
        <v>32</v>
      </c>
      <c r="AX156" s="12" t="s">
        <v>75</v>
      </c>
      <c r="AY156" s="226" t="s">
        <v>188</v>
      </c>
    </row>
    <row r="157" spans="2:65" s="1" customFormat="1" ht="31.5" customHeight="1">
      <c r="B157" s="42"/>
      <c r="C157" s="203" t="s">
        <v>348</v>
      </c>
      <c r="D157" s="203" t="s">
        <v>190</v>
      </c>
      <c r="E157" s="204" t="s">
        <v>2204</v>
      </c>
      <c r="F157" s="205" t="s">
        <v>2205</v>
      </c>
      <c r="G157" s="206" t="s">
        <v>2153</v>
      </c>
      <c r="H157" s="207">
        <v>1</v>
      </c>
      <c r="I157" s="208"/>
      <c r="J157" s="209">
        <f>ROUND(I157*H157,2)</f>
        <v>0</v>
      </c>
      <c r="K157" s="205" t="s">
        <v>21</v>
      </c>
      <c r="L157" s="62"/>
      <c r="M157" s="210" t="s">
        <v>21</v>
      </c>
      <c r="N157" s="211" t="s">
        <v>39</v>
      </c>
      <c r="O157" s="43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5" t="s">
        <v>195</v>
      </c>
      <c r="AT157" s="25" t="s">
        <v>190</v>
      </c>
      <c r="AU157" s="25" t="s">
        <v>79</v>
      </c>
      <c r="AY157" s="25" t="s">
        <v>188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75</v>
      </c>
      <c r="BK157" s="214">
        <f>ROUND(I157*H157,2)</f>
        <v>0</v>
      </c>
      <c r="BL157" s="25" t="s">
        <v>195</v>
      </c>
      <c r="BM157" s="25" t="s">
        <v>2206</v>
      </c>
    </row>
    <row r="158" spans="2:65" s="12" customFormat="1">
      <c r="B158" s="215"/>
      <c r="C158" s="216"/>
      <c r="D158" s="217" t="s">
        <v>197</v>
      </c>
      <c r="E158" s="218" t="s">
        <v>21</v>
      </c>
      <c r="F158" s="219" t="s">
        <v>75</v>
      </c>
      <c r="G158" s="216"/>
      <c r="H158" s="220">
        <v>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197</v>
      </c>
      <c r="AU158" s="226" t="s">
        <v>79</v>
      </c>
      <c r="AV158" s="12" t="s">
        <v>79</v>
      </c>
      <c r="AW158" s="12" t="s">
        <v>32</v>
      </c>
      <c r="AX158" s="12" t="s">
        <v>75</v>
      </c>
      <c r="AY158" s="226" t="s">
        <v>188</v>
      </c>
    </row>
    <row r="159" spans="2:65" s="11" customFormat="1" ht="29.85" customHeight="1">
      <c r="B159" s="186"/>
      <c r="C159" s="187"/>
      <c r="D159" s="200" t="s">
        <v>67</v>
      </c>
      <c r="E159" s="201" t="s">
        <v>2207</v>
      </c>
      <c r="F159" s="201" t="s">
        <v>2208</v>
      </c>
      <c r="G159" s="187"/>
      <c r="H159" s="187"/>
      <c r="I159" s="190"/>
      <c r="J159" s="202">
        <f>BK159</f>
        <v>0</v>
      </c>
      <c r="K159" s="187"/>
      <c r="L159" s="192"/>
      <c r="M159" s="193"/>
      <c r="N159" s="194"/>
      <c r="O159" s="194"/>
      <c r="P159" s="195">
        <f>SUM(P160:P163)</f>
        <v>0</v>
      </c>
      <c r="Q159" s="194"/>
      <c r="R159" s="195">
        <f>SUM(R160:R163)</f>
        <v>0</v>
      </c>
      <c r="S159" s="194"/>
      <c r="T159" s="196">
        <f>SUM(T160:T163)</f>
        <v>0</v>
      </c>
      <c r="AR159" s="197" t="s">
        <v>212</v>
      </c>
      <c r="AT159" s="198" t="s">
        <v>67</v>
      </c>
      <c r="AU159" s="198" t="s">
        <v>75</v>
      </c>
      <c r="AY159" s="197" t="s">
        <v>188</v>
      </c>
      <c r="BK159" s="199">
        <f>SUM(BK160:BK163)</f>
        <v>0</v>
      </c>
    </row>
    <row r="160" spans="2:65" s="1" customFormat="1" ht="22.5" customHeight="1">
      <c r="B160" s="42"/>
      <c r="C160" s="203" t="s">
        <v>354</v>
      </c>
      <c r="D160" s="203" t="s">
        <v>190</v>
      </c>
      <c r="E160" s="204" t="s">
        <v>2209</v>
      </c>
      <c r="F160" s="205" t="s">
        <v>2210</v>
      </c>
      <c r="G160" s="206" t="s">
        <v>2211</v>
      </c>
      <c r="H160" s="207">
        <v>1</v>
      </c>
      <c r="I160" s="208"/>
      <c r="J160" s="209">
        <f>ROUND(I160*H160,2)</f>
        <v>0</v>
      </c>
      <c r="K160" s="205" t="s">
        <v>194</v>
      </c>
      <c r="L160" s="62"/>
      <c r="M160" s="210" t="s">
        <v>21</v>
      </c>
      <c r="N160" s="211" t="s">
        <v>39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674</v>
      </c>
      <c r="AT160" s="25" t="s">
        <v>190</v>
      </c>
      <c r="AU160" s="25" t="s">
        <v>79</v>
      </c>
      <c r="AY160" s="25" t="s">
        <v>188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75</v>
      </c>
      <c r="BK160" s="214">
        <f>ROUND(I160*H160,2)</f>
        <v>0</v>
      </c>
      <c r="BL160" s="25" t="s">
        <v>674</v>
      </c>
      <c r="BM160" s="25" t="s">
        <v>2212</v>
      </c>
    </row>
    <row r="161" spans="2:65" s="12" customFormat="1">
      <c r="B161" s="215"/>
      <c r="C161" s="216"/>
      <c r="D161" s="229" t="s">
        <v>197</v>
      </c>
      <c r="E161" s="239" t="s">
        <v>21</v>
      </c>
      <c r="F161" s="240" t="s">
        <v>2213</v>
      </c>
      <c r="G161" s="216"/>
      <c r="H161" s="241">
        <v>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197</v>
      </c>
      <c r="AU161" s="226" t="s">
        <v>79</v>
      </c>
      <c r="AV161" s="12" t="s">
        <v>79</v>
      </c>
      <c r="AW161" s="12" t="s">
        <v>32</v>
      </c>
      <c r="AX161" s="12" t="s">
        <v>75</v>
      </c>
      <c r="AY161" s="226" t="s">
        <v>188</v>
      </c>
    </row>
    <row r="162" spans="2:65" s="1" customFormat="1" ht="22.5" customHeight="1">
      <c r="B162" s="42"/>
      <c r="C162" s="203" t="s">
        <v>360</v>
      </c>
      <c r="D162" s="203" t="s">
        <v>190</v>
      </c>
      <c r="E162" s="204" t="s">
        <v>2214</v>
      </c>
      <c r="F162" s="205" t="s">
        <v>2215</v>
      </c>
      <c r="G162" s="206" t="s">
        <v>579</v>
      </c>
      <c r="H162" s="207">
        <v>1</v>
      </c>
      <c r="I162" s="208"/>
      <c r="J162" s="209">
        <f>ROUND(I162*H162,2)</f>
        <v>0</v>
      </c>
      <c r="K162" s="205" t="s">
        <v>194</v>
      </c>
      <c r="L162" s="62"/>
      <c r="M162" s="210" t="s">
        <v>21</v>
      </c>
      <c r="N162" s="211" t="s">
        <v>39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674</v>
      </c>
      <c r="AT162" s="25" t="s">
        <v>190</v>
      </c>
      <c r="AU162" s="25" t="s">
        <v>79</v>
      </c>
      <c r="AY162" s="25" t="s">
        <v>188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75</v>
      </c>
      <c r="BK162" s="214">
        <f>ROUND(I162*H162,2)</f>
        <v>0</v>
      </c>
      <c r="BL162" s="25" t="s">
        <v>674</v>
      </c>
      <c r="BM162" s="25" t="s">
        <v>2216</v>
      </c>
    </row>
    <row r="163" spans="2:65" s="12" customFormat="1">
      <c r="B163" s="215"/>
      <c r="C163" s="216"/>
      <c r="D163" s="217" t="s">
        <v>197</v>
      </c>
      <c r="E163" s="218" t="s">
        <v>21</v>
      </c>
      <c r="F163" s="219" t="s">
        <v>75</v>
      </c>
      <c r="G163" s="216"/>
      <c r="H163" s="220">
        <v>1</v>
      </c>
      <c r="I163" s="221"/>
      <c r="J163" s="216"/>
      <c r="K163" s="216"/>
      <c r="L163" s="222"/>
      <c r="M163" s="270"/>
      <c r="N163" s="271"/>
      <c r="O163" s="271"/>
      <c r="P163" s="271"/>
      <c r="Q163" s="271"/>
      <c r="R163" s="271"/>
      <c r="S163" s="271"/>
      <c r="T163" s="272"/>
      <c r="AT163" s="226" t="s">
        <v>197</v>
      </c>
      <c r="AU163" s="226" t="s">
        <v>79</v>
      </c>
      <c r="AV163" s="12" t="s">
        <v>79</v>
      </c>
      <c r="AW163" s="12" t="s">
        <v>32</v>
      </c>
      <c r="AX163" s="12" t="s">
        <v>75</v>
      </c>
      <c r="AY163" s="226" t="s">
        <v>188</v>
      </c>
    </row>
    <row r="164" spans="2:65" s="1" customFormat="1" ht="6.9" customHeight="1">
      <c r="B164" s="57"/>
      <c r="C164" s="58"/>
      <c r="D164" s="58"/>
      <c r="E164" s="58"/>
      <c r="F164" s="58"/>
      <c r="G164" s="58"/>
      <c r="H164" s="58"/>
      <c r="I164" s="149"/>
      <c r="J164" s="58"/>
      <c r="K164" s="58"/>
      <c r="L164" s="62"/>
    </row>
  </sheetData>
  <sheetProtection password="CC35" sheet="1" objects="1" scenarios="1" formatCells="0" formatColumns="0" formatRows="0" sort="0" autoFilter="0"/>
  <autoFilter ref="C80:K163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28515625" style="295" customWidth="1"/>
    <col min="2" max="2" width="1.7109375" style="295" customWidth="1"/>
    <col min="3" max="4" width="5" style="295" customWidth="1"/>
    <col min="5" max="5" width="11.7109375" style="295" customWidth="1"/>
    <col min="6" max="6" width="9.140625" style="295" customWidth="1"/>
    <col min="7" max="7" width="5" style="295" customWidth="1"/>
    <col min="8" max="8" width="77.85546875" style="295" customWidth="1"/>
    <col min="9" max="10" width="20" style="295" customWidth="1"/>
    <col min="11" max="11" width="1.7109375" style="295" customWidth="1"/>
  </cols>
  <sheetData>
    <row r="1" spans="2:11" ht="37.5" customHeight="1"/>
    <row r="2" spans="2:1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6" customFormat="1" ht="45" customHeight="1">
      <c r="B3" s="299"/>
      <c r="C3" s="426" t="s">
        <v>2217</v>
      </c>
      <c r="D3" s="426"/>
      <c r="E3" s="426"/>
      <c r="F3" s="426"/>
      <c r="G3" s="426"/>
      <c r="H3" s="426"/>
      <c r="I3" s="426"/>
      <c r="J3" s="426"/>
      <c r="K3" s="300"/>
    </row>
    <row r="4" spans="2:11" ht="25.5" customHeight="1">
      <c r="B4" s="301"/>
      <c r="C4" s="427" t="s">
        <v>2218</v>
      </c>
      <c r="D4" s="427"/>
      <c r="E4" s="427"/>
      <c r="F4" s="427"/>
      <c r="G4" s="427"/>
      <c r="H4" s="427"/>
      <c r="I4" s="427"/>
      <c r="J4" s="427"/>
      <c r="K4" s="302"/>
    </row>
    <row r="5" spans="2:11" ht="5.25" customHeight="1">
      <c r="B5" s="301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1"/>
      <c r="C6" s="428" t="s">
        <v>2219</v>
      </c>
      <c r="D6" s="428"/>
      <c r="E6" s="428"/>
      <c r="F6" s="428"/>
      <c r="G6" s="428"/>
      <c r="H6" s="428"/>
      <c r="I6" s="428"/>
      <c r="J6" s="428"/>
      <c r="K6" s="302"/>
    </row>
    <row r="7" spans="2:11" ht="15" customHeight="1">
      <c r="B7" s="305"/>
      <c r="C7" s="428" t="s">
        <v>2220</v>
      </c>
      <c r="D7" s="428"/>
      <c r="E7" s="428"/>
      <c r="F7" s="428"/>
      <c r="G7" s="428"/>
      <c r="H7" s="428"/>
      <c r="I7" s="428"/>
      <c r="J7" s="428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428" t="s">
        <v>2221</v>
      </c>
      <c r="D9" s="428"/>
      <c r="E9" s="428"/>
      <c r="F9" s="428"/>
      <c r="G9" s="428"/>
      <c r="H9" s="428"/>
      <c r="I9" s="428"/>
      <c r="J9" s="428"/>
      <c r="K9" s="302"/>
    </row>
    <row r="10" spans="2:11" ht="15" customHeight="1">
      <c r="B10" s="305"/>
      <c r="C10" s="304"/>
      <c r="D10" s="428" t="s">
        <v>2222</v>
      </c>
      <c r="E10" s="428"/>
      <c r="F10" s="428"/>
      <c r="G10" s="428"/>
      <c r="H10" s="428"/>
      <c r="I10" s="428"/>
      <c r="J10" s="428"/>
      <c r="K10" s="302"/>
    </row>
    <row r="11" spans="2:11" ht="15" customHeight="1">
      <c r="B11" s="305"/>
      <c r="C11" s="306"/>
      <c r="D11" s="428" t="s">
        <v>2223</v>
      </c>
      <c r="E11" s="428"/>
      <c r="F11" s="428"/>
      <c r="G11" s="428"/>
      <c r="H11" s="428"/>
      <c r="I11" s="428"/>
      <c r="J11" s="428"/>
      <c r="K11" s="302"/>
    </row>
    <row r="12" spans="2:11" ht="12.7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2"/>
    </row>
    <row r="13" spans="2:11" ht="15" customHeight="1">
      <c r="B13" s="305"/>
      <c r="C13" s="306"/>
      <c r="D13" s="428" t="s">
        <v>2224</v>
      </c>
      <c r="E13" s="428"/>
      <c r="F13" s="428"/>
      <c r="G13" s="428"/>
      <c r="H13" s="428"/>
      <c r="I13" s="428"/>
      <c r="J13" s="428"/>
      <c r="K13" s="302"/>
    </row>
    <row r="14" spans="2:11" ht="15" customHeight="1">
      <c r="B14" s="305"/>
      <c r="C14" s="306"/>
      <c r="D14" s="428" t="s">
        <v>2225</v>
      </c>
      <c r="E14" s="428"/>
      <c r="F14" s="428"/>
      <c r="G14" s="428"/>
      <c r="H14" s="428"/>
      <c r="I14" s="428"/>
      <c r="J14" s="428"/>
      <c r="K14" s="302"/>
    </row>
    <row r="15" spans="2:11" ht="15" customHeight="1">
      <c r="B15" s="305"/>
      <c r="C15" s="306"/>
      <c r="D15" s="428" t="s">
        <v>2226</v>
      </c>
      <c r="E15" s="428"/>
      <c r="F15" s="428"/>
      <c r="G15" s="428"/>
      <c r="H15" s="428"/>
      <c r="I15" s="428"/>
      <c r="J15" s="428"/>
      <c r="K15" s="302"/>
    </row>
    <row r="16" spans="2:11" ht="15" customHeight="1">
      <c r="B16" s="305"/>
      <c r="C16" s="306"/>
      <c r="D16" s="306"/>
      <c r="E16" s="307" t="s">
        <v>106</v>
      </c>
      <c r="F16" s="428" t="s">
        <v>2227</v>
      </c>
      <c r="G16" s="428"/>
      <c r="H16" s="428"/>
      <c r="I16" s="428"/>
      <c r="J16" s="428"/>
      <c r="K16" s="302"/>
    </row>
    <row r="17" spans="2:11" ht="15" customHeight="1">
      <c r="B17" s="305"/>
      <c r="C17" s="306"/>
      <c r="D17" s="306"/>
      <c r="E17" s="307" t="s">
        <v>74</v>
      </c>
      <c r="F17" s="428" t="s">
        <v>2228</v>
      </c>
      <c r="G17" s="428"/>
      <c r="H17" s="428"/>
      <c r="I17" s="428"/>
      <c r="J17" s="428"/>
      <c r="K17" s="302"/>
    </row>
    <row r="18" spans="2:11" ht="15" customHeight="1">
      <c r="B18" s="305"/>
      <c r="C18" s="306"/>
      <c r="D18" s="306"/>
      <c r="E18" s="307" t="s">
        <v>2229</v>
      </c>
      <c r="F18" s="428" t="s">
        <v>2230</v>
      </c>
      <c r="G18" s="428"/>
      <c r="H18" s="428"/>
      <c r="I18" s="428"/>
      <c r="J18" s="428"/>
      <c r="K18" s="302"/>
    </row>
    <row r="19" spans="2:11" ht="15" customHeight="1">
      <c r="B19" s="305"/>
      <c r="C19" s="306"/>
      <c r="D19" s="306"/>
      <c r="E19" s="307" t="s">
        <v>145</v>
      </c>
      <c r="F19" s="428" t="s">
        <v>146</v>
      </c>
      <c r="G19" s="428"/>
      <c r="H19" s="428"/>
      <c r="I19" s="428"/>
      <c r="J19" s="428"/>
      <c r="K19" s="302"/>
    </row>
    <row r="20" spans="2:11" ht="15" customHeight="1">
      <c r="B20" s="305"/>
      <c r="C20" s="306"/>
      <c r="D20" s="306"/>
      <c r="E20" s="307" t="s">
        <v>574</v>
      </c>
      <c r="F20" s="428" t="s">
        <v>575</v>
      </c>
      <c r="G20" s="428"/>
      <c r="H20" s="428"/>
      <c r="I20" s="428"/>
      <c r="J20" s="428"/>
      <c r="K20" s="302"/>
    </row>
    <row r="21" spans="2:11" ht="15" customHeight="1">
      <c r="B21" s="305"/>
      <c r="C21" s="306"/>
      <c r="D21" s="306"/>
      <c r="E21" s="307" t="s">
        <v>78</v>
      </c>
      <c r="F21" s="428" t="s">
        <v>2231</v>
      </c>
      <c r="G21" s="428"/>
      <c r="H21" s="428"/>
      <c r="I21" s="428"/>
      <c r="J21" s="428"/>
      <c r="K21" s="302"/>
    </row>
    <row r="22" spans="2:11" ht="12.75" customHeight="1">
      <c r="B22" s="305"/>
      <c r="C22" s="306"/>
      <c r="D22" s="306"/>
      <c r="E22" s="306"/>
      <c r="F22" s="306"/>
      <c r="G22" s="306"/>
      <c r="H22" s="306"/>
      <c r="I22" s="306"/>
      <c r="J22" s="306"/>
      <c r="K22" s="302"/>
    </row>
    <row r="23" spans="2:11" ht="15" customHeight="1">
      <c r="B23" s="305"/>
      <c r="C23" s="428" t="s">
        <v>2232</v>
      </c>
      <c r="D23" s="428"/>
      <c r="E23" s="428"/>
      <c r="F23" s="428"/>
      <c r="G23" s="428"/>
      <c r="H23" s="428"/>
      <c r="I23" s="428"/>
      <c r="J23" s="428"/>
      <c r="K23" s="302"/>
    </row>
    <row r="24" spans="2:11" ht="15" customHeight="1">
      <c r="B24" s="305"/>
      <c r="C24" s="428" t="s">
        <v>2233</v>
      </c>
      <c r="D24" s="428"/>
      <c r="E24" s="428"/>
      <c r="F24" s="428"/>
      <c r="G24" s="428"/>
      <c r="H24" s="428"/>
      <c r="I24" s="428"/>
      <c r="J24" s="428"/>
      <c r="K24" s="302"/>
    </row>
    <row r="25" spans="2:11" ht="15" customHeight="1">
      <c r="B25" s="305"/>
      <c r="C25" s="304"/>
      <c r="D25" s="428" t="s">
        <v>2234</v>
      </c>
      <c r="E25" s="428"/>
      <c r="F25" s="428"/>
      <c r="G25" s="428"/>
      <c r="H25" s="428"/>
      <c r="I25" s="428"/>
      <c r="J25" s="428"/>
      <c r="K25" s="302"/>
    </row>
    <row r="26" spans="2:11" ht="15" customHeight="1">
      <c r="B26" s="305"/>
      <c r="C26" s="306"/>
      <c r="D26" s="428" t="s">
        <v>2235</v>
      </c>
      <c r="E26" s="428"/>
      <c r="F26" s="428"/>
      <c r="G26" s="428"/>
      <c r="H26" s="428"/>
      <c r="I26" s="428"/>
      <c r="J26" s="428"/>
      <c r="K26" s="302"/>
    </row>
    <row r="27" spans="2:11" ht="12.75" customHeight="1">
      <c r="B27" s="305"/>
      <c r="C27" s="306"/>
      <c r="D27" s="306"/>
      <c r="E27" s="306"/>
      <c r="F27" s="306"/>
      <c r="G27" s="306"/>
      <c r="H27" s="306"/>
      <c r="I27" s="306"/>
      <c r="J27" s="306"/>
      <c r="K27" s="302"/>
    </row>
    <row r="28" spans="2:11" ht="15" customHeight="1">
      <c r="B28" s="305"/>
      <c r="C28" s="306"/>
      <c r="D28" s="428" t="s">
        <v>2236</v>
      </c>
      <c r="E28" s="428"/>
      <c r="F28" s="428"/>
      <c r="G28" s="428"/>
      <c r="H28" s="428"/>
      <c r="I28" s="428"/>
      <c r="J28" s="428"/>
      <c r="K28" s="302"/>
    </row>
    <row r="29" spans="2:11" ht="15" customHeight="1">
      <c r="B29" s="305"/>
      <c r="C29" s="306"/>
      <c r="D29" s="428" t="s">
        <v>2237</v>
      </c>
      <c r="E29" s="428"/>
      <c r="F29" s="428"/>
      <c r="G29" s="428"/>
      <c r="H29" s="428"/>
      <c r="I29" s="428"/>
      <c r="J29" s="428"/>
      <c r="K29" s="302"/>
    </row>
    <row r="30" spans="2:11" ht="12.75" customHeight="1">
      <c r="B30" s="305"/>
      <c r="C30" s="306"/>
      <c r="D30" s="306"/>
      <c r="E30" s="306"/>
      <c r="F30" s="306"/>
      <c r="G30" s="306"/>
      <c r="H30" s="306"/>
      <c r="I30" s="306"/>
      <c r="J30" s="306"/>
      <c r="K30" s="302"/>
    </row>
    <row r="31" spans="2:11" ht="15" customHeight="1">
      <c r="B31" s="305"/>
      <c r="C31" s="306"/>
      <c r="D31" s="428" t="s">
        <v>2238</v>
      </c>
      <c r="E31" s="428"/>
      <c r="F31" s="428"/>
      <c r="G31" s="428"/>
      <c r="H31" s="428"/>
      <c r="I31" s="428"/>
      <c r="J31" s="428"/>
      <c r="K31" s="302"/>
    </row>
    <row r="32" spans="2:11" ht="15" customHeight="1">
      <c r="B32" s="305"/>
      <c r="C32" s="306"/>
      <c r="D32" s="428" t="s">
        <v>2239</v>
      </c>
      <c r="E32" s="428"/>
      <c r="F32" s="428"/>
      <c r="G32" s="428"/>
      <c r="H32" s="428"/>
      <c r="I32" s="428"/>
      <c r="J32" s="428"/>
      <c r="K32" s="302"/>
    </row>
    <row r="33" spans="2:11" ht="15" customHeight="1">
      <c r="B33" s="305"/>
      <c r="C33" s="306"/>
      <c r="D33" s="428" t="s">
        <v>2240</v>
      </c>
      <c r="E33" s="428"/>
      <c r="F33" s="428"/>
      <c r="G33" s="428"/>
      <c r="H33" s="428"/>
      <c r="I33" s="428"/>
      <c r="J33" s="428"/>
      <c r="K33" s="302"/>
    </row>
    <row r="34" spans="2:11" ht="15" customHeight="1">
      <c r="B34" s="305"/>
      <c r="C34" s="306"/>
      <c r="D34" s="304"/>
      <c r="E34" s="308" t="s">
        <v>173</v>
      </c>
      <c r="F34" s="304"/>
      <c r="G34" s="428" t="s">
        <v>2241</v>
      </c>
      <c r="H34" s="428"/>
      <c r="I34" s="428"/>
      <c r="J34" s="428"/>
      <c r="K34" s="302"/>
    </row>
    <row r="35" spans="2:11" ht="30.75" customHeight="1">
      <c r="B35" s="305"/>
      <c r="C35" s="306"/>
      <c r="D35" s="304"/>
      <c r="E35" s="308" t="s">
        <v>2242</v>
      </c>
      <c r="F35" s="304"/>
      <c r="G35" s="428" t="s">
        <v>2243</v>
      </c>
      <c r="H35" s="428"/>
      <c r="I35" s="428"/>
      <c r="J35" s="428"/>
      <c r="K35" s="302"/>
    </row>
    <row r="36" spans="2:11" ht="15" customHeight="1">
      <c r="B36" s="305"/>
      <c r="C36" s="306"/>
      <c r="D36" s="304"/>
      <c r="E36" s="308" t="s">
        <v>49</v>
      </c>
      <c r="F36" s="304"/>
      <c r="G36" s="428" t="s">
        <v>2244</v>
      </c>
      <c r="H36" s="428"/>
      <c r="I36" s="428"/>
      <c r="J36" s="428"/>
      <c r="K36" s="302"/>
    </row>
    <row r="37" spans="2:11" ht="15" customHeight="1">
      <c r="B37" s="305"/>
      <c r="C37" s="306"/>
      <c r="D37" s="304"/>
      <c r="E37" s="308" t="s">
        <v>174</v>
      </c>
      <c r="F37" s="304"/>
      <c r="G37" s="428" t="s">
        <v>2245</v>
      </c>
      <c r="H37" s="428"/>
      <c r="I37" s="428"/>
      <c r="J37" s="428"/>
      <c r="K37" s="302"/>
    </row>
    <row r="38" spans="2:11" ht="15" customHeight="1">
      <c r="B38" s="305"/>
      <c r="C38" s="306"/>
      <c r="D38" s="304"/>
      <c r="E38" s="308" t="s">
        <v>175</v>
      </c>
      <c r="F38" s="304"/>
      <c r="G38" s="428" t="s">
        <v>2246</v>
      </c>
      <c r="H38" s="428"/>
      <c r="I38" s="428"/>
      <c r="J38" s="428"/>
      <c r="K38" s="302"/>
    </row>
    <row r="39" spans="2:11" ht="15" customHeight="1">
      <c r="B39" s="305"/>
      <c r="C39" s="306"/>
      <c r="D39" s="304"/>
      <c r="E39" s="308" t="s">
        <v>176</v>
      </c>
      <c r="F39" s="304"/>
      <c r="G39" s="428" t="s">
        <v>2247</v>
      </c>
      <c r="H39" s="428"/>
      <c r="I39" s="428"/>
      <c r="J39" s="428"/>
      <c r="K39" s="302"/>
    </row>
    <row r="40" spans="2:11" ht="15" customHeight="1">
      <c r="B40" s="305"/>
      <c r="C40" s="306"/>
      <c r="D40" s="304"/>
      <c r="E40" s="308" t="s">
        <v>2248</v>
      </c>
      <c r="F40" s="304"/>
      <c r="G40" s="428" t="s">
        <v>2249</v>
      </c>
      <c r="H40" s="428"/>
      <c r="I40" s="428"/>
      <c r="J40" s="428"/>
      <c r="K40" s="302"/>
    </row>
    <row r="41" spans="2:11" ht="15" customHeight="1">
      <c r="B41" s="305"/>
      <c r="C41" s="306"/>
      <c r="D41" s="304"/>
      <c r="E41" s="308"/>
      <c r="F41" s="304"/>
      <c r="G41" s="428" t="s">
        <v>2250</v>
      </c>
      <c r="H41" s="428"/>
      <c r="I41" s="428"/>
      <c r="J41" s="428"/>
      <c r="K41" s="302"/>
    </row>
    <row r="42" spans="2:11" ht="15" customHeight="1">
      <c r="B42" s="305"/>
      <c r="C42" s="306"/>
      <c r="D42" s="304"/>
      <c r="E42" s="308" t="s">
        <v>2251</v>
      </c>
      <c r="F42" s="304"/>
      <c r="G42" s="428" t="s">
        <v>2252</v>
      </c>
      <c r="H42" s="428"/>
      <c r="I42" s="428"/>
      <c r="J42" s="428"/>
      <c r="K42" s="302"/>
    </row>
    <row r="43" spans="2:11" ht="15" customHeight="1">
      <c r="B43" s="305"/>
      <c r="C43" s="306"/>
      <c r="D43" s="304"/>
      <c r="E43" s="308" t="s">
        <v>178</v>
      </c>
      <c r="F43" s="304"/>
      <c r="G43" s="428" t="s">
        <v>2253</v>
      </c>
      <c r="H43" s="428"/>
      <c r="I43" s="428"/>
      <c r="J43" s="428"/>
      <c r="K43" s="302"/>
    </row>
    <row r="44" spans="2:11" ht="12.75" customHeight="1">
      <c r="B44" s="305"/>
      <c r="C44" s="306"/>
      <c r="D44" s="304"/>
      <c r="E44" s="304"/>
      <c r="F44" s="304"/>
      <c r="G44" s="304"/>
      <c r="H44" s="304"/>
      <c r="I44" s="304"/>
      <c r="J44" s="304"/>
      <c r="K44" s="302"/>
    </row>
    <row r="45" spans="2:11" ht="15" customHeight="1">
      <c r="B45" s="305"/>
      <c r="C45" s="306"/>
      <c r="D45" s="428" t="s">
        <v>2254</v>
      </c>
      <c r="E45" s="428"/>
      <c r="F45" s="428"/>
      <c r="G45" s="428"/>
      <c r="H45" s="428"/>
      <c r="I45" s="428"/>
      <c r="J45" s="428"/>
      <c r="K45" s="302"/>
    </row>
    <row r="46" spans="2:11" ht="15" customHeight="1">
      <c r="B46" s="305"/>
      <c r="C46" s="306"/>
      <c r="D46" s="306"/>
      <c r="E46" s="428" t="s">
        <v>2255</v>
      </c>
      <c r="F46" s="428"/>
      <c r="G46" s="428"/>
      <c r="H46" s="428"/>
      <c r="I46" s="428"/>
      <c r="J46" s="428"/>
      <c r="K46" s="302"/>
    </row>
    <row r="47" spans="2:11" ht="15" customHeight="1">
      <c r="B47" s="305"/>
      <c r="C47" s="306"/>
      <c r="D47" s="306"/>
      <c r="E47" s="428" t="s">
        <v>2256</v>
      </c>
      <c r="F47" s="428"/>
      <c r="G47" s="428"/>
      <c r="H47" s="428"/>
      <c r="I47" s="428"/>
      <c r="J47" s="428"/>
      <c r="K47" s="302"/>
    </row>
    <row r="48" spans="2:11" ht="15" customHeight="1">
      <c r="B48" s="305"/>
      <c r="C48" s="306"/>
      <c r="D48" s="306"/>
      <c r="E48" s="428" t="s">
        <v>2257</v>
      </c>
      <c r="F48" s="428"/>
      <c r="G48" s="428"/>
      <c r="H48" s="428"/>
      <c r="I48" s="428"/>
      <c r="J48" s="428"/>
      <c r="K48" s="302"/>
    </row>
    <row r="49" spans="2:11" ht="15" customHeight="1">
      <c r="B49" s="305"/>
      <c r="C49" s="306"/>
      <c r="D49" s="428" t="s">
        <v>2258</v>
      </c>
      <c r="E49" s="428"/>
      <c r="F49" s="428"/>
      <c r="G49" s="428"/>
      <c r="H49" s="428"/>
      <c r="I49" s="428"/>
      <c r="J49" s="428"/>
      <c r="K49" s="302"/>
    </row>
    <row r="50" spans="2:11" ht="25.5" customHeight="1">
      <c r="B50" s="301"/>
      <c r="C50" s="427" t="s">
        <v>2259</v>
      </c>
      <c r="D50" s="427"/>
      <c r="E50" s="427"/>
      <c r="F50" s="427"/>
      <c r="G50" s="427"/>
      <c r="H50" s="427"/>
      <c r="I50" s="427"/>
      <c r="J50" s="427"/>
      <c r="K50" s="302"/>
    </row>
    <row r="51" spans="2:11" ht="5.25" customHeight="1">
      <c r="B51" s="301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1"/>
      <c r="C52" s="428" t="s">
        <v>2260</v>
      </c>
      <c r="D52" s="428"/>
      <c r="E52" s="428"/>
      <c r="F52" s="428"/>
      <c r="G52" s="428"/>
      <c r="H52" s="428"/>
      <c r="I52" s="428"/>
      <c r="J52" s="428"/>
      <c r="K52" s="302"/>
    </row>
    <row r="53" spans="2:11" ht="15" customHeight="1">
      <c r="B53" s="301"/>
      <c r="C53" s="428" t="s">
        <v>2261</v>
      </c>
      <c r="D53" s="428"/>
      <c r="E53" s="428"/>
      <c r="F53" s="428"/>
      <c r="G53" s="428"/>
      <c r="H53" s="428"/>
      <c r="I53" s="428"/>
      <c r="J53" s="428"/>
      <c r="K53" s="302"/>
    </row>
    <row r="54" spans="2:11" ht="12.75" customHeight="1">
      <c r="B54" s="301"/>
      <c r="C54" s="304"/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1"/>
      <c r="C55" s="428" t="s">
        <v>2262</v>
      </c>
      <c r="D55" s="428"/>
      <c r="E55" s="428"/>
      <c r="F55" s="428"/>
      <c r="G55" s="428"/>
      <c r="H55" s="428"/>
      <c r="I55" s="428"/>
      <c r="J55" s="428"/>
      <c r="K55" s="302"/>
    </row>
    <row r="56" spans="2:11" ht="15" customHeight="1">
      <c r="B56" s="301"/>
      <c r="C56" s="306"/>
      <c r="D56" s="428" t="s">
        <v>2263</v>
      </c>
      <c r="E56" s="428"/>
      <c r="F56" s="428"/>
      <c r="G56" s="428"/>
      <c r="H56" s="428"/>
      <c r="I56" s="428"/>
      <c r="J56" s="428"/>
      <c r="K56" s="302"/>
    </row>
    <row r="57" spans="2:11" ht="15" customHeight="1">
      <c r="B57" s="301"/>
      <c r="C57" s="306"/>
      <c r="D57" s="428" t="s">
        <v>2264</v>
      </c>
      <c r="E57" s="428"/>
      <c r="F57" s="428"/>
      <c r="G57" s="428"/>
      <c r="H57" s="428"/>
      <c r="I57" s="428"/>
      <c r="J57" s="428"/>
      <c r="K57" s="302"/>
    </row>
    <row r="58" spans="2:11" ht="15" customHeight="1">
      <c r="B58" s="301"/>
      <c r="C58" s="306"/>
      <c r="D58" s="428" t="s">
        <v>2265</v>
      </c>
      <c r="E58" s="428"/>
      <c r="F58" s="428"/>
      <c r="G58" s="428"/>
      <c r="H58" s="428"/>
      <c r="I58" s="428"/>
      <c r="J58" s="428"/>
      <c r="K58" s="302"/>
    </row>
    <row r="59" spans="2:11" ht="15" customHeight="1">
      <c r="B59" s="301"/>
      <c r="C59" s="306"/>
      <c r="D59" s="428" t="s">
        <v>2266</v>
      </c>
      <c r="E59" s="428"/>
      <c r="F59" s="428"/>
      <c r="G59" s="428"/>
      <c r="H59" s="428"/>
      <c r="I59" s="428"/>
      <c r="J59" s="428"/>
      <c r="K59" s="302"/>
    </row>
    <row r="60" spans="2:11" ht="15" customHeight="1">
      <c r="B60" s="301"/>
      <c r="C60" s="306"/>
      <c r="D60" s="430" t="s">
        <v>2267</v>
      </c>
      <c r="E60" s="430"/>
      <c r="F60" s="430"/>
      <c r="G60" s="430"/>
      <c r="H60" s="430"/>
      <c r="I60" s="430"/>
      <c r="J60" s="430"/>
      <c r="K60" s="302"/>
    </row>
    <row r="61" spans="2:11" ht="15" customHeight="1">
      <c r="B61" s="301"/>
      <c r="C61" s="306"/>
      <c r="D61" s="428" t="s">
        <v>2268</v>
      </c>
      <c r="E61" s="428"/>
      <c r="F61" s="428"/>
      <c r="G61" s="428"/>
      <c r="H61" s="428"/>
      <c r="I61" s="428"/>
      <c r="J61" s="428"/>
      <c r="K61" s="302"/>
    </row>
    <row r="62" spans="2:11" ht="12.75" customHeight="1">
      <c r="B62" s="301"/>
      <c r="C62" s="306"/>
      <c r="D62" s="306"/>
      <c r="E62" s="309"/>
      <c r="F62" s="306"/>
      <c r="G62" s="306"/>
      <c r="H62" s="306"/>
      <c r="I62" s="306"/>
      <c r="J62" s="306"/>
      <c r="K62" s="302"/>
    </row>
    <row r="63" spans="2:11" ht="15" customHeight="1">
      <c r="B63" s="301"/>
      <c r="C63" s="306"/>
      <c r="D63" s="428" t="s">
        <v>2269</v>
      </c>
      <c r="E63" s="428"/>
      <c r="F63" s="428"/>
      <c r="G63" s="428"/>
      <c r="H63" s="428"/>
      <c r="I63" s="428"/>
      <c r="J63" s="428"/>
      <c r="K63" s="302"/>
    </row>
    <row r="64" spans="2:11" ht="15" customHeight="1">
      <c r="B64" s="301"/>
      <c r="C64" s="306"/>
      <c r="D64" s="430" t="s">
        <v>2270</v>
      </c>
      <c r="E64" s="430"/>
      <c r="F64" s="430"/>
      <c r="G64" s="430"/>
      <c r="H64" s="430"/>
      <c r="I64" s="430"/>
      <c r="J64" s="430"/>
      <c r="K64" s="302"/>
    </row>
    <row r="65" spans="2:11" ht="15" customHeight="1">
      <c r="B65" s="301"/>
      <c r="C65" s="306"/>
      <c r="D65" s="428" t="s">
        <v>2271</v>
      </c>
      <c r="E65" s="428"/>
      <c r="F65" s="428"/>
      <c r="G65" s="428"/>
      <c r="H65" s="428"/>
      <c r="I65" s="428"/>
      <c r="J65" s="428"/>
      <c r="K65" s="302"/>
    </row>
    <row r="66" spans="2:11" ht="15" customHeight="1">
      <c r="B66" s="301"/>
      <c r="C66" s="306"/>
      <c r="D66" s="428" t="s">
        <v>2272</v>
      </c>
      <c r="E66" s="428"/>
      <c r="F66" s="428"/>
      <c r="G66" s="428"/>
      <c r="H66" s="428"/>
      <c r="I66" s="428"/>
      <c r="J66" s="428"/>
      <c r="K66" s="302"/>
    </row>
    <row r="67" spans="2:11" ht="15" customHeight="1">
      <c r="B67" s="301"/>
      <c r="C67" s="306"/>
      <c r="D67" s="428" t="s">
        <v>2273</v>
      </c>
      <c r="E67" s="428"/>
      <c r="F67" s="428"/>
      <c r="G67" s="428"/>
      <c r="H67" s="428"/>
      <c r="I67" s="428"/>
      <c r="J67" s="428"/>
      <c r="K67" s="302"/>
    </row>
    <row r="68" spans="2:11" ht="15" customHeight="1">
      <c r="B68" s="301"/>
      <c r="C68" s="306"/>
      <c r="D68" s="428" t="s">
        <v>2274</v>
      </c>
      <c r="E68" s="428"/>
      <c r="F68" s="428"/>
      <c r="G68" s="428"/>
      <c r="H68" s="428"/>
      <c r="I68" s="428"/>
      <c r="J68" s="428"/>
      <c r="K68" s="302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431" t="s">
        <v>152</v>
      </c>
      <c r="D73" s="431"/>
      <c r="E73" s="431"/>
      <c r="F73" s="431"/>
      <c r="G73" s="431"/>
      <c r="H73" s="431"/>
      <c r="I73" s="431"/>
      <c r="J73" s="431"/>
      <c r="K73" s="319"/>
    </row>
    <row r="74" spans="2:11" ht="17.25" customHeight="1">
      <c r="B74" s="318"/>
      <c r="C74" s="320" t="s">
        <v>2275</v>
      </c>
      <c r="D74" s="320"/>
      <c r="E74" s="320"/>
      <c r="F74" s="320" t="s">
        <v>2276</v>
      </c>
      <c r="G74" s="321"/>
      <c r="H74" s="320" t="s">
        <v>174</v>
      </c>
      <c r="I74" s="320" t="s">
        <v>53</v>
      </c>
      <c r="J74" s="320" t="s">
        <v>2277</v>
      </c>
      <c r="K74" s="319"/>
    </row>
    <row r="75" spans="2:11" ht="17.25" customHeight="1">
      <c r="B75" s="318"/>
      <c r="C75" s="322" t="s">
        <v>2278</v>
      </c>
      <c r="D75" s="322"/>
      <c r="E75" s="322"/>
      <c r="F75" s="323" t="s">
        <v>2279</v>
      </c>
      <c r="G75" s="324"/>
      <c r="H75" s="322"/>
      <c r="I75" s="322"/>
      <c r="J75" s="322" t="s">
        <v>2280</v>
      </c>
      <c r="K75" s="319"/>
    </row>
    <row r="76" spans="2:11" ht="5.25" customHeight="1">
      <c r="B76" s="318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8"/>
      <c r="C77" s="308" t="s">
        <v>49</v>
      </c>
      <c r="D77" s="325"/>
      <c r="E77" s="325"/>
      <c r="F77" s="327" t="s">
        <v>2281</v>
      </c>
      <c r="G77" s="326"/>
      <c r="H77" s="308" t="s">
        <v>2282</v>
      </c>
      <c r="I77" s="308" t="s">
        <v>2283</v>
      </c>
      <c r="J77" s="308">
        <v>20</v>
      </c>
      <c r="K77" s="319"/>
    </row>
    <row r="78" spans="2:11" ht="15" customHeight="1">
      <c r="B78" s="318"/>
      <c r="C78" s="308" t="s">
        <v>2284</v>
      </c>
      <c r="D78" s="308"/>
      <c r="E78" s="308"/>
      <c r="F78" s="327" t="s">
        <v>2281</v>
      </c>
      <c r="G78" s="326"/>
      <c r="H78" s="308" t="s">
        <v>2285</v>
      </c>
      <c r="I78" s="308" t="s">
        <v>2283</v>
      </c>
      <c r="J78" s="308">
        <v>120</v>
      </c>
      <c r="K78" s="319"/>
    </row>
    <row r="79" spans="2:11" ht="15" customHeight="1">
      <c r="B79" s="328"/>
      <c r="C79" s="308" t="s">
        <v>2286</v>
      </c>
      <c r="D79" s="308"/>
      <c r="E79" s="308"/>
      <c r="F79" s="327" t="s">
        <v>2287</v>
      </c>
      <c r="G79" s="326"/>
      <c r="H79" s="308" t="s">
        <v>2288</v>
      </c>
      <c r="I79" s="308" t="s">
        <v>2283</v>
      </c>
      <c r="J79" s="308">
        <v>50</v>
      </c>
      <c r="K79" s="319"/>
    </row>
    <row r="80" spans="2:11" ht="15" customHeight="1">
      <c r="B80" s="328"/>
      <c r="C80" s="308" t="s">
        <v>2289</v>
      </c>
      <c r="D80" s="308"/>
      <c r="E80" s="308"/>
      <c r="F80" s="327" t="s">
        <v>2281</v>
      </c>
      <c r="G80" s="326"/>
      <c r="H80" s="308" t="s">
        <v>2290</v>
      </c>
      <c r="I80" s="308" t="s">
        <v>2291</v>
      </c>
      <c r="J80" s="308"/>
      <c r="K80" s="319"/>
    </row>
    <row r="81" spans="2:11" ht="15" customHeight="1">
      <c r="B81" s="328"/>
      <c r="C81" s="329" t="s">
        <v>2292</v>
      </c>
      <c r="D81" s="329"/>
      <c r="E81" s="329"/>
      <c r="F81" s="330" t="s">
        <v>2287</v>
      </c>
      <c r="G81" s="329"/>
      <c r="H81" s="329" t="s">
        <v>2293</v>
      </c>
      <c r="I81" s="329" t="s">
        <v>2283</v>
      </c>
      <c r="J81" s="329">
        <v>15</v>
      </c>
      <c r="K81" s="319"/>
    </row>
    <row r="82" spans="2:11" ht="15" customHeight="1">
      <c r="B82" s="328"/>
      <c r="C82" s="329" t="s">
        <v>2294</v>
      </c>
      <c r="D82" s="329"/>
      <c r="E82" s="329"/>
      <c r="F82" s="330" t="s">
        <v>2287</v>
      </c>
      <c r="G82" s="329"/>
      <c r="H82" s="329" t="s">
        <v>2295</v>
      </c>
      <c r="I82" s="329" t="s">
        <v>2283</v>
      </c>
      <c r="J82" s="329">
        <v>15</v>
      </c>
      <c r="K82" s="319"/>
    </row>
    <row r="83" spans="2:11" ht="15" customHeight="1">
      <c r="B83" s="328"/>
      <c r="C83" s="329" t="s">
        <v>2296</v>
      </c>
      <c r="D83" s="329"/>
      <c r="E83" s="329"/>
      <c r="F83" s="330" t="s">
        <v>2287</v>
      </c>
      <c r="G83" s="329"/>
      <c r="H83" s="329" t="s">
        <v>2297</v>
      </c>
      <c r="I83" s="329" t="s">
        <v>2283</v>
      </c>
      <c r="J83" s="329">
        <v>20</v>
      </c>
      <c r="K83" s="319"/>
    </row>
    <row r="84" spans="2:11" ht="15" customHeight="1">
      <c r="B84" s="328"/>
      <c r="C84" s="329" t="s">
        <v>2298</v>
      </c>
      <c r="D84" s="329"/>
      <c r="E84" s="329"/>
      <c r="F84" s="330" t="s">
        <v>2287</v>
      </c>
      <c r="G84" s="329"/>
      <c r="H84" s="329" t="s">
        <v>2299</v>
      </c>
      <c r="I84" s="329" t="s">
        <v>2283</v>
      </c>
      <c r="J84" s="329">
        <v>20</v>
      </c>
      <c r="K84" s="319"/>
    </row>
    <row r="85" spans="2:11" ht="15" customHeight="1">
      <c r="B85" s="328"/>
      <c r="C85" s="308" t="s">
        <v>2300</v>
      </c>
      <c r="D85" s="308"/>
      <c r="E85" s="308"/>
      <c r="F85" s="327" t="s">
        <v>2287</v>
      </c>
      <c r="G85" s="326"/>
      <c r="H85" s="308" t="s">
        <v>2301</v>
      </c>
      <c r="I85" s="308" t="s">
        <v>2283</v>
      </c>
      <c r="J85" s="308">
        <v>50</v>
      </c>
      <c r="K85" s="319"/>
    </row>
    <row r="86" spans="2:11" ht="15" customHeight="1">
      <c r="B86" s="328"/>
      <c r="C86" s="308" t="s">
        <v>2302</v>
      </c>
      <c r="D86" s="308"/>
      <c r="E86" s="308"/>
      <c r="F86" s="327" t="s">
        <v>2287</v>
      </c>
      <c r="G86" s="326"/>
      <c r="H86" s="308" t="s">
        <v>2303</v>
      </c>
      <c r="I86" s="308" t="s">
        <v>2283</v>
      </c>
      <c r="J86" s="308">
        <v>20</v>
      </c>
      <c r="K86" s="319"/>
    </row>
    <row r="87" spans="2:11" ht="15" customHeight="1">
      <c r="B87" s="328"/>
      <c r="C87" s="308" t="s">
        <v>2304</v>
      </c>
      <c r="D87" s="308"/>
      <c r="E87" s="308"/>
      <c r="F87" s="327" t="s">
        <v>2287</v>
      </c>
      <c r="G87" s="326"/>
      <c r="H87" s="308" t="s">
        <v>2305</v>
      </c>
      <c r="I87" s="308" t="s">
        <v>2283</v>
      </c>
      <c r="J87" s="308">
        <v>20</v>
      </c>
      <c r="K87" s="319"/>
    </row>
    <row r="88" spans="2:11" ht="15" customHeight="1">
      <c r="B88" s="328"/>
      <c r="C88" s="308" t="s">
        <v>2306</v>
      </c>
      <c r="D88" s="308"/>
      <c r="E88" s="308"/>
      <c r="F88" s="327" t="s">
        <v>2287</v>
      </c>
      <c r="G88" s="326"/>
      <c r="H88" s="308" t="s">
        <v>2307</v>
      </c>
      <c r="I88" s="308" t="s">
        <v>2283</v>
      </c>
      <c r="J88" s="308">
        <v>50</v>
      </c>
      <c r="K88" s="319"/>
    </row>
    <row r="89" spans="2:11" ht="15" customHeight="1">
      <c r="B89" s="328"/>
      <c r="C89" s="308" t="s">
        <v>2308</v>
      </c>
      <c r="D89" s="308"/>
      <c r="E89" s="308"/>
      <c r="F89" s="327" t="s">
        <v>2287</v>
      </c>
      <c r="G89" s="326"/>
      <c r="H89" s="308" t="s">
        <v>2308</v>
      </c>
      <c r="I89" s="308" t="s">
        <v>2283</v>
      </c>
      <c r="J89" s="308">
        <v>50</v>
      </c>
      <c r="K89" s="319"/>
    </row>
    <row r="90" spans="2:11" ht="15" customHeight="1">
      <c r="B90" s="328"/>
      <c r="C90" s="308" t="s">
        <v>179</v>
      </c>
      <c r="D90" s="308"/>
      <c r="E90" s="308"/>
      <c r="F90" s="327" t="s">
        <v>2287</v>
      </c>
      <c r="G90" s="326"/>
      <c r="H90" s="308" t="s">
        <v>2309</v>
      </c>
      <c r="I90" s="308" t="s">
        <v>2283</v>
      </c>
      <c r="J90" s="308">
        <v>255</v>
      </c>
      <c r="K90" s="319"/>
    </row>
    <row r="91" spans="2:11" ht="15" customHeight="1">
      <c r="B91" s="328"/>
      <c r="C91" s="308" t="s">
        <v>2310</v>
      </c>
      <c r="D91" s="308"/>
      <c r="E91" s="308"/>
      <c r="F91" s="327" t="s">
        <v>2281</v>
      </c>
      <c r="G91" s="326"/>
      <c r="H91" s="308" t="s">
        <v>2311</v>
      </c>
      <c r="I91" s="308" t="s">
        <v>2312</v>
      </c>
      <c r="J91" s="308"/>
      <c r="K91" s="319"/>
    </row>
    <row r="92" spans="2:11" ht="15" customHeight="1">
      <c r="B92" s="328"/>
      <c r="C92" s="308" t="s">
        <v>2313</v>
      </c>
      <c r="D92" s="308"/>
      <c r="E92" s="308"/>
      <c r="F92" s="327" t="s">
        <v>2281</v>
      </c>
      <c r="G92" s="326"/>
      <c r="H92" s="308" t="s">
        <v>2314</v>
      </c>
      <c r="I92" s="308" t="s">
        <v>2315</v>
      </c>
      <c r="J92" s="308"/>
      <c r="K92" s="319"/>
    </row>
    <row r="93" spans="2:11" ht="15" customHeight="1">
      <c r="B93" s="328"/>
      <c r="C93" s="308" t="s">
        <v>2316</v>
      </c>
      <c r="D93" s="308"/>
      <c r="E93" s="308"/>
      <c r="F93" s="327" t="s">
        <v>2281</v>
      </c>
      <c r="G93" s="326"/>
      <c r="H93" s="308" t="s">
        <v>2316</v>
      </c>
      <c r="I93" s="308" t="s">
        <v>2315</v>
      </c>
      <c r="J93" s="308"/>
      <c r="K93" s="319"/>
    </row>
    <row r="94" spans="2:11" ht="15" customHeight="1">
      <c r="B94" s="328"/>
      <c r="C94" s="308" t="s">
        <v>34</v>
      </c>
      <c r="D94" s="308"/>
      <c r="E94" s="308"/>
      <c r="F94" s="327" t="s">
        <v>2281</v>
      </c>
      <c r="G94" s="326"/>
      <c r="H94" s="308" t="s">
        <v>2317</v>
      </c>
      <c r="I94" s="308" t="s">
        <v>2315</v>
      </c>
      <c r="J94" s="308"/>
      <c r="K94" s="319"/>
    </row>
    <row r="95" spans="2:11" ht="15" customHeight="1">
      <c r="B95" s="328"/>
      <c r="C95" s="308" t="s">
        <v>44</v>
      </c>
      <c r="D95" s="308"/>
      <c r="E95" s="308"/>
      <c r="F95" s="327" t="s">
        <v>2281</v>
      </c>
      <c r="G95" s="326"/>
      <c r="H95" s="308" t="s">
        <v>2318</v>
      </c>
      <c r="I95" s="308" t="s">
        <v>2315</v>
      </c>
      <c r="J95" s="308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431" t="s">
        <v>2319</v>
      </c>
      <c r="D100" s="431"/>
      <c r="E100" s="431"/>
      <c r="F100" s="431"/>
      <c r="G100" s="431"/>
      <c r="H100" s="431"/>
      <c r="I100" s="431"/>
      <c r="J100" s="431"/>
      <c r="K100" s="319"/>
    </row>
    <row r="101" spans="2:11" ht="17.25" customHeight="1">
      <c r="B101" s="318"/>
      <c r="C101" s="320" t="s">
        <v>2275</v>
      </c>
      <c r="D101" s="320"/>
      <c r="E101" s="320"/>
      <c r="F101" s="320" t="s">
        <v>2276</v>
      </c>
      <c r="G101" s="321"/>
      <c r="H101" s="320" t="s">
        <v>174</v>
      </c>
      <c r="I101" s="320" t="s">
        <v>53</v>
      </c>
      <c r="J101" s="320" t="s">
        <v>2277</v>
      </c>
      <c r="K101" s="319"/>
    </row>
    <row r="102" spans="2:11" ht="17.25" customHeight="1">
      <c r="B102" s="318"/>
      <c r="C102" s="322" t="s">
        <v>2278</v>
      </c>
      <c r="D102" s="322"/>
      <c r="E102" s="322"/>
      <c r="F102" s="323" t="s">
        <v>2279</v>
      </c>
      <c r="G102" s="324"/>
      <c r="H102" s="322"/>
      <c r="I102" s="322"/>
      <c r="J102" s="322" t="s">
        <v>2280</v>
      </c>
      <c r="K102" s="319"/>
    </row>
    <row r="103" spans="2:11" ht="5.25" customHeight="1">
      <c r="B103" s="318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8"/>
      <c r="C104" s="308" t="s">
        <v>49</v>
      </c>
      <c r="D104" s="325"/>
      <c r="E104" s="325"/>
      <c r="F104" s="327" t="s">
        <v>2281</v>
      </c>
      <c r="G104" s="336"/>
      <c r="H104" s="308" t="s">
        <v>2320</v>
      </c>
      <c r="I104" s="308" t="s">
        <v>2283</v>
      </c>
      <c r="J104" s="308">
        <v>20</v>
      </c>
      <c r="K104" s="319"/>
    </row>
    <row r="105" spans="2:11" ht="15" customHeight="1">
      <c r="B105" s="318"/>
      <c r="C105" s="308" t="s">
        <v>2284</v>
      </c>
      <c r="D105" s="308"/>
      <c r="E105" s="308"/>
      <c r="F105" s="327" t="s">
        <v>2281</v>
      </c>
      <c r="G105" s="308"/>
      <c r="H105" s="308" t="s">
        <v>2320</v>
      </c>
      <c r="I105" s="308" t="s">
        <v>2283</v>
      </c>
      <c r="J105" s="308">
        <v>120</v>
      </c>
      <c r="K105" s="319"/>
    </row>
    <row r="106" spans="2:11" ht="15" customHeight="1">
      <c r="B106" s="328"/>
      <c r="C106" s="308" t="s">
        <v>2286</v>
      </c>
      <c r="D106" s="308"/>
      <c r="E106" s="308"/>
      <c r="F106" s="327" t="s">
        <v>2287</v>
      </c>
      <c r="G106" s="308"/>
      <c r="H106" s="308" t="s">
        <v>2320</v>
      </c>
      <c r="I106" s="308" t="s">
        <v>2283</v>
      </c>
      <c r="J106" s="308">
        <v>50</v>
      </c>
      <c r="K106" s="319"/>
    </row>
    <row r="107" spans="2:11" ht="15" customHeight="1">
      <c r="B107" s="328"/>
      <c r="C107" s="308" t="s">
        <v>2289</v>
      </c>
      <c r="D107" s="308"/>
      <c r="E107" s="308"/>
      <c r="F107" s="327" t="s">
        <v>2281</v>
      </c>
      <c r="G107" s="308"/>
      <c r="H107" s="308" t="s">
        <v>2320</v>
      </c>
      <c r="I107" s="308" t="s">
        <v>2291</v>
      </c>
      <c r="J107" s="308"/>
      <c r="K107" s="319"/>
    </row>
    <row r="108" spans="2:11" ht="15" customHeight="1">
      <c r="B108" s="328"/>
      <c r="C108" s="308" t="s">
        <v>2300</v>
      </c>
      <c r="D108" s="308"/>
      <c r="E108" s="308"/>
      <c r="F108" s="327" t="s">
        <v>2287</v>
      </c>
      <c r="G108" s="308"/>
      <c r="H108" s="308" t="s">
        <v>2320</v>
      </c>
      <c r="I108" s="308" t="s">
        <v>2283</v>
      </c>
      <c r="J108" s="308">
        <v>50</v>
      </c>
      <c r="K108" s="319"/>
    </row>
    <row r="109" spans="2:11" ht="15" customHeight="1">
      <c r="B109" s="328"/>
      <c r="C109" s="308" t="s">
        <v>2308</v>
      </c>
      <c r="D109" s="308"/>
      <c r="E109" s="308"/>
      <c r="F109" s="327" t="s">
        <v>2287</v>
      </c>
      <c r="G109" s="308"/>
      <c r="H109" s="308" t="s">
        <v>2320</v>
      </c>
      <c r="I109" s="308" t="s">
        <v>2283</v>
      </c>
      <c r="J109" s="308">
        <v>50</v>
      </c>
      <c r="K109" s="319"/>
    </row>
    <row r="110" spans="2:11" ht="15" customHeight="1">
      <c r="B110" s="328"/>
      <c r="C110" s="308" t="s">
        <v>2306</v>
      </c>
      <c r="D110" s="308"/>
      <c r="E110" s="308"/>
      <c r="F110" s="327" t="s">
        <v>2287</v>
      </c>
      <c r="G110" s="308"/>
      <c r="H110" s="308" t="s">
        <v>2320</v>
      </c>
      <c r="I110" s="308" t="s">
        <v>2283</v>
      </c>
      <c r="J110" s="308">
        <v>50</v>
      </c>
      <c r="K110" s="319"/>
    </row>
    <row r="111" spans="2:11" ht="15" customHeight="1">
      <c r="B111" s="328"/>
      <c r="C111" s="308" t="s">
        <v>49</v>
      </c>
      <c r="D111" s="308"/>
      <c r="E111" s="308"/>
      <c r="F111" s="327" t="s">
        <v>2281</v>
      </c>
      <c r="G111" s="308"/>
      <c r="H111" s="308" t="s">
        <v>2321</v>
      </c>
      <c r="I111" s="308" t="s">
        <v>2283</v>
      </c>
      <c r="J111" s="308">
        <v>20</v>
      </c>
      <c r="K111" s="319"/>
    </row>
    <row r="112" spans="2:11" ht="15" customHeight="1">
      <c r="B112" s="328"/>
      <c r="C112" s="308" t="s">
        <v>2322</v>
      </c>
      <c r="D112" s="308"/>
      <c r="E112" s="308"/>
      <c r="F112" s="327" t="s">
        <v>2281</v>
      </c>
      <c r="G112" s="308"/>
      <c r="H112" s="308" t="s">
        <v>2323</v>
      </c>
      <c r="I112" s="308" t="s">
        <v>2283</v>
      </c>
      <c r="J112" s="308">
        <v>120</v>
      </c>
      <c r="K112" s="319"/>
    </row>
    <row r="113" spans="2:11" ht="15" customHeight="1">
      <c r="B113" s="328"/>
      <c r="C113" s="308" t="s">
        <v>34</v>
      </c>
      <c r="D113" s="308"/>
      <c r="E113" s="308"/>
      <c r="F113" s="327" t="s">
        <v>2281</v>
      </c>
      <c r="G113" s="308"/>
      <c r="H113" s="308" t="s">
        <v>2324</v>
      </c>
      <c r="I113" s="308" t="s">
        <v>2315</v>
      </c>
      <c r="J113" s="308"/>
      <c r="K113" s="319"/>
    </row>
    <row r="114" spans="2:11" ht="15" customHeight="1">
      <c r="B114" s="328"/>
      <c r="C114" s="308" t="s">
        <v>44</v>
      </c>
      <c r="D114" s="308"/>
      <c r="E114" s="308"/>
      <c r="F114" s="327" t="s">
        <v>2281</v>
      </c>
      <c r="G114" s="308"/>
      <c r="H114" s="308" t="s">
        <v>2325</v>
      </c>
      <c r="I114" s="308" t="s">
        <v>2315</v>
      </c>
      <c r="J114" s="308"/>
      <c r="K114" s="319"/>
    </row>
    <row r="115" spans="2:11" ht="15" customHeight="1">
      <c r="B115" s="328"/>
      <c r="C115" s="308" t="s">
        <v>53</v>
      </c>
      <c r="D115" s="308"/>
      <c r="E115" s="308"/>
      <c r="F115" s="327" t="s">
        <v>2281</v>
      </c>
      <c r="G115" s="308"/>
      <c r="H115" s="308" t="s">
        <v>2326</v>
      </c>
      <c r="I115" s="308" t="s">
        <v>2327</v>
      </c>
      <c r="J115" s="308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4"/>
      <c r="D117" s="304"/>
      <c r="E117" s="304"/>
      <c r="F117" s="339"/>
      <c r="G117" s="304"/>
      <c r="H117" s="304"/>
      <c r="I117" s="304"/>
      <c r="J117" s="304"/>
      <c r="K117" s="338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426" t="s">
        <v>2328</v>
      </c>
      <c r="D120" s="426"/>
      <c r="E120" s="426"/>
      <c r="F120" s="426"/>
      <c r="G120" s="426"/>
      <c r="H120" s="426"/>
      <c r="I120" s="426"/>
      <c r="J120" s="426"/>
      <c r="K120" s="344"/>
    </row>
    <row r="121" spans="2:11" ht="17.25" customHeight="1">
      <c r="B121" s="345"/>
      <c r="C121" s="320" t="s">
        <v>2275</v>
      </c>
      <c r="D121" s="320"/>
      <c r="E121" s="320"/>
      <c r="F121" s="320" t="s">
        <v>2276</v>
      </c>
      <c r="G121" s="321"/>
      <c r="H121" s="320" t="s">
        <v>174</v>
      </c>
      <c r="I121" s="320" t="s">
        <v>53</v>
      </c>
      <c r="J121" s="320" t="s">
        <v>2277</v>
      </c>
      <c r="K121" s="346"/>
    </row>
    <row r="122" spans="2:11" ht="17.25" customHeight="1">
      <c r="B122" s="345"/>
      <c r="C122" s="322" t="s">
        <v>2278</v>
      </c>
      <c r="D122" s="322"/>
      <c r="E122" s="322"/>
      <c r="F122" s="323" t="s">
        <v>2279</v>
      </c>
      <c r="G122" s="324"/>
      <c r="H122" s="322"/>
      <c r="I122" s="322"/>
      <c r="J122" s="322" t="s">
        <v>2280</v>
      </c>
      <c r="K122" s="346"/>
    </row>
    <row r="123" spans="2:11" ht="5.25" customHeight="1">
      <c r="B123" s="347"/>
      <c r="C123" s="325"/>
      <c r="D123" s="325"/>
      <c r="E123" s="325"/>
      <c r="F123" s="325"/>
      <c r="G123" s="308"/>
      <c r="H123" s="325"/>
      <c r="I123" s="325"/>
      <c r="J123" s="325"/>
      <c r="K123" s="348"/>
    </row>
    <row r="124" spans="2:11" ht="15" customHeight="1">
      <c r="B124" s="347"/>
      <c r="C124" s="308" t="s">
        <v>2284</v>
      </c>
      <c r="D124" s="325"/>
      <c r="E124" s="325"/>
      <c r="F124" s="327" t="s">
        <v>2281</v>
      </c>
      <c r="G124" s="308"/>
      <c r="H124" s="308" t="s">
        <v>2320</v>
      </c>
      <c r="I124" s="308" t="s">
        <v>2283</v>
      </c>
      <c r="J124" s="308">
        <v>120</v>
      </c>
      <c r="K124" s="349"/>
    </row>
    <row r="125" spans="2:11" ht="15" customHeight="1">
      <c r="B125" s="347"/>
      <c r="C125" s="308" t="s">
        <v>2329</v>
      </c>
      <c r="D125" s="308"/>
      <c r="E125" s="308"/>
      <c r="F125" s="327" t="s">
        <v>2281</v>
      </c>
      <c r="G125" s="308"/>
      <c r="H125" s="308" t="s">
        <v>2330</v>
      </c>
      <c r="I125" s="308" t="s">
        <v>2283</v>
      </c>
      <c r="J125" s="308" t="s">
        <v>2331</v>
      </c>
      <c r="K125" s="349"/>
    </row>
    <row r="126" spans="2:11" ht="15" customHeight="1">
      <c r="B126" s="347"/>
      <c r="C126" s="308" t="s">
        <v>78</v>
      </c>
      <c r="D126" s="308"/>
      <c r="E126" s="308"/>
      <c r="F126" s="327" t="s">
        <v>2281</v>
      </c>
      <c r="G126" s="308"/>
      <c r="H126" s="308" t="s">
        <v>2332</v>
      </c>
      <c r="I126" s="308" t="s">
        <v>2283</v>
      </c>
      <c r="J126" s="308" t="s">
        <v>2331</v>
      </c>
      <c r="K126" s="349"/>
    </row>
    <row r="127" spans="2:11" ht="15" customHeight="1">
      <c r="B127" s="347"/>
      <c r="C127" s="308" t="s">
        <v>2292</v>
      </c>
      <c r="D127" s="308"/>
      <c r="E127" s="308"/>
      <c r="F127" s="327" t="s">
        <v>2287</v>
      </c>
      <c r="G127" s="308"/>
      <c r="H127" s="308" t="s">
        <v>2293</v>
      </c>
      <c r="I127" s="308" t="s">
        <v>2283</v>
      </c>
      <c r="J127" s="308">
        <v>15</v>
      </c>
      <c r="K127" s="349"/>
    </row>
    <row r="128" spans="2:11" ht="15" customHeight="1">
      <c r="B128" s="347"/>
      <c r="C128" s="329" t="s">
        <v>2294</v>
      </c>
      <c r="D128" s="329"/>
      <c r="E128" s="329"/>
      <c r="F128" s="330" t="s">
        <v>2287</v>
      </c>
      <c r="G128" s="329"/>
      <c r="H128" s="329" t="s">
        <v>2295</v>
      </c>
      <c r="I128" s="329" t="s">
        <v>2283</v>
      </c>
      <c r="J128" s="329">
        <v>15</v>
      </c>
      <c r="K128" s="349"/>
    </row>
    <row r="129" spans="2:11" ht="15" customHeight="1">
      <c r="B129" s="347"/>
      <c r="C129" s="329" t="s">
        <v>2296</v>
      </c>
      <c r="D129" s="329"/>
      <c r="E129" s="329"/>
      <c r="F129" s="330" t="s">
        <v>2287</v>
      </c>
      <c r="G129" s="329"/>
      <c r="H129" s="329" t="s">
        <v>2297</v>
      </c>
      <c r="I129" s="329" t="s">
        <v>2283</v>
      </c>
      <c r="J129" s="329">
        <v>20</v>
      </c>
      <c r="K129" s="349"/>
    </row>
    <row r="130" spans="2:11" ht="15" customHeight="1">
      <c r="B130" s="347"/>
      <c r="C130" s="329" t="s">
        <v>2298</v>
      </c>
      <c r="D130" s="329"/>
      <c r="E130" s="329"/>
      <c r="F130" s="330" t="s">
        <v>2287</v>
      </c>
      <c r="G130" s="329"/>
      <c r="H130" s="329" t="s">
        <v>2299</v>
      </c>
      <c r="I130" s="329" t="s">
        <v>2283</v>
      </c>
      <c r="J130" s="329">
        <v>20</v>
      </c>
      <c r="K130" s="349"/>
    </row>
    <row r="131" spans="2:11" ht="15" customHeight="1">
      <c r="B131" s="347"/>
      <c r="C131" s="308" t="s">
        <v>2286</v>
      </c>
      <c r="D131" s="308"/>
      <c r="E131" s="308"/>
      <c r="F131" s="327" t="s">
        <v>2287</v>
      </c>
      <c r="G131" s="308"/>
      <c r="H131" s="308" t="s">
        <v>2320</v>
      </c>
      <c r="I131" s="308" t="s">
        <v>2283</v>
      </c>
      <c r="J131" s="308">
        <v>50</v>
      </c>
      <c r="K131" s="349"/>
    </row>
    <row r="132" spans="2:11" ht="15" customHeight="1">
      <c r="B132" s="347"/>
      <c r="C132" s="308" t="s">
        <v>2300</v>
      </c>
      <c r="D132" s="308"/>
      <c r="E132" s="308"/>
      <c r="F132" s="327" t="s">
        <v>2287</v>
      </c>
      <c r="G132" s="308"/>
      <c r="H132" s="308" t="s">
        <v>2320</v>
      </c>
      <c r="I132" s="308" t="s">
        <v>2283</v>
      </c>
      <c r="J132" s="308">
        <v>50</v>
      </c>
      <c r="K132" s="349"/>
    </row>
    <row r="133" spans="2:11" ht="15" customHeight="1">
      <c r="B133" s="347"/>
      <c r="C133" s="308" t="s">
        <v>2306</v>
      </c>
      <c r="D133" s="308"/>
      <c r="E133" s="308"/>
      <c r="F133" s="327" t="s">
        <v>2287</v>
      </c>
      <c r="G133" s="308"/>
      <c r="H133" s="308" t="s">
        <v>2320</v>
      </c>
      <c r="I133" s="308" t="s">
        <v>2283</v>
      </c>
      <c r="J133" s="308">
        <v>50</v>
      </c>
      <c r="K133" s="349"/>
    </row>
    <row r="134" spans="2:11" ht="15" customHeight="1">
      <c r="B134" s="347"/>
      <c r="C134" s="308" t="s">
        <v>2308</v>
      </c>
      <c r="D134" s="308"/>
      <c r="E134" s="308"/>
      <c r="F134" s="327" t="s">
        <v>2287</v>
      </c>
      <c r="G134" s="308"/>
      <c r="H134" s="308" t="s">
        <v>2320</v>
      </c>
      <c r="I134" s="308" t="s">
        <v>2283</v>
      </c>
      <c r="J134" s="308">
        <v>50</v>
      </c>
      <c r="K134" s="349"/>
    </row>
    <row r="135" spans="2:11" ht="15" customHeight="1">
      <c r="B135" s="347"/>
      <c r="C135" s="308" t="s">
        <v>179</v>
      </c>
      <c r="D135" s="308"/>
      <c r="E135" s="308"/>
      <c r="F135" s="327" t="s">
        <v>2287</v>
      </c>
      <c r="G135" s="308"/>
      <c r="H135" s="308" t="s">
        <v>2333</v>
      </c>
      <c r="I135" s="308" t="s">
        <v>2283</v>
      </c>
      <c r="J135" s="308">
        <v>255</v>
      </c>
      <c r="K135" s="349"/>
    </row>
    <row r="136" spans="2:11" ht="15" customHeight="1">
      <c r="B136" s="347"/>
      <c r="C136" s="308" t="s">
        <v>2310</v>
      </c>
      <c r="D136" s="308"/>
      <c r="E136" s="308"/>
      <c r="F136" s="327" t="s">
        <v>2281</v>
      </c>
      <c r="G136" s="308"/>
      <c r="H136" s="308" t="s">
        <v>2334</v>
      </c>
      <c r="I136" s="308" t="s">
        <v>2312</v>
      </c>
      <c r="J136" s="308"/>
      <c r="K136" s="349"/>
    </row>
    <row r="137" spans="2:11" ht="15" customHeight="1">
      <c r="B137" s="347"/>
      <c r="C137" s="308" t="s">
        <v>2313</v>
      </c>
      <c r="D137" s="308"/>
      <c r="E137" s="308"/>
      <c r="F137" s="327" t="s">
        <v>2281</v>
      </c>
      <c r="G137" s="308"/>
      <c r="H137" s="308" t="s">
        <v>2335</v>
      </c>
      <c r="I137" s="308" t="s">
        <v>2315</v>
      </c>
      <c r="J137" s="308"/>
      <c r="K137" s="349"/>
    </row>
    <row r="138" spans="2:11" ht="15" customHeight="1">
      <c r="B138" s="347"/>
      <c r="C138" s="308" t="s">
        <v>2316</v>
      </c>
      <c r="D138" s="308"/>
      <c r="E138" s="308"/>
      <c r="F138" s="327" t="s">
        <v>2281</v>
      </c>
      <c r="G138" s="308"/>
      <c r="H138" s="308" t="s">
        <v>2316</v>
      </c>
      <c r="I138" s="308" t="s">
        <v>2315</v>
      </c>
      <c r="J138" s="308"/>
      <c r="K138" s="349"/>
    </row>
    <row r="139" spans="2:11" ht="15" customHeight="1">
      <c r="B139" s="347"/>
      <c r="C139" s="308" t="s">
        <v>34</v>
      </c>
      <c r="D139" s="308"/>
      <c r="E139" s="308"/>
      <c r="F139" s="327" t="s">
        <v>2281</v>
      </c>
      <c r="G139" s="308"/>
      <c r="H139" s="308" t="s">
        <v>2336</v>
      </c>
      <c r="I139" s="308" t="s">
        <v>2315</v>
      </c>
      <c r="J139" s="308"/>
      <c r="K139" s="349"/>
    </row>
    <row r="140" spans="2:11" ht="15" customHeight="1">
      <c r="B140" s="347"/>
      <c r="C140" s="308" t="s">
        <v>2337</v>
      </c>
      <c r="D140" s="308"/>
      <c r="E140" s="308"/>
      <c r="F140" s="327" t="s">
        <v>2281</v>
      </c>
      <c r="G140" s="308"/>
      <c r="H140" s="308" t="s">
        <v>2338</v>
      </c>
      <c r="I140" s="308" t="s">
        <v>2315</v>
      </c>
      <c r="J140" s="308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4"/>
      <c r="C142" s="304"/>
      <c r="D142" s="304"/>
      <c r="E142" s="304"/>
      <c r="F142" s="339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431" t="s">
        <v>2339</v>
      </c>
      <c r="D145" s="431"/>
      <c r="E145" s="431"/>
      <c r="F145" s="431"/>
      <c r="G145" s="431"/>
      <c r="H145" s="431"/>
      <c r="I145" s="431"/>
      <c r="J145" s="431"/>
      <c r="K145" s="319"/>
    </row>
    <row r="146" spans="2:11" ht="17.25" customHeight="1">
      <c r="B146" s="318"/>
      <c r="C146" s="320" t="s">
        <v>2275</v>
      </c>
      <c r="D146" s="320"/>
      <c r="E146" s="320"/>
      <c r="F146" s="320" t="s">
        <v>2276</v>
      </c>
      <c r="G146" s="321"/>
      <c r="H146" s="320" t="s">
        <v>174</v>
      </c>
      <c r="I146" s="320" t="s">
        <v>53</v>
      </c>
      <c r="J146" s="320" t="s">
        <v>2277</v>
      </c>
      <c r="K146" s="319"/>
    </row>
    <row r="147" spans="2:11" ht="17.25" customHeight="1">
      <c r="B147" s="318"/>
      <c r="C147" s="322" t="s">
        <v>2278</v>
      </c>
      <c r="D147" s="322"/>
      <c r="E147" s="322"/>
      <c r="F147" s="323" t="s">
        <v>2279</v>
      </c>
      <c r="G147" s="324"/>
      <c r="H147" s="322"/>
      <c r="I147" s="322"/>
      <c r="J147" s="322" t="s">
        <v>2280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2284</v>
      </c>
      <c r="D149" s="308"/>
      <c r="E149" s="308"/>
      <c r="F149" s="354" t="s">
        <v>2281</v>
      </c>
      <c r="G149" s="308"/>
      <c r="H149" s="353" t="s">
        <v>2320</v>
      </c>
      <c r="I149" s="353" t="s">
        <v>2283</v>
      </c>
      <c r="J149" s="353">
        <v>120</v>
      </c>
      <c r="K149" s="349"/>
    </row>
    <row r="150" spans="2:11" ht="15" customHeight="1">
      <c r="B150" s="328"/>
      <c r="C150" s="353" t="s">
        <v>2329</v>
      </c>
      <c r="D150" s="308"/>
      <c r="E150" s="308"/>
      <c r="F150" s="354" t="s">
        <v>2281</v>
      </c>
      <c r="G150" s="308"/>
      <c r="H150" s="353" t="s">
        <v>2340</v>
      </c>
      <c r="I150" s="353" t="s">
        <v>2283</v>
      </c>
      <c r="J150" s="353" t="s">
        <v>2331</v>
      </c>
      <c r="K150" s="349"/>
    </row>
    <row r="151" spans="2:11" ht="15" customHeight="1">
      <c r="B151" s="328"/>
      <c r="C151" s="353" t="s">
        <v>78</v>
      </c>
      <c r="D151" s="308"/>
      <c r="E151" s="308"/>
      <c r="F151" s="354" t="s">
        <v>2281</v>
      </c>
      <c r="G151" s="308"/>
      <c r="H151" s="353" t="s">
        <v>2341</v>
      </c>
      <c r="I151" s="353" t="s">
        <v>2283</v>
      </c>
      <c r="J151" s="353" t="s">
        <v>2331</v>
      </c>
      <c r="K151" s="349"/>
    </row>
    <row r="152" spans="2:11" ht="15" customHeight="1">
      <c r="B152" s="328"/>
      <c r="C152" s="353" t="s">
        <v>2286</v>
      </c>
      <c r="D152" s="308"/>
      <c r="E152" s="308"/>
      <c r="F152" s="354" t="s">
        <v>2287</v>
      </c>
      <c r="G152" s="308"/>
      <c r="H152" s="353" t="s">
        <v>2320</v>
      </c>
      <c r="I152" s="353" t="s">
        <v>2283</v>
      </c>
      <c r="J152" s="353">
        <v>50</v>
      </c>
      <c r="K152" s="349"/>
    </row>
    <row r="153" spans="2:11" ht="15" customHeight="1">
      <c r="B153" s="328"/>
      <c r="C153" s="353" t="s">
        <v>2289</v>
      </c>
      <c r="D153" s="308"/>
      <c r="E153" s="308"/>
      <c r="F153" s="354" t="s">
        <v>2281</v>
      </c>
      <c r="G153" s="308"/>
      <c r="H153" s="353" t="s">
        <v>2320</v>
      </c>
      <c r="I153" s="353" t="s">
        <v>2291</v>
      </c>
      <c r="J153" s="353"/>
      <c r="K153" s="349"/>
    </row>
    <row r="154" spans="2:11" ht="15" customHeight="1">
      <c r="B154" s="328"/>
      <c r="C154" s="353" t="s">
        <v>2300</v>
      </c>
      <c r="D154" s="308"/>
      <c r="E154" s="308"/>
      <c r="F154" s="354" t="s">
        <v>2287</v>
      </c>
      <c r="G154" s="308"/>
      <c r="H154" s="353" t="s">
        <v>2320</v>
      </c>
      <c r="I154" s="353" t="s">
        <v>2283</v>
      </c>
      <c r="J154" s="353">
        <v>50</v>
      </c>
      <c r="K154" s="349"/>
    </row>
    <row r="155" spans="2:11" ht="15" customHeight="1">
      <c r="B155" s="328"/>
      <c r="C155" s="353" t="s">
        <v>2308</v>
      </c>
      <c r="D155" s="308"/>
      <c r="E155" s="308"/>
      <c r="F155" s="354" t="s">
        <v>2287</v>
      </c>
      <c r="G155" s="308"/>
      <c r="H155" s="353" t="s">
        <v>2320</v>
      </c>
      <c r="I155" s="353" t="s">
        <v>2283</v>
      </c>
      <c r="J155" s="353">
        <v>50</v>
      </c>
      <c r="K155" s="349"/>
    </row>
    <row r="156" spans="2:11" ht="15" customHeight="1">
      <c r="B156" s="328"/>
      <c r="C156" s="353" t="s">
        <v>2306</v>
      </c>
      <c r="D156" s="308"/>
      <c r="E156" s="308"/>
      <c r="F156" s="354" t="s">
        <v>2287</v>
      </c>
      <c r="G156" s="308"/>
      <c r="H156" s="353" t="s">
        <v>2320</v>
      </c>
      <c r="I156" s="353" t="s">
        <v>2283</v>
      </c>
      <c r="J156" s="353">
        <v>50</v>
      </c>
      <c r="K156" s="349"/>
    </row>
    <row r="157" spans="2:11" ht="15" customHeight="1">
      <c r="B157" s="328"/>
      <c r="C157" s="353" t="s">
        <v>157</v>
      </c>
      <c r="D157" s="308"/>
      <c r="E157" s="308"/>
      <c r="F157" s="354" t="s">
        <v>2281</v>
      </c>
      <c r="G157" s="308"/>
      <c r="H157" s="353" t="s">
        <v>2342</v>
      </c>
      <c r="I157" s="353" t="s">
        <v>2283</v>
      </c>
      <c r="J157" s="353" t="s">
        <v>2343</v>
      </c>
      <c r="K157" s="349"/>
    </row>
    <row r="158" spans="2:11" ht="15" customHeight="1">
      <c r="B158" s="328"/>
      <c r="C158" s="353" t="s">
        <v>2344</v>
      </c>
      <c r="D158" s="308"/>
      <c r="E158" s="308"/>
      <c r="F158" s="354" t="s">
        <v>2281</v>
      </c>
      <c r="G158" s="308"/>
      <c r="H158" s="353" t="s">
        <v>2345</v>
      </c>
      <c r="I158" s="353" t="s">
        <v>2315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4"/>
      <c r="C160" s="308"/>
      <c r="D160" s="308"/>
      <c r="E160" s="308"/>
      <c r="F160" s="327"/>
      <c r="G160" s="308"/>
      <c r="H160" s="308"/>
      <c r="I160" s="308"/>
      <c r="J160" s="308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6"/>
      <c r="C162" s="297"/>
      <c r="D162" s="297"/>
      <c r="E162" s="297"/>
      <c r="F162" s="297"/>
      <c r="G162" s="297"/>
      <c r="H162" s="297"/>
      <c r="I162" s="297"/>
      <c r="J162" s="297"/>
      <c r="K162" s="298"/>
    </row>
    <row r="163" spans="2:11" ht="45" customHeight="1">
      <c r="B163" s="299"/>
      <c r="C163" s="426" t="s">
        <v>2346</v>
      </c>
      <c r="D163" s="426"/>
      <c r="E163" s="426"/>
      <c r="F163" s="426"/>
      <c r="G163" s="426"/>
      <c r="H163" s="426"/>
      <c r="I163" s="426"/>
      <c r="J163" s="426"/>
      <c r="K163" s="300"/>
    </row>
    <row r="164" spans="2:11" ht="17.25" customHeight="1">
      <c r="B164" s="299"/>
      <c r="C164" s="320" t="s">
        <v>2275</v>
      </c>
      <c r="D164" s="320"/>
      <c r="E164" s="320"/>
      <c r="F164" s="320" t="s">
        <v>2276</v>
      </c>
      <c r="G164" s="357"/>
      <c r="H164" s="358" t="s">
        <v>174</v>
      </c>
      <c r="I164" s="358" t="s">
        <v>53</v>
      </c>
      <c r="J164" s="320" t="s">
        <v>2277</v>
      </c>
      <c r="K164" s="300"/>
    </row>
    <row r="165" spans="2:11" ht="17.25" customHeight="1">
      <c r="B165" s="301"/>
      <c r="C165" s="322" t="s">
        <v>2278</v>
      </c>
      <c r="D165" s="322"/>
      <c r="E165" s="322"/>
      <c r="F165" s="323" t="s">
        <v>2279</v>
      </c>
      <c r="G165" s="359"/>
      <c r="H165" s="360"/>
      <c r="I165" s="360"/>
      <c r="J165" s="322" t="s">
        <v>2280</v>
      </c>
      <c r="K165" s="302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8" t="s">
        <v>2284</v>
      </c>
      <c r="D167" s="308"/>
      <c r="E167" s="308"/>
      <c r="F167" s="327" t="s">
        <v>2281</v>
      </c>
      <c r="G167" s="308"/>
      <c r="H167" s="308" t="s">
        <v>2320</v>
      </c>
      <c r="I167" s="308" t="s">
        <v>2283</v>
      </c>
      <c r="J167" s="308">
        <v>120</v>
      </c>
      <c r="K167" s="349"/>
    </row>
    <row r="168" spans="2:11" ht="15" customHeight="1">
      <c r="B168" s="328"/>
      <c r="C168" s="308" t="s">
        <v>2329</v>
      </c>
      <c r="D168" s="308"/>
      <c r="E168" s="308"/>
      <c r="F168" s="327" t="s">
        <v>2281</v>
      </c>
      <c r="G168" s="308"/>
      <c r="H168" s="308" t="s">
        <v>2330</v>
      </c>
      <c r="I168" s="308" t="s">
        <v>2283</v>
      </c>
      <c r="J168" s="308" t="s">
        <v>2331</v>
      </c>
      <c r="K168" s="349"/>
    </row>
    <row r="169" spans="2:11" ht="15" customHeight="1">
      <c r="B169" s="328"/>
      <c r="C169" s="308" t="s">
        <v>78</v>
      </c>
      <c r="D169" s="308"/>
      <c r="E169" s="308"/>
      <c r="F169" s="327" t="s">
        <v>2281</v>
      </c>
      <c r="G169" s="308"/>
      <c r="H169" s="308" t="s">
        <v>2347</v>
      </c>
      <c r="I169" s="308" t="s">
        <v>2283</v>
      </c>
      <c r="J169" s="308" t="s">
        <v>2331</v>
      </c>
      <c r="K169" s="349"/>
    </row>
    <row r="170" spans="2:11" ht="15" customHeight="1">
      <c r="B170" s="328"/>
      <c r="C170" s="308" t="s">
        <v>2286</v>
      </c>
      <c r="D170" s="308"/>
      <c r="E170" s="308"/>
      <c r="F170" s="327" t="s">
        <v>2287</v>
      </c>
      <c r="G170" s="308"/>
      <c r="H170" s="308" t="s">
        <v>2347</v>
      </c>
      <c r="I170" s="308" t="s">
        <v>2283</v>
      </c>
      <c r="J170" s="308">
        <v>50</v>
      </c>
      <c r="K170" s="349"/>
    </row>
    <row r="171" spans="2:11" ht="15" customHeight="1">
      <c r="B171" s="328"/>
      <c r="C171" s="308" t="s">
        <v>2289</v>
      </c>
      <c r="D171" s="308"/>
      <c r="E171" s="308"/>
      <c r="F171" s="327" t="s">
        <v>2281</v>
      </c>
      <c r="G171" s="308"/>
      <c r="H171" s="308" t="s">
        <v>2347</v>
      </c>
      <c r="I171" s="308" t="s">
        <v>2291</v>
      </c>
      <c r="J171" s="308"/>
      <c r="K171" s="349"/>
    </row>
    <row r="172" spans="2:11" ht="15" customHeight="1">
      <c r="B172" s="328"/>
      <c r="C172" s="308" t="s">
        <v>2300</v>
      </c>
      <c r="D172" s="308"/>
      <c r="E172" s="308"/>
      <c r="F172" s="327" t="s">
        <v>2287</v>
      </c>
      <c r="G172" s="308"/>
      <c r="H172" s="308" t="s">
        <v>2347</v>
      </c>
      <c r="I172" s="308" t="s">
        <v>2283</v>
      </c>
      <c r="J172" s="308">
        <v>50</v>
      </c>
      <c r="K172" s="349"/>
    </row>
    <row r="173" spans="2:11" ht="15" customHeight="1">
      <c r="B173" s="328"/>
      <c r="C173" s="308" t="s">
        <v>2308</v>
      </c>
      <c r="D173" s="308"/>
      <c r="E173" s="308"/>
      <c r="F173" s="327" t="s">
        <v>2287</v>
      </c>
      <c r="G173" s="308"/>
      <c r="H173" s="308" t="s">
        <v>2347</v>
      </c>
      <c r="I173" s="308" t="s">
        <v>2283</v>
      </c>
      <c r="J173" s="308">
        <v>50</v>
      </c>
      <c r="K173" s="349"/>
    </row>
    <row r="174" spans="2:11" ht="15" customHeight="1">
      <c r="B174" s="328"/>
      <c r="C174" s="308" t="s">
        <v>2306</v>
      </c>
      <c r="D174" s="308"/>
      <c r="E174" s="308"/>
      <c r="F174" s="327" t="s">
        <v>2287</v>
      </c>
      <c r="G174" s="308"/>
      <c r="H174" s="308" t="s">
        <v>2347</v>
      </c>
      <c r="I174" s="308" t="s">
        <v>2283</v>
      </c>
      <c r="J174" s="308">
        <v>50</v>
      </c>
      <c r="K174" s="349"/>
    </row>
    <row r="175" spans="2:11" ht="15" customHeight="1">
      <c r="B175" s="328"/>
      <c r="C175" s="308" t="s">
        <v>173</v>
      </c>
      <c r="D175" s="308"/>
      <c r="E175" s="308"/>
      <c r="F175" s="327" t="s">
        <v>2281</v>
      </c>
      <c r="G175" s="308"/>
      <c r="H175" s="308" t="s">
        <v>2348</v>
      </c>
      <c r="I175" s="308" t="s">
        <v>2349</v>
      </c>
      <c r="J175" s="308"/>
      <c r="K175" s="349"/>
    </row>
    <row r="176" spans="2:11" ht="15" customHeight="1">
      <c r="B176" s="328"/>
      <c r="C176" s="308" t="s">
        <v>53</v>
      </c>
      <c r="D176" s="308"/>
      <c r="E176" s="308"/>
      <c r="F176" s="327" t="s">
        <v>2281</v>
      </c>
      <c r="G176" s="308"/>
      <c r="H176" s="308" t="s">
        <v>2350</v>
      </c>
      <c r="I176" s="308" t="s">
        <v>2351</v>
      </c>
      <c r="J176" s="308">
        <v>1</v>
      </c>
      <c r="K176" s="349"/>
    </row>
    <row r="177" spans="2:11" ht="15" customHeight="1">
      <c r="B177" s="328"/>
      <c r="C177" s="308" t="s">
        <v>49</v>
      </c>
      <c r="D177" s="308"/>
      <c r="E177" s="308"/>
      <c r="F177" s="327" t="s">
        <v>2281</v>
      </c>
      <c r="G177" s="308"/>
      <c r="H177" s="308" t="s">
        <v>2352</v>
      </c>
      <c r="I177" s="308" t="s">
        <v>2283</v>
      </c>
      <c r="J177" s="308">
        <v>20</v>
      </c>
      <c r="K177" s="349"/>
    </row>
    <row r="178" spans="2:11" ht="15" customHeight="1">
      <c r="B178" s="328"/>
      <c r="C178" s="308" t="s">
        <v>174</v>
      </c>
      <c r="D178" s="308"/>
      <c r="E178" s="308"/>
      <c r="F178" s="327" t="s">
        <v>2281</v>
      </c>
      <c r="G178" s="308"/>
      <c r="H178" s="308" t="s">
        <v>2353</v>
      </c>
      <c r="I178" s="308" t="s">
        <v>2283</v>
      </c>
      <c r="J178" s="308">
        <v>255</v>
      </c>
      <c r="K178" s="349"/>
    </row>
    <row r="179" spans="2:11" ht="15" customHeight="1">
      <c r="B179" s="328"/>
      <c r="C179" s="308" t="s">
        <v>175</v>
      </c>
      <c r="D179" s="308"/>
      <c r="E179" s="308"/>
      <c r="F179" s="327" t="s">
        <v>2281</v>
      </c>
      <c r="G179" s="308"/>
      <c r="H179" s="308" t="s">
        <v>2246</v>
      </c>
      <c r="I179" s="308" t="s">
        <v>2283</v>
      </c>
      <c r="J179" s="308">
        <v>10</v>
      </c>
      <c r="K179" s="349"/>
    </row>
    <row r="180" spans="2:11" ht="15" customHeight="1">
      <c r="B180" s="328"/>
      <c r="C180" s="308" t="s">
        <v>176</v>
      </c>
      <c r="D180" s="308"/>
      <c r="E180" s="308"/>
      <c r="F180" s="327" t="s">
        <v>2281</v>
      </c>
      <c r="G180" s="308"/>
      <c r="H180" s="308" t="s">
        <v>2354</v>
      </c>
      <c r="I180" s="308" t="s">
        <v>2315</v>
      </c>
      <c r="J180" s="308"/>
      <c r="K180" s="349"/>
    </row>
    <row r="181" spans="2:11" ht="15" customHeight="1">
      <c r="B181" s="328"/>
      <c r="C181" s="308" t="s">
        <v>2355</v>
      </c>
      <c r="D181" s="308"/>
      <c r="E181" s="308"/>
      <c r="F181" s="327" t="s">
        <v>2281</v>
      </c>
      <c r="G181" s="308"/>
      <c r="H181" s="308" t="s">
        <v>2356</v>
      </c>
      <c r="I181" s="308" t="s">
        <v>2315</v>
      </c>
      <c r="J181" s="308"/>
      <c r="K181" s="349"/>
    </row>
    <row r="182" spans="2:11" ht="15" customHeight="1">
      <c r="B182" s="328"/>
      <c r="C182" s="308" t="s">
        <v>2344</v>
      </c>
      <c r="D182" s="308"/>
      <c r="E182" s="308"/>
      <c r="F182" s="327" t="s">
        <v>2281</v>
      </c>
      <c r="G182" s="308"/>
      <c r="H182" s="308" t="s">
        <v>2357</v>
      </c>
      <c r="I182" s="308" t="s">
        <v>2315</v>
      </c>
      <c r="J182" s="308"/>
      <c r="K182" s="349"/>
    </row>
    <row r="183" spans="2:11" ht="15" customHeight="1">
      <c r="B183" s="328"/>
      <c r="C183" s="308" t="s">
        <v>178</v>
      </c>
      <c r="D183" s="308"/>
      <c r="E183" s="308"/>
      <c r="F183" s="327" t="s">
        <v>2287</v>
      </c>
      <c r="G183" s="308"/>
      <c r="H183" s="308" t="s">
        <v>2358</v>
      </c>
      <c r="I183" s="308" t="s">
        <v>2283</v>
      </c>
      <c r="J183" s="308">
        <v>50</v>
      </c>
      <c r="K183" s="349"/>
    </row>
    <row r="184" spans="2:11" ht="15" customHeight="1">
      <c r="B184" s="328"/>
      <c r="C184" s="308" t="s">
        <v>2359</v>
      </c>
      <c r="D184" s="308"/>
      <c r="E184" s="308"/>
      <c r="F184" s="327" t="s">
        <v>2287</v>
      </c>
      <c r="G184" s="308"/>
      <c r="H184" s="308" t="s">
        <v>2360</v>
      </c>
      <c r="I184" s="308" t="s">
        <v>2361</v>
      </c>
      <c r="J184" s="308"/>
      <c r="K184" s="349"/>
    </row>
    <row r="185" spans="2:11" ht="15" customHeight="1">
      <c r="B185" s="328"/>
      <c r="C185" s="308" t="s">
        <v>2362</v>
      </c>
      <c r="D185" s="308"/>
      <c r="E185" s="308"/>
      <c r="F185" s="327" t="s">
        <v>2287</v>
      </c>
      <c r="G185" s="308"/>
      <c r="H185" s="308" t="s">
        <v>2363</v>
      </c>
      <c r="I185" s="308" t="s">
        <v>2361</v>
      </c>
      <c r="J185" s="308"/>
      <c r="K185" s="349"/>
    </row>
    <row r="186" spans="2:11" ht="15" customHeight="1">
      <c r="B186" s="328"/>
      <c r="C186" s="308" t="s">
        <v>2364</v>
      </c>
      <c r="D186" s="308"/>
      <c r="E186" s="308"/>
      <c r="F186" s="327" t="s">
        <v>2287</v>
      </c>
      <c r="G186" s="308"/>
      <c r="H186" s="308" t="s">
        <v>2365</v>
      </c>
      <c r="I186" s="308" t="s">
        <v>2361</v>
      </c>
      <c r="J186" s="308"/>
      <c r="K186" s="349"/>
    </row>
    <row r="187" spans="2:11" ht="15" customHeight="1">
      <c r="B187" s="328"/>
      <c r="C187" s="361" t="s">
        <v>2366</v>
      </c>
      <c r="D187" s="308"/>
      <c r="E187" s="308"/>
      <c r="F187" s="327" t="s">
        <v>2287</v>
      </c>
      <c r="G187" s="308"/>
      <c r="H187" s="308" t="s">
        <v>2367</v>
      </c>
      <c r="I187" s="308" t="s">
        <v>2368</v>
      </c>
      <c r="J187" s="362" t="s">
        <v>2369</v>
      </c>
      <c r="K187" s="349"/>
    </row>
    <row r="188" spans="2:11" ht="15" customHeight="1">
      <c r="B188" s="328"/>
      <c r="C188" s="313" t="s">
        <v>38</v>
      </c>
      <c r="D188" s="308"/>
      <c r="E188" s="308"/>
      <c r="F188" s="327" t="s">
        <v>2281</v>
      </c>
      <c r="G188" s="308"/>
      <c r="H188" s="304" t="s">
        <v>2370</v>
      </c>
      <c r="I188" s="308" t="s">
        <v>2371</v>
      </c>
      <c r="J188" s="308"/>
      <c r="K188" s="349"/>
    </row>
    <row r="189" spans="2:11" ht="15" customHeight="1">
      <c r="B189" s="328"/>
      <c r="C189" s="313" t="s">
        <v>2372</v>
      </c>
      <c r="D189" s="308"/>
      <c r="E189" s="308"/>
      <c r="F189" s="327" t="s">
        <v>2281</v>
      </c>
      <c r="G189" s="308"/>
      <c r="H189" s="308" t="s">
        <v>2373</v>
      </c>
      <c r="I189" s="308" t="s">
        <v>2315</v>
      </c>
      <c r="J189" s="308"/>
      <c r="K189" s="349"/>
    </row>
    <row r="190" spans="2:11" ht="15" customHeight="1">
      <c r="B190" s="328"/>
      <c r="C190" s="313" t="s">
        <v>2374</v>
      </c>
      <c r="D190" s="308"/>
      <c r="E190" s="308"/>
      <c r="F190" s="327" t="s">
        <v>2281</v>
      </c>
      <c r="G190" s="308"/>
      <c r="H190" s="308" t="s">
        <v>2375</v>
      </c>
      <c r="I190" s="308" t="s">
        <v>2315</v>
      </c>
      <c r="J190" s="308"/>
      <c r="K190" s="349"/>
    </row>
    <row r="191" spans="2:11" ht="15" customHeight="1">
      <c r="B191" s="328"/>
      <c r="C191" s="313" t="s">
        <v>2376</v>
      </c>
      <c r="D191" s="308"/>
      <c r="E191" s="308"/>
      <c r="F191" s="327" t="s">
        <v>2287</v>
      </c>
      <c r="G191" s="308"/>
      <c r="H191" s="308" t="s">
        <v>2377</v>
      </c>
      <c r="I191" s="308" t="s">
        <v>2315</v>
      </c>
      <c r="J191" s="308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4"/>
      <c r="C193" s="308"/>
      <c r="D193" s="308"/>
      <c r="E193" s="308"/>
      <c r="F193" s="327"/>
      <c r="G193" s="308"/>
      <c r="H193" s="308"/>
      <c r="I193" s="308"/>
      <c r="J193" s="308"/>
      <c r="K193" s="304"/>
    </row>
    <row r="194" spans="2:11" ht="18.75" customHeight="1">
      <c r="B194" s="304"/>
      <c r="C194" s="308"/>
      <c r="D194" s="308"/>
      <c r="E194" s="308"/>
      <c r="F194" s="327"/>
      <c r="G194" s="308"/>
      <c r="H194" s="308"/>
      <c r="I194" s="308"/>
      <c r="J194" s="308"/>
      <c r="K194" s="304"/>
    </row>
    <row r="195" spans="2:11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spans="2:11">
      <c r="B196" s="296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2:11" ht="22.2">
      <c r="B197" s="299"/>
      <c r="C197" s="426" t="s">
        <v>2378</v>
      </c>
      <c r="D197" s="426"/>
      <c r="E197" s="426"/>
      <c r="F197" s="426"/>
      <c r="G197" s="426"/>
      <c r="H197" s="426"/>
      <c r="I197" s="426"/>
      <c r="J197" s="426"/>
      <c r="K197" s="300"/>
    </row>
    <row r="198" spans="2:11" ht="25.5" customHeight="1">
      <c r="B198" s="299"/>
      <c r="C198" s="364" t="s">
        <v>2379</v>
      </c>
      <c r="D198" s="364"/>
      <c r="E198" s="364"/>
      <c r="F198" s="364" t="s">
        <v>2380</v>
      </c>
      <c r="G198" s="365"/>
      <c r="H198" s="432" t="s">
        <v>2381</v>
      </c>
      <c r="I198" s="432"/>
      <c r="J198" s="432"/>
      <c r="K198" s="300"/>
    </row>
    <row r="199" spans="2:11" ht="5.25" customHeight="1">
      <c r="B199" s="328"/>
      <c r="C199" s="325"/>
      <c r="D199" s="325"/>
      <c r="E199" s="325"/>
      <c r="F199" s="325"/>
      <c r="G199" s="308"/>
      <c r="H199" s="325"/>
      <c r="I199" s="325"/>
      <c r="J199" s="325"/>
      <c r="K199" s="349"/>
    </row>
    <row r="200" spans="2:11" ht="15" customHeight="1">
      <c r="B200" s="328"/>
      <c r="C200" s="308" t="s">
        <v>2371</v>
      </c>
      <c r="D200" s="308"/>
      <c r="E200" s="308"/>
      <c r="F200" s="327" t="s">
        <v>39</v>
      </c>
      <c r="G200" s="308"/>
      <c r="H200" s="429" t="s">
        <v>2382</v>
      </c>
      <c r="I200" s="429"/>
      <c r="J200" s="429"/>
      <c r="K200" s="349"/>
    </row>
    <row r="201" spans="2:11" ht="15" customHeight="1">
      <c r="B201" s="328"/>
      <c r="C201" s="334"/>
      <c r="D201" s="308"/>
      <c r="E201" s="308"/>
      <c r="F201" s="327" t="s">
        <v>40</v>
      </c>
      <c r="G201" s="308"/>
      <c r="H201" s="429" t="s">
        <v>2383</v>
      </c>
      <c r="I201" s="429"/>
      <c r="J201" s="429"/>
      <c r="K201" s="349"/>
    </row>
    <row r="202" spans="2:11" ht="15" customHeight="1">
      <c r="B202" s="328"/>
      <c r="C202" s="334"/>
      <c r="D202" s="308"/>
      <c r="E202" s="308"/>
      <c r="F202" s="327" t="s">
        <v>43</v>
      </c>
      <c r="G202" s="308"/>
      <c r="H202" s="429" t="s">
        <v>2384</v>
      </c>
      <c r="I202" s="429"/>
      <c r="J202" s="429"/>
      <c r="K202" s="349"/>
    </row>
    <row r="203" spans="2:11" ht="15" customHeight="1">
      <c r="B203" s="328"/>
      <c r="C203" s="308"/>
      <c r="D203" s="308"/>
      <c r="E203" s="308"/>
      <c r="F203" s="327" t="s">
        <v>41</v>
      </c>
      <c r="G203" s="308"/>
      <c r="H203" s="429" t="s">
        <v>2385</v>
      </c>
      <c r="I203" s="429"/>
      <c r="J203" s="429"/>
      <c r="K203" s="349"/>
    </row>
    <row r="204" spans="2:11" ht="15" customHeight="1">
      <c r="B204" s="328"/>
      <c r="C204" s="308"/>
      <c r="D204" s="308"/>
      <c r="E204" s="308"/>
      <c r="F204" s="327" t="s">
        <v>42</v>
      </c>
      <c r="G204" s="308"/>
      <c r="H204" s="429" t="s">
        <v>2386</v>
      </c>
      <c r="I204" s="429"/>
      <c r="J204" s="429"/>
      <c r="K204" s="349"/>
    </row>
    <row r="205" spans="2:11" ht="15" customHeight="1">
      <c r="B205" s="328"/>
      <c r="C205" s="308"/>
      <c r="D205" s="308"/>
      <c r="E205" s="308"/>
      <c r="F205" s="327"/>
      <c r="G205" s="308"/>
      <c r="H205" s="308"/>
      <c r="I205" s="308"/>
      <c r="J205" s="308"/>
      <c r="K205" s="349"/>
    </row>
    <row r="206" spans="2:11" ht="15" customHeight="1">
      <c r="B206" s="328"/>
      <c r="C206" s="308" t="s">
        <v>2327</v>
      </c>
      <c r="D206" s="308"/>
      <c r="E206" s="308"/>
      <c r="F206" s="327" t="s">
        <v>106</v>
      </c>
      <c r="G206" s="308"/>
      <c r="H206" s="429" t="s">
        <v>2387</v>
      </c>
      <c r="I206" s="429"/>
      <c r="J206" s="429"/>
      <c r="K206" s="349"/>
    </row>
    <row r="207" spans="2:11" ht="15" customHeight="1">
      <c r="B207" s="328"/>
      <c r="C207" s="334"/>
      <c r="D207" s="308"/>
      <c r="E207" s="308"/>
      <c r="F207" s="327" t="s">
        <v>2229</v>
      </c>
      <c r="G207" s="308"/>
      <c r="H207" s="429" t="s">
        <v>2230</v>
      </c>
      <c r="I207" s="429"/>
      <c r="J207" s="429"/>
      <c r="K207" s="349"/>
    </row>
    <row r="208" spans="2:11" ht="15" customHeight="1">
      <c r="B208" s="328"/>
      <c r="C208" s="308"/>
      <c r="D208" s="308"/>
      <c r="E208" s="308"/>
      <c r="F208" s="327" t="s">
        <v>74</v>
      </c>
      <c r="G208" s="308"/>
      <c r="H208" s="429" t="s">
        <v>2388</v>
      </c>
      <c r="I208" s="429"/>
      <c r="J208" s="429"/>
      <c r="K208" s="349"/>
    </row>
    <row r="209" spans="2:11" ht="15" customHeight="1">
      <c r="B209" s="366"/>
      <c r="C209" s="334"/>
      <c r="D209" s="334"/>
      <c r="E209" s="334"/>
      <c r="F209" s="327" t="s">
        <v>145</v>
      </c>
      <c r="G209" s="313"/>
      <c r="H209" s="433" t="s">
        <v>146</v>
      </c>
      <c r="I209" s="433"/>
      <c r="J209" s="433"/>
      <c r="K209" s="367"/>
    </row>
    <row r="210" spans="2:11" ht="15" customHeight="1">
      <c r="B210" s="366"/>
      <c r="C210" s="334"/>
      <c r="D210" s="334"/>
      <c r="E210" s="334"/>
      <c r="F210" s="327" t="s">
        <v>574</v>
      </c>
      <c r="G210" s="313"/>
      <c r="H210" s="433" t="s">
        <v>671</v>
      </c>
      <c r="I210" s="433"/>
      <c r="J210" s="433"/>
      <c r="K210" s="367"/>
    </row>
    <row r="211" spans="2:11" ht="15" customHeight="1">
      <c r="B211" s="366"/>
      <c r="C211" s="334"/>
      <c r="D211" s="334"/>
      <c r="E211" s="334"/>
      <c r="F211" s="368"/>
      <c r="G211" s="313"/>
      <c r="H211" s="369"/>
      <c r="I211" s="369"/>
      <c r="J211" s="369"/>
      <c r="K211" s="367"/>
    </row>
    <row r="212" spans="2:11" ht="15" customHeight="1">
      <c r="B212" s="366"/>
      <c r="C212" s="308" t="s">
        <v>2351</v>
      </c>
      <c r="D212" s="334"/>
      <c r="E212" s="334"/>
      <c r="F212" s="327">
        <v>1</v>
      </c>
      <c r="G212" s="313"/>
      <c r="H212" s="433" t="s">
        <v>2389</v>
      </c>
      <c r="I212" s="433"/>
      <c r="J212" s="433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3"/>
      <c r="H213" s="433" t="s">
        <v>2390</v>
      </c>
      <c r="I213" s="433"/>
      <c r="J213" s="433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3"/>
      <c r="H214" s="433" t="s">
        <v>2391</v>
      </c>
      <c r="I214" s="433"/>
      <c r="J214" s="433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3"/>
      <c r="H215" s="433" t="s">
        <v>2392</v>
      </c>
      <c r="I215" s="433"/>
      <c r="J215" s="433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82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ht="13.2">
      <c r="B8" s="29"/>
      <c r="C8" s="30"/>
      <c r="D8" s="38" t="s">
        <v>154</v>
      </c>
      <c r="E8" s="30"/>
      <c r="F8" s="30"/>
      <c r="G8" s="30"/>
      <c r="H8" s="30"/>
      <c r="I8" s="127"/>
      <c r="J8" s="30"/>
      <c r="K8" s="32"/>
    </row>
    <row r="9" spans="1:70" s="1" customFormat="1" ht="22.5" customHeight="1">
      <c r="B9" s="42"/>
      <c r="C9" s="43"/>
      <c r="D9" s="43"/>
      <c r="E9" s="420" t="s">
        <v>155</v>
      </c>
      <c r="F9" s="423"/>
      <c r="G9" s="423"/>
      <c r="H9" s="423"/>
      <c r="I9" s="128"/>
      <c r="J9" s="43"/>
      <c r="K9" s="46"/>
    </row>
    <row r="10" spans="1:70" s="1" customFormat="1" ht="13.2">
      <c r="B10" s="42"/>
      <c r="C10" s="43"/>
      <c r="D10" s="38" t="s">
        <v>582</v>
      </c>
      <c r="E10" s="43"/>
      <c r="F10" s="43"/>
      <c r="G10" s="43"/>
      <c r="H10" s="43"/>
      <c r="I10" s="128"/>
      <c r="J10" s="43"/>
      <c r="K10" s="46"/>
    </row>
    <row r="11" spans="1:70" s="1" customFormat="1" ht="36.9" customHeight="1">
      <c r="B11" s="42"/>
      <c r="C11" s="43"/>
      <c r="D11" s="43"/>
      <c r="E11" s="422" t="s">
        <v>583</v>
      </c>
      <c r="F11" s="423"/>
      <c r="G11" s="423"/>
      <c r="H11" s="423"/>
      <c r="I11" s="128"/>
      <c r="J11" s="43"/>
      <c r="K11" s="46"/>
    </row>
    <row r="12" spans="1:70" s="1" customFormat="1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1:70" s="1" customFormat="1" ht="14.4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1:70" s="1" customFormat="1" ht="14.4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1:70" s="1" customFormat="1" ht="10.95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1:70" s="1" customFormat="1" ht="14.4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24</v>
      </c>
      <c r="F17" s="43"/>
      <c r="G17" s="43"/>
      <c r="H17" s="43"/>
      <c r="I17" s="129" t="s">
        <v>29</v>
      </c>
      <c r="J17" s="36" t="s">
        <v>21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" customHeight="1">
      <c r="B22" s="42"/>
      <c r="C22" s="43"/>
      <c r="D22" s="38" t="s">
        <v>31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24</v>
      </c>
      <c r="F23" s="43"/>
      <c r="G23" s="43"/>
      <c r="H23" s="43"/>
      <c r="I23" s="129" t="s">
        <v>29</v>
      </c>
      <c r="J23" s="36" t="s">
        <v>21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" customHeight="1">
      <c r="B25" s="42"/>
      <c r="C25" s="43"/>
      <c r="D25" s="38" t="s">
        <v>33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409" t="s">
        <v>21</v>
      </c>
      <c r="F26" s="409"/>
      <c r="G26" s="409"/>
      <c r="H26" s="409"/>
      <c r="I26" s="133"/>
      <c r="J26" s="132"/>
      <c r="K26" s="134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34</v>
      </c>
      <c r="E29" s="43"/>
      <c r="F29" s="43"/>
      <c r="G29" s="43"/>
      <c r="H29" s="43"/>
      <c r="I29" s="128"/>
      <c r="J29" s="138">
        <f>ROUND(J86,2)</f>
        <v>0</v>
      </c>
      <c r="K29" s="46"/>
    </row>
    <row r="30" spans="2:11" s="1" customFormat="1" ht="6.9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" customHeight="1">
      <c r="B31" s="42"/>
      <c r="C31" s="43"/>
      <c r="D31" s="43"/>
      <c r="E31" s="43"/>
      <c r="F31" s="47" t="s">
        <v>36</v>
      </c>
      <c r="G31" s="43"/>
      <c r="H31" s="43"/>
      <c r="I31" s="139" t="s">
        <v>35</v>
      </c>
      <c r="J31" s="47" t="s">
        <v>37</v>
      </c>
      <c r="K31" s="46"/>
    </row>
    <row r="32" spans="2:11" s="1" customFormat="1" ht="14.4" customHeight="1">
      <c r="B32" s="42"/>
      <c r="C32" s="43"/>
      <c r="D32" s="50" t="s">
        <v>38</v>
      </c>
      <c r="E32" s="50" t="s">
        <v>39</v>
      </c>
      <c r="F32" s="140">
        <f>ROUND(SUM(BE86:BE109), 2)</f>
        <v>0</v>
      </c>
      <c r="G32" s="43"/>
      <c r="H32" s="43"/>
      <c r="I32" s="141">
        <v>0.21</v>
      </c>
      <c r="J32" s="140">
        <f>ROUND(ROUND((SUM(BE86:BE109)), 2)*I32, 2)</f>
        <v>0</v>
      </c>
      <c r="K32" s="46"/>
    </row>
    <row r="33" spans="2:11" s="1" customFormat="1" ht="14.4" customHeight="1">
      <c r="B33" s="42"/>
      <c r="C33" s="43"/>
      <c r="D33" s="43"/>
      <c r="E33" s="50" t="s">
        <v>40</v>
      </c>
      <c r="F33" s="140">
        <f>ROUND(SUM(BF86:BF109), 2)</f>
        <v>0</v>
      </c>
      <c r="G33" s="43"/>
      <c r="H33" s="43"/>
      <c r="I33" s="141">
        <v>0.15</v>
      </c>
      <c r="J33" s="140">
        <f>ROUND(ROUND((SUM(BF86:BF109)), 2)*I33, 2)</f>
        <v>0</v>
      </c>
      <c r="K33" s="46"/>
    </row>
    <row r="34" spans="2:11" s="1" customFormat="1" ht="14.4" hidden="1" customHeight="1">
      <c r="B34" s="42"/>
      <c r="C34" s="43"/>
      <c r="D34" s="43"/>
      <c r="E34" s="50" t="s">
        <v>41</v>
      </c>
      <c r="F34" s="140">
        <f>ROUND(SUM(BG86:BG109), 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" hidden="1" customHeight="1">
      <c r="B35" s="42"/>
      <c r="C35" s="43"/>
      <c r="D35" s="43"/>
      <c r="E35" s="50" t="s">
        <v>42</v>
      </c>
      <c r="F35" s="140">
        <f>ROUND(SUM(BH86:BH109), 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" hidden="1" customHeight="1">
      <c r="B36" s="42"/>
      <c r="C36" s="43"/>
      <c r="D36" s="43"/>
      <c r="E36" s="50" t="s">
        <v>43</v>
      </c>
      <c r="F36" s="140">
        <f>ROUND(SUM(BI86:BI109), 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44</v>
      </c>
      <c r="E38" s="80"/>
      <c r="F38" s="80"/>
      <c r="G38" s="144" t="s">
        <v>45</v>
      </c>
      <c r="H38" s="145" t="s">
        <v>46</v>
      </c>
      <c r="I38" s="146"/>
      <c r="J38" s="147">
        <f>SUM(J29:J36)</f>
        <v>0</v>
      </c>
      <c r="K38" s="148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" customHeight="1">
      <c r="B44" s="42"/>
      <c r="C44" s="31" t="s">
        <v>156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20" t="str">
        <f>E7</f>
        <v>IVC v Jablunkově</v>
      </c>
      <c r="F47" s="421"/>
      <c r="G47" s="421"/>
      <c r="H47" s="421"/>
      <c r="I47" s="128"/>
      <c r="J47" s="43"/>
      <c r="K47" s="46"/>
    </row>
    <row r="48" spans="2:11" ht="13.2">
      <c r="B48" s="29"/>
      <c r="C48" s="38" t="s">
        <v>154</v>
      </c>
      <c r="D48" s="30"/>
      <c r="E48" s="30"/>
      <c r="F48" s="30"/>
      <c r="G48" s="30"/>
      <c r="H48" s="30"/>
      <c r="I48" s="127"/>
      <c r="J48" s="30"/>
      <c r="K48" s="32"/>
    </row>
    <row r="49" spans="2:47" s="1" customFormat="1" ht="22.5" customHeight="1">
      <c r="B49" s="42"/>
      <c r="C49" s="43"/>
      <c r="D49" s="43"/>
      <c r="E49" s="420" t="s">
        <v>155</v>
      </c>
      <c r="F49" s="423"/>
      <c r="G49" s="423"/>
      <c r="H49" s="423"/>
      <c r="I49" s="128"/>
      <c r="J49" s="43"/>
      <c r="K49" s="46"/>
    </row>
    <row r="50" spans="2:47" s="1" customFormat="1" ht="14.4" customHeight="1">
      <c r="B50" s="42"/>
      <c r="C50" s="38" t="s">
        <v>582</v>
      </c>
      <c r="D50" s="43"/>
      <c r="E50" s="43"/>
      <c r="F50" s="43"/>
      <c r="G50" s="43"/>
      <c r="H50" s="43"/>
      <c r="I50" s="128"/>
      <c r="J50" s="43"/>
      <c r="K50" s="46"/>
    </row>
    <row r="51" spans="2:47" s="1" customFormat="1" ht="23.25" customHeight="1">
      <c r="B51" s="42"/>
      <c r="C51" s="43"/>
      <c r="D51" s="43"/>
      <c r="E51" s="422" t="str">
        <f>E11</f>
        <v>IO 01 - Sanace podloží dle provedeného průzkumu</v>
      </c>
      <c r="F51" s="423"/>
      <c r="G51" s="423"/>
      <c r="H51" s="423"/>
      <c r="I51" s="128"/>
      <c r="J51" s="43"/>
      <c r="K51" s="46"/>
    </row>
    <row r="52" spans="2:47" s="1" customFormat="1" ht="6.9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47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47" s="1" customFormat="1" ht="6.9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47" s="1" customFormat="1" ht="13.2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31</v>
      </c>
      <c r="J55" s="36" t="str">
        <f>E23</f>
        <v xml:space="preserve"> </v>
      </c>
      <c r="K55" s="46"/>
    </row>
    <row r="56" spans="2:47" s="1" customFormat="1" ht="14.4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47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29.25" customHeight="1">
      <c r="B58" s="42"/>
      <c r="C58" s="154" t="s">
        <v>157</v>
      </c>
      <c r="D58" s="142"/>
      <c r="E58" s="142"/>
      <c r="F58" s="142"/>
      <c r="G58" s="142"/>
      <c r="H58" s="142"/>
      <c r="I58" s="155"/>
      <c r="J58" s="156" t="s">
        <v>158</v>
      </c>
      <c r="K58" s="157"/>
    </row>
    <row r="59" spans="2:47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159</v>
      </c>
      <c r="D60" s="43"/>
      <c r="E60" s="43"/>
      <c r="F60" s="43"/>
      <c r="G60" s="43"/>
      <c r="H60" s="43"/>
      <c r="I60" s="128"/>
      <c r="J60" s="138">
        <f>J86</f>
        <v>0</v>
      </c>
      <c r="K60" s="46"/>
      <c r="AU60" s="25" t="s">
        <v>160</v>
      </c>
    </row>
    <row r="61" spans="2:47" s="8" customFormat="1" ht="24.9" customHeight="1">
      <c r="B61" s="159"/>
      <c r="C61" s="160"/>
      <c r="D61" s="161" t="s">
        <v>161</v>
      </c>
      <c r="E61" s="162"/>
      <c r="F61" s="162"/>
      <c r="G61" s="162"/>
      <c r="H61" s="162"/>
      <c r="I61" s="163"/>
      <c r="J61" s="164">
        <f>J87</f>
        <v>0</v>
      </c>
      <c r="K61" s="165"/>
    </row>
    <row r="62" spans="2:47" s="9" customFormat="1" ht="19.95" customHeight="1">
      <c r="B62" s="166"/>
      <c r="C62" s="167"/>
      <c r="D62" s="168" t="s">
        <v>162</v>
      </c>
      <c r="E62" s="169"/>
      <c r="F62" s="169"/>
      <c r="G62" s="169"/>
      <c r="H62" s="169"/>
      <c r="I62" s="170"/>
      <c r="J62" s="171">
        <f>J88</f>
        <v>0</v>
      </c>
      <c r="K62" s="172"/>
    </row>
    <row r="63" spans="2:47" s="9" customFormat="1" ht="19.95" customHeight="1">
      <c r="B63" s="166"/>
      <c r="C63" s="167"/>
      <c r="D63" s="168" t="s">
        <v>164</v>
      </c>
      <c r="E63" s="169"/>
      <c r="F63" s="169"/>
      <c r="G63" s="169"/>
      <c r="H63" s="169"/>
      <c r="I63" s="170"/>
      <c r="J63" s="171">
        <f>J103</f>
        <v>0</v>
      </c>
      <c r="K63" s="172"/>
    </row>
    <row r="64" spans="2:47" s="9" customFormat="1" ht="19.95" customHeight="1">
      <c r="B64" s="166"/>
      <c r="C64" s="167"/>
      <c r="D64" s="168" t="s">
        <v>170</v>
      </c>
      <c r="E64" s="169"/>
      <c r="F64" s="169"/>
      <c r="G64" s="169"/>
      <c r="H64" s="169"/>
      <c r="I64" s="170"/>
      <c r="J64" s="171">
        <f>J108</f>
        <v>0</v>
      </c>
      <c r="K64" s="172"/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2" s="1" customFormat="1" ht="6.9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" customHeight="1">
      <c r="B71" s="42"/>
      <c r="C71" s="63" t="s">
        <v>172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16" t="str">
        <f>E7</f>
        <v>IVC v Jablunkově</v>
      </c>
      <c r="F74" s="417"/>
      <c r="G74" s="417"/>
      <c r="H74" s="417"/>
      <c r="I74" s="173"/>
      <c r="J74" s="64"/>
      <c r="K74" s="64"/>
      <c r="L74" s="62"/>
    </row>
    <row r="75" spans="2:12" ht="13.2">
      <c r="B75" s="29"/>
      <c r="C75" s="66" t="s">
        <v>154</v>
      </c>
      <c r="D75" s="273"/>
      <c r="E75" s="273"/>
      <c r="F75" s="273"/>
      <c r="G75" s="273"/>
      <c r="H75" s="273"/>
      <c r="J75" s="273"/>
      <c r="K75" s="273"/>
      <c r="L75" s="274"/>
    </row>
    <row r="76" spans="2:12" s="1" customFormat="1" ht="22.5" customHeight="1">
      <c r="B76" s="42"/>
      <c r="C76" s="64"/>
      <c r="D76" s="64"/>
      <c r="E76" s="416" t="s">
        <v>155</v>
      </c>
      <c r="F76" s="418"/>
      <c r="G76" s="418"/>
      <c r="H76" s="418"/>
      <c r="I76" s="173"/>
      <c r="J76" s="64"/>
      <c r="K76" s="64"/>
      <c r="L76" s="62"/>
    </row>
    <row r="77" spans="2:12" s="1" customFormat="1" ht="14.4" customHeight="1">
      <c r="B77" s="42"/>
      <c r="C77" s="66" t="s">
        <v>582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23.25" customHeight="1">
      <c r="B78" s="42"/>
      <c r="C78" s="64"/>
      <c r="D78" s="64"/>
      <c r="E78" s="388" t="str">
        <f>E11</f>
        <v>IO 01 - Sanace podloží dle provedeného průzkumu</v>
      </c>
      <c r="F78" s="418"/>
      <c r="G78" s="418"/>
      <c r="H78" s="418"/>
      <c r="I78" s="173"/>
      <c r="J78" s="64"/>
      <c r="K78" s="64"/>
      <c r="L78" s="62"/>
    </row>
    <row r="79" spans="2:12" s="1" customFormat="1" ht="6.9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4" t="str">
        <f>F14</f>
        <v xml:space="preserve"> </v>
      </c>
      <c r="G80" s="64"/>
      <c r="H80" s="64"/>
      <c r="I80" s="175" t="s">
        <v>25</v>
      </c>
      <c r="J80" s="74" t="str">
        <f>IF(J14="","",J14)</f>
        <v>17.4.2017</v>
      </c>
      <c r="K80" s="64"/>
      <c r="L80" s="62"/>
    </row>
    <row r="81" spans="2:65" s="1" customFormat="1" ht="6.9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65" s="1" customFormat="1" ht="13.2">
      <c r="B82" s="42"/>
      <c r="C82" s="66" t="s">
        <v>27</v>
      </c>
      <c r="D82" s="64"/>
      <c r="E82" s="64"/>
      <c r="F82" s="174" t="str">
        <f>E17</f>
        <v xml:space="preserve"> </v>
      </c>
      <c r="G82" s="64"/>
      <c r="H82" s="64"/>
      <c r="I82" s="175" t="s">
        <v>31</v>
      </c>
      <c r="J82" s="174" t="str">
        <f>E23</f>
        <v xml:space="preserve"> </v>
      </c>
      <c r="K82" s="64"/>
      <c r="L82" s="62"/>
    </row>
    <row r="83" spans="2:65" s="1" customFormat="1" ht="14.4" customHeight="1">
      <c r="B83" s="42"/>
      <c r="C83" s="66" t="s">
        <v>30</v>
      </c>
      <c r="D83" s="64"/>
      <c r="E83" s="64"/>
      <c r="F83" s="174" t="str">
        <f>IF(E20="","",E20)</f>
        <v/>
      </c>
      <c r="G83" s="64"/>
      <c r="H83" s="64"/>
      <c r="I83" s="173"/>
      <c r="J83" s="64"/>
      <c r="K83" s="64"/>
      <c r="L83" s="62"/>
    </row>
    <row r="84" spans="2:65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65" s="10" customFormat="1" ht="29.25" customHeight="1">
      <c r="B85" s="176"/>
      <c r="C85" s="177" t="s">
        <v>173</v>
      </c>
      <c r="D85" s="178" t="s">
        <v>53</v>
      </c>
      <c r="E85" s="178" t="s">
        <v>49</v>
      </c>
      <c r="F85" s="178" t="s">
        <v>174</v>
      </c>
      <c r="G85" s="178" t="s">
        <v>175</v>
      </c>
      <c r="H85" s="178" t="s">
        <v>176</v>
      </c>
      <c r="I85" s="179" t="s">
        <v>177</v>
      </c>
      <c r="J85" s="178" t="s">
        <v>158</v>
      </c>
      <c r="K85" s="180" t="s">
        <v>178</v>
      </c>
      <c r="L85" s="181"/>
      <c r="M85" s="82" t="s">
        <v>179</v>
      </c>
      <c r="N85" s="83" t="s">
        <v>38</v>
      </c>
      <c r="O85" s="83" t="s">
        <v>180</v>
      </c>
      <c r="P85" s="83" t="s">
        <v>181</v>
      </c>
      <c r="Q85" s="83" t="s">
        <v>182</v>
      </c>
      <c r="R85" s="83" t="s">
        <v>183</v>
      </c>
      <c r="S85" s="83" t="s">
        <v>184</v>
      </c>
      <c r="T85" s="84" t="s">
        <v>185</v>
      </c>
    </row>
    <row r="86" spans="2:65" s="1" customFormat="1" ht="29.25" customHeight="1">
      <c r="B86" s="42"/>
      <c r="C86" s="88" t="s">
        <v>159</v>
      </c>
      <c r="D86" s="64"/>
      <c r="E86" s="64"/>
      <c r="F86" s="64"/>
      <c r="G86" s="64"/>
      <c r="H86" s="64"/>
      <c r="I86" s="173"/>
      <c r="J86" s="182">
        <f>BK86</f>
        <v>0</v>
      </c>
      <c r="K86" s="64"/>
      <c r="L86" s="62"/>
      <c r="M86" s="85"/>
      <c r="N86" s="86"/>
      <c r="O86" s="86"/>
      <c r="P86" s="183">
        <f>P87</f>
        <v>0</v>
      </c>
      <c r="Q86" s="86"/>
      <c r="R86" s="183">
        <f>R87</f>
        <v>462.76649999999995</v>
      </c>
      <c r="S86" s="86"/>
      <c r="T86" s="184">
        <f>T87</f>
        <v>0</v>
      </c>
      <c r="AT86" s="25" t="s">
        <v>67</v>
      </c>
      <c r="AU86" s="25" t="s">
        <v>160</v>
      </c>
      <c r="BK86" s="185">
        <f>BK87</f>
        <v>0</v>
      </c>
    </row>
    <row r="87" spans="2:65" s="11" customFormat="1" ht="37.35" customHeight="1">
      <c r="B87" s="186"/>
      <c r="C87" s="187"/>
      <c r="D87" s="188" t="s">
        <v>67</v>
      </c>
      <c r="E87" s="189" t="s">
        <v>186</v>
      </c>
      <c r="F87" s="189" t="s">
        <v>187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P88+P103+P108</f>
        <v>0</v>
      </c>
      <c r="Q87" s="194"/>
      <c r="R87" s="195">
        <f>R88+R103+R108</f>
        <v>462.76649999999995</v>
      </c>
      <c r="S87" s="194"/>
      <c r="T87" s="196">
        <f>T88+T103+T108</f>
        <v>0</v>
      </c>
      <c r="AR87" s="197" t="s">
        <v>75</v>
      </c>
      <c r="AT87" s="198" t="s">
        <v>67</v>
      </c>
      <c r="AU87" s="198" t="s">
        <v>68</v>
      </c>
      <c r="AY87" s="197" t="s">
        <v>188</v>
      </c>
      <c r="BK87" s="199">
        <f>BK88+BK103+BK108</f>
        <v>0</v>
      </c>
    </row>
    <row r="88" spans="2:65" s="11" customFormat="1" ht="19.95" customHeight="1">
      <c r="B88" s="186"/>
      <c r="C88" s="187"/>
      <c r="D88" s="200" t="s">
        <v>67</v>
      </c>
      <c r="E88" s="201" t="s">
        <v>75</v>
      </c>
      <c r="F88" s="201" t="s">
        <v>189</v>
      </c>
      <c r="G88" s="187"/>
      <c r="H88" s="187"/>
      <c r="I88" s="190"/>
      <c r="J88" s="202">
        <f>BK88</f>
        <v>0</v>
      </c>
      <c r="K88" s="187"/>
      <c r="L88" s="192"/>
      <c r="M88" s="193"/>
      <c r="N88" s="194"/>
      <c r="O88" s="194"/>
      <c r="P88" s="195">
        <f>SUM(P89:P102)</f>
        <v>0</v>
      </c>
      <c r="Q88" s="194"/>
      <c r="R88" s="195">
        <f>SUM(R89:R102)</f>
        <v>0</v>
      </c>
      <c r="S88" s="194"/>
      <c r="T88" s="196">
        <f>SUM(T89:T102)</f>
        <v>0</v>
      </c>
      <c r="AR88" s="197" t="s">
        <v>75</v>
      </c>
      <c r="AT88" s="198" t="s">
        <v>67</v>
      </c>
      <c r="AU88" s="198" t="s">
        <v>75</v>
      </c>
      <c r="AY88" s="197" t="s">
        <v>188</v>
      </c>
      <c r="BK88" s="199">
        <f>SUM(BK89:BK102)</f>
        <v>0</v>
      </c>
    </row>
    <row r="89" spans="2:65" s="1" customFormat="1" ht="22.5" customHeight="1">
      <c r="B89" s="42"/>
      <c r="C89" s="203" t="s">
        <v>75</v>
      </c>
      <c r="D89" s="203" t="s">
        <v>190</v>
      </c>
      <c r="E89" s="204" t="s">
        <v>584</v>
      </c>
      <c r="F89" s="205" t="s">
        <v>585</v>
      </c>
      <c r="G89" s="206" t="s">
        <v>247</v>
      </c>
      <c r="H89" s="207">
        <v>252.75</v>
      </c>
      <c r="I89" s="208"/>
      <c r="J89" s="209">
        <f>ROUND(I89*H89,2)</f>
        <v>0</v>
      </c>
      <c r="K89" s="205" t="s">
        <v>194</v>
      </c>
      <c r="L89" s="62"/>
      <c r="M89" s="210" t="s">
        <v>21</v>
      </c>
      <c r="N89" s="211" t="s">
        <v>39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195</v>
      </c>
      <c r="AT89" s="25" t="s">
        <v>190</v>
      </c>
      <c r="AU89" s="25" t="s">
        <v>79</v>
      </c>
      <c r="AY89" s="25" t="s">
        <v>188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75</v>
      </c>
      <c r="BK89" s="214">
        <f>ROUND(I89*H89,2)</f>
        <v>0</v>
      </c>
      <c r="BL89" s="25" t="s">
        <v>195</v>
      </c>
      <c r="BM89" s="25" t="s">
        <v>586</v>
      </c>
    </row>
    <row r="90" spans="2:65" s="12" customFormat="1">
      <c r="B90" s="215"/>
      <c r="C90" s="216"/>
      <c r="D90" s="217" t="s">
        <v>197</v>
      </c>
      <c r="E90" s="218" t="s">
        <v>21</v>
      </c>
      <c r="F90" s="219" t="s">
        <v>587</v>
      </c>
      <c r="G90" s="216"/>
      <c r="H90" s="220">
        <v>233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197</v>
      </c>
      <c r="AU90" s="226" t="s">
        <v>79</v>
      </c>
      <c r="AV90" s="12" t="s">
        <v>79</v>
      </c>
      <c r="AW90" s="12" t="s">
        <v>32</v>
      </c>
      <c r="AX90" s="12" t="s">
        <v>68</v>
      </c>
      <c r="AY90" s="226" t="s">
        <v>188</v>
      </c>
    </row>
    <row r="91" spans="2:65" s="12" customFormat="1">
      <c r="B91" s="215"/>
      <c r="C91" s="216"/>
      <c r="D91" s="217" t="s">
        <v>197</v>
      </c>
      <c r="E91" s="218" t="s">
        <v>21</v>
      </c>
      <c r="F91" s="219" t="s">
        <v>588</v>
      </c>
      <c r="G91" s="216"/>
      <c r="H91" s="220">
        <v>19.75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197</v>
      </c>
      <c r="AU91" s="226" t="s">
        <v>79</v>
      </c>
      <c r="AV91" s="12" t="s">
        <v>79</v>
      </c>
      <c r="AW91" s="12" t="s">
        <v>32</v>
      </c>
      <c r="AX91" s="12" t="s">
        <v>68</v>
      </c>
      <c r="AY91" s="226" t="s">
        <v>188</v>
      </c>
    </row>
    <row r="92" spans="2:65" s="13" customFormat="1">
      <c r="B92" s="227"/>
      <c r="C92" s="228"/>
      <c r="D92" s="229" t="s">
        <v>197</v>
      </c>
      <c r="E92" s="230" t="s">
        <v>21</v>
      </c>
      <c r="F92" s="231" t="s">
        <v>199</v>
      </c>
      <c r="G92" s="228"/>
      <c r="H92" s="232">
        <v>252.75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197</v>
      </c>
      <c r="AU92" s="238" t="s">
        <v>79</v>
      </c>
      <c r="AV92" s="13" t="s">
        <v>114</v>
      </c>
      <c r="AW92" s="13" t="s">
        <v>32</v>
      </c>
      <c r="AX92" s="13" t="s">
        <v>75</v>
      </c>
      <c r="AY92" s="238" t="s">
        <v>188</v>
      </c>
    </row>
    <row r="93" spans="2:65" s="1" customFormat="1" ht="22.5" customHeight="1">
      <c r="B93" s="42"/>
      <c r="C93" s="203" t="s">
        <v>79</v>
      </c>
      <c r="D93" s="203" t="s">
        <v>190</v>
      </c>
      <c r="E93" s="204" t="s">
        <v>257</v>
      </c>
      <c r="F93" s="205" t="s">
        <v>258</v>
      </c>
      <c r="G93" s="206" t="s">
        <v>247</v>
      </c>
      <c r="H93" s="207">
        <v>75.825000000000003</v>
      </c>
      <c r="I93" s="208"/>
      <c r="J93" s="209">
        <f>ROUND(I93*H93,2)</f>
        <v>0</v>
      </c>
      <c r="K93" s="205" t="s">
        <v>194</v>
      </c>
      <c r="L93" s="62"/>
      <c r="M93" s="210" t="s">
        <v>21</v>
      </c>
      <c r="N93" s="211" t="s">
        <v>39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195</v>
      </c>
      <c r="AT93" s="25" t="s">
        <v>190</v>
      </c>
      <c r="AU93" s="25" t="s">
        <v>79</v>
      </c>
      <c r="AY93" s="25" t="s">
        <v>188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75</v>
      </c>
      <c r="BK93" s="214">
        <f>ROUND(I93*H93,2)</f>
        <v>0</v>
      </c>
      <c r="BL93" s="25" t="s">
        <v>195</v>
      </c>
      <c r="BM93" s="25" t="s">
        <v>589</v>
      </c>
    </row>
    <row r="94" spans="2:65" s="12" customFormat="1">
      <c r="B94" s="215"/>
      <c r="C94" s="216"/>
      <c r="D94" s="229" t="s">
        <v>197</v>
      </c>
      <c r="E94" s="239" t="s">
        <v>21</v>
      </c>
      <c r="F94" s="240" t="s">
        <v>590</v>
      </c>
      <c r="G94" s="216"/>
      <c r="H94" s="241">
        <v>75.825000000000003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197</v>
      </c>
      <c r="AU94" s="226" t="s">
        <v>79</v>
      </c>
      <c r="AV94" s="12" t="s">
        <v>79</v>
      </c>
      <c r="AW94" s="12" t="s">
        <v>32</v>
      </c>
      <c r="AX94" s="12" t="s">
        <v>75</v>
      </c>
      <c r="AY94" s="226" t="s">
        <v>188</v>
      </c>
    </row>
    <row r="95" spans="2:65" s="1" customFormat="1" ht="22.5" customHeight="1">
      <c r="B95" s="42"/>
      <c r="C95" s="203" t="s">
        <v>114</v>
      </c>
      <c r="D95" s="203" t="s">
        <v>190</v>
      </c>
      <c r="E95" s="204" t="s">
        <v>271</v>
      </c>
      <c r="F95" s="205" t="s">
        <v>272</v>
      </c>
      <c r="G95" s="206" t="s">
        <v>247</v>
      </c>
      <c r="H95" s="207">
        <v>252.75</v>
      </c>
      <c r="I95" s="208"/>
      <c r="J95" s="209">
        <f>ROUND(I95*H95,2)</f>
        <v>0</v>
      </c>
      <c r="K95" s="205" t="s">
        <v>194</v>
      </c>
      <c r="L95" s="62"/>
      <c r="M95" s="210" t="s">
        <v>21</v>
      </c>
      <c r="N95" s="211" t="s">
        <v>39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195</v>
      </c>
      <c r="AT95" s="25" t="s">
        <v>190</v>
      </c>
      <c r="AU95" s="25" t="s">
        <v>79</v>
      </c>
      <c r="AY95" s="25" t="s">
        <v>188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75</v>
      </c>
      <c r="BK95" s="214">
        <f>ROUND(I95*H95,2)</f>
        <v>0</v>
      </c>
      <c r="BL95" s="25" t="s">
        <v>195</v>
      </c>
      <c r="BM95" s="25" t="s">
        <v>591</v>
      </c>
    </row>
    <row r="96" spans="2:65" s="12" customFormat="1">
      <c r="B96" s="215"/>
      <c r="C96" s="216"/>
      <c r="D96" s="229" t="s">
        <v>197</v>
      </c>
      <c r="E96" s="239" t="s">
        <v>21</v>
      </c>
      <c r="F96" s="240" t="s">
        <v>592</v>
      </c>
      <c r="G96" s="216"/>
      <c r="H96" s="241">
        <v>252.75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197</v>
      </c>
      <c r="AU96" s="226" t="s">
        <v>79</v>
      </c>
      <c r="AV96" s="12" t="s">
        <v>79</v>
      </c>
      <c r="AW96" s="12" t="s">
        <v>32</v>
      </c>
      <c r="AX96" s="12" t="s">
        <v>75</v>
      </c>
      <c r="AY96" s="226" t="s">
        <v>188</v>
      </c>
    </row>
    <row r="97" spans="2:65" s="1" customFormat="1" ht="22.5" customHeight="1">
      <c r="B97" s="42"/>
      <c r="C97" s="203" t="s">
        <v>195</v>
      </c>
      <c r="D97" s="203" t="s">
        <v>190</v>
      </c>
      <c r="E97" s="204" t="s">
        <v>276</v>
      </c>
      <c r="F97" s="205" t="s">
        <v>277</v>
      </c>
      <c r="G97" s="206" t="s">
        <v>247</v>
      </c>
      <c r="H97" s="207">
        <v>252.75</v>
      </c>
      <c r="I97" s="208"/>
      <c r="J97" s="209">
        <f>ROUND(I97*H97,2)</f>
        <v>0</v>
      </c>
      <c r="K97" s="205" t="s">
        <v>194</v>
      </c>
      <c r="L97" s="62"/>
      <c r="M97" s="210" t="s">
        <v>21</v>
      </c>
      <c r="N97" s="211" t="s">
        <v>39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195</v>
      </c>
      <c r="AT97" s="25" t="s">
        <v>190</v>
      </c>
      <c r="AU97" s="25" t="s">
        <v>79</v>
      </c>
      <c r="AY97" s="25" t="s">
        <v>188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75</v>
      </c>
      <c r="BK97" s="214">
        <f>ROUND(I97*H97,2)</f>
        <v>0</v>
      </c>
      <c r="BL97" s="25" t="s">
        <v>195</v>
      </c>
      <c r="BM97" s="25" t="s">
        <v>593</v>
      </c>
    </row>
    <row r="98" spans="2:65" s="12" customFormat="1">
      <c r="B98" s="215"/>
      <c r="C98" s="216"/>
      <c r="D98" s="229" t="s">
        <v>197</v>
      </c>
      <c r="E98" s="239" t="s">
        <v>21</v>
      </c>
      <c r="F98" s="240" t="s">
        <v>592</v>
      </c>
      <c r="G98" s="216"/>
      <c r="H98" s="241">
        <v>252.75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197</v>
      </c>
      <c r="AU98" s="226" t="s">
        <v>79</v>
      </c>
      <c r="AV98" s="12" t="s">
        <v>79</v>
      </c>
      <c r="AW98" s="12" t="s">
        <v>32</v>
      </c>
      <c r="AX98" s="12" t="s">
        <v>75</v>
      </c>
      <c r="AY98" s="226" t="s">
        <v>188</v>
      </c>
    </row>
    <row r="99" spans="2:65" s="1" customFormat="1" ht="22.5" customHeight="1">
      <c r="B99" s="42"/>
      <c r="C99" s="203" t="s">
        <v>212</v>
      </c>
      <c r="D99" s="203" t="s">
        <v>190</v>
      </c>
      <c r="E99" s="204" t="s">
        <v>281</v>
      </c>
      <c r="F99" s="205" t="s">
        <v>282</v>
      </c>
      <c r="G99" s="206" t="s">
        <v>283</v>
      </c>
      <c r="H99" s="207">
        <v>417.03800000000001</v>
      </c>
      <c r="I99" s="208"/>
      <c r="J99" s="209">
        <f>ROUND(I99*H99,2)</f>
        <v>0</v>
      </c>
      <c r="K99" s="205" t="s">
        <v>194</v>
      </c>
      <c r="L99" s="62"/>
      <c r="M99" s="210" t="s">
        <v>21</v>
      </c>
      <c r="N99" s="211" t="s">
        <v>39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195</v>
      </c>
      <c r="AT99" s="25" t="s">
        <v>190</v>
      </c>
      <c r="AU99" s="25" t="s">
        <v>79</v>
      </c>
      <c r="AY99" s="25" t="s">
        <v>188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75</v>
      </c>
      <c r="BK99" s="214">
        <f>ROUND(I99*H99,2)</f>
        <v>0</v>
      </c>
      <c r="BL99" s="25" t="s">
        <v>195</v>
      </c>
      <c r="BM99" s="25" t="s">
        <v>594</v>
      </c>
    </row>
    <row r="100" spans="2:65" s="12" customFormat="1">
      <c r="B100" s="215"/>
      <c r="C100" s="216"/>
      <c r="D100" s="229" t="s">
        <v>197</v>
      </c>
      <c r="E100" s="239" t="s">
        <v>21</v>
      </c>
      <c r="F100" s="240" t="s">
        <v>595</v>
      </c>
      <c r="G100" s="216"/>
      <c r="H100" s="241">
        <v>417.03800000000001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197</v>
      </c>
      <c r="AU100" s="226" t="s">
        <v>79</v>
      </c>
      <c r="AV100" s="12" t="s">
        <v>79</v>
      </c>
      <c r="AW100" s="12" t="s">
        <v>32</v>
      </c>
      <c r="AX100" s="12" t="s">
        <v>75</v>
      </c>
      <c r="AY100" s="226" t="s">
        <v>188</v>
      </c>
    </row>
    <row r="101" spans="2:65" s="1" customFormat="1" ht="22.5" customHeight="1">
      <c r="B101" s="42"/>
      <c r="C101" s="203" t="s">
        <v>217</v>
      </c>
      <c r="D101" s="203" t="s">
        <v>190</v>
      </c>
      <c r="E101" s="204" t="s">
        <v>334</v>
      </c>
      <c r="F101" s="205" t="s">
        <v>335</v>
      </c>
      <c r="G101" s="206" t="s">
        <v>193</v>
      </c>
      <c r="H101" s="207">
        <v>505.5</v>
      </c>
      <c r="I101" s="208"/>
      <c r="J101" s="209">
        <f>ROUND(I101*H101,2)</f>
        <v>0</v>
      </c>
      <c r="K101" s="205" t="s">
        <v>194</v>
      </c>
      <c r="L101" s="62"/>
      <c r="M101" s="210" t="s">
        <v>21</v>
      </c>
      <c r="N101" s="211" t="s">
        <v>39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195</v>
      </c>
      <c r="AT101" s="25" t="s">
        <v>190</v>
      </c>
      <c r="AU101" s="25" t="s">
        <v>79</v>
      </c>
      <c r="AY101" s="25" t="s">
        <v>188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75</v>
      </c>
      <c r="BK101" s="214">
        <f>ROUND(I101*H101,2)</f>
        <v>0</v>
      </c>
      <c r="BL101" s="25" t="s">
        <v>195</v>
      </c>
      <c r="BM101" s="25" t="s">
        <v>596</v>
      </c>
    </row>
    <row r="102" spans="2:65" s="12" customFormat="1">
      <c r="B102" s="215"/>
      <c r="C102" s="216"/>
      <c r="D102" s="217" t="s">
        <v>197</v>
      </c>
      <c r="E102" s="218" t="s">
        <v>21</v>
      </c>
      <c r="F102" s="219" t="s">
        <v>597</v>
      </c>
      <c r="G102" s="216"/>
      <c r="H102" s="220">
        <v>505.5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197</v>
      </c>
      <c r="AU102" s="226" t="s">
        <v>79</v>
      </c>
      <c r="AV102" s="12" t="s">
        <v>79</v>
      </c>
      <c r="AW102" s="12" t="s">
        <v>32</v>
      </c>
      <c r="AX102" s="12" t="s">
        <v>75</v>
      </c>
      <c r="AY102" s="226" t="s">
        <v>188</v>
      </c>
    </row>
    <row r="103" spans="2:65" s="11" customFormat="1" ht="29.85" customHeight="1">
      <c r="B103" s="186"/>
      <c r="C103" s="187"/>
      <c r="D103" s="200" t="s">
        <v>67</v>
      </c>
      <c r="E103" s="201" t="s">
        <v>212</v>
      </c>
      <c r="F103" s="201" t="s">
        <v>353</v>
      </c>
      <c r="G103" s="187"/>
      <c r="H103" s="187"/>
      <c r="I103" s="190"/>
      <c r="J103" s="202">
        <f>BK103</f>
        <v>0</v>
      </c>
      <c r="K103" s="187"/>
      <c r="L103" s="192"/>
      <c r="M103" s="193"/>
      <c r="N103" s="194"/>
      <c r="O103" s="194"/>
      <c r="P103" s="195">
        <f>SUM(P104:P107)</f>
        <v>0</v>
      </c>
      <c r="Q103" s="194"/>
      <c r="R103" s="195">
        <f>SUM(R104:R107)</f>
        <v>462.76649999999995</v>
      </c>
      <c r="S103" s="194"/>
      <c r="T103" s="196">
        <f>SUM(T104:T107)</f>
        <v>0</v>
      </c>
      <c r="AR103" s="197" t="s">
        <v>75</v>
      </c>
      <c r="AT103" s="198" t="s">
        <v>67</v>
      </c>
      <c r="AU103" s="198" t="s">
        <v>75</v>
      </c>
      <c r="AY103" s="197" t="s">
        <v>188</v>
      </c>
      <c r="BK103" s="199">
        <f>SUM(BK104:BK107)</f>
        <v>0</v>
      </c>
    </row>
    <row r="104" spans="2:65" s="1" customFormat="1" ht="22.5" customHeight="1">
      <c r="B104" s="42"/>
      <c r="C104" s="203" t="s">
        <v>222</v>
      </c>
      <c r="D104" s="203" t="s">
        <v>190</v>
      </c>
      <c r="E104" s="204" t="s">
        <v>361</v>
      </c>
      <c r="F104" s="205" t="s">
        <v>362</v>
      </c>
      <c r="G104" s="206" t="s">
        <v>193</v>
      </c>
      <c r="H104" s="207">
        <v>466</v>
      </c>
      <c r="I104" s="208"/>
      <c r="J104" s="209">
        <f>ROUND(I104*H104,2)</f>
        <v>0</v>
      </c>
      <c r="K104" s="205" t="s">
        <v>194</v>
      </c>
      <c r="L104" s="62"/>
      <c r="M104" s="210" t="s">
        <v>21</v>
      </c>
      <c r="N104" s="211" t="s">
        <v>39</v>
      </c>
      <c r="O104" s="43"/>
      <c r="P104" s="212">
        <f>O104*H104</f>
        <v>0</v>
      </c>
      <c r="Q104" s="212">
        <v>0.378</v>
      </c>
      <c r="R104" s="212">
        <f>Q104*H104</f>
        <v>176.148</v>
      </c>
      <c r="S104" s="212">
        <v>0</v>
      </c>
      <c r="T104" s="213">
        <f>S104*H104</f>
        <v>0</v>
      </c>
      <c r="AR104" s="25" t="s">
        <v>195</v>
      </c>
      <c r="AT104" s="25" t="s">
        <v>190</v>
      </c>
      <c r="AU104" s="25" t="s">
        <v>79</v>
      </c>
      <c r="AY104" s="25" t="s">
        <v>188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75</v>
      </c>
      <c r="BK104" s="214">
        <f>ROUND(I104*H104,2)</f>
        <v>0</v>
      </c>
      <c r="BL104" s="25" t="s">
        <v>195</v>
      </c>
      <c r="BM104" s="25" t="s">
        <v>598</v>
      </c>
    </row>
    <row r="105" spans="2:65" s="12" customFormat="1">
      <c r="B105" s="215"/>
      <c r="C105" s="216"/>
      <c r="D105" s="229" t="s">
        <v>197</v>
      </c>
      <c r="E105" s="239" t="s">
        <v>21</v>
      </c>
      <c r="F105" s="240" t="s">
        <v>509</v>
      </c>
      <c r="G105" s="216"/>
      <c r="H105" s="241">
        <v>466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197</v>
      </c>
      <c r="AU105" s="226" t="s">
        <v>79</v>
      </c>
      <c r="AV105" s="12" t="s">
        <v>79</v>
      </c>
      <c r="AW105" s="12" t="s">
        <v>32</v>
      </c>
      <c r="AX105" s="12" t="s">
        <v>75</v>
      </c>
      <c r="AY105" s="226" t="s">
        <v>188</v>
      </c>
    </row>
    <row r="106" spans="2:65" s="1" customFormat="1" ht="22.5" customHeight="1">
      <c r="B106" s="42"/>
      <c r="C106" s="203" t="s">
        <v>227</v>
      </c>
      <c r="D106" s="203" t="s">
        <v>190</v>
      </c>
      <c r="E106" s="204" t="s">
        <v>599</v>
      </c>
      <c r="F106" s="205" t="s">
        <v>600</v>
      </c>
      <c r="G106" s="206" t="s">
        <v>193</v>
      </c>
      <c r="H106" s="207">
        <v>505.5</v>
      </c>
      <c r="I106" s="208"/>
      <c r="J106" s="209">
        <f>ROUND(I106*H106,2)</f>
        <v>0</v>
      </c>
      <c r="K106" s="205" t="s">
        <v>194</v>
      </c>
      <c r="L106" s="62"/>
      <c r="M106" s="210" t="s">
        <v>21</v>
      </c>
      <c r="N106" s="211" t="s">
        <v>39</v>
      </c>
      <c r="O106" s="43"/>
      <c r="P106" s="212">
        <f>O106*H106</f>
        <v>0</v>
      </c>
      <c r="Q106" s="212">
        <v>0.56699999999999995</v>
      </c>
      <c r="R106" s="212">
        <f>Q106*H106</f>
        <v>286.61849999999998</v>
      </c>
      <c r="S106" s="212">
        <v>0</v>
      </c>
      <c r="T106" s="213">
        <f>S106*H106</f>
        <v>0</v>
      </c>
      <c r="AR106" s="25" t="s">
        <v>195</v>
      </c>
      <c r="AT106" s="25" t="s">
        <v>190</v>
      </c>
      <c r="AU106" s="25" t="s">
        <v>79</v>
      </c>
      <c r="AY106" s="25" t="s">
        <v>188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75</v>
      </c>
      <c r="BK106" s="214">
        <f>ROUND(I106*H106,2)</f>
        <v>0</v>
      </c>
      <c r="BL106" s="25" t="s">
        <v>195</v>
      </c>
      <c r="BM106" s="25" t="s">
        <v>601</v>
      </c>
    </row>
    <row r="107" spans="2:65" s="12" customFormat="1">
      <c r="B107" s="215"/>
      <c r="C107" s="216"/>
      <c r="D107" s="217" t="s">
        <v>197</v>
      </c>
      <c r="E107" s="218" t="s">
        <v>21</v>
      </c>
      <c r="F107" s="219" t="s">
        <v>602</v>
      </c>
      <c r="G107" s="216"/>
      <c r="H107" s="220">
        <v>505.5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197</v>
      </c>
      <c r="AU107" s="226" t="s">
        <v>79</v>
      </c>
      <c r="AV107" s="12" t="s">
        <v>79</v>
      </c>
      <c r="AW107" s="12" t="s">
        <v>32</v>
      </c>
      <c r="AX107" s="12" t="s">
        <v>75</v>
      </c>
      <c r="AY107" s="226" t="s">
        <v>188</v>
      </c>
    </row>
    <row r="108" spans="2:65" s="11" customFormat="1" ht="29.85" customHeight="1">
      <c r="B108" s="186"/>
      <c r="C108" s="187"/>
      <c r="D108" s="200" t="s">
        <v>67</v>
      </c>
      <c r="E108" s="201" t="s">
        <v>568</v>
      </c>
      <c r="F108" s="201" t="s">
        <v>569</v>
      </c>
      <c r="G108" s="187"/>
      <c r="H108" s="187"/>
      <c r="I108" s="190"/>
      <c r="J108" s="202">
        <f>BK108</f>
        <v>0</v>
      </c>
      <c r="K108" s="187"/>
      <c r="L108" s="192"/>
      <c r="M108" s="193"/>
      <c r="N108" s="194"/>
      <c r="O108" s="194"/>
      <c r="P108" s="195">
        <f>P109</f>
        <v>0</v>
      </c>
      <c r="Q108" s="194"/>
      <c r="R108" s="195">
        <f>R109</f>
        <v>0</v>
      </c>
      <c r="S108" s="194"/>
      <c r="T108" s="196">
        <f>T109</f>
        <v>0</v>
      </c>
      <c r="AR108" s="197" t="s">
        <v>75</v>
      </c>
      <c r="AT108" s="198" t="s">
        <v>67</v>
      </c>
      <c r="AU108" s="198" t="s">
        <v>75</v>
      </c>
      <c r="AY108" s="197" t="s">
        <v>188</v>
      </c>
      <c r="BK108" s="199">
        <f>BK109</f>
        <v>0</v>
      </c>
    </row>
    <row r="109" spans="2:65" s="1" customFormat="1" ht="22.5" customHeight="1">
      <c r="B109" s="42"/>
      <c r="C109" s="203" t="s">
        <v>231</v>
      </c>
      <c r="D109" s="203" t="s">
        <v>190</v>
      </c>
      <c r="E109" s="204" t="s">
        <v>603</v>
      </c>
      <c r="F109" s="205" t="s">
        <v>604</v>
      </c>
      <c r="G109" s="206" t="s">
        <v>283</v>
      </c>
      <c r="H109" s="207">
        <v>462.767</v>
      </c>
      <c r="I109" s="208"/>
      <c r="J109" s="209">
        <f>ROUND(I109*H109,2)</f>
        <v>0</v>
      </c>
      <c r="K109" s="205" t="s">
        <v>194</v>
      </c>
      <c r="L109" s="62"/>
      <c r="M109" s="210" t="s">
        <v>21</v>
      </c>
      <c r="N109" s="275" t="s">
        <v>39</v>
      </c>
      <c r="O109" s="276"/>
      <c r="P109" s="277">
        <f>O109*H109</f>
        <v>0</v>
      </c>
      <c r="Q109" s="277">
        <v>0</v>
      </c>
      <c r="R109" s="277">
        <f>Q109*H109</f>
        <v>0</v>
      </c>
      <c r="S109" s="277">
        <v>0</v>
      </c>
      <c r="T109" s="278">
        <f>S109*H109</f>
        <v>0</v>
      </c>
      <c r="AR109" s="25" t="s">
        <v>195</v>
      </c>
      <c r="AT109" s="25" t="s">
        <v>190</v>
      </c>
      <c r="AU109" s="25" t="s">
        <v>79</v>
      </c>
      <c r="AY109" s="25" t="s">
        <v>188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75</v>
      </c>
      <c r="BK109" s="214">
        <f>ROUND(I109*H109,2)</f>
        <v>0</v>
      </c>
      <c r="BL109" s="25" t="s">
        <v>195</v>
      </c>
      <c r="BM109" s="25" t="s">
        <v>605</v>
      </c>
    </row>
    <row r="110" spans="2:65" s="1" customFormat="1" ht="6.9" customHeight="1">
      <c r="B110" s="57"/>
      <c r="C110" s="58"/>
      <c r="D110" s="58"/>
      <c r="E110" s="58"/>
      <c r="F110" s="58"/>
      <c r="G110" s="58"/>
      <c r="H110" s="58"/>
      <c r="I110" s="149"/>
      <c r="J110" s="58"/>
      <c r="K110" s="58"/>
      <c r="L110" s="62"/>
    </row>
  </sheetData>
  <sheetProtection password="CC35" sheet="1" objects="1" scenarios="1" formatCells="0" formatColumns="0" formatRows="0" sort="0" autoFilter="0"/>
  <autoFilter ref="C85:K109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85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606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 2)</f>
        <v>0</v>
      </c>
      <c r="G30" s="43"/>
      <c r="H30" s="43"/>
      <c r="I30" s="141">
        <v>0.21</v>
      </c>
      <c r="J30" s="140">
        <f>ROUND(ROUND((SUM(BE76:BE78)),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 2)</f>
        <v>0</v>
      </c>
      <c r="G31" s="43"/>
      <c r="H31" s="43"/>
      <c r="I31" s="141">
        <v>0.15</v>
      </c>
      <c r="J31" s="140">
        <f>ROUND(ROUND((SUM(BF76:BF78)),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ROUND(SUM(BG76:BG78),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ROUND(SUM(BH76:BH78),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ROUND(SUM(BI76:BI78),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02 - Zrušení stávajících přípojek kanalizace (splašková a deštová)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02 - Zrušení stávajících přípojek kanalizace (splašková a deštová)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79</v>
      </c>
      <c r="D77" s="203" t="s">
        <v>190</v>
      </c>
      <c r="E77" s="204" t="s">
        <v>607</v>
      </c>
      <c r="F77" s="205" t="s">
        <v>608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609</v>
      </c>
    </row>
    <row r="78" spans="2:65" s="12" customFormat="1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88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610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 2)</f>
        <v>0</v>
      </c>
      <c r="G30" s="43"/>
      <c r="H30" s="43"/>
      <c r="I30" s="141">
        <v>0.21</v>
      </c>
      <c r="J30" s="140">
        <f>ROUND(ROUND((SUM(BE76:BE78)),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 2)</f>
        <v>0</v>
      </c>
      <c r="G31" s="43"/>
      <c r="H31" s="43"/>
      <c r="I31" s="141">
        <v>0.15</v>
      </c>
      <c r="J31" s="140">
        <f>ROUND(ROUND((SUM(BF76:BF78)),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ROUND(SUM(BG76:BG78),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ROUND(SUM(BH76:BH78),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ROUND(SUM(BI76:BI78),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03 - Nová přípojka vodovodu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03 - Nová přípojka vodovodu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611</v>
      </c>
      <c r="F77" s="205" t="s">
        <v>612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613</v>
      </c>
    </row>
    <row r="78" spans="2:65" s="12" customFormat="1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91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614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 2)</f>
        <v>0</v>
      </c>
      <c r="G30" s="43"/>
      <c r="H30" s="43"/>
      <c r="I30" s="141">
        <v>0.21</v>
      </c>
      <c r="J30" s="140">
        <f>ROUND(ROUND((SUM(BE76:BE78)),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 2)</f>
        <v>0</v>
      </c>
      <c r="G31" s="43"/>
      <c r="H31" s="43"/>
      <c r="I31" s="141">
        <v>0.15</v>
      </c>
      <c r="J31" s="140">
        <f>ROUND(ROUND((SUM(BF76:BF78)),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ROUND(SUM(BG76:BG78),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ROUND(SUM(BH76:BH78),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ROUND(SUM(BI76:BI78),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04.1 - Nová přípojka splaškové kanalizace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04.1 - Nová přípojka splaškové kanalizace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615</v>
      </c>
      <c r="F77" s="205" t="s">
        <v>616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617</v>
      </c>
    </row>
    <row r="78" spans="2:65" s="12" customFormat="1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94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618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ROUND(SUM(BE76:BE80), 2)</f>
        <v>0</v>
      </c>
      <c r="G30" s="43"/>
      <c r="H30" s="43"/>
      <c r="I30" s="141">
        <v>0.21</v>
      </c>
      <c r="J30" s="140">
        <f>ROUND(ROUND((SUM(BE76:BE80)),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ROUND(SUM(BF76:BF80), 2)</f>
        <v>0</v>
      </c>
      <c r="G31" s="43"/>
      <c r="H31" s="43"/>
      <c r="I31" s="141">
        <v>0.15</v>
      </c>
      <c r="J31" s="140">
        <f>ROUND(ROUND((SUM(BF76:BF80)),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ROUND(SUM(BG76:BG80),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ROUND(SUM(BH76:BH80),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ROUND(SUM(BI76:BI80),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04.2 - Nová přípojka deštové kanalizace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04.2 - Nová přípojka deštové kanalizace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SUM(P77:P80)</f>
        <v>0</v>
      </c>
      <c r="Q76" s="86"/>
      <c r="R76" s="183">
        <f>SUM(R77:R80)</f>
        <v>0</v>
      </c>
      <c r="S76" s="86"/>
      <c r="T76" s="184">
        <f>SUM(T77:T80)</f>
        <v>0</v>
      </c>
      <c r="AT76" s="25" t="s">
        <v>67</v>
      </c>
      <c r="AU76" s="25" t="s">
        <v>160</v>
      </c>
      <c r="BK76" s="185">
        <f>SUM(BK77:BK80)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619</v>
      </c>
      <c r="F77" s="205" t="s">
        <v>620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621</v>
      </c>
    </row>
    <row r="78" spans="2:65" s="12" customFormat="1">
      <c r="B78" s="215"/>
      <c r="C78" s="216"/>
      <c r="D78" s="229" t="s">
        <v>197</v>
      </c>
      <c r="E78" s="239" t="s">
        <v>21</v>
      </c>
      <c r="F78" s="240" t="s">
        <v>75</v>
      </c>
      <c r="G78" s="216"/>
      <c r="H78" s="241">
        <v>1</v>
      </c>
      <c r="I78" s="221"/>
      <c r="J78" s="216"/>
      <c r="K78" s="216"/>
      <c r="L78" s="222"/>
      <c r="M78" s="223"/>
      <c r="N78" s="224"/>
      <c r="O78" s="224"/>
      <c r="P78" s="224"/>
      <c r="Q78" s="224"/>
      <c r="R78" s="224"/>
      <c r="S78" s="224"/>
      <c r="T78" s="225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22.5" customHeight="1">
      <c r="B79" s="42"/>
      <c r="C79" s="203" t="s">
        <v>79</v>
      </c>
      <c r="D79" s="203" t="s">
        <v>190</v>
      </c>
      <c r="E79" s="204" t="s">
        <v>622</v>
      </c>
      <c r="F79" s="205" t="s">
        <v>623</v>
      </c>
      <c r="G79" s="206" t="s">
        <v>579</v>
      </c>
      <c r="H79" s="207">
        <v>1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11" t="s">
        <v>39</v>
      </c>
      <c r="O79" s="43"/>
      <c r="P79" s="212">
        <f>O79*H79</f>
        <v>0</v>
      </c>
      <c r="Q79" s="212">
        <v>0</v>
      </c>
      <c r="R79" s="212">
        <f>Q79*H79</f>
        <v>0</v>
      </c>
      <c r="S79" s="212">
        <v>0</v>
      </c>
      <c r="T79" s="213">
        <f>S79*H79</f>
        <v>0</v>
      </c>
      <c r="AR79" s="25" t="s">
        <v>195</v>
      </c>
      <c r="AT79" s="25" t="s">
        <v>190</v>
      </c>
      <c r="AU79" s="25" t="s">
        <v>68</v>
      </c>
      <c r="AY79" s="25" t="s">
        <v>188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75</v>
      </c>
      <c r="BK79" s="214">
        <f>ROUND(I79*H79,2)</f>
        <v>0</v>
      </c>
      <c r="BL79" s="25" t="s">
        <v>195</v>
      </c>
      <c r="BM79" s="25" t="s">
        <v>624</v>
      </c>
    </row>
    <row r="80" spans="2:65" s="12" customFormat="1">
      <c r="B80" s="215"/>
      <c r="C80" s="216"/>
      <c r="D80" s="217" t="s">
        <v>197</v>
      </c>
      <c r="E80" s="218" t="s">
        <v>21</v>
      </c>
      <c r="F80" s="219" t="s">
        <v>75</v>
      </c>
      <c r="G80" s="216"/>
      <c r="H80" s="220">
        <v>1</v>
      </c>
      <c r="I80" s="221"/>
      <c r="J80" s="216"/>
      <c r="K80" s="216"/>
      <c r="L80" s="222"/>
      <c r="M80" s="270"/>
      <c r="N80" s="271"/>
      <c r="O80" s="271"/>
      <c r="P80" s="271"/>
      <c r="Q80" s="271"/>
      <c r="R80" s="271"/>
      <c r="S80" s="271"/>
      <c r="T80" s="272"/>
      <c r="AT80" s="226" t="s">
        <v>197</v>
      </c>
      <c r="AU80" s="226" t="s">
        <v>68</v>
      </c>
      <c r="AV80" s="12" t="s">
        <v>79</v>
      </c>
      <c r="AW80" s="12" t="s">
        <v>32</v>
      </c>
      <c r="AX80" s="12" t="s">
        <v>75</v>
      </c>
      <c r="AY80" s="226" t="s">
        <v>188</v>
      </c>
    </row>
    <row r="81" spans="2:12" s="1" customFormat="1" ht="6.9" customHeight="1">
      <c r="B81" s="57"/>
      <c r="C81" s="58"/>
      <c r="D81" s="58"/>
      <c r="E81" s="58"/>
      <c r="F81" s="58"/>
      <c r="G81" s="58"/>
      <c r="H81" s="58"/>
      <c r="I81" s="149"/>
      <c r="J81" s="58"/>
      <c r="K81" s="58"/>
      <c r="L81" s="62"/>
    </row>
  </sheetData>
  <sheetProtection password="CC35" sheet="1" objects="1" scenarios="1" formatCells="0" formatColumns="0" formatRows="0" sort="0" autoFilter="0"/>
  <autoFilter ref="C75:K80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97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625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 2)</f>
        <v>0</v>
      </c>
      <c r="G30" s="43"/>
      <c r="H30" s="43"/>
      <c r="I30" s="141">
        <v>0.21</v>
      </c>
      <c r="J30" s="140">
        <f>ROUND(ROUND((SUM(BE76:BE78)),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 2)</f>
        <v>0</v>
      </c>
      <c r="G31" s="43"/>
      <c r="H31" s="43"/>
      <c r="I31" s="141">
        <v>0.15</v>
      </c>
      <c r="J31" s="140">
        <f>ROUND(ROUND((SUM(BF76:BF78)),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ROUND(SUM(BG76:BG78),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ROUND(SUM(BH76:BH78),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ROUND(SUM(BI76:BI78),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05 - Rekonstrukce skříně HUP  stávající přípojky plynu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05 - Rekonstrukce skříně HUP  stávající přípojky plynu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626</v>
      </c>
      <c r="F77" s="205" t="s">
        <v>627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628</v>
      </c>
    </row>
    <row r="78" spans="2:65" s="12" customFormat="1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2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148</v>
      </c>
      <c r="G1" s="419" t="s">
        <v>149</v>
      </c>
      <c r="H1" s="419"/>
      <c r="I1" s="125"/>
      <c r="J1" s="124" t="s">
        <v>150</v>
      </c>
      <c r="K1" s="123" t="s">
        <v>151</v>
      </c>
      <c r="L1" s="124" t="s">
        <v>152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25" t="s">
        <v>100</v>
      </c>
    </row>
    <row r="3" spans="1:70" ht="6.9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79</v>
      </c>
    </row>
    <row r="4" spans="1:70" ht="36.9" customHeight="1">
      <c r="B4" s="29"/>
      <c r="C4" s="30"/>
      <c r="D4" s="31" t="s">
        <v>153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1:70" ht="6.9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1:70" ht="13.2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1:70" ht="22.5" customHeight="1">
      <c r="B7" s="29"/>
      <c r="C7" s="30"/>
      <c r="D7" s="30"/>
      <c r="E7" s="420" t="str">
        <f>'Rekapitulace stavby'!K6</f>
        <v>IVC v Jablunkově</v>
      </c>
      <c r="F7" s="421"/>
      <c r="G7" s="421"/>
      <c r="H7" s="421"/>
      <c r="I7" s="127"/>
      <c r="J7" s="30"/>
      <c r="K7" s="32"/>
    </row>
    <row r="8" spans="1:70" s="1" customFormat="1" ht="13.2">
      <c r="B8" s="42"/>
      <c r="C8" s="43"/>
      <c r="D8" s="38" t="s">
        <v>154</v>
      </c>
      <c r="E8" s="43"/>
      <c r="F8" s="43"/>
      <c r="G8" s="43"/>
      <c r="H8" s="43"/>
      <c r="I8" s="128"/>
      <c r="J8" s="43"/>
      <c r="K8" s="46"/>
    </row>
    <row r="9" spans="1:70" s="1" customFormat="1" ht="36.9" customHeight="1">
      <c r="B9" s="42"/>
      <c r="C9" s="43"/>
      <c r="D9" s="43"/>
      <c r="E9" s="422" t="s">
        <v>629</v>
      </c>
      <c r="F9" s="423"/>
      <c r="G9" s="423"/>
      <c r="H9" s="423"/>
      <c r="I9" s="128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1:70" s="1" customFormat="1" ht="14.4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1:70" s="1" customFormat="1" ht="14.4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1:70" s="1" customFormat="1" ht="10.95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1:70" s="1" customFormat="1" ht="14.4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1:70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1:70" s="1" customFormat="1" ht="6.9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" customHeight="1">
      <c r="B20" s="42"/>
      <c r="C20" s="43"/>
      <c r="D20" s="38" t="s">
        <v>31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" customHeight="1">
      <c r="B23" s="42"/>
      <c r="C23" s="43"/>
      <c r="D23" s="38" t="s">
        <v>33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409" t="s">
        <v>21</v>
      </c>
      <c r="F24" s="409"/>
      <c r="G24" s="409"/>
      <c r="H24" s="409"/>
      <c r="I24" s="133"/>
      <c r="J24" s="132"/>
      <c r="K24" s="134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34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" customHeight="1">
      <c r="B29" s="42"/>
      <c r="C29" s="43"/>
      <c r="D29" s="43"/>
      <c r="E29" s="43"/>
      <c r="F29" s="47" t="s">
        <v>36</v>
      </c>
      <c r="G29" s="43"/>
      <c r="H29" s="43"/>
      <c r="I29" s="139" t="s">
        <v>35</v>
      </c>
      <c r="J29" s="47" t="s">
        <v>37</v>
      </c>
      <c r="K29" s="46"/>
    </row>
    <row r="30" spans="2:11" s="1" customFormat="1" ht="14.4" customHeight="1">
      <c r="B30" s="42"/>
      <c r="C30" s="43"/>
      <c r="D30" s="50" t="s">
        <v>38</v>
      </c>
      <c r="E30" s="50" t="s">
        <v>39</v>
      </c>
      <c r="F30" s="140">
        <f>ROUND(SUM(BE76:BE78), 2)</f>
        <v>0</v>
      </c>
      <c r="G30" s="43"/>
      <c r="H30" s="43"/>
      <c r="I30" s="141">
        <v>0.21</v>
      </c>
      <c r="J30" s="140">
        <f>ROUND(ROUND((SUM(BE76:BE78)), 2)*I30, 2)</f>
        <v>0</v>
      </c>
      <c r="K30" s="46"/>
    </row>
    <row r="31" spans="2:11" s="1" customFormat="1" ht="14.4" customHeight="1">
      <c r="B31" s="42"/>
      <c r="C31" s="43"/>
      <c r="D31" s="43"/>
      <c r="E31" s="50" t="s">
        <v>40</v>
      </c>
      <c r="F31" s="140">
        <f>ROUND(SUM(BF76:BF78), 2)</f>
        <v>0</v>
      </c>
      <c r="G31" s="43"/>
      <c r="H31" s="43"/>
      <c r="I31" s="141">
        <v>0.15</v>
      </c>
      <c r="J31" s="140">
        <f>ROUND(ROUND((SUM(BF76:BF78)), 2)*I31, 2)</f>
        <v>0</v>
      </c>
      <c r="K31" s="46"/>
    </row>
    <row r="32" spans="2:11" s="1" customFormat="1" ht="14.4" hidden="1" customHeight="1">
      <c r="B32" s="42"/>
      <c r="C32" s="43"/>
      <c r="D32" s="43"/>
      <c r="E32" s="50" t="s">
        <v>41</v>
      </c>
      <c r="F32" s="140">
        <f>ROUND(SUM(BG76:BG78), 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" hidden="1" customHeight="1">
      <c r="B33" s="42"/>
      <c r="C33" s="43"/>
      <c r="D33" s="43"/>
      <c r="E33" s="50" t="s">
        <v>42</v>
      </c>
      <c r="F33" s="140">
        <f>ROUND(SUM(BH76:BH78), 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" hidden="1" customHeight="1">
      <c r="B34" s="42"/>
      <c r="C34" s="43"/>
      <c r="D34" s="43"/>
      <c r="E34" s="50" t="s">
        <v>43</v>
      </c>
      <c r="F34" s="140">
        <f>ROUND(SUM(BI76:BI78), 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44</v>
      </c>
      <c r="E36" s="80"/>
      <c r="F36" s="80"/>
      <c r="G36" s="144" t="s">
        <v>45</v>
      </c>
      <c r="H36" s="145" t="s">
        <v>46</v>
      </c>
      <c r="I36" s="146"/>
      <c r="J36" s="147">
        <f>SUM(J27:J34)</f>
        <v>0</v>
      </c>
      <c r="K36" s="148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" customHeight="1">
      <c r="B42" s="42"/>
      <c r="C42" s="31" t="s">
        <v>156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20" t="str">
        <f>E7</f>
        <v>IVC v Jablunkově</v>
      </c>
      <c r="F45" s="421"/>
      <c r="G45" s="421"/>
      <c r="H45" s="421"/>
      <c r="I45" s="128"/>
      <c r="J45" s="43"/>
      <c r="K45" s="46"/>
    </row>
    <row r="46" spans="2:11" s="1" customFormat="1" ht="14.4" customHeight="1">
      <c r="B46" s="42"/>
      <c r="C46" s="38" t="s">
        <v>154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22" t="str">
        <f>E9</f>
        <v>IO 06 - Úprava stávající přípojky NN</v>
      </c>
      <c r="F47" s="423"/>
      <c r="G47" s="423"/>
      <c r="H47" s="423"/>
      <c r="I47" s="128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47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47" s="1" customFormat="1" ht="6.9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47" s="1" customFormat="1" ht="13.2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31</v>
      </c>
      <c r="J51" s="36" t="str">
        <f>E21</f>
        <v xml:space="preserve"> </v>
      </c>
      <c r="K51" s="46"/>
    </row>
    <row r="52" spans="2:47" s="1" customFormat="1" ht="14.4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47" s="1" customFormat="1" ht="29.25" customHeight="1">
      <c r="B54" s="42"/>
      <c r="C54" s="154" t="s">
        <v>157</v>
      </c>
      <c r="D54" s="142"/>
      <c r="E54" s="142"/>
      <c r="F54" s="142"/>
      <c r="G54" s="142"/>
      <c r="H54" s="142"/>
      <c r="I54" s="155"/>
      <c r="J54" s="156" t="s">
        <v>158</v>
      </c>
      <c r="K54" s="157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159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160</v>
      </c>
    </row>
    <row r="57" spans="2:47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47" s="1" customFormat="1" ht="6.9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47" s="1" customFormat="1" ht="6.9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47" s="1" customFormat="1" ht="36.9" customHeight="1">
      <c r="B63" s="42"/>
      <c r="C63" s="63" t="s">
        <v>172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47" s="1" customFormat="1" ht="6.9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65" s="1" customFormat="1" ht="14.4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65" s="1" customFormat="1" ht="22.5" customHeight="1">
      <c r="B66" s="42"/>
      <c r="C66" s="64"/>
      <c r="D66" s="64"/>
      <c r="E66" s="416" t="str">
        <f>E7</f>
        <v>IVC v Jablunkově</v>
      </c>
      <c r="F66" s="417"/>
      <c r="G66" s="417"/>
      <c r="H66" s="417"/>
      <c r="I66" s="173"/>
      <c r="J66" s="64"/>
      <c r="K66" s="64"/>
      <c r="L66" s="62"/>
    </row>
    <row r="67" spans="2:65" s="1" customFormat="1" ht="14.4" customHeight="1">
      <c r="B67" s="42"/>
      <c r="C67" s="66" t="s">
        <v>154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65" s="1" customFormat="1" ht="23.25" customHeight="1">
      <c r="B68" s="42"/>
      <c r="C68" s="64"/>
      <c r="D68" s="64"/>
      <c r="E68" s="388" t="str">
        <f>E9</f>
        <v>IO 06 - Úprava stávající přípojky NN</v>
      </c>
      <c r="F68" s="418"/>
      <c r="G68" s="418"/>
      <c r="H68" s="418"/>
      <c r="I68" s="173"/>
      <c r="J68" s="64"/>
      <c r="K68" s="64"/>
      <c r="L68" s="62"/>
    </row>
    <row r="69" spans="2:65" s="1" customFormat="1" ht="6.9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65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65" s="1" customFormat="1" ht="6.9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65" s="1" customFormat="1" ht="13.2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31</v>
      </c>
      <c r="J72" s="174" t="str">
        <f>E21</f>
        <v xml:space="preserve"> </v>
      </c>
      <c r="K72" s="64"/>
      <c r="L72" s="62"/>
    </row>
    <row r="73" spans="2:65" s="1" customFormat="1" ht="14.4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65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65" s="10" customFormat="1" ht="29.25" customHeight="1">
      <c r="B75" s="176"/>
      <c r="C75" s="177" t="s">
        <v>173</v>
      </c>
      <c r="D75" s="178" t="s">
        <v>53</v>
      </c>
      <c r="E75" s="178" t="s">
        <v>49</v>
      </c>
      <c r="F75" s="178" t="s">
        <v>174</v>
      </c>
      <c r="G75" s="178" t="s">
        <v>175</v>
      </c>
      <c r="H75" s="178" t="s">
        <v>176</v>
      </c>
      <c r="I75" s="179" t="s">
        <v>177</v>
      </c>
      <c r="J75" s="178" t="s">
        <v>158</v>
      </c>
      <c r="K75" s="180" t="s">
        <v>178</v>
      </c>
      <c r="L75" s="181"/>
      <c r="M75" s="82" t="s">
        <v>179</v>
      </c>
      <c r="N75" s="83" t="s">
        <v>38</v>
      </c>
      <c r="O75" s="83" t="s">
        <v>180</v>
      </c>
      <c r="P75" s="83" t="s">
        <v>181</v>
      </c>
      <c r="Q75" s="83" t="s">
        <v>182</v>
      </c>
      <c r="R75" s="83" t="s">
        <v>183</v>
      </c>
      <c r="S75" s="83" t="s">
        <v>184</v>
      </c>
      <c r="T75" s="84" t="s">
        <v>185</v>
      </c>
    </row>
    <row r="76" spans="2:65" s="1" customFormat="1" ht="29.25" customHeight="1">
      <c r="B76" s="42"/>
      <c r="C76" s="279" t="s">
        <v>159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67</v>
      </c>
      <c r="AU76" s="25" t="s">
        <v>160</v>
      </c>
      <c r="BK76" s="185">
        <f>SUM(BK77:BK78)</f>
        <v>0</v>
      </c>
    </row>
    <row r="77" spans="2:65" s="1" customFormat="1" ht="22.5" customHeight="1">
      <c r="B77" s="42"/>
      <c r="C77" s="203" t="s">
        <v>75</v>
      </c>
      <c r="D77" s="203" t="s">
        <v>190</v>
      </c>
      <c r="E77" s="204" t="s">
        <v>630</v>
      </c>
      <c r="F77" s="205" t="s">
        <v>631</v>
      </c>
      <c r="G77" s="206" t="s">
        <v>579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39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195</v>
      </c>
      <c r="AT77" s="25" t="s">
        <v>190</v>
      </c>
      <c r="AU77" s="25" t="s">
        <v>68</v>
      </c>
      <c r="AY77" s="25" t="s">
        <v>188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75</v>
      </c>
      <c r="BK77" s="214">
        <f>ROUND(I77*H77,2)</f>
        <v>0</v>
      </c>
      <c r="BL77" s="25" t="s">
        <v>195</v>
      </c>
      <c r="BM77" s="25" t="s">
        <v>632</v>
      </c>
    </row>
    <row r="78" spans="2:65" s="12" customFormat="1">
      <c r="B78" s="215"/>
      <c r="C78" s="216"/>
      <c r="D78" s="217" t="s">
        <v>197</v>
      </c>
      <c r="E78" s="218" t="s">
        <v>21</v>
      </c>
      <c r="F78" s="219" t="s">
        <v>75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197</v>
      </c>
      <c r="AU78" s="226" t="s">
        <v>68</v>
      </c>
      <c r="AV78" s="12" t="s">
        <v>79</v>
      </c>
      <c r="AW78" s="12" t="s">
        <v>32</v>
      </c>
      <c r="AX78" s="12" t="s">
        <v>75</v>
      </c>
      <c r="AY78" s="226" t="s">
        <v>188</v>
      </c>
    </row>
    <row r="79" spans="2:65" s="1" customFormat="1" ht="6.9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45</vt:i4>
      </vt:variant>
    </vt:vector>
  </HeadingPairs>
  <TitlesOfParts>
    <vt:vector size="68" baseType="lpstr">
      <vt:lpstr>Rekapitulace stavby</vt:lpstr>
      <vt:lpstr>IO 01 - Komunikace, odsta...</vt:lpstr>
      <vt:lpstr>IO 01 - Sanace podloží dl...</vt:lpstr>
      <vt:lpstr>IO 02 - Zrušení stávající...</vt:lpstr>
      <vt:lpstr>IO 03 - Nová přípojka vod...</vt:lpstr>
      <vt:lpstr>IO 04.1 - Nová přípojka s...</vt:lpstr>
      <vt:lpstr>IO 04.2 - Nová přípojka d...</vt:lpstr>
      <vt:lpstr>IO 05 - Rekonstrukce skří...</vt:lpstr>
      <vt:lpstr>IO 06 - Úprava stávající ...</vt:lpstr>
      <vt:lpstr>IO 07 - Signalizace výjez...</vt:lpstr>
      <vt:lpstr>SO 01 - Demolice objektu ...</vt:lpstr>
      <vt:lpstr>D.1.1 - Architektonicko s...</vt:lpstr>
      <vt:lpstr>INT - Interiér</vt:lpstr>
      <vt:lpstr>KOMP - Kompresor na stlač...</vt:lpstr>
      <vt:lpstr>D.1.2 - Stavebně konstruk...</vt:lpstr>
      <vt:lpstr>D.1.4.1 - Zdravotechnika</vt:lpstr>
      <vt:lpstr>D.1.4.2 - Vzduchotechnika</vt:lpstr>
      <vt:lpstr>D.1.4.3 - Vytápění</vt:lpstr>
      <vt:lpstr>D.1.4.4 - Elektroinstalac...</vt:lpstr>
      <vt:lpstr>D.1.4.5 - Slaboproud</vt:lpstr>
      <vt:lpstr>D.1.4.6 - VNitřní plynovod</vt:lpstr>
      <vt:lpstr>VON - Vedlejší a ostatní ...</vt:lpstr>
      <vt:lpstr>Pokyny pro vyplnění</vt:lpstr>
      <vt:lpstr>'D.1.1 - Architektonicko s...'!Názvy_tisku</vt:lpstr>
      <vt:lpstr>'D.1.2 - Stavebně konstruk...'!Názvy_tisku</vt:lpstr>
      <vt:lpstr>'D.1.4.1 - Zdravotechnika'!Názvy_tisku</vt:lpstr>
      <vt:lpstr>'D.1.4.2 - Vzduchotechnika'!Názvy_tisku</vt:lpstr>
      <vt:lpstr>'D.1.4.3 - Vytápění'!Názvy_tisku</vt:lpstr>
      <vt:lpstr>'D.1.4.4 - Elektroinstalac...'!Názvy_tisku</vt:lpstr>
      <vt:lpstr>'D.1.4.5 - Slaboproud'!Názvy_tisku</vt:lpstr>
      <vt:lpstr>'D.1.4.6 - VNitřní plynovod'!Názvy_tisku</vt:lpstr>
      <vt:lpstr>'INT - Interiér'!Názvy_tisku</vt:lpstr>
      <vt:lpstr>'IO 01 - Komunikace, odsta...'!Názvy_tisku</vt:lpstr>
      <vt:lpstr>'IO 01 - Sanace podloží dl...'!Názvy_tisku</vt:lpstr>
      <vt:lpstr>'IO 02 - Zrušení stávající...'!Názvy_tisku</vt:lpstr>
      <vt:lpstr>'IO 03 - Nová přípojka vod...'!Názvy_tisku</vt:lpstr>
      <vt:lpstr>'IO 04.1 - Nová přípojka s...'!Názvy_tisku</vt:lpstr>
      <vt:lpstr>'IO 04.2 - Nová přípojka d...'!Názvy_tisku</vt:lpstr>
      <vt:lpstr>'IO 05 - Rekonstrukce skří...'!Názvy_tisku</vt:lpstr>
      <vt:lpstr>'IO 06 - Úprava stávající ...'!Názvy_tisku</vt:lpstr>
      <vt:lpstr>'IO 07 - Signalizace výjez...'!Názvy_tisku</vt:lpstr>
      <vt:lpstr>'KOMP - Kompresor na stlač...'!Názvy_tisku</vt:lpstr>
      <vt:lpstr>'Rekapitulace stavby'!Názvy_tisku</vt:lpstr>
      <vt:lpstr>'SO 01 - Demolice objektu ...'!Názvy_tisku</vt:lpstr>
      <vt:lpstr>'VON - Vedlejší a ostatní ...'!Názvy_tisku</vt:lpstr>
      <vt:lpstr>'D.1.1 - Architektonicko s...'!Oblast_tisku</vt:lpstr>
      <vt:lpstr>'D.1.2 - Stavebně konstruk...'!Oblast_tisku</vt:lpstr>
      <vt:lpstr>'D.1.4.1 - Zdravotechnika'!Oblast_tisku</vt:lpstr>
      <vt:lpstr>'D.1.4.2 - Vzduchotechnika'!Oblast_tisku</vt:lpstr>
      <vt:lpstr>'D.1.4.3 - Vytápění'!Oblast_tisku</vt:lpstr>
      <vt:lpstr>'D.1.4.4 - Elektroinstalac...'!Oblast_tisku</vt:lpstr>
      <vt:lpstr>'D.1.4.5 - Slaboproud'!Oblast_tisku</vt:lpstr>
      <vt:lpstr>'D.1.4.6 - VNitřní plynovod'!Oblast_tisku</vt:lpstr>
      <vt:lpstr>'INT - Interiér'!Oblast_tisku</vt:lpstr>
      <vt:lpstr>'IO 01 - Komunikace, odsta...'!Oblast_tisku</vt:lpstr>
      <vt:lpstr>'IO 01 - Sanace podloží dl...'!Oblast_tisku</vt:lpstr>
      <vt:lpstr>'IO 02 - Zrušení stávající...'!Oblast_tisku</vt:lpstr>
      <vt:lpstr>'IO 03 - Nová přípojka vod...'!Oblast_tisku</vt:lpstr>
      <vt:lpstr>'IO 04.1 - Nová přípojka s...'!Oblast_tisku</vt:lpstr>
      <vt:lpstr>'IO 04.2 - Nová přípojka d...'!Oblast_tisku</vt:lpstr>
      <vt:lpstr>'IO 05 - Rekonstrukce skří...'!Oblast_tisku</vt:lpstr>
      <vt:lpstr>'IO 06 - Úprava stávající ...'!Oblast_tisku</vt:lpstr>
      <vt:lpstr>'IO 07 - Signalizace výjez...'!Oblast_tisku</vt:lpstr>
      <vt:lpstr>'KOMP - Kompresor na stlač...'!Oblast_tisku</vt:lpstr>
      <vt:lpstr>'Pokyny pro vyplnění'!Oblast_tisku</vt:lpstr>
      <vt:lpstr>'Rekapitulace stavby'!Oblast_tisku</vt:lpstr>
      <vt:lpstr>'SO 01 - Demolice objektu ...'!Oblast_tisku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foltynová</dc:creator>
  <cp:lastModifiedBy>Pokorný Jan</cp:lastModifiedBy>
  <dcterms:created xsi:type="dcterms:W3CDTF">2017-10-02T17:47:24Z</dcterms:created>
  <dcterms:modified xsi:type="dcterms:W3CDTF">2017-10-02T18:20:22Z</dcterms:modified>
</cp:coreProperties>
</file>