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/>
  <bookViews>
    <workbookView xWindow="1170" yWindow="1170" windowWidth="24375" windowHeight="14880" activeTab="0"/>
  </bookViews>
  <sheets>
    <sheet name="Uvodni_list" sheetId="25" r:id="rId1"/>
    <sheet name="Rekapitulace stavby" sheetId="1" r:id="rId2"/>
    <sheet name="A - Bourání" sheetId="2" r:id="rId3"/>
    <sheet name="B - Nové konstrukce" sheetId="3" r:id="rId4"/>
    <sheet name="SO01.01b - Ostatní staveb..." sheetId="4" r:id="rId5"/>
    <sheet name="a.01 - Základ pod  VZT" sheetId="5" r:id="rId6"/>
    <sheet name="SO01.01c - Ostatní pro do..." sheetId="6" r:id="rId7"/>
    <sheet name="SO01.01d - Zateplení podl..." sheetId="7" r:id="rId8"/>
    <sheet name="A.1 - Bourání" sheetId="8" r:id="rId9"/>
    <sheet name="A.2 - Nové konstrukce" sheetId="9" r:id="rId10"/>
    <sheet name="Střecha - Nezpůsobilé výdaje" sheetId="10" r:id="rId11"/>
    <sheet name="SO02 - Zdravotně technick..." sheetId="11" r:id="rId12"/>
    <sheet name="A - Elektroinstalace" sheetId="12" r:id="rId13"/>
    <sheet name="VRN - Vedlejší rozpočtové..." sheetId="13" r:id="rId14"/>
    <sheet name="B - Elektroinstalace ostatní" sheetId="14" r:id="rId15"/>
    <sheet name="VRN - Vedlejší rozpočtové..._01" sheetId="15" r:id="rId16"/>
    <sheet name="SO04a - Vytápění" sheetId="16" r:id="rId17"/>
    <sheet name="SO04b - MaR" sheetId="17" r:id="rId18"/>
    <sheet name="SO05 - VZT" sheetId="18" r:id="rId19"/>
    <sheet name="06.1 - Kanalizace" sheetId="19" r:id="rId20"/>
    <sheet name="06.2 - Teplovod" sheetId="20" r:id="rId21"/>
    <sheet name="06.3 - Vodovod" sheetId="21" r:id="rId22"/>
    <sheet name="06.4 - Ostatní objekty na..." sheetId="22" r:id="rId23"/>
    <sheet name="Seznam figur" sheetId="23" r:id="rId24"/>
    <sheet name="Pokyny pro vyplnění" sheetId="24" r:id="rId25"/>
  </sheets>
  <definedNames>
    <definedName name="_xlnm._FilterDatabase" localSheetId="19" hidden="1">'06.1 - Kanalizace'!$C$94:$K$246</definedName>
    <definedName name="_xlnm._FilterDatabase" localSheetId="20" hidden="1">'06.2 - Teplovod'!$C$93:$K$194</definedName>
    <definedName name="_xlnm._FilterDatabase" localSheetId="21" hidden="1">'06.3 - Vodovod'!$C$91:$K$193</definedName>
    <definedName name="_xlnm._FilterDatabase" localSheetId="22" hidden="1">'06.4 - Ostatní objekty na...'!$C$95:$K$210</definedName>
    <definedName name="_xlnm._FilterDatabase" localSheetId="2" hidden="1">'A - Bourání'!$C$87:$K$114</definedName>
    <definedName name="_xlnm._FilterDatabase" localSheetId="12" hidden="1">'A - Elektroinstalace'!$C$90:$K$143</definedName>
    <definedName name="_xlnm._FilterDatabase" localSheetId="5" hidden="1">'a.01 - Základ pod  VZT'!$C$88:$K$120</definedName>
    <definedName name="_xlnm._FilterDatabase" localSheetId="8" hidden="1">'A.1 - Bourání'!$C$93:$K$188</definedName>
    <definedName name="_xlnm._FilterDatabase" localSheetId="9" hidden="1">'A.2 - Nové konstrukce'!$C$96:$K$218</definedName>
    <definedName name="_xlnm._FilterDatabase" localSheetId="14" hidden="1">'B - Elektroinstalace ostatní'!$C$96:$K$428</definedName>
    <definedName name="_xlnm._FilterDatabase" localSheetId="3" hidden="1">'B - Nové konstrukce'!$C$93:$K$197</definedName>
    <definedName name="_xlnm._FilterDatabase" localSheetId="4" hidden="1">'SO01.01b - Ostatní staveb...'!$C$96:$K$360</definedName>
    <definedName name="_xlnm._FilterDatabase" localSheetId="6" hidden="1">'SO01.01c - Ostatní pro do...'!$C$92:$K$291</definedName>
    <definedName name="_xlnm._FilterDatabase" localSheetId="7" hidden="1">'SO01.01d - Zateplení podl...'!$C$83:$K$116</definedName>
    <definedName name="_xlnm._FilterDatabase" localSheetId="11" hidden="1">'SO02 - Zdravotně technick...'!$C$93:$K$337</definedName>
    <definedName name="_xlnm._FilterDatabase" localSheetId="16" hidden="1">'SO04a - Vytápění'!$C$114:$K$352</definedName>
    <definedName name="_xlnm._FilterDatabase" localSheetId="17" hidden="1">'SO04b - MaR'!$C$91:$K$148</definedName>
    <definedName name="_xlnm._FilterDatabase" localSheetId="18" hidden="1">'SO05 - VZT'!$C$100:$K$382</definedName>
    <definedName name="_xlnm._FilterDatabase" localSheetId="10" hidden="1">'Střecha - Nezpůsobilé výdaje'!$C$86:$K$94</definedName>
    <definedName name="_xlnm._FilterDatabase" localSheetId="13" hidden="1">'VRN - Vedlejší rozpočtové...'!$C$91:$K$97</definedName>
    <definedName name="_xlnm._FilterDatabase" localSheetId="15" hidden="1">'VRN - Vedlejší rozpočtové..._01'!$C$91:$K$97</definedName>
    <definedName name="ArchivCisloDok">'Uvodni_list'!$C$17</definedName>
    <definedName name="Datum">'Uvodni_list'!$C$13</definedName>
    <definedName name="DokumentNazev">'Uvodni_list'!$A$6</definedName>
    <definedName name="MistoStavby">'Uvodni_list'!$C$12</definedName>
    <definedName name="NadrizenyCislo">'Uvodni_list'!$C$16</definedName>
    <definedName name="NadrizenyNazev">'Uvodni_list'!$A$4</definedName>
    <definedName name="Objednatel">'Uvodni_list'!$C$11</definedName>
    <definedName name="_xlnm.Print_Area" localSheetId="19">'06.1 - Kanalizace'!$C$4:$J$41,'06.1 - Kanalizace'!$C$47:$J$74,'06.1 - Kanalizace'!$C$80:$K$246</definedName>
    <definedName name="_xlnm.Print_Area" localSheetId="20">'06.2 - Teplovod'!$C$4:$J$41,'06.2 - Teplovod'!$C$47:$J$73,'06.2 - Teplovod'!$C$79:$K$194</definedName>
    <definedName name="_xlnm.Print_Area" localSheetId="21">'06.3 - Vodovod'!$C$4:$J$41,'06.3 - Vodovod'!$C$47:$J$71,'06.3 - Vodovod'!$C$77:$K$193</definedName>
    <definedName name="_xlnm.Print_Area" localSheetId="22">'06.4 - Ostatní objekty na...'!$C$4:$J$41,'06.4 - Ostatní objekty na...'!$C$47:$J$75,'06.4 - Ostatní objekty na...'!$C$81:$K$210</definedName>
    <definedName name="_xlnm.Print_Area" localSheetId="2">'A - Bourání'!$C$4:$J$41,'A - Bourání'!$C$47:$J$67,'A - Bourání'!$C$73:$K$114</definedName>
    <definedName name="_xlnm.Print_Area" localSheetId="12">'A - Elektroinstalace'!$C$4:$J$41,'A - Elektroinstalace'!$C$47:$J$70,'A - Elektroinstalace'!$C$76:$K$143</definedName>
    <definedName name="_xlnm.Print_Area" localSheetId="5">'a.01 - Základ pod  VZT'!$C$4:$J$41,'a.01 - Základ pod  VZT'!$C$47:$J$68,'a.01 - Základ pod  VZT'!$C$74:$K$120</definedName>
    <definedName name="_xlnm.Print_Area" localSheetId="8">'A.1 - Bourání'!$C$4:$J$41,'A.1 - Bourání'!$C$47:$J$73,'A.1 - Bourání'!$C$79:$K$188</definedName>
    <definedName name="_xlnm.Print_Area" localSheetId="9">'A.2 - Nové konstrukce'!$C$4:$J$41,'A.2 - Nové konstrukce'!$C$47:$J$76,'A.2 - Nové konstrukce'!$C$82:$K$218</definedName>
    <definedName name="_xlnm.Print_Area" localSheetId="14">'B - Elektroinstalace ostatní'!$C$4:$J$41,'B - Elektroinstalace ostatní'!$C$47:$J$76,'B - Elektroinstalace ostatní'!$C$82:$K$428</definedName>
    <definedName name="_xlnm.Print_Area" localSheetId="3">'B - Nové konstrukce'!$C$4:$J$41,'B - Nové konstrukce'!$C$47:$J$73,'B - Nové konstrukce'!$C$79:$K$197</definedName>
    <definedName name="_xlnm.Print_Area" localSheetId="24">'Pokyny pro vyplnění'!$B$2:$K$71,'Pokyny pro vyplnění'!$B$74:$K$118,'Pokyny pro vyplnění'!$B$121:$K$161,'Pokyny pro vyplnění'!$B$164:$K$218</definedName>
    <definedName name="_xlnm.Print_Area" localSheetId="1">'Rekapitulace stavby'!$D$4:$AO$36,'Rekapitulace stavby'!$C$42:$AQ$84</definedName>
    <definedName name="_xlnm.Print_Area" localSheetId="23">'Seznam figur'!$C$4:$G$142</definedName>
    <definedName name="_xlnm.Print_Area" localSheetId="4">'SO01.01b - Ostatní staveb...'!$C$4:$J$39,'SO01.01b - Ostatní staveb...'!$C$45:$J$78,'SO01.01b - Ostatní staveb...'!$C$84:$K$360</definedName>
    <definedName name="_xlnm.Print_Area" localSheetId="6">'SO01.01c - Ostatní pro do...'!$C$4:$J$39,'SO01.01c - Ostatní pro do...'!$C$45:$J$74,'SO01.01c - Ostatní pro do...'!$C$80:$K$291</definedName>
    <definedName name="_xlnm.Print_Area" localSheetId="7">'SO01.01d - Zateplení podl...'!$C$4:$J$39,'SO01.01d - Zateplení podl...'!$C$45:$J$65,'SO01.01d - Zateplení podl...'!$C$71:$K$116</definedName>
    <definedName name="_xlnm.Print_Area" localSheetId="11">'SO02 - Zdravotně technick...'!$C$4:$J$39,'SO02 - Zdravotně technick...'!$C$45:$J$75,'SO02 - Zdravotně technick...'!$C$81:$K$337</definedName>
    <definedName name="_xlnm.Print_Area" localSheetId="16">'SO04a - Vytápění'!$C$4:$J$41,'SO04a - Vytápění'!$C$47:$J$94,'SO04a - Vytápění'!$C$100:$K$352</definedName>
    <definedName name="_xlnm.Print_Area" localSheetId="17">'SO04b - MaR'!$C$4:$J$41,'SO04b - MaR'!$C$47:$J$71,'SO04b - MaR'!$C$77:$K$148</definedName>
    <definedName name="_xlnm.Print_Area" localSheetId="18">'SO05 - VZT'!$C$4:$J$39,'SO05 - VZT'!$C$45:$J$82,'SO05 - VZT'!$C$88:$K$382</definedName>
    <definedName name="_xlnm.Print_Area" localSheetId="10">'Střecha - Nezpůsobilé výdaje'!$C$4:$J$41,'Střecha - Nezpůsobilé výdaje'!$C$47:$J$66,'Střecha - Nezpůsobilé výdaje'!$C$72:$K$94</definedName>
    <definedName name="_xlnm.Print_Area" localSheetId="13">'VRN - Vedlejší rozpočtové...'!$C$4:$J$43,'VRN - Vedlejší rozpočtové...'!$C$49:$J$69,'VRN - Vedlejší rozpočtové...'!$C$75:$K$97</definedName>
    <definedName name="_xlnm.Print_Area" localSheetId="15">'VRN - Vedlejší rozpočtové..._01'!$C$4:$J$43,'VRN - Vedlejší rozpočtové..._01'!$C$49:$J$69,'VRN - Vedlejší rozpočtové..._01'!$C$75:$K$97</definedName>
    <definedName name="Projektant">'Uvodni_list'!$C$23</definedName>
    <definedName name="Stupen">'Uvodni_list'!$C$14</definedName>
    <definedName name="ZakazkaCislo">'Uvodni_list'!$C$15</definedName>
    <definedName name="ZakazkaNazev">'Uvodni_list'!$A$3</definedName>
    <definedName name="_xlnm.Print_Titles" localSheetId="1">'Rekapitulace stavby'!$52:$52</definedName>
    <definedName name="_xlnm.Print_Titles" localSheetId="2">'A - Bourání'!$87:$87</definedName>
    <definedName name="_xlnm.Print_Titles" localSheetId="3">'B - Nové konstrukce'!$93:$93</definedName>
    <definedName name="_xlnm.Print_Titles" localSheetId="4">'SO01.01b - Ostatní staveb...'!$96:$96</definedName>
    <definedName name="_xlnm.Print_Titles" localSheetId="5">'a.01 - Základ pod  VZT'!$88:$88</definedName>
    <definedName name="_xlnm.Print_Titles" localSheetId="6">'SO01.01c - Ostatní pro do...'!$92:$92</definedName>
    <definedName name="_xlnm.Print_Titles" localSheetId="7">'SO01.01d - Zateplení podl...'!$83:$83</definedName>
    <definedName name="_xlnm.Print_Titles" localSheetId="8">'A.1 - Bourání'!$93:$93</definedName>
    <definedName name="_xlnm.Print_Titles" localSheetId="9">'A.2 - Nové konstrukce'!$96:$96</definedName>
    <definedName name="_xlnm.Print_Titles" localSheetId="10">'Střecha - Nezpůsobilé výdaje'!$86:$86</definedName>
    <definedName name="_xlnm.Print_Titles" localSheetId="11">'SO02 - Zdravotně technick...'!$93:$93</definedName>
    <definedName name="_xlnm.Print_Titles" localSheetId="12">'A - Elektroinstalace'!$90:$90</definedName>
    <definedName name="_xlnm.Print_Titles" localSheetId="13">'VRN - Vedlejší rozpočtové...'!$91:$91</definedName>
    <definedName name="_xlnm.Print_Titles" localSheetId="14">'B - Elektroinstalace ostatní'!$96:$96</definedName>
    <definedName name="_xlnm.Print_Titles" localSheetId="15">'VRN - Vedlejší rozpočtové..._01'!$91:$91</definedName>
    <definedName name="_xlnm.Print_Titles" localSheetId="16">'SO04a - Vytápění'!$114:$114</definedName>
    <definedName name="_xlnm.Print_Titles" localSheetId="17">'SO04b - MaR'!$91:$91</definedName>
    <definedName name="_xlnm.Print_Titles" localSheetId="18">'SO05 - VZT'!$100:$100</definedName>
    <definedName name="_xlnm.Print_Titles" localSheetId="19">'06.1 - Kanalizace'!$94:$94</definedName>
    <definedName name="_xlnm.Print_Titles" localSheetId="20">'06.2 - Teplovod'!$93:$93</definedName>
    <definedName name="_xlnm.Print_Titles" localSheetId="21">'06.3 - Vodovod'!$91:$91</definedName>
    <definedName name="_xlnm.Print_Titles" localSheetId="22">'06.4 - Ostatní objekty na...'!$95:$95</definedName>
    <definedName name="_xlnm.Print_Titles" localSheetId="23">'Seznam figur'!$9:$9</definedName>
  </definedNames>
  <calcPr calcId="181029"/>
</workbook>
</file>

<file path=xl/sharedStrings.xml><?xml version="1.0" encoding="utf-8"?>
<sst xmlns="http://schemas.openxmlformats.org/spreadsheetml/2006/main" count="33606" uniqueCount="5366">
  <si>
    <t>Export Komplet</t>
  </si>
  <si>
    <t>VZ</t>
  </si>
  <si>
    <t>2.0</t>
  </si>
  <si>
    <t>ZAMOK</t>
  </si>
  <si>
    <t>False</t>
  </si>
  <si>
    <t>{15ae5ab0-8df2-4d46-85bd-a5f86031e547}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</si>
  <si>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</si>
  <si>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</si>
  <si>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</si>
  <si>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</si>
  <si>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</si>
  <si>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</si>
  <si>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</si>
  <si>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</si>
  <si>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66805159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</si>
  <si>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</si>
  <si>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</si>
  <si>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školní jídelny v budově č.p. 190</t>
  </si>
  <si>
    <t>KSO:</t>
  </si>
  <si>
    <t/>
  </si>
  <si>
    <t>CC-CZ:</t>
  </si>
  <si>
    <t>Místo:</t>
  </si>
  <si>
    <t xml:space="preserve"> </t>
  </si>
  <si>
    <t>Datum:</t>
  </si>
  <si>
    <t>28. 3. 2022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</si>
  <si>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</si>
  <si>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</si>
  <si>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</si>
  <si>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</si>
  <si>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</si>
  <si>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</si>
  <si>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</si>
  <si>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</si>
  <si>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Třinecká projekce, a. s.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</si>
  <si>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</si>
  <si>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</si>
  <si>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</si>
  <si>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</si>
  <si>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</si>
  <si>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</si>
  <si>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</si>
  <si>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</si>
  <si>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</si>
  <si>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</si>
  <si>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</si>
  <si>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</si>
  <si>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</si>
  <si>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</si>
  <si>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</si>
  <si>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</si>
  <si>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</si>
  <si>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</si>
  <si>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</si>
  <si>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</si>
  <si>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</si>
  <si>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</si>
  <si>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</si>
  <si>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</si>
  <si>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</si>
  <si>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</si>
  <si>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</si>
  <si>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</si>
  <si>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</si>
  <si>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</si>
  <si>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</si>
  <si>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</si>
  <si>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</si>
  <si>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</si>
  <si>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</si>
  <si>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</si>
  <si>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</si>
  <si>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</si>
  <si>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</si>
  <si>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</si>
  <si>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SO01.01a</t>
  </si>
  <si>
    <t>Fasáda (Dotace zateplení)</t>
  </si>
  <si>
    <t>STA</t>
  </si>
  <si>
    <t>1</t>
  </si>
  <si>
    <t>{6833b63e-d6c4-4592-8036-fe39775fe787}</t>
  </si>
  <si>
    <t>2</t>
  </si>
  <si>
    <t>/</t>
  </si>
  <si>
    <t>A</t>
  </si>
  <si>
    <t>Bourání</t>
  </si>
  <si>
    <t>Soupis</t>
  </si>
  <si>
    <t>{fb9547b2-6fc9-4cac-971d-ccbd27275a11}</t>
  </si>
  <si>
    <t>B</t>
  </si>
  <si>
    <t>Nové konstrukce</t>
  </si>
  <si>
    <t>{a118af1f-b968-46f2-adee-19c35d2cfe1c}</t>
  </si>
  <si>
    <t>SO01.01b</t>
  </si>
  <si>
    <t>Ostatní stavební práce</t>
  </si>
  <si>
    <t>{3acfc5f8-123d-424a-a39b-e86caea99ca9}</t>
  </si>
  <si>
    <t>###NOINSERT###</t>
  </si>
  <si>
    <t>a.01</t>
  </si>
  <si>
    <t>Základ pod  VZT</t>
  </si>
  <si>
    <t>{f8b2e068-023a-4080-a815-199fbfdb98e5}</t>
  </si>
  <si>
    <t>SO01.01c</t>
  </si>
  <si>
    <t>Ostatní pro dotace_(Dotace gastroprovozy)</t>
  </si>
  <si>
    <t>{8779bc6b-9aa5-4ba1-82f9-7ef4a780e766}</t>
  </si>
  <si>
    <t>SO01.01d</t>
  </si>
  <si>
    <t>Zateplení podlahy (Dotace zateplení)</t>
  </si>
  <si>
    <t>{0b122c15-d320-4a3a-affc-685fcca42cd1}</t>
  </si>
  <si>
    <t>SO01.02</t>
  </si>
  <si>
    <t>Střecha (Dotace zelená střecha)</t>
  </si>
  <si>
    <t>{4aacd259-7754-47d9-8e96-26fcfabf1c17}</t>
  </si>
  <si>
    <t>A.1</t>
  </si>
  <si>
    <t>{28a462c7-9187-4419-9da6-4245f881cdad}</t>
  </si>
  <si>
    <t>A.2</t>
  </si>
  <si>
    <t>{d9e9fcf6-16ef-4b7b-b18e-2b234fc13fbf}</t>
  </si>
  <si>
    <t>Střecha</t>
  </si>
  <si>
    <t>Nezpůsobilé výdaje</t>
  </si>
  <si>
    <t>{f9bd8856-464a-4817-9fd2-5252b446fd2d}</t>
  </si>
  <si>
    <t>SO02</t>
  </si>
  <si>
    <t>Zdravotně technické instalace</t>
  </si>
  <si>
    <t>{a1c13e45-923d-4f96-abf7-69358ab06f72}</t>
  </si>
  <si>
    <t>SO03</t>
  </si>
  <si>
    <t>Elektroinstalace</t>
  </si>
  <si>
    <t>{5d1ea214-74bd-4dc6-a464-2b8ac3e3df47}</t>
  </si>
  <si>
    <t>{89700e78-a629-42be-a1e4-31efda2e58c4}</t>
  </si>
  <si>
    <t>3</t>
  </si>
  <si>
    <t>VRN</t>
  </si>
  <si>
    <t>Vedlejší rozpočtové náklady</t>
  </si>
  <si>
    <t>{e4410c62-a6c0-4b53-9c33-507c649e4ac2}</t>
  </si>
  <si>
    <t>Elektroinstalace ostatní</t>
  </si>
  <si>
    <t>{bcdc7a29-5b01-4015-b3c3-1049f266ed6e}</t>
  </si>
  <si>
    <t>{9b38d92c-fe59-4122-8085-09fb212bacd5}</t>
  </si>
  <si>
    <t>SO04</t>
  </si>
  <si>
    <t>Vytápění</t>
  </si>
  <si>
    <t>{509991dc-7cc3-4954-9751-7190dc7be9e4}</t>
  </si>
  <si>
    <t>SO04a</t>
  </si>
  <si>
    <t>{797fab55-ee6e-4f79-a4a9-b09943fecd63}</t>
  </si>
  <si>
    <t>SO04b</t>
  </si>
  <si>
    <t>MaR</t>
  </si>
  <si>
    <t>{1044f9b4-ce96-4119-981d-313de9a9ba2b}</t>
  </si>
  <si>
    <t>SO05</t>
  </si>
  <si>
    <t>VZT</t>
  </si>
  <si>
    <t>{05c380cc-b644-4485-82bd-fd8534075048}</t>
  </si>
  <si>
    <t>SO06</t>
  </si>
  <si>
    <t>Venkovní inženýrské sítě</t>
  </si>
  <si>
    <t>{1e4261b0-059c-4d02-8bb4-0f32a4c18c8d}</t>
  </si>
  <si>
    <t>06.1</t>
  </si>
  <si>
    <t>Kanalizace</t>
  </si>
  <si>
    <t>{1a598f00-4fdb-4fe2-93e3-ae2f693f51f9}</t>
  </si>
  <si>
    <t>06.2</t>
  </si>
  <si>
    <t>Teplovod</t>
  </si>
  <si>
    <t>{6bf071b0-9973-49c5-824a-6dbe9899e514}</t>
  </si>
  <si>
    <t>06.3</t>
  </si>
  <si>
    <t>Vodovod</t>
  </si>
  <si>
    <t>{a6ec36dc-5d1b-4dc1-be47-dd7fdc3d3a71}</t>
  </si>
  <si>
    <t>06.4</t>
  </si>
  <si>
    <t>Ostatní objekty na IS (šachty, lapač tuku, čerpací stanice)</t>
  </si>
  <si>
    <t>{e345ee81-f7dc-45c0-a55e-66718a4344c8}</t>
  </si>
  <si>
    <t>KRYCÍ LIST SOUPISU PRACÍ</t>
  </si>
  <si>
    <t>Objekt:</t>
  </si>
  <si>
    <t>SO01.01a - Fasáda (Dotace zateplení)</t>
  </si>
  <si>
    <t>Soupis:</t>
  </si>
  <si>
    <t>A - Bourání</t>
  </si>
  <si>
    <t>Město jablunkov</t>
  </si>
  <si>
    <t>47677741</t>
  </si>
  <si>
    <t>CZ47677741</t>
  </si>
  <si>
    <t>Radek Kultán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</si>
  <si>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</si>
  <si>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</si>
  <si>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</si>
  <si>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</si>
  <si>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</si>
  <si>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9 - Ostatní konstrukce a práce-bourání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</si>
  <si>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</si>
  <si>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</si>
  <si>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</si>
  <si>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</si>
  <si>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</si>
  <si>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</si>
  <si>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</si>
  <si>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</si>
  <si>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</si>
  <si>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</si>
  <si>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</si>
  <si>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</si>
  <si>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</si>
  <si>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</si>
  <si>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</si>
  <si>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</si>
  <si>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</si>
  <si>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</si>
  <si>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práce-bourání</t>
  </si>
  <si>
    <t>K</t>
  </si>
  <si>
    <t>962032231</t>
  </si>
  <si>
    <t>Bourání zdiva nadzákladového z cihel nebo tvárnic z cihel pálených nebo vápenopískových, na maltu vápennou nebo vápenocementovou, objemu přes 1 m3</t>
  </si>
  <si>
    <t>m3</t>
  </si>
  <si>
    <t>CS ÚRS 2022 01</t>
  </si>
  <si>
    <t>4</t>
  </si>
  <si>
    <t>-556816873</t>
  </si>
  <si>
    <t>Online PSC</t>
  </si>
  <si>
    <t>https://podminky.urs.cz/item/CS_URS_2022_01/962032231</t>
  </si>
  <si>
    <t>VV</t>
  </si>
  <si>
    <t>0,2*3,5*(7,75+24,03)</t>
  </si>
  <si>
    <t>1,1*0,9*0,3</t>
  </si>
  <si>
    <t>1,5*1,5*0,3+1*2,1*0,3+1*2,1*0,3+0,5*1,5*0,3</t>
  </si>
  <si>
    <t>43*0,5*0,3*3,3</t>
  </si>
  <si>
    <t>Součet</t>
  </si>
  <si>
    <t>966071132</t>
  </si>
  <si>
    <t>Demontáž ocelových konstrukcí profilů hmotnosti přes 30 kg/m, hmotnosti konstrukce přes 5 do 10 t</t>
  </si>
  <si>
    <t>t</t>
  </si>
  <si>
    <t>529299335</t>
  </si>
  <si>
    <t>https://podminky.urs.cz/item/CS_URS_2022_01/966071132</t>
  </si>
  <si>
    <t>968082018</t>
  </si>
  <si>
    <t>Vybourání plastových rámů oken s křídly, dveřních zárubní, vrat rámu oken s křídly, plochy přes 4 m2</t>
  </si>
  <si>
    <t>m2</t>
  </si>
  <si>
    <t>-129530257</t>
  </si>
  <si>
    <t>https://podminky.urs.cz/item/CS_URS_2022_01/968082018</t>
  </si>
  <si>
    <t>38,2*2,4+10,8*2,4+0,9*1,5+6,3*2,4+3,6*2,4+4,8*2,4+2,4*2,4+1,8*2,4+2,4*2,4+3*2,4+0,6*2,4+6*2,4</t>
  </si>
  <si>
    <t>997</t>
  </si>
  <si>
    <t>Přesun sutě</t>
  </si>
  <si>
    <t>997013111</t>
  </si>
  <si>
    <t>Vnitrostaveništní doprava suti a vybouraných hmot vodorovně do 50 m svisle s použitím mechanizace pro budovy a haly výšky do 6 m</t>
  </si>
  <si>
    <t>-320391935</t>
  </si>
  <si>
    <t>https://podminky.urs.cz/item/CS_URS_2022_01/997013111</t>
  </si>
  <si>
    <t>5</t>
  </si>
  <si>
    <t>997013501</t>
  </si>
  <si>
    <t>Odvoz suti a vybouraných hmot na skládku nebo meziskládku se složením, na vzdálenost do 1 km</t>
  </si>
  <si>
    <t>-1937359515</t>
  </si>
  <si>
    <t>https://podminky.urs.cz/item/CS_URS_2022_01/997013501</t>
  </si>
  <si>
    <t>6</t>
  </si>
  <si>
    <t>997013509</t>
  </si>
  <si>
    <t>Odvoz suti a vybouraných hmot na skládku nebo meziskládku se složením, na vzdálenost Příplatek k ceně za každý další i započatý 1 km přes 1 km</t>
  </si>
  <si>
    <t>-662191252</t>
  </si>
  <si>
    <t>https://podminky.urs.cz/item/CS_URS_2022_01/997013509</t>
  </si>
  <si>
    <t>97,182*10 'Přepočtené koeficientem množství</t>
  </si>
  <si>
    <t>7</t>
  </si>
  <si>
    <t>997013601</t>
  </si>
  <si>
    <t>Poplatek za uložení stavebního odpadu na skládce (skládkovné) z prostého betonu zatříděného do Katalogu odpadů pod kódem 17 01 01</t>
  </si>
  <si>
    <t>902621041</t>
  </si>
  <si>
    <t>https://podminky.urs.cz/item/CS_URS_2022_01/997013601</t>
  </si>
  <si>
    <t>8</t>
  </si>
  <si>
    <t>997013631</t>
  </si>
  <si>
    <t>Poplatek za uložení stavebního odpadu na skládce (skládkovné) směsného stavebního a demoličního zatříděného do Katalogu odpadů pod kódem 17 09 04</t>
  </si>
  <si>
    <t>1678690504</t>
  </si>
  <si>
    <t>https://podminky.urs.cz/item/CS_URS_2022_01/997013631</t>
  </si>
  <si>
    <t>B - Nové konstrukce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</si>
  <si>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</si>
  <si>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</si>
  <si>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</si>
  <si>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</si>
  <si>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</si>
  <si>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764 - Konstrukce klempířské</t>
  </si>
  <si>
    <t xml:space="preserve">    766 - Konstrukce truhlářské</t>
  </si>
  <si>
    <t xml:space="preserve">    767 - Konstrukce zámečnické</t>
  </si>
  <si>
    <t>Svislé a kompletní konstrukce</t>
  </si>
  <si>
    <t>311231116</t>
  </si>
  <si>
    <t>Zdivo z cihel pálených nosné z cihel plných dl. 290 mm P 7 až 15, na maltu MC-5 nebo MC-10</t>
  </si>
  <si>
    <t>-2043174767</t>
  </si>
  <si>
    <t>https://podminky.urs.cz/item/CS_URS_2022_01/311231116</t>
  </si>
  <si>
    <t>0,9*0,9*0,3*2</t>
  </si>
  <si>
    <t>2,4*0,6*0,4</t>
  </si>
  <si>
    <t>0,7*1,35*0,3+1,2*1,35*0,3</t>
  </si>
  <si>
    <t>0,45*0,2*0,15+0,45*0,2*0,15</t>
  </si>
  <si>
    <t>1,2*0,6*0,4</t>
  </si>
  <si>
    <t>0,6*0,6*0,4*2</t>
  </si>
  <si>
    <t>Úpravy povrchů, podlahy a osazování výplní</t>
  </si>
  <si>
    <t>622131321</t>
  </si>
  <si>
    <t>Podkladní a spojovací vrstva vnějších omítaných ploch penetrace nanášená strojně stěn</t>
  </si>
  <si>
    <t>2029540759</t>
  </si>
  <si>
    <t>https://podminky.urs.cz/item/CS_URS_2022_01/622131321</t>
  </si>
  <si>
    <t>622142001</t>
  </si>
  <si>
    <t>Potažení vnějších ploch pletivem v ploše nebo pruzích, na plném podkladu sklovláknitým vtlačením do tmelu stěn</t>
  </si>
  <si>
    <t>1937525496</t>
  </si>
  <si>
    <t>https://podminky.urs.cz/item/CS_URS_2022_01/622142001</t>
  </si>
  <si>
    <t>622211021</t>
  </si>
  <si>
    <t>Montáž kontaktního zateplení lepením a mechanickým kotvením z polystyrenových desek na vnější stěny, na podklad betonový nebo z lehčeného betonu, z tvárnic keramických nebo vápenopískových, tloušťky desek přes 80 do 120 mm</t>
  </si>
  <si>
    <t>761923304</t>
  </si>
  <si>
    <t>https://podminky.urs.cz/item/CS_URS_2022_01/622211021</t>
  </si>
  <si>
    <t>127,815*4,85+30</t>
  </si>
  <si>
    <t>-(1,66*2,1+5,3*2,4+5,5*2,4+0,9*1,5+1,6*2,4+1,8*3,2+1,6*1,8+4,8*0,9+1,2*0,9+1,2*0,9+1*2,1)</t>
  </si>
  <si>
    <t>-(1,8*3,3+0,9*2,1+1*2,4+1,2*2,4+2,4*2,4+0,6*0,9+0,6*0,9+0,6*0,9+1,8*1,97)</t>
  </si>
  <si>
    <t>-(2,42*2,4+1,12*2,4+6*2,4+6*2,4+6*2,4+6*2,4+6*2,4+4,6*2,4+0,75*0,9+1,5*0,9+1,5*0,9+0,75*0,9)</t>
  </si>
  <si>
    <t>-128*1,55</t>
  </si>
  <si>
    <t>80</t>
  </si>
  <si>
    <t>M</t>
  </si>
  <si>
    <t>63151550</t>
  </si>
  <si>
    <t>deska izolační sendvičová (polystyren+vata) základní fasádní tl 100mm</t>
  </si>
  <si>
    <t>-675825447</t>
  </si>
  <si>
    <t>P</t>
  </si>
  <si>
    <t>Poznámka k položce:
 λD = 0,033 (W·m-1·K-1)</t>
  </si>
  <si>
    <t>360,065*1,05 'Přepočtené koeficientem množství</t>
  </si>
  <si>
    <t>631515.R1</t>
  </si>
  <si>
    <t>Lepicí kotva pro zdvojování zateplení</t>
  </si>
  <si>
    <t>kus</t>
  </si>
  <si>
    <t>Vlastní</t>
  </si>
  <si>
    <t>2015383124</t>
  </si>
  <si>
    <t>1600*1,05 'Přepočtené koeficientem množství</t>
  </si>
  <si>
    <t>622252001</t>
  </si>
  <si>
    <t>Montáž profilů kontaktního zateplení zakládacích soklových připevněných hmoždinkami</t>
  </si>
  <si>
    <t>m</t>
  </si>
  <si>
    <t>50767450</t>
  </si>
  <si>
    <t>https://podminky.urs.cz/item/CS_URS_2022_01/622252001</t>
  </si>
  <si>
    <t>130</t>
  </si>
  <si>
    <t>59051647</t>
  </si>
  <si>
    <t>profil zakládací Al tl 0,7mm pro ETICS pro izolant tl 100mm</t>
  </si>
  <si>
    <t>693451717</t>
  </si>
  <si>
    <t>130*1,05 'Přepočtené koeficientem množství</t>
  </si>
  <si>
    <t>622531011</t>
  </si>
  <si>
    <t>Omítka tenkovrstvá silikonová vnějších ploch probarvená, včetně penetrace podkladu zrnitá, tloušťky 1,5 mm stěn</t>
  </si>
  <si>
    <t>CS ÚRS 2021 01</t>
  </si>
  <si>
    <t>-542510604</t>
  </si>
  <si>
    <t>https://podminky.urs.cz/item/CS_URS_2021_01/622531011</t>
  </si>
  <si>
    <t>Ostatní konstrukce a práce, bourání</t>
  </si>
  <si>
    <t>10</t>
  </si>
  <si>
    <t>946111113</t>
  </si>
  <si>
    <t>Montáž pojízdných věží trubkových nebo dílcových s maximálním zatížením podlahy do 200 kg/m2 šířky od 0,6 do 0,9 m, délky do 3,2 m, výšky přes 2,5 m do 3,5 m</t>
  </si>
  <si>
    <t>-608868485</t>
  </si>
  <si>
    <t>https://podminky.urs.cz/item/CS_URS_2022_01/946111113</t>
  </si>
  <si>
    <t>11</t>
  </si>
  <si>
    <t>946111213</t>
  </si>
  <si>
    <t>Montáž pojízdných věží trubkových nebo dílcových s maximálním zatížením podlahy do 200 kg/m2 Příplatek za první a každý další den použití pojízdného lešení k ceně -1113</t>
  </si>
  <si>
    <t>1658573509</t>
  </si>
  <si>
    <t>https://podminky.urs.cz/item/CS_URS_2022_01/946111213</t>
  </si>
  <si>
    <t>5*50</t>
  </si>
  <si>
    <t>12</t>
  </si>
  <si>
    <t>946111813</t>
  </si>
  <si>
    <t>Demontáž pojízdných věží trubkových nebo dílcových s maximálním zatížením podlahy do 200 kg/m2 šířky od 0,6 do 0,9 m, délky do 3,2 m, výšky přes 2,5 m do 3,5 m</t>
  </si>
  <si>
    <t>709479334</t>
  </si>
  <si>
    <t>https://podminky.urs.cz/item/CS_URS_2022_01/946111813</t>
  </si>
  <si>
    <t>998</t>
  </si>
  <si>
    <t>Přesun hmot</t>
  </si>
  <si>
    <t>13</t>
  </si>
  <si>
    <t>998021021</t>
  </si>
  <si>
    <t>Přesun hmot pro haly občanské výstavby, výrobu a služby s nosnou svislou konstrukcí zděnou nebo betonovou monolitickou vodorovná dopravní vzdálenost do 100 m, pro haly výšky do 20 m</t>
  </si>
  <si>
    <t>404207700</t>
  </si>
  <si>
    <t>https://podminky.urs.cz/item/CS_URS_2022_01/998021021</t>
  </si>
  <si>
    <t>PSV</t>
  </si>
  <si>
    <t>Práce a dodávky PSV</t>
  </si>
  <si>
    <t>764</t>
  </si>
  <si>
    <t>Konstrukce klempířské</t>
  </si>
  <si>
    <t>14</t>
  </si>
  <si>
    <t>764226442</t>
  </si>
  <si>
    <t>Oplechování parapetů z hliníkového plechu rovných celoplošně lepené, bez rohů rš 200 mm</t>
  </si>
  <si>
    <t>16</t>
  </si>
  <si>
    <t>-2109899384</t>
  </si>
  <si>
    <t>https://podminky.urs.cz/item/CS_URS_2022_01/764226442</t>
  </si>
  <si>
    <t>0,9+1,6*4+1,2*6+1,86+1,6+1+1+1,2*3+1,2*3+0,6*3+0,75*2+1,5*2</t>
  </si>
  <si>
    <t>998764101</t>
  </si>
  <si>
    <t>Přesun hmot pro konstrukce klempířské stanovený z hmotnosti přesunovaného materiálu vodorovná dopravní vzdálenost do 50 m v objektech výšky do 6 m</t>
  </si>
  <si>
    <t>413665458</t>
  </si>
  <si>
    <t>https://podminky.urs.cz/item/CS_URS_2022_01/998764101</t>
  </si>
  <si>
    <t>766</t>
  </si>
  <si>
    <t>Konstrukce truhlářské</t>
  </si>
  <si>
    <t>766694111</t>
  </si>
  <si>
    <t>Montáž ostatních truhlářských konstrukcí parapetních desek dřevěných nebo plastových šířky do 300 mm, délky do 1000 mm</t>
  </si>
  <si>
    <t>-1097850899</t>
  </si>
  <si>
    <t>https://podminky.urs.cz/item/CS_URS_2022_01/766694111</t>
  </si>
  <si>
    <t>17</t>
  </si>
  <si>
    <t>61140085</t>
  </si>
  <si>
    <t>parapet plastový vnitřní – š 150mm, dekor</t>
  </si>
  <si>
    <t>32</t>
  </si>
  <si>
    <t>-1919841947</t>
  </si>
  <si>
    <t>18</t>
  </si>
  <si>
    <t>766694112</t>
  </si>
  <si>
    <t>Montáž ostatních truhlářských konstrukcí parapetních desek dřevěných nebo plastových šířky do 300 mm, délky přes 1000 do 1600 mm</t>
  </si>
  <si>
    <t>-1431332526</t>
  </si>
  <si>
    <t>https://podminky.urs.cz/item/CS_URS_2022_01/766694112</t>
  </si>
  <si>
    <t>19</t>
  </si>
  <si>
    <t>2036462439</t>
  </si>
  <si>
    <t>4*1,6</t>
  </si>
  <si>
    <t>20</t>
  </si>
  <si>
    <t>998766101</t>
  </si>
  <si>
    <t>Přesun hmot pro konstrukce truhlářské stanovený z hmotnosti přesunovaného materiálu vodorovná dopravní vzdálenost do 50 m v objektech výšky do 6 m</t>
  </si>
  <si>
    <t>-1874146126</t>
  </si>
  <si>
    <t>https://podminky.urs.cz/item/CS_URS_2022_01/998766101</t>
  </si>
  <si>
    <t>767</t>
  </si>
  <si>
    <t>Konstrukce zámečnické</t>
  </si>
  <si>
    <t>7671131.R6</t>
  </si>
  <si>
    <t>D+M prosklená hliníková stěna OS1 plochy přes 16 m2 s filtrem slunečníh záření</t>
  </si>
  <si>
    <t>-1612680717</t>
  </si>
  <si>
    <t>92,69</t>
  </si>
  <si>
    <t>22</t>
  </si>
  <si>
    <t>7671131.R7</t>
  </si>
  <si>
    <t>D+M prosklená hliníková stěna OS2 plochy přes 16 m2 bez filtru slunečníh záření</t>
  </si>
  <si>
    <t>-1330501967</t>
  </si>
  <si>
    <t>25,92</t>
  </si>
  <si>
    <t>23</t>
  </si>
  <si>
    <t>767610125</t>
  </si>
  <si>
    <t>Montáž oken jednoduchých z hliníkových nebo ocelových profilů na polyuretanovou pěnu otevíravých do zdiva, plochy do 0,6 m2</t>
  </si>
  <si>
    <t>-659865024</t>
  </si>
  <si>
    <t>https://podminky.urs.cz/item/CS_URS_2022_01/767610125</t>
  </si>
  <si>
    <t>1*0,6</t>
  </si>
  <si>
    <t>0,6*0,9*3</t>
  </si>
  <si>
    <t>24</t>
  </si>
  <si>
    <t>55341009</t>
  </si>
  <si>
    <t>okno Al otevíravé/sklopné trojsklo do plochy 1m2</t>
  </si>
  <si>
    <t>-1282431698</t>
  </si>
  <si>
    <t>25</t>
  </si>
  <si>
    <t>767610126</t>
  </si>
  <si>
    <t>Montáž oken jednoduchých z hliníkových nebo ocelových profilů na polyuretanovou pěnu otevíravých do zdiva, plochy přes 0,6 do 1,5 m2</t>
  </si>
  <si>
    <t>-1982999825</t>
  </si>
  <si>
    <t>https://podminky.urs.cz/item/CS_URS_2022_01/767610126</t>
  </si>
  <si>
    <t>0,9*1,5</t>
  </si>
  <si>
    <t>1,2*0,9*6</t>
  </si>
  <si>
    <t>1,6*0,6</t>
  </si>
  <si>
    <t>1,2*0,6*3</t>
  </si>
  <si>
    <t>0,75*0,9*2</t>
  </si>
  <si>
    <t>1,5*0,9*2</t>
  </si>
  <si>
    <t>26</t>
  </si>
  <si>
    <t>55341011</t>
  </si>
  <si>
    <t>okno Al otevíravé/sklopné trojsklo přes plochu 1m2 do v 1,5m</t>
  </si>
  <si>
    <t>-20803482</t>
  </si>
  <si>
    <t>27</t>
  </si>
  <si>
    <t>767610127</t>
  </si>
  <si>
    <t>Montáž oken jednoduchých z hliníkových nebo ocelových profilů na polyuretanovou pěnu otevíravých do zdiva, plochy přes 1,5 do 2,5 m2</t>
  </si>
  <si>
    <t>1856915982</t>
  </si>
  <si>
    <t>https://podminky.urs.cz/item/CS_URS_2022_01/767610127</t>
  </si>
  <si>
    <t>1,86*1,13</t>
  </si>
  <si>
    <t>1*1,8</t>
  </si>
  <si>
    <t>1,2*1,8*3</t>
  </si>
  <si>
    <t>28</t>
  </si>
  <si>
    <t>-224881951</t>
  </si>
  <si>
    <t>29</t>
  </si>
  <si>
    <t>767610128</t>
  </si>
  <si>
    <t>Montáž oken jednoduchých z hliníkových nebo ocelových profilů na polyuretanovou pěnu otevíravých do zdiva, plochy přes 2,5 m2</t>
  </si>
  <si>
    <t>444960853</t>
  </si>
  <si>
    <t>https://podminky.urs.cz/item/CS_URS_2022_01/767610128</t>
  </si>
  <si>
    <t>1,6*1,8*4</t>
  </si>
  <si>
    <t>30</t>
  </si>
  <si>
    <t>55341013</t>
  </si>
  <si>
    <t>okno Al otevíravé/sklopné trojsklo přes plochu 1m2 v 1,5-2,5m</t>
  </si>
  <si>
    <t>1296151322</t>
  </si>
  <si>
    <t>31</t>
  </si>
  <si>
    <t>767640221</t>
  </si>
  <si>
    <t>Montáž dveří ocelových nebo hliníkových vchodových dvoukřídlové bez nadsvětlíku</t>
  </si>
  <si>
    <t>181550800</t>
  </si>
  <si>
    <t>https://podminky.urs.cz/item/CS_URS_2022_01/767640221</t>
  </si>
  <si>
    <t>55341333</t>
  </si>
  <si>
    <t>dveře dvoukřídlé Al plné max rozměru otvoru 4,84m2 bezpečnostní třídy RC2</t>
  </si>
  <si>
    <t>-1493721205</t>
  </si>
  <si>
    <t>1,6*2,02+1,76*2,07</t>
  </si>
  <si>
    <t>33</t>
  </si>
  <si>
    <t>998767101</t>
  </si>
  <si>
    <t>Přesun hmot pro zámečnické konstrukce stanovený z hmotnosti přesunovaného materiálu vodorovná dopravní vzdálenost do 50 m v objektech výšky do 6 m</t>
  </si>
  <si>
    <t>-2074381727</t>
  </si>
  <si>
    <t>https://podminky.urs.cz/item/CS_URS_2022_01/998767101</t>
  </si>
  <si>
    <t>SO01.01b - Ostatní stavební práce</t>
  </si>
  <si>
    <t>Město Jablunkov</t>
  </si>
  <si>
    <t xml:space="preserve">    2 - Zakládání</t>
  </si>
  <si>
    <t xml:space="preserve">    4 - Vodorovné konstrukce</t>
  </si>
  <si>
    <t xml:space="preserve">    711 - Izolace proti vodě, vlhkosti a plynům</t>
  </si>
  <si>
    <t xml:space="preserve">    725 - Zdravotechnika - zařizovací předměty</t>
  </si>
  <si>
    <t xml:space="preserve">    763 - Konstrukce suché výstavby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</si>
  <si>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</si>
  <si>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</si>
  <si>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</si>
  <si>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</si>
  <si>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Zakládání</t>
  </si>
  <si>
    <t>271532211</t>
  </si>
  <si>
    <t>Podsyp pod základové konstrukce se zhutněním a urovnáním povrchu z kameniva hrubého, frakce 32 - 63 mm</t>
  </si>
  <si>
    <t>-1511250576</t>
  </si>
  <si>
    <t>https://podminky.urs.cz/item/CS_URS_2022_01/271532211</t>
  </si>
  <si>
    <t>1022*0,15+15</t>
  </si>
  <si>
    <t>273313611</t>
  </si>
  <si>
    <t>Základy z betonu prostého desky z betonu kamenem neprokládaného tř. C 16/20</t>
  </si>
  <si>
    <t>-388409521</t>
  </si>
  <si>
    <t>https://podminky.urs.cz/item/CS_URS_2022_01/273313611</t>
  </si>
  <si>
    <t>273321611</t>
  </si>
  <si>
    <t>Základy z betonu železového (bez výztuže) desky z betonu bez zvláštních nároků na prostředí tř. C 30/37</t>
  </si>
  <si>
    <t>-2027908667</t>
  </si>
  <si>
    <t>https://podminky.urs.cz/item/CS_URS_2022_01/273321611</t>
  </si>
  <si>
    <t>1022*0,15</t>
  </si>
  <si>
    <t>2733618.R2</t>
  </si>
  <si>
    <t>Výztuž základových konstrukcí betonářskou ocelí 10 505 (R)</t>
  </si>
  <si>
    <t>657922670</t>
  </si>
  <si>
    <t>0,052</t>
  </si>
  <si>
    <t>0,022</t>
  </si>
  <si>
    <t>0,04</t>
  </si>
  <si>
    <t>0,27</t>
  </si>
  <si>
    <t>273362021</t>
  </si>
  <si>
    <t>Výztuž základů desek ze svařovaných sítí z drátů typu KARI</t>
  </si>
  <si>
    <t>160505759</t>
  </si>
  <si>
    <t>https://podminky.urs.cz/item/CS_URS_2022_01/273362021</t>
  </si>
  <si>
    <t>274321611</t>
  </si>
  <si>
    <t>Základy z betonu železového (bez výztuže) pasy z betonu bez zvláštních nároků na prostředí tř. C 30/37</t>
  </si>
  <si>
    <t>1147185793</t>
  </si>
  <si>
    <t>https://podminky.urs.cz/item/CS_URS_2022_01/274321611</t>
  </si>
  <si>
    <t>2,4*0,4*0,6</t>
  </si>
  <si>
    <t>(2,325+5,76)*0,3*0,43</t>
  </si>
  <si>
    <t>3,25*0,3*0,43</t>
  </si>
  <si>
    <t>5,85*0,3*0,43</t>
  </si>
  <si>
    <t>4,95*0,3*0,43</t>
  </si>
  <si>
    <t>1,32*1,32*0,22</t>
  </si>
  <si>
    <t>0,3*0,45*0,3*2</t>
  </si>
  <si>
    <t>1,2*0,4*0,6</t>
  </si>
  <si>
    <t>0,6*0,4*0,6</t>
  </si>
  <si>
    <t>85*0,32*0,1 "sokl"</t>
  </si>
  <si>
    <t>274351121</t>
  </si>
  <si>
    <t>Bednění základů pasů rovné zřízení</t>
  </si>
  <si>
    <t>1377740814</t>
  </si>
  <si>
    <t>https://podminky.urs.cz/item/CS_URS_2022_01/274351121</t>
  </si>
  <si>
    <t>2,4*0,6*2+1,2*0,6*2+0,6*0,6*4</t>
  </si>
  <si>
    <t>(6,025+3,25+5,675+2,475)*0,8*2</t>
  </si>
  <si>
    <t>55</t>
  </si>
  <si>
    <t>274351122</t>
  </si>
  <si>
    <t>Bednění základů pasů rovné odstranění</t>
  </si>
  <si>
    <t>1100269591</t>
  </si>
  <si>
    <t>https://podminky.urs.cz/item/CS_URS_2022_01/274351122</t>
  </si>
  <si>
    <t>6313192.R1</t>
  </si>
  <si>
    <t>Příplatek k základovým kcím za přidání ocelových vláken (drátkobeton) pro objemové vyztužení 25 kg/m3</t>
  </si>
  <si>
    <t>1369096158</t>
  </si>
  <si>
    <t>317121101</t>
  </si>
  <si>
    <t>Montáž prefabrikovaných překladů délky do 1500 mm</t>
  </si>
  <si>
    <t>-1082933602</t>
  </si>
  <si>
    <t>https://podminky.urs.cz/item/CS_URS_2022_01/317121101</t>
  </si>
  <si>
    <t>2+2+4</t>
  </si>
  <si>
    <t>59321211</t>
  </si>
  <si>
    <t>překlad železobetonový RZP vylehčený 1490x140x140mm</t>
  </si>
  <si>
    <t>2030720724</t>
  </si>
  <si>
    <t>317142422</t>
  </si>
  <si>
    <t>Překlady nenosné z pórobetonu osazené do tenkého maltového lože, výšky do 250 mm, šířky překladu 100 mm, délky překladu přes 1000 do 1250 mm</t>
  </si>
  <si>
    <t>-211072100</t>
  </si>
  <si>
    <t>https://podminky.urs.cz/item/CS_URS_2022_01/317142422</t>
  </si>
  <si>
    <t>317142442</t>
  </si>
  <si>
    <t>Překlady nenosné z pórobetonu osazené do tenkého maltového lože, výšky do 250 mm, šířky překladu 150 mm, délky překladu přes 1000 do 1250 mm</t>
  </si>
  <si>
    <t>973932096</t>
  </si>
  <si>
    <t>https://podminky.urs.cz/item/CS_URS_2022_01/317142442</t>
  </si>
  <si>
    <t>317941123</t>
  </si>
  <si>
    <t>Osazování ocelových válcovaných nosníků na zdivu I nebo IE nebo U nebo UE nebo L č. 14 až 22 nebo výšky do 220 mm</t>
  </si>
  <si>
    <t>-1985715823</t>
  </si>
  <si>
    <t>https://podminky.urs.cz/item/CS_URS_2022_01/317941123</t>
  </si>
  <si>
    <t>13010720</t>
  </si>
  <si>
    <t>ocel profilová jakost S235JR (11 375) průřez I (IPN) 180</t>
  </si>
  <si>
    <t>-773978461</t>
  </si>
  <si>
    <t>338171111</t>
  </si>
  <si>
    <t>Montáž sloupků a vzpěr plotových ocelových trubkových nebo profilovaných výšky do 2,00 m se zalitím cementovou maltou do vynechaných otvorů</t>
  </si>
  <si>
    <t>-731969130</t>
  </si>
  <si>
    <t>https://podminky.urs.cz/item/CS_URS_2022_01/338171111</t>
  </si>
  <si>
    <t>55342260</t>
  </si>
  <si>
    <t>sloupek plotový koncový Pz a komaxitový 2000/48x1,5mm</t>
  </si>
  <si>
    <t>-915297478</t>
  </si>
  <si>
    <t>342272225</t>
  </si>
  <si>
    <t>Příčky z pórobetonových tvárnic hladkých na tenké maltové lože objemová hmotnost do 500 kg/m3, tloušťka příčky 100 mm</t>
  </si>
  <si>
    <t>1494793218</t>
  </si>
  <si>
    <t>https://podminky.urs.cz/item/CS_URS_2022_01/342272225</t>
  </si>
  <si>
    <t>342272245</t>
  </si>
  <si>
    <t>Příčky z pórobetonových tvárnic hladkých na tenké maltové lože objemová hmotnost do 500 kg/m3, tloušťka příčky 150 mm</t>
  </si>
  <si>
    <t>780185825</t>
  </si>
  <si>
    <t>https://podminky.urs.cz/item/CS_URS_2022_01/342272245</t>
  </si>
  <si>
    <t>346272236</t>
  </si>
  <si>
    <t>Přizdívky z pórobetonových tvárnic objemová hmotnost do 500 kg/m3, na tenké maltové lože, tloušťka přizdívky 100 mm</t>
  </si>
  <si>
    <t>-1688555942</t>
  </si>
  <si>
    <t>https://podminky.urs.cz/item/CS_URS_2022_01/346272236</t>
  </si>
  <si>
    <t>1,9*1,2+1,8*1,2</t>
  </si>
  <si>
    <t>346272256</t>
  </si>
  <si>
    <t>Přizdívky z pórobetonových tvárnic objemová hmotnost do 500 kg/m3, na tenké maltové lože, tloušťka přizdívky 150 mm</t>
  </si>
  <si>
    <t>293597131</t>
  </si>
  <si>
    <t>https://podminky.urs.cz/item/CS_URS_2022_01/346272256</t>
  </si>
  <si>
    <t>1,1*1,2+0,9*1,2*2+1,8*1,2</t>
  </si>
  <si>
    <t>348101220</t>
  </si>
  <si>
    <t>Osazení vrat nebo vrátek k oplocení na sloupky ocelové, plochy jednotlivě přes 2 do 4 m2</t>
  </si>
  <si>
    <t>-1743864829</t>
  </si>
  <si>
    <t>https://podminky.urs.cz/item/CS_URS_2022_01/348101220</t>
  </si>
  <si>
    <t>55342338</t>
  </si>
  <si>
    <t>brána plotová dvoukřídlá Pz 3500x1530mm</t>
  </si>
  <si>
    <t>1987631892</t>
  </si>
  <si>
    <t>348401120</t>
  </si>
  <si>
    <t>Montáž oplocení z pletiva strojového s napínacími dráty do 1,6 m</t>
  </si>
  <si>
    <t>-26005499</t>
  </si>
  <si>
    <t>https://podminky.urs.cz/item/CS_URS_2022_01/348401120</t>
  </si>
  <si>
    <t>31324756</t>
  </si>
  <si>
    <t>pletivo drátěné se čtvercovými oky zapletené Pz 50x2x1600mm</t>
  </si>
  <si>
    <t>123925703</t>
  </si>
  <si>
    <t>Vodorovné konstrukce</t>
  </si>
  <si>
    <t>417321616</t>
  </si>
  <si>
    <t>Ztužující pásy a věnce z betonu železového (bez výztuže) tř. C 30/37</t>
  </si>
  <si>
    <t>1027815088</t>
  </si>
  <si>
    <t>https://podminky.urs.cz/item/CS_URS_2022_01/417321616</t>
  </si>
  <si>
    <t>417351115</t>
  </si>
  <si>
    <t>Bednění bočnic ztužujících pásů a věnců včetně vzpěr zřízení</t>
  </si>
  <si>
    <t>2062480161</t>
  </si>
  <si>
    <t>https://podminky.urs.cz/item/CS_URS_2022_01/417351115</t>
  </si>
  <si>
    <t>417351116</t>
  </si>
  <si>
    <t>Bednění bočnic ztužujících pásů a věnců včetně vzpěr odstranění</t>
  </si>
  <si>
    <t>877500803</t>
  </si>
  <si>
    <t>https://podminky.urs.cz/item/CS_URS_2022_01/417351116</t>
  </si>
  <si>
    <t>417361821</t>
  </si>
  <si>
    <t>Výztuž ztužujících pásů a věnců z betonářské oceli 10 505 (R) nebo BSt 500</t>
  </si>
  <si>
    <t>20298418</t>
  </si>
  <si>
    <t>https://podminky.urs.cz/item/CS_URS_2022_01/417361821</t>
  </si>
  <si>
    <t>612131321</t>
  </si>
  <si>
    <t>Podkladní a spojovací vrstva vnitřních omítaných ploch penetrace disperzní nanášená strojně stěn</t>
  </si>
  <si>
    <t>708193683</t>
  </si>
  <si>
    <t>https://podminky.urs.cz/item/CS_URS_2022_01/612131321</t>
  </si>
  <si>
    <t>612142001</t>
  </si>
  <si>
    <t>Potažení vnitřních ploch pletivem v ploše nebo pruzích, na plném podkladu sklovláknitým vtlačením do tmelu stěn</t>
  </si>
  <si>
    <t>1203898342</t>
  </si>
  <si>
    <t>https://podminky.urs.cz/item/CS_URS_2022_01/612142001</t>
  </si>
  <si>
    <t>612321341</t>
  </si>
  <si>
    <t>Omítka vápenocementová vnitřních ploch nanášená strojně dvouvrstvá, tloušťky jádrové omítky do 10 mm a tloušťky štuku do 3 mm štuková svislých konstrukcí stěn</t>
  </si>
  <si>
    <t>-1805805213</t>
  </si>
  <si>
    <t>https://podminky.urs.cz/item/CS_URS_2022_01/612321341</t>
  </si>
  <si>
    <t>Poznámka k položce:
Vč. omitkových profilů</t>
  </si>
  <si>
    <t>632481215</t>
  </si>
  <si>
    <t>Separační vrstva k oddělení podlahových vrstev z geotextilie</t>
  </si>
  <si>
    <t>1954063421</t>
  </si>
  <si>
    <t>https://podminky.urs.cz/item/CS_URS_2022_01/632481215</t>
  </si>
  <si>
    <t>34</t>
  </si>
  <si>
    <t>642942111</t>
  </si>
  <si>
    <t>Osazování zárubní nebo rámů kovových dveřních lisovaných nebo z úhelníků bez dveřních křídel na cementovou maltu, plochy otvoru do 2,5 m2</t>
  </si>
  <si>
    <t>-1745486326</t>
  </si>
  <si>
    <t>https://podminky.urs.cz/item/CS_URS_2022_01/642942111</t>
  </si>
  <si>
    <t>35</t>
  </si>
  <si>
    <t>55331391</t>
  </si>
  <si>
    <t>zárubeň dvoukřídlá ocelová pro zdění tl stěny 110-150mm rozměru 1450/1970, 2100mm</t>
  </si>
  <si>
    <t>823054772</t>
  </si>
  <si>
    <t>36</t>
  </si>
  <si>
    <t>55331390</t>
  </si>
  <si>
    <t>zárubeň dvoukřídlá ocelová pro zdění tl stěny 110-150mm rozměru 1250/1970, 2100mm</t>
  </si>
  <si>
    <t>1685164660</t>
  </si>
  <si>
    <t>37</t>
  </si>
  <si>
    <t>55331384</t>
  </si>
  <si>
    <t>zárubeň jednokřídlá ocelová pro zdění tl stěny 110-150mm rozměru 800/1970, 2100mm</t>
  </si>
  <si>
    <t>581198797</t>
  </si>
  <si>
    <t>38</t>
  </si>
  <si>
    <t>55331382</t>
  </si>
  <si>
    <t>zárubeň jednokřídlá ocelová pro zdění tl stěny 110-150mm rozměru 700/1970, 2100mm</t>
  </si>
  <si>
    <t>-617280395</t>
  </si>
  <si>
    <t>39</t>
  </si>
  <si>
    <t>642945111</t>
  </si>
  <si>
    <t>Osazování ocelových zárubní protipožárních nebo protiplynových dveří do vynechaného otvoru, s obetonováním, dveří jednokřídlových do 2,5 m2</t>
  </si>
  <si>
    <t>-110994945</t>
  </si>
  <si>
    <t>https://podminky.urs.cz/item/CS_URS_2022_01/642945111</t>
  </si>
  <si>
    <t>40</t>
  </si>
  <si>
    <t>55331386</t>
  </si>
  <si>
    <t>zárubeň jednokřídlá ocelová pro zdění tl stěny 110-150mm rozměru 900/1970, 2100mm</t>
  </si>
  <si>
    <t>458486906</t>
  </si>
  <si>
    <t>41</t>
  </si>
  <si>
    <t>642945112</t>
  </si>
  <si>
    <t>Osazování ocelových zárubní protipožárních nebo protiplynových dveří do vynechaného otvoru, s obetonováním, dveří dvoukřídlových přes 2,5 do 6,5 m2</t>
  </si>
  <si>
    <t>-1081004043</t>
  </si>
  <si>
    <t>https://podminky.urs.cz/item/CS_URS_2022_01/642945112</t>
  </si>
  <si>
    <t>42</t>
  </si>
  <si>
    <t>553313.R</t>
  </si>
  <si>
    <t>zárubeň ocelová pro běžné zdění a pórobeton 150 dvoukřídlá 1800</t>
  </si>
  <si>
    <t>-1323842010</t>
  </si>
  <si>
    <t>43</t>
  </si>
  <si>
    <t>941AR</t>
  </si>
  <si>
    <t>Soubor prací a technologie pro provedení stavby, dle norem BOZP</t>
  </si>
  <si>
    <t>soubor</t>
  </si>
  <si>
    <t>-842893460</t>
  </si>
  <si>
    <t xml:space="preserve">Poznámka k položce:
Jedná se např. o lešení, bezpečnostní opatření a značení, příp. sklady materiálu. Zhotovitel nacení vlastní řešení provádění prací a dopravy osob a materiálu, dle norem BOZP a svých možností.
</t>
  </si>
  <si>
    <t>44</t>
  </si>
  <si>
    <t>941AR01</t>
  </si>
  <si>
    <t>2109818581</t>
  </si>
  <si>
    <t xml:space="preserve">Poznámka k položce:
Jedná se např. o lešení, bezpečnostní opatření (oplocení) a značení, příp. sklady materiálu. Firmy nacení vlastní řešení provádění prací a dopravy osob a materiálu, dle norem BOZP a požadavků PD. Statické zajíštění zachovávaných konstrukcí.
</t>
  </si>
  <si>
    <t>45</t>
  </si>
  <si>
    <t>961055111</t>
  </si>
  <si>
    <t>Bourání základů z betonu železového</t>
  </si>
  <si>
    <t>-1072210310</t>
  </si>
  <si>
    <t>https://podminky.urs.cz/item/CS_URS_2022_01/961055111</t>
  </si>
  <si>
    <t>1022*0,1 "zakl. deska"</t>
  </si>
  <si>
    <t>46</t>
  </si>
  <si>
    <t>962031132</t>
  </si>
  <si>
    <t>Bourání příček z cihel, tvárnic nebo příčkovek z cihel pálených, plných nebo dutých na maltu vápennou nebo vápenocementovou, tl. do 100 mm</t>
  </si>
  <si>
    <t>2069789947</t>
  </si>
  <si>
    <t>https://podminky.urs.cz/item/CS_URS_2022_01/962031132</t>
  </si>
  <si>
    <t>47</t>
  </si>
  <si>
    <t>962031133</t>
  </si>
  <si>
    <t>Bourání příček z cihel, tvárnic nebo příčkovek z cihel pálených, plných nebo dutých na maltu vápennou nebo vápenocementovou, tl. do 150 mm</t>
  </si>
  <si>
    <t>1463530109</t>
  </si>
  <si>
    <t>https://podminky.urs.cz/item/CS_URS_2022_01/962031133</t>
  </si>
  <si>
    <t>48</t>
  </si>
  <si>
    <t>963051110</t>
  </si>
  <si>
    <t>Bourání železobetonových stropů deskových, tl. do 80 mm</t>
  </si>
  <si>
    <t>1761579010</t>
  </si>
  <si>
    <t>https://podminky.urs.cz/item/CS_URS_2022_01/963051110</t>
  </si>
  <si>
    <t>49</t>
  </si>
  <si>
    <t>965042141</t>
  </si>
  <si>
    <t>Bourání mazanin betonových nebo z litého asfaltu tl. do 100 mm, plochy přes 4 m2</t>
  </si>
  <si>
    <t>-2030093409</t>
  </si>
  <si>
    <t>https://podminky.urs.cz/item/CS_URS_2022_01/965042141</t>
  </si>
  <si>
    <t>1022*0,075</t>
  </si>
  <si>
    <t>50</t>
  </si>
  <si>
    <t>965045113</t>
  </si>
  <si>
    <t>Bourání potěrů tl. do 50 mm cementových nebo pískocementových, plochy přes 4 m2</t>
  </si>
  <si>
    <t>-1655866909</t>
  </si>
  <si>
    <t>https://podminky.urs.cz/item/CS_URS_2022_01/965045113</t>
  </si>
  <si>
    <t>12,07+5,7+6,72+13,68+16,1+3,6+4,77+1,83</t>
  </si>
  <si>
    <t>51</t>
  </si>
  <si>
    <t>965082941</t>
  </si>
  <si>
    <t>Odstranění násypu pod podlahami nebo ochranného násypu na střechách tl. přes 200 mm jakékoliv plochy</t>
  </si>
  <si>
    <t>1916541654</t>
  </si>
  <si>
    <t>https://podminky.urs.cz/item/CS_URS_2022_01/965082941</t>
  </si>
  <si>
    <t>(1022-317+20*0,6)*0,37</t>
  </si>
  <si>
    <t>-60*0,37 "stěny kanálku"</t>
  </si>
  <si>
    <t>52</t>
  </si>
  <si>
    <t>968072455</t>
  </si>
  <si>
    <t>Vybourání kovových rámů oken s křídly, dveřních zárubní, vrat, stěn, ostění nebo obkladů dveřních zárubní, plochy do 2 m2</t>
  </si>
  <si>
    <t>1963965218</t>
  </si>
  <si>
    <t>https://podminky.urs.cz/item/CS_URS_2022_01/968072455</t>
  </si>
  <si>
    <t>53</t>
  </si>
  <si>
    <t>968072456</t>
  </si>
  <si>
    <t>Vybourání kovových rámů oken s křídly, dveřních zárubní, vrat, stěn, ostění nebo obkladů dveřních zárubní, plochy přes 2 m2</t>
  </si>
  <si>
    <t>666417127</t>
  </si>
  <si>
    <t>https://podminky.urs.cz/item/CS_URS_2022_01/968072456</t>
  </si>
  <si>
    <t>54</t>
  </si>
  <si>
    <t>977312114</t>
  </si>
  <si>
    <t>Řezání stávajících betonových mazanin s vyztužením hloubky přes 150 do 200 mm</t>
  </si>
  <si>
    <t>359254258</t>
  </si>
  <si>
    <t>https://podminky.urs.cz/item/CS_URS_2022_01/977312114</t>
  </si>
  <si>
    <t>978013191</t>
  </si>
  <si>
    <t>Otlučení vápenných nebo vápenocementových omítek vnitřních ploch stěn s vyškrabáním spar, s očištěním zdiva, v rozsahu přes 50 do 100 %</t>
  </si>
  <si>
    <t>1112446766</t>
  </si>
  <si>
    <t>https://podminky.urs.cz/item/CS_URS_2022_01/978013191</t>
  </si>
  <si>
    <t>56</t>
  </si>
  <si>
    <t>985331113</t>
  </si>
  <si>
    <t>Dodatečné vlepování betonářské výztuže včetně vyvrtání a vyčištění otvoru cementovou aktivovanou maltou průměr výztuže 12 mm</t>
  </si>
  <si>
    <t>941770545</t>
  </si>
  <si>
    <t>https://podminky.urs.cz/item/CS_URS_2022_01/985331113</t>
  </si>
  <si>
    <t>54*0,25</t>
  </si>
  <si>
    <t>27*0,2</t>
  </si>
  <si>
    <t>57</t>
  </si>
  <si>
    <t>13021013</t>
  </si>
  <si>
    <t>tyč ocelová kruhová žebírková DIN 488 jakost B500B (10 505) výztuž do betonu D 12mm</t>
  </si>
  <si>
    <t>1208709543</t>
  </si>
  <si>
    <t>39,5604395604396*0,00091 'Přepočtené koeficientem množství</t>
  </si>
  <si>
    <t>58</t>
  </si>
  <si>
    <t>-1710171932</t>
  </si>
  <si>
    <t>59</t>
  </si>
  <si>
    <t>-2108378049</t>
  </si>
  <si>
    <t>60</t>
  </si>
  <si>
    <t>-234027633</t>
  </si>
  <si>
    <t>876,448*10 'Přepočtené koeficientem množství</t>
  </si>
  <si>
    <t>61</t>
  </si>
  <si>
    <t>-2146632458</t>
  </si>
  <si>
    <t>62</t>
  </si>
  <si>
    <t>997013602</t>
  </si>
  <si>
    <t>Poplatek za uložení stavebního odpadu na skládce (skládkovné) z armovaného betonu zatříděného do Katalogu odpadů pod kódem 17 01 01</t>
  </si>
  <si>
    <t>-1828851026</t>
  </si>
  <si>
    <t>https://podminky.urs.cz/item/CS_URS_2022_01/997013602</t>
  </si>
  <si>
    <t>63</t>
  </si>
  <si>
    <t>997013603</t>
  </si>
  <si>
    <t>Poplatek za uložení stavebního odpadu na skládce (skládkovné) cihelného zatříděného do Katalogu odpadů pod kódem 17 01 02</t>
  </si>
  <si>
    <t>-1740523415</t>
  </si>
  <si>
    <t>https://podminky.urs.cz/item/CS_URS_2022_01/997013603</t>
  </si>
  <si>
    <t>64</t>
  </si>
  <si>
    <t>-483198124</t>
  </si>
  <si>
    <t>65</t>
  </si>
  <si>
    <t>997013655</t>
  </si>
  <si>
    <t>Poplatek za uložení stavebního odpadu na skládce (skládkovné) zeminy a kamení zatříděného do Katalogu odpadů pod kódem 17 05 04</t>
  </si>
  <si>
    <t>-577419000</t>
  </si>
  <si>
    <t>https://podminky.urs.cz/item/CS_URS_2022_01/997013655</t>
  </si>
  <si>
    <t>66</t>
  </si>
  <si>
    <t>-2077774842</t>
  </si>
  <si>
    <t>711</t>
  </si>
  <si>
    <t>Izolace proti vodě, vlhkosti a plynům</t>
  </si>
  <si>
    <t>67</t>
  </si>
  <si>
    <t>711131811</t>
  </si>
  <si>
    <t>Odstranění izolace proti zemní vlhkosti na ploše vodorovné V</t>
  </si>
  <si>
    <t>1187239696</t>
  </si>
  <si>
    <t>https://podminky.urs.cz/item/CS_URS_2022_01/711131811</t>
  </si>
  <si>
    <t>68</t>
  </si>
  <si>
    <t>711193121</t>
  </si>
  <si>
    <t>Izolace proti zemní vlhkosti ostatní těsnicí hmotou dvousložkovou na bázi cementu na ploše vodorovné V</t>
  </si>
  <si>
    <t>-1414759443</t>
  </si>
  <si>
    <t>https://podminky.urs.cz/item/CS_URS_2022_01/711193121</t>
  </si>
  <si>
    <t>Poznámka k položce:
Např. Aquafin-2K</t>
  </si>
  <si>
    <t>1022</t>
  </si>
  <si>
    <t>69</t>
  </si>
  <si>
    <t>711199101</t>
  </si>
  <si>
    <t>Provedení izolace proti zemní vlhkosti hydroizolační stěrkou doplňků vodotěsné těsnící pásky pro dilatační a styčné spáry</t>
  </si>
  <si>
    <t>-754085865</t>
  </si>
  <si>
    <t>https://podminky.urs.cz/item/CS_URS_2022_01/711199101</t>
  </si>
  <si>
    <t>173</t>
  </si>
  <si>
    <t>70</t>
  </si>
  <si>
    <t>R1.205936001</t>
  </si>
  <si>
    <t>páska pružná těsnící hydroizolační š do 125mm</t>
  </si>
  <si>
    <t>43131094</t>
  </si>
  <si>
    <t>71</t>
  </si>
  <si>
    <t>998711101</t>
  </si>
  <si>
    <t>Přesun hmot pro izolace proti vodě, vlhkosti a plynům stanovený z hmotnosti přesunovaného materiálu vodorovná dopravní vzdálenost do 50 m v objektech výšky do 6 m</t>
  </si>
  <si>
    <t>-1967213999</t>
  </si>
  <si>
    <t>https://podminky.urs.cz/item/CS_URS_2022_01/998711101</t>
  </si>
  <si>
    <t>725</t>
  </si>
  <si>
    <t>Zdravotechnika - zařizovací předměty</t>
  </si>
  <si>
    <t>72</t>
  </si>
  <si>
    <t>725650.R1</t>
  </si>
  <si>
    <t>Demontáž plynových otopných těles skříňových</t>
  </si>
  <si>
    <t>-1173058369</t>
  </si>
  <si>
    <t>763</t>
  </si>
  <si>
    <t>Konstrukce suché výstavby</t>
  </si>
  <si>
    <t>73</t>
  </si>
  <si>
    <t>763135101</t>
  </si>
  <si>
    <t>Montáž sádrokartonového podhledu kazetového demontovatelného, velikosti kazet 600x600 mm včetně zavěšené nosné konstrukce viditelné</t>
  </si>
  <si>
    <t>-1060625553</t>
  </si>
  <si>
    <t>https://podminky.urs.cz/item/CS_URS_2022_01/763135101</t>
  </si>
  <si>
    <t>74</t>
  </si>
  <si>
    <t>59030575</t>
  </si>
  <si>
    <t>podhled kazetový děrovaný kruh 6,5mm, polozapuštěný rastr tl 10mm 600x600mm</t>
  </si>
  <si>
    <t>-629880304</t>
  </si>
  <si>
    <t>317,7</t>
  </si>
  <si>
    <t>317,7*1,05 'Přepočtené koeficientem množství</t>
  </si>
  <si>
    <t>75</t>
  </si>
  <si>
    <t>59030570</t>
  </si>
  <si>
    <t>podhled kazetový bez děrování viditelný rastr tl 10mm 600x600mm</t>
  </si>
  <si>
    <t>-1891196764</t>
  </si>
  <si>
    <t>154,46*1,05 'Přepočtené koeficientem množství</t>
  </si>
  <si>
    <t>76</t>
  </si>
  <si>
    <t>998763301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</si>
  <si>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</si>
  <si>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-51328023</t>
  </si>
  <si>
    <t>https://podminky.urs.cz/item/CS_URS_2022_01/998763301</t>
  </si>
  <si>
    <t>77</t>
  </si>
  <si>
    <t>766622125</t>
  </si>
  <si>
    <t>Montáž oken plastových včetně montáže rámu plochy přes 1 m2 otevíravých do dřevěné konstrukce, výšky do 1,5 m</t>
  </si>
  <si>
    <t>-184986046</t>
  </si>
  <si>
    <t>https://podminky.urs.cz/item/CS_URS_2022_01/766622125</t>
  </si>
  <si>
    <t>1*1,2*2</t>
  </si>
  <si>
    <t>78</t>
  </si>
  <si>
    <t>611400.R2</t>
  </si>
  <si>
    <t>okno plastové výsuvné, jednoduché bezpenostní zasklení přes plochu 1m2 do v 1,5m</t>
  </si>
  <si>
    <t>1400953131</t>
  </si>
  <si>
    <t>79</t>
  </si>
  <si>
    <t>766660001</t>
  </si>
  <si>
    <t>Montáž dveřních křídel dřevěných nebo plastových otevíravých do ocelové zárubně povrchově upravených jednokřídlových, šířky do 800 mm</t>
  </si>
  <si>
    <t>-1662702319</t>
  </si>
  <si>
    <t>https://podminky.urs.cz/item/CS_URS_2022_01/766660001</t>
  </si>
  <si>
    <t>61161013</t>
  </si>
  <si>
    <t>dveře jednokřídlé dřevotřískové povrch lakovaný plné 700x1970-2100mm</t>
  </si>
  <si>
    <t>-407410694</t>
  </si>
  <si>
    <t>81</t>
  </si>
  <si>
    <t>61161014</t>
  </si>
  <si>
    <t>dveře jednokřídlé dřevotřískové povrch lakovaný plné 800x1970-2100mm</t>
  </si>
  <si>
    <t>637479247</t>
  </si>
  <si>
    <t>82</t>
  </si>
  <si>
    <t>61161020</t>
  </si>
  <si>
    <t>dveře jednokřídlé dřevotřískové povrch lakovaný částečně prosklené 800x1970-2100mm</t>
  </si>
  <si>
    <t>-2035077733</t>
  </si>
  <si>
    <t>83</t>
  </si>
  <si>
    <t>766660011</t>
  </si>
  <si>
    <t>Montáž dveřních křídel dřevěných nebo plastových otevíravých do ocelové zárubně povrchově upravených dvoukřídlových, šířky do 1450 mm</t>
  </si>
  <si>
    <t>1976391228</t>
  </si>
  <si>
    <t>https://podminky.urs.cz/item/CS_URS_2022_01/766660011</t>
  </si>
  <si>
    <t>84</t>
  </si>
  <si>
    <t>61161043</t>
  </si>
  <si>
    <t>dveře dvoukřídlé dřevotřískové povrch lakovaný plné 1450x1970-2100mm</t>
  </si>
  <si>
    <t>1571768436</t>
  </si>
  <si>
    <t>85</t>
  </si>
  <si>
    <t>61161042</t>
  </si>
  <si>
    <t>dveře dvoukřídlé dřevotřískové povrch lakovaný plné 1250x1970-2100mm</t>
  </si>
  <si>
    <t>-715055464</t>
  </si>
  <si>
    <t>86</t>
  </si>
  <si>
    <t>766660022</t>
  </si>
  <si>
    <t>Montáž dveřních křídel dřevěných nebo plastových otevíravých do ocelové zárubně protipožárních jednokřídlových, šířky přes 800 mm</t>
  </si>
  <si>
    <t>490734442</t>
  </si>
  <si>
    <t>https://podminky.urs.cz/item/CS_URS_2022_01/766660022</t>
  </si>
  <si>
    <t>87</t>
  </si>
  <si>
    <t>61165340</t>
  </si>
  <si>
    <t>dveře jednokřídlé dřevotřískové protipožární EI (EW) 30 D3 povrch lakovaný plné 900x1970-2100mm</t>
  </si>
  <si>
    <t>-1025845194</t>
  </si>
  <si>
    <t>88</t>
  </si>
  <si>
    <t>766660031</t>
  </si>
  <si>
    <t>Montáž dveřních křídel dřevěných nebo plastových otevíravých do ocelové zárubně protipožárních dvoukřídlových jakékoliv šířky</t>
  </si>
  <si>
    <t>85380718</t>
  </si>
  <si>
    <t>https://podminky.urs.cz/item/CS_URS_2022_01/766660031</t>
  </si>
  <si>
    <t>89</t>
  </si>
  <si>
    <t>61161058</t>
  </si>
  <si>
    <t>dveře dvoukřídlé dřevotřískové protipožární EI (EW) 30 D3 povrch lakovaný plné 1800x1970-2100mm</t>
  </si>
  <si>
    <t>1412108818</t>
  </si>
  <si>
    <t>90</t>
  </si>
  <si>
    <t>1740912468</t>
  </si>
  <si>
    <t>1+1+1+3</t>
  </si>
  <si>
    <t>91</t>
  </si>
  <si>
    <t>1839871418</t>
  </si>
  <si>
    <t>92</t>
  </si>
  <si>
    <t>-1250637489</t>
  </si>
  <si>
    <t>6+1+3+3+2</t>
  </si>
  <si>
    <t>93</t>
  </si>
  <si>
    <t>-939945292</t>
  </si>
  <si>
    <t>6*1,2+1*4,6+3*1,2+3*1,2+2*1,5</t>
  </si>
  <si>
    <t>94</t>
  </si>
  <si>
    <t>766694113</t>
  </si>
  <si>
    <t>Montáž ostatních truhlářských konstrukcí parapetních desek dřevěných nebo plastových šířky do 300 mm, délky přes 1600 do 2600 mm</t>
  </si>
  <si>
    <t>1630016572</t>
  </si>
  <si>
    <t>https://podminky.urs.cz/item/CS_URS_2022_01/766694113</t>
  </si>
  <si>
    <t>95</t>
  </si>
  <si>
    <t>772116419</t>
  </si>
  <si>
    <t>96</t>
  </si>
  <si>
    <t>1563209715</t>
  </si>
  <si>
    <t>97</t>
  </si>
  <si>
    <t>767640111</t>
  </si>
  <si>
    <t>Montáž dveří ocelových nebo hliníkových vchodových jednokřídlových bez nadsvětlíku</t>
  </si>
  <si>
    <t>240810599</t>
  </si>
  <si>
    <t>https://podminky.urs.cz/item/CS_URS_2022_01/767640111</t>
  </si>
  <si>
    <t>98</t>
  </si>
  <si>
    <t>55341330</t>
  </si>
  <si>
    <t>dveře jednokřídlé Al plné max rozměru otvoru 2,42m2 bezpečnostní třídy RC2</t>
  </si>
  <si>
    <t>265425418</t>
  </si>
  <si>
    <t>0,9*2,02</t>
  </si>
  <si>
    <t>99</t>
  </si>
  <si>
    <t>-697485664</t>
  </si>
  <si>
    <t>771</t>
  </si>
  <si>
    <t>Podlahy z dlaždic</t>
  </si>
  <si>
    <t>100</t>
  </si>
  <si>
    <t>771571810</t>
  </si>
  <si>
    <t>Demontáž podlah z dlaždic keramických kladených do malty</t>
  </si>
  <si>
    <t>-270216329</t>
  </si>
  <si>
    <t>https://podminky.urs.cz/item/CS_URS_2022_01/771571810</t>
  </si>
  <si>
    <t>3,27+4,53+5,13+1,69+1,15+4,08+5,12+3,95+11,7+2,10+1,26+1,26+8,68+6,09+7,91+4,9+4,48+5,22+3,52</t>
  </si>
  <si>
    <t>776</t>
  </si>
  <si>
    <t>Podlahy povlakové</t>
  </si>
  <si>
    <t>101</t>
  </si>
  <si>
    <t>776201813</t>
  </si>
  <si>
    <t>Demontáž povlakových podlahovin lepených z velkých ploch strojně</t>
  </si>
  <si>
    <t>-1896616231</t>
  </si>
  <si>
    <t>https://podminky.urs.cz/item/CS_URS_2022_01/776201813</t>
  </si>
  <si>
    <t>211,77+25,9+14,5+101,83+15,63 "PVC"</t>
  </si>
  <si>
    <t>25,9+23,39+61,69+16,6+16,4+18,66+16,83+9,9+24,7+6,69+58,22+10,8+14,4+19,86+23,7+16,52+33,42+7,8 "longin"</t>
  </si>
  <si>
    <t>781</t>
  </si>
  <si>
    <t>Dokončovací práce - obklady</t>
  </si>
  <si>
    <t>102</t>
  </si>
  <si>
    <t>781121011</t>
  </si>
  <si>
    <t>Příprava podkladu před provedením obkladu nátěr penetrační na stěnu</t>
  </si>
  <si>
    <t>864782792</t>
  </si>
  <si>
    <t>https://podminky.urs.cz/item/CS_URS_2022_01/781121011</t>
  </si>
  <si>
    <t>103</t>
  </si>
  <si>
    <t>781471810</t>
  </si>
  <si>
    <t>Demontáž obkladů z dlaždic keramických kladených do malty</t>
  </si>
  <si>
    <t>1925112191</t>
  </si>
  <si>
    <t>https://podminky.urs.cz/item/CS_URS_2022_01/781471810</t>
  </si>
  <si>
    <t>104</t>
  </si>
  <si>
    <t>781474112</t>
  </si>
  <si>
    <t>Montáž obkladů vnitřních stěn z dlaždic keramických lepených flexibilním lepidlem maloformátových hladkých přes 9 do 12 ks/m2</t>
  </si>
  <si>
    <t>-181790470</t>
  </si>
  <si>
    <t>https://podminky.urs.cz/item/CS_URS_2022_01/781474112</t>
  </si>
  <si>
    <t>Poznámka k položce:
Vč. obkladových profilů</t>
  </si>
  <si>
    <t>105</t>
  </si>
  <si>
    <t>59761026</t>
  </si>
  <si>
    <t>obklad keramický hladký do 12ks/m2</t>
  </si>
  <si>
    <t>-2062572304</t>
  </si>
  <si>
    <t>127*1,1 'Přepočtené koeficientem množství</t>
  </si>
  <si>
    <t>106</t>
  </si>
  <si>
    <t>998781101</t>
  </si>
  <si>
    <t>Přesun hmot pro obklady keramické stanovený z hmotnosti přesunovaného materiálu vodorovná dopravní vzdálenost do 50 m v objektech výšky do 6 m</t>
  </si>
  <si>
    <t>-1826085138</t>
  </si>
  <si>
    <t>https://podminky.urs.cz/item/CS_URS_2022_01/998781101</t>
  </si>
  <si>
    <t>784</t>
  </si>
  <si>
    <t>Dokončovací práce - malby a tapety</t>
  </si>
  <si>
    <t>107</t>
  </si>
  <si>
    <t>784111001</t>
  </si>
  <si>
    <t>Oprášení (ometení) podkladu v místnostech výšky do 3,80 m</t>
  </si>
  <si>
    <t>-1259030916</t>
  </si>
  <si>
    <t>https://podminky.urs.cz/item/CS_URS_2022_01/784111001</t>
  </si>
  <si>
    <t>108</t>
  </si>
  <si>
    <t>784181121</t>
  </si>
  <si>
    <t>Penetrace podkladu jednonásobná hloubková akrylátová bezbarvá v místnostech výšky do 3,80 m</t>
  </si>
  <si>
    <t>664201255</t>
  </si>
  <si>
    <t>https://podminky.urs.cz/item/CS_URS_2022_01/784181121</t>
  </si>
  <si>
    <t>109</t>
  </si>
  <si>
    <t>784211101</t>
  </si>
  <si>
    <t>Malby z malířských směsí oděruvzdorných za mokra dvojnásobné, bílé za mokra oděruvzdorné výborně v místnostech výšky do 3,80 m</t>
  </si>
  <si>
    <t>-561577505</t>
  </si>
  <si>
    <t>https://podminky.urs.cz/item/CS_URS_2022_01/784211101</t>
  </si>
  <si>
    <t>a.01 - Základ pod  VZT</t>
  </si>
  <si>
    <t xml:space="preserve">    1 - Zemní práce</t>
  </si>
  <si>
    <t>Zemní práce</t>
  </si>
  <si>
    <t>122251101</t>
  </si>
  <si>
    <t>Odkopávky a prokopávky nezapažené strojně v hornině třídy těžitelnosti I skupiny 3 do 20 m3</t>
  </si>
  <si>
    <t>1103615715</t>
  </si>
  <si>
    <t>https://podminky.urs.cz/item/CS_URS_2022_01/122251101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</si>
  <si>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</si>
  <si>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</si>
  <si>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-1914086768</t>
  </si>
  <si>
    <t>https://podminky.urs.cz/item/CS_URS_2022_01/162751117</t>
  </si>
  <si>
    <t>167151101</t>
  </si>
  <si>
    <t>Nakládání, skládání a překládání neulehlého výkopku nebo sypaniny strojně nakládání, množství do 100 m3, z horniny třídy těžitelnosti I, skupiny 1 až 3</t>
  </si>
  <si>
    <t>1555405826</t>
  </si>
  <si>
    <t>https://podminky.urs.cz/item/CS_URS_2022_01/167151101</t>
  </si>
  <si>
    <t>171201221</t>
  </si>
  <si>
    <t>-12857582</t>
  </si>
  <si>
    <t>https://podminky.urs.cz/item/CS_URS_2022_01/171201221</t>
  </si>
  <si>
    <t>171251201</t>
  </si>
  <si>
    <t>Uložení sypaniny na skládky nebo meziskládky bez hutnění s upravením uložené sypaniny do předepsaného tvaru</t>
  </si>
  <si>
    <t>45888335</t>
  </si>
  <si>
    <t>https://podminky.urs.cz/item/CS_URS_2022_01/171251201</t>
  </si>
  <si>
    <t>271532212</t>
  </si>
  <si>
    <t>Podsyp pod základové konstrukce se zhutněním a urovnáním povrchu z kameniva hrubého, frakce 16 - 32 mm</t>
  </si>
  <si>
    <t>50611854</t>
  </si>
  <si>
    <t>https://podminky.urs.cz/item/CS_URS_2022_01/271532212</t>
  </si>
  <si>
    <t>41*0,3</t>
  </si>
  <si>
    <t>-169985597</t>
  </si>
  <si>
    <t>273351121</t>
  </si>
  <si>
    <t>Bednění základů desek zřízení</t>
  </si>
  <si>
    <t>564095082</t>
  </si>
  <si>
    <t>https://podminky.urs.cz/item/CS_URS_2022_01/273351121</t>
  </si>
  <si>
    <t>5,5</t>
  </si>
  <si>
    <t>273351122</t>
  </si>
  <si>
    <t>Bednění základů desek odstranění</t>
  </si>
  <si>
    <t>96347675</t>
  </si>
  <si>
    <t>https://podminky.urs.cz/item/CS_URS_2022_01/273351122</t>
  </si>
  <si>
    <t>273361821</t>
  </si>
  <si>
    <t>Výztuž základů desek z betonářské oceli 10 505 (R) nebo BSt 500</t>
  </si>
  <si>
    <t>1183625634</t>
  </si>
  <si>
    <t>https://podminky.urs.cz/item/CS_URS_2022_01/273361821</t>
  </si>
  <si>
    <t>12,3*0,13</t>
  </si>
  <si>
    <t>998012021</t>
  </si>
  <si>
    <t>Přesun hmot pro budovy občanské výstavby, bydlení, výrobu a služby s nosnou svislou konstrukcí monolitickou betonovou tyčovou nebo plošnou s jakýkoliv obvodovým pláštěm kromě vyzdívaného vodorovná dopravní vzdálenost do 100 m pro budovy výšky do 6 m</t>
  </si>
  <si>
    <t>-712930438</t>
  </si>
  <si>
    <t>https://podminky.urs.cz/item/CS_URS_2022_01/998012021</t>
  </si>
  <si>
    <t>SO01.01c - Ostatní pro dotace_(Dotace gastroprovozy)</t>
  </si>
  <si>
    <t xml:space="preserve">    713 - Izolace tepelné</t>
  </si>
  <si>
    <t>317321611</t>
  </si>
  <si>
    <t>Překlady z betonu železového (bez výztuže) tř. C 30/37</t>
  </si>
  <si>
    <t>1930731290</t>
  </si>
  <si>
    <t>https://podminky.urs.cz/item/CS_URS_2022_01/317321611</t>
  </si>
  <si>
    <t>3,4*0,15*0,25+1,9*0,1*0,25</t>
  </si>
  <si>
    <t>2,1*0,15*0,25+0,9*0,1*0,25+1,05*0,1*0,25</t>
  </si>
  <si>
    <t>1,05*0,1*0,25*2</t>
  </si>
  <si>
    <t>317351101</t>
  </si>
  <si>
    <t>Bednění klenbových pásů, říms nebo překladů klenbových pásů válcových včetně podpěrné konstrukce do výše 4 m zřízení</t>
  </si>
  <si>
    <t>-821633582</t>
  </si>
  <si>
    <t>https://podminky.urs.cz/item/CS_URS_2022_01/317351101</t>
  </si>
  <si>
    <t>317351102</t>
  </si>
  <si>
    <t>Bednění klenbových pásů, říms nebo překladů klenbových pásů válcových včetně podpěrné konstrukce do výše 4 m odstranění</t>
  </si>
  <si>
    <t>-416980840</t>
  </si>
  <si>
    <t>https://podminky.urs.cz/item/CS_URS_2022_01/317351102</t>
  </si>
  <si>
    <t>317361821</t>
  </si>
  <si>
    <t>Výztuž překladů, říms, žlabů, žlabových říms, klenbových pásů z betonářské oceli 10 505 (R) nebo BSt 500</t>
  </si>
  <si>
    <t>1553103648</t>
  </si>
  <si>
    <t>https://podminky.urs.cz/item/CS_URS_2022_01/317361821</t>
  </si>
  <si>
    <t>0,025</t>
  </si>
  <si>
    <t>0,032</t>
  </si>
  <si>
    <t>0,015</t>
  </si>
  <si>
    <t>1,581-0,113-0,33</t>
  </si>
  <si>
    <t>13010716</t>
  </si>
  <si>
    <t>ocel profilová jakost S235JR (11 375) průřez I (IPN) 140</t>
  </si>
  <si>
    <t>912205490</t>
  </si>
  <si>
    <t>23,375*3,52-0,9*1,97*4</t>
  </si>
  <si>
    <t>16,55*3,52+6,225*2,5-0,6*1,97*3</t>
  </si>
  <si>
    <t>47,185*3,52-0,7*1,97*2-0,9*1,97-0,7*1,97*2-0,8*1,97*2-0,7*1,97-0,9*1,97*2-1,6*1,97</t>
  </si>
  <si>
    <t>3,4*2,5-0,7*1,97*2</t>
  </si>
  <si>
    <t>56,01*3,52-0,8*1,97*2-1,5*1,97-0,9*1,97*7</t>
  </si>
  <si>
    <t>29,45*3,52-0,8*1,97*5-0,6*1,97-1,6*1,97</t>
  </si>
  <si>
    <t>80,625*3,52-0,9*1,97*3-0,9*1,97*4-0,7*1,97-1,1*1,97-0,9*1,6*4-1,2*1,6</t>
  </si>
  <si>
    <t>16*3,52-0,8*1,97-1,6*2,5-2,92*2,5-3,7*2,5-1,25*1,97</t>
  </si>
  <si>
    <t>346272246</t>
  </si>
  <si>
    <t>Přizdívky z pórobetonových tvárnic objemová hmotnost do 500 kg/m3, na tenké maltové lože, tloušťka přizdívky 125 mm</t>
  </si>
  <si>
    <t>145712682</t>
  </si>
  <si>
    <t>https://podminky.urs.cz/item/CS_URS_2022_01/346272246</t>
  </si>
  <si>
    <t>0,8*1,2*4</t>
  </si>
  <si>
    <t>12,567-2,41</t>
  </si>
  <si>
    <t>186,812-35</t>
  </si>
  <si>
    <t>2399-635</t>
  </si>
  <si>
    <t>1764-887</t>
  </si>
  <si>
    <t>55331392</t>
  </si>
  <si>
    <t>zárubeň dvoukřídlá ocelová pro zdění tl stěny 110-150mm rozměru 1600/1970, 2100mm</t>
  </si>
  <si>
    <t>1116558854</t>
  </si>
  <si>
    <t>55331388</t>
  </si>
  <si>
    <t>zárubeň jednokřídlá ocelová pro zdění tl stěny 110-150mm rozměru 1100/1970, 2100mm</t>
  </si>
  <si>
    <t>-552879225</t>
  </si>
  <si>
    <t>55331380</t>
  </si>
  <si>
    <t>zárubeň jednokřídlá ocelová pro zdění tl stěny 110-150mm rozměru 600/1970, 2100mm</t>
  </si>
  <si>
    <t>1644659609</t>
  </si>
  <si>
    <t>6429461.R2</t>
  </si>
  <si>
    <t>Osazování pouzdra posuvných dveří s jednou kapsou pro jedno křídlo šířky do 1500 mm do zděné příčky</t>
  </si>
  <si>
    <t>1712607609</t>
  </si>
  <si>
    <t>55331613</t>
  </si>
  <si>
    <t>pouzdro stavební posuvných dveří jednopouzdrové 900mm standardní rozměr</t>
  </si>
  <si>
    <t>-324956595</t>
  </si>
  <si>
    <t>553316.R2</t>
  </si>
  <si>
    <t>pouzdro stavební posuvných dveří jednopouzdrové 1500mm standardní rozměr</t>
  </si>
  <si>
    <t>-1654665489</t>
  </si>
  <si>
    <t>(4,1+5,95+5,95+5,95+5,95+1,6+0,95+0,9+1,9+0,1+1,2+2,05+0,9+0,1+0,9+1,1+1,1)*3,5</t>
  </si>
  <si>
    <t>(6,1+6,1+1,6+1,6+4,3+2+0,1+1,875+12)*3,5</t>
  </si>
  <si>
    <t>(3,85+3,85+2,85+12,9+2,4+0,1+4,2+2,855+1,475+1,475+1,475+6,025+2,9+2,9)*3,5</t>
  </si>
  <si>
    <t>(5,95+0,55+5,95+5,95+5,95+21,65+2,8)*3,5</t>
  </si>
  <si>
    <t>(6,1+6,8+12,9+3,85+4,2+5,8+5,8)*3,5+1,9*1,5</t>
  </si>
  <si>
    <t>(16,6+16,4+18,66+16,83+9,90+14,5+4,08+5,12)*0,03</t>
  </si>
  <si>
    <t>(3,95+11,7+2,10+1,26+1,26+9,69+58,22+10,89+14,4+19,86+23,7+16,09+3,6+4,77+15,63+6,09+7,97+4,9+4,48+5,22+3,52)*0,03</t>
  </si>
  <si>
    <t>Součet "podhled keramid"</t>
  </si>
  <si>
    <t>0,8*1,97*35</t>
  </si>
  <si>
    <t>0,6*1,97*17</t>
  </si>
  <si>
    <t>0,9*1,97*4</t>
  </si>
  <si>
    <t>0,6*0,9*2</t>
  </si>
  <si>
    <t>-(0,8*1,97*9+0,6*1,97*4)</t>
  </si>
  <si>
    <t>1,8*1,97+1,8*1,97+1,8*1,97+1,8*1,97+1,8*1,97</t>
  </si>
  <si>
    <t>318-135</t>
  </si>
  <si>
    <t>9813321.R1</t>
  </si>
  <si>
    <t>Odstranění technologie - mrazicí boxy</t>
  </si>
  <si>
    <t>sbr</t>
  </si>
  <si>
    <t>2113330211</t>
  </si>
  <si>
    <t>4 "127,128,129,131"</t>
  </si>
  <si>
    <t>195,305*10 'Přepočtené koeficientem množství</t>
  </si>
  <si>
    <t>713</t>
  </si>
  <si>
    <t>Izolace tepelné</t>
  </si>
  <si>
    <t>713130821</t>
  </si>
  <si>
    <t>Odstranění tepelné izolace stěn a příček z rohoží, pásů, dílců, desek, bloků volně kladených z polystyrenu, tloušťka izolace do 100 mm</t>
  </si>
  <si>
    <t>1406120070</t>
  </si>
  <si>
    <t>https://podminky.urs.cz/item/CS_URS_2022_01/713130821</t>
  </si>
  <si>
    <t>521,6*1,05 'Přepočtené koeficientem množství</t>
  </si>
  <si>
    <t>766622115</t>
  </si>
  <si>
    <t>Montáž oken plastových včetně montáže rámu plochy přes 1 m2 pevných do zdiva, výšky do 1,5 m</t>
  </si>
  <si>
    <t>-1794979062</t>
  </si>
  <si>
    <t>https://podminky.urs.cz/item/CS_URS_2022_01/766622115</t>
  </si>
  <si>
    <t>1,6*0,9*4</t>
  </si>
  <si>
    <t>611400.R1</t>
  </si>
  <si>
    <t>okno plastové s fixním zasklením dvojsklo přes plochu 1m2 do v 1,5m</t>
  </si>
  <si>
    <t>1798214111</t>
  </si>
  <si>
    <t>61161012</t>
  </si>
  <si>
    <t>dveře jednokřídlé dřevotřískové povrch lakovaný plné 600x1970-2100mm</t>
  </si>
  <si>
    <t>-977970731</t>
  </si>
  <si>
    <t>766660002</t>
  </si>
  <si>
    <t>Montáž dveřních křídel dřevěných nebo plastových otevíravých do ocelové zárubně povrchově upravených jednokřídlových, šířky přes 800 mm</t>
  </si>
  <si>
    <t>-662785453</t>
  </si>
  <si>
    <t>https://podminky.urs.cz/item/CS_URS_2022_01/766660002</t>
  </si>
  <si>
    <t>61161017</t>
  </si>
  <si>
    <t>dveře jednokřídlé dřevotřískové povrch lakovaný plné 1100x1970-2100mm</t>
  </si>
  <si>
    <t>1055441832</t>
  </si>
  <si>
    <t>766660012</t>
  </si>
  <si>
    <t>Montáž dveřních křídel dřevěných nebo plastových otevíravých do ocelové zárubně povrchově upravených dvoukřídlových, šířky přes 1450 mm</t>
  </si>
  <si>
    <t>-1358022098</t>
  </si>
  <si>
    <t>https://podminky.urs.cz/item/CS_URS_2022_01/766660012</t>
  </si>
  <si>
    <t>61161050</t>
  </si>
  <si>
    <t>dveře dvoukřídlé dřevotřískové povrch lakovaný částečně prosklené 1600x1970-2100mm</t>
  </si>
  <si>
    <t>-1744696568</t>
  </si>
  <si>
    <t>76666031.R</t>
  </si>
  <si>
    <t>Montáž posuvných dveří jednokřídlových průchozí šířky do 1500 mm do pouzdra s jednou kapsou</t>
  </si>
  <si>
    <t>1662740405</t>
  </si>
  <si>
    <t>611610.R1</t>
  </si>
  <si>
    <t>Dveře zasouvací do skrytého pouzdra, jednokřídlé, hladké 900x1970mm</t>
  </si>
  <si>
    <t>-1223253894</t>
  </si>
  <si>
    <t>611610.R2</t>
  </si>
  <si>
    <t>Dveře zasouvací do skrytého pouzdra, jednokřídlé, hladké 1500x1970mm</t>
  </si>
  <si>
    <t>-1037976978</t>
  </si>
  <si>
    <t>7676101.R1</t>
  </si>
  <si>
    <t>D+M otvor O17 1600x800mm - obložení nerezovým plech a stahovatelná kovová žaluzie</t>
  </si>
  <si>
    <t>-1900934093</t>
  </si>
  <si>
    <t>802,904+73,73+10,366</t>
  </si>
  <si>
    <t>887*1,1 'Přepočtené koeficientem množství</t>
  </si>
  <si>
    <t>SO01.01d - Zateplení podlahy (Dotace zateplení)</t>
  </si>
  <si>
    <t>632441220</t>
  </si>
  <si>
    <t>Potěr anhydritový samonivelační litý tř. C 25, tl. přes 45 do 50 mm</t>
  </si>
  <si>
    <t>574502769</t>
  </si>
  <si>
    <t>https://podminky.urs.cz/item/CS_URS_2022_01/632441220</t>
  </si>
  <si>
    <t>632441292</t>
  </si>
  <si>
    <t>Potěr anhydritový samonivelační litý Příplatek k cenám za každých dalších i započatých 5 mm tloušťky přes 50 mm tř. C 25</t>
  </si>
  <si>
    <t>-1804725683</t>
  </si>
  <si>
    <t>https://podminky.urs.cz/item/CS_URS_2022_01/632441292</t>
  </si>
  <si>
    <t>990*2 "TL. 60mm"</t>
  </si>
  <si>
    <t>771151.R1</t>
  </si>
  <si>
    <t>D+M Polymerbetonová stěrka na bázi speciálních polyuretanových pryskyřic s vysokou chemickou a mechanickou odolností a odolností proti teplotnímu zatížení až do +120 °C tl. 10mm</t>
  </si>
  <si>
    <t>-1802880682</t>
  </si>
  <si>
    <t>990-82 "podlahy"</t>
  </si>
  <si>
    <t>771151.R2</t>
  </si>
  <si>
    <t>D+M fabion s povrchovou upravou z Polymerbetonové stěrky na bázi speciálních polyuretanových pryskyřic s vysokou chemickou a mechanickou odolností a odolností proti teplotnímu zatížení až do +120 °C</t>
  </si>
  <si>
    <t>bm</t>
  </si>
  <si>
    <t>-58752996</t>
  </si>
  <si>
    <t>713121111</t>
  </si>
  <si>
    <t>Montáž tepelné izolace podlah rohožemi, pásy, deskami, dílci, bloky (izolační materiál ve specifikaci) kladenými volně jednovrstvá</t>
  </si>
  <si>
    <t>672599960</t>
  </si>
  <si>
    <t>https://podminky.urs.cz/item/CS_URS_2022_01/713121111</t>
  </si>
  <si>
    <t>990*1,03</t>
  </si>
  <si>
    <t>28376426</t>
  </si>
  <si>
    <t>deska z polystyrénu XPS, hrana polodrážková a hladký povrch 300kPA tl 150mm</t>
  </si>
  <si>
    <t>109908113</t>
  </si>
  <si>
    <t>Poznámka k položce:
 λ = 0,036 W/m2K</t>
  </si>
  <si>
    <t>990*1,02 'Přepočtené koeficientem množství</t>
  </si>
  <si>
    <t>998713101</t>
  </si>
  <si>
    <t>Přesun hmot pro izolace tepelné stanovený z hmotnosti přesunovaného materiálu vodorovná dopravní vzdálenost do 50 m v objektech výšky do 6 m</t>
  </si>
  <si>
    <t>-1525651129</t>
  </si>
  <si>
    <t>https://podminky.urs.cz/item/CS_URS_2022_01/998713101</t>
  </si>
  <si>
    <t>771121011</t>
  </si>
  <si>
    <t>Příprava podkladu před provedením dlažby nátěr penetrační na podlahu</t>
  </si>
  <si>
    <t>-707963092</t>
  </si>
  <si>
    <t>https://podminky.urs.cz/item/CS_URS_2022_01/771121011</t>
  </si>
  <si>
    <t>771574263</t>
  </si>
  <si>
    <t>Montáž podlah z dlaždic keramických lepených flexibilním lepidlem maloformátových pro vysoké mechanické zatížení protiskluzných nebo reliéfních (bezbariérových) přes 9 do 12 ks/m2</t>
  </si>
  <si>
    <t>1620264149</t>
  </si>
  <si>
    <t>https://podminky.urs.cz/item/CS_URS_2022_01/771574263</t>
  </si>
  <si>
    <t>Poznámka k položce:
Vč. lišt</t>
  </si>
  <si>
    <t>59761409</t>
  </si>
  <si>
    <t>dlažba keramická slinutá protiskluzná do interiéru i exteriéru pro vysoké mechanické namáhání přes 9 do 12ks/m2</t>
  </si>
  <si>
    <t>-1235079006</t>
  </si>
  <si>
    <t>82*1,1 'Přepočtené koeficientem množství</t>
  </si>
  <si>
    <t>998771101</t>
  </si>
  <si>
    <t>Přesun hmot pro podlahy z dlaždic stanovený z hmotnosti přesunovaného materiálu vodorovná dopravní vzdálenost do 50 m v objektech výšky do 6 m</t>
  </si>
  <si>
    <t>856015881</t>
  </si>
  <si>
    <t>https://podminky.urs.cz/item/CS_URS_2022_01/998771101</t>
  </si>
  <si>
    <t>SO01.02 - Střecha (Dotace zelená střecha)</t>
  </si>
  <si>
    <t>A.1 - Bourání</t>
  </si>
  <si>
    <t xml:space="preserve">    712 - Povlakové krytiny</t>
  </si>
  <si>
    <t xml:space="preserve">    741 - Elektroinstalace - silnoproud</t>
  </si>
  <si>
    <t>-663169747</t>
  </si>
  <si>
    <t>(7,925+7,925+1,8+1,8)*0,25*1,8</t>
  </si>
  <si>
    <t>-2*0,25*1,05*1,5</t>
  </si>
  <si>
    <t>0,125*1,8*(1,3+1,3+1,3)</t>
  </si>
  <si>
    <t>962032431</t>
  </si>
  <si>
    <t>Bourání zdiva nadzákladového z cihel nebo tvárnic z dutých cihel nebo tvárnic pálených nebo nepálených, na maltu vápennou nebo vápenocementovou, objemu do 1 m3</t>
  </si>
  <si>
    <t>-602258496</t>
  </si>
  <si>
    <t>https://podminky.urs.cz/item/CS_URS_2022_01/962032431</t>
  </si>
  <si>
    <t>128*1,25*0,15</t>
  </si>
  <si>
    <t>549974754</t>
  </si>
  <si>
    <t>1031,006*0,08</t>
  </si>
  <si>
    <t>963051113</t>
  </si>
  <si>
    <t>Bourání železobetonových stropů deskových, tl. přes 80 mm</t>
  </si>
  <si>
    <t>-379044876</t>
  </si>
  <si>
    <t>https://podminky.urs.cz/item/CS_URS_2022_01/963051113</t>
  </si>
  <si>
    <t>14,265*0,15</t>
  </si>
  <si>
    <t>-1551586827</t>
  </si>
  <si>
    <t>1054,635</t>
  </si>
  <si>
    <t>-0,031415*14-0,283-0,202</t>
  </si>
  <si>
    <t xml:space="preserve">-1,86 </t>
  </si>
  <si>
    <t>-20,844</t>
  </si>
  <si>
    <t>966071134</t>
  </si>
  <si>
    <t>Demontáž ocelových konstrukcí profilů hmotnosti přes 30 kg/m, hmotnosti konstrukce přes 50 do 120 t</t>
  </si>
  <si>
    <t>853052475</t>
  </si>
  <si>
    <t>https://podminky.urs.cz/item/CS_URS_2022_01/966071134</t>
  </si>
  <si>
    <t>972054341</t>
  </si>
  <si>
    <t>Vybourání otvorů ve stropech nebo klenbách železobetonových bez odstranění podlahy a násypu, plochy do 0,25 m2, tl. do 150 mm</t>
  </si>
  <si>
    <t>1747903172</t>
  </si>
  <si>
    <t>https://podminky.urs.cz/item/CS_URS_2022_01/972054341</t>
  </si>
  <si>
    <t>972054491</t>
  </si>
  <si>
    <t>Vybourání otvorů ve stropech nebo klenbách železobetonových bez odstranění podlahy a násypu, plochy do 1 m2, tl. přes 80 mm</t>
  </si>
  <si>
    <t>1218695715</t>
  </si>
  <si>
    <t>https://podminky.urs.cz/item/CS_URS_2022_01/972054491</t>
  </si>
  <si>
    <t>0,315*0,15*4</t>
  </si>
  <si>
    <t>0,5*0,15</t>
  </si>
  <si>
    <t>-871932139</t>
  </si>
  <si>
    <t>997013311</t>
  </si>
  <si>
    <t>Doprava suti shozem montáž a demontáž shozu výšky do 10 m</t>
  </si>
  <si>
    <t>1566634145</t>
  </si>
  <si>
    <t>https://podminky.urs.cz/item/CS_URS_2022_01/997013311</t>
  </si>
  <si>
    <t>997013321</t>
  </si>
  <si>
    <t>Doprava suti shozem montáž a demontáž shozu výšky Příplatek za první a každý další den použití shozu k ceně -3311</t>
  </si>
  <si>
    <t>441696887</t>
  </si>
  <si>
    <t>https://podminky.urs.cz/item/CS_URS_2022_01/997013321</t>
  </si>
  <si>
    <t>4,7*20</t>
  </si>
  <si>
    <t>1677568003</t>
  </si>
  <si>
    <t>-678517003</t>
  </si>
  <si>
    <t>717,874*10 'Přepočtené koeficientem množství</t>
  </si>
  <si>
    <t>-1334381233</t>
  </si>
  <si>
    <t>1269262883</t>
  </si>
  <si>
    <t>-1132758746</t>
  </si>
  <si>
    <t>-486098663</t>
  </si>
  <si>
    <t>99701384.R</t>
  </si>
  <si>
    <t>Prodej kovového odpadu</t>
  </si>
  <si>
    <t>kg</t>
  </si>
  <si>
    <t>-130381683</t>
  </si>
  <si>
    <t>997013847</t>
  </si>
  <si>
    <t>Poplatek za uložení stavebního odpadu na skládce (skládkovné) asfaltového s obsahem dehtu zatříděného do Katalogu odpadů pod kódem 17 03 01</t>
  </si>
  <si>
    <t>-722678005</t>
  </si>
  <si>
    <t>https://podminky.urs.cz/item/CS_URS_2022_01/997013847</t>
  </si>
  <si>
    <t>712</t>
  </si>
  <si>
    <t>Povlakové krytiny</t>
  </si>
  <si>
    <t>712300833</t>
  </si>
  <si>
    <t>Odstranění ze střech plochých do 10° krytiny povlakové třívrstvé</t>
  </si>
  <si>
    <t>CS ÚRS 2020 01</t>
  </si>
  <si>
    <t>-526069447</t>
  </si>
  <si>
    <t>712300845</t>
  </si>
  <si>
    <t>Ostatní práce při odstranění povlakové krytiny střech plochých do 10° doplňků ventilační hlavice</t>
  </si>
  <si>
    <t>590643383</t>
  </si>
  <si>
    <t>https://podminky.urs.cz/item/CS_URS_2022_01/712300845</t>
  </si>
  <si>
    <t>14+1+1</t>
  </si>
  <si>
    <t>712990813</t>
  </si>
  <si>
    <t>Odstranění násypu nebo nánosu ze střech násypu nebo nánosu do 10°, tl. přes 50 do 100 mm</t>
  </si>
  <si>
    <t>994182308</t>
  </si>
  <si>
    <t>https://podminky.urs.cz/item/CS_URS_2022_01/712990813</t>
  </si>
  <si>
    <t>713140.R3</t>
  </si>
  <si>
    <t>Odstranění tepelné izolace střech nadstřešní volně kladené z desek plynosilikátových tl do 200 mm</t>
  </si>
  <si>
    <t>1324322070</t>
  </si>
  <si>
    <t>741</t>
  </si>
  <si>
    <t>Elektroinstalace - silnoproud</t>
  </si>
  <si>
    <t>741421821</t>
  </si>
  <si>
    <t>Demontáž hromosvodného vedení bez zachování funkčnosti svodových drátů nebo lan na rovné střeše, průměru do 8 mm</t>
  </si>
  <si>
    <t>-733555554</t>
  </si>
  <si>
    <t>https://podminky.urs.cz/item/CS_URS_2022_01/741421821</t>
  </si>
  <si>
    <t>764002841</t>
  </si>
  <si>
    <t>Demontáž klempířských konstrukcí oplechování horních ploch zdí a nadezdívek do suti</t>
  </si>
  <si>
    <t>596954942</t>
  </si>
  <si>
    <t>https://podminky.urs.cz/item/CS_URS_2022_01/764002841</t>
  </si>
  <si>
    <t>48,125+3,180+0,28+21,48+30,66+6+17,745+18,66</t>
  </si>
  <si>
    <t>767311810</t>
  </si>
  <si>
    <t>Demontáž světlíků všech typů se zasklením</t>
  </si>
  <si>
    <t>220676241</t>
  </si>
  <si>
    <t>(0,82*0,82)*10 "S1"</t>
  </si>
  <si>
    <t>(0,82*0,82)*21</t>
  </si>
  <si>
    <t>A.2 - Nové konstrukce</t>
  </si>
  <si>
    <t xml:space="preserve">    789 - Povrchové úpravy ocelových konstrukcí a technologických zařízení</t>
  </si>
  <si>
    <t>4411711.R1</t>
  </si>
  <si>
    <t>Montáž ocelové konstrukce zastřešení (vazníky, krovy) hmotnosti jednotlivých prvků přes 30 do 50 kg/m, délky do 12 m</t>
  </si>
  <si>
    <t>-2143694569</t>
  </si>
  <si>
    <t>130107.R</t>
  </si>
  <si>
    <t>ocelové konstrukce jakost 11 375</t>
  </si>
  <si>
    <t>-807241864</t>
  </si>
  <si>
    <t>-2058290194</t>
  </si>
  <si>
    <t>128*1,55</t>
  </si>
  <si>
    <t>444171111</t>
  </si>
  <si>
    <t>Montáž krytiny střech ocelových konstrukcí z tvarovaných ocelových plechů šroubovaných, výšky budovy do 6 m</t>
  </si>
  <si>
    <t>783297592</t>
  </si>
  <si>
    <t>https://podminky.urs.cz/item/CS_URS_2022_01/444171111</t>
  </si>
  <si>
    <t>15484353</t>
  </si>
  <si>
    <t>plech trapézový 150/280 PES 25µm tl 0,75mm</t>
  </si>
  <si>
    <t>-1826090995</t>
  </si>
  <si>
    <t>1060*1,1 'Přepočtené koeficientem množství</t>
  </si>
  <si>
    <t>622211041</t>
  </si>
  <si>
    <t>Montáž kontaktního zateplení lepením a mechanickým kotvením z polystyrenových desek na vnější stěny, na podklad betonový nebo z lehčeného betonu, z tvárnic keramických nebo vápenopískových, tloušťky desek přes 160 do 200 mm</t>
  </si>
  <si>
    <t>1264017830</t>
  </si>
  <si>
    <t>https://podminky.urs.cz/item/CS_URS_2022_01/622211041</t>
  </si>
  <si>
    <t>63151595</t>
  </si>
  <si>
    <t>deska izolační sendvičová (polystyren+vata) zakládací fasádní  tl 180mm</t>
  </si>
  <si>
    <t>263260924</t>
  </si>
  <si>
    <t>198,4*1,02 'Přepočtené koeficientem množství</t>
  </si>
  <si>
    <t>-459856986</t>
  </si>
  <si>
    <t>622142002</t>
  </si>
  <si>
    <t>Potažení vnějších ploch pletivem v ploše nebo pruzích, na plném podkladu sklovláknitým provizorním přichycením stěn</t>
  </si>
  <si>
    <t>119806220</t>
  </si>
  <si>
    <t>https://podminky.urs.cz/item/CS_URS_2022_01/622142002</t>
  </si>
  <si>
    <t>536514366</t>
  </si>
  <si>
    <t>941111111</t>
  </si>
  <si>
    <t>Montáž lešení řadového trubkového lehkého pracovního s podlahami s provozním zatížením tř. 3 do 200 kg/m2 šířky tř. W06 od 0,6 do 0,9 m, výšky do 10 m</t>
  </si>
  <si>
    <t>1846296062</t>
  </si>
  <si>
    <t>https://podminky.urs.cz/item/CS_URS_2022_01/941111111</t>
  </si>
  <si>
    <t>601</t>
  </si>
  <si>
    <t>941111211</t>
  </si>
  <si>
    <t>Montáž lešení řadového trubkového lehkého pracovního s podlahami s provozním zatížením tř. 3 do 200 kg/m2 Příplatek za první a každý další den použití lešení k ceně -1111</t>
  </si>
  <si>
    <t>856440067</t>
  </si>
  <si>
    <t>https://podminky.urs.cz/item/CS_URS_2022_01/941111211</t>
  </si>
  <si>
    <t>601*30 'Přepočtené koeficientem množství</t>
  </si>
  <si>
    <t>941111811</t>
  </si>
  <si>
    <t>Demontáž lešení řadového trubkového lehkého pracovního s podlahami s provozním zatížením tř. 3 do 200 kg/m2 šířky tř. W06 od 0,6 do 0,9 m, výšky do 10 m</t>
  </si>
  <si>
    <t>-856880722</t>
  </si>
  <si>
    <t>https://podminky.urs.cz/item/CS_URS_2022_01/941111811</t>
  </si>
  <si>
    <t>1368562858</t>
  </si>
  <si>
    <t>946113114</t>
  </si>
  <si>
    <t>Montáž pojízdných věží trubkových nebo dílcových s maximálním zatížením podlahy do 200 kg/m2 o půdorysné ploše přes 5 m2, výšky přes 3,5 m do 4,5 m</t>
  </si>
  <si>
    <t>543232503</t>
  </si>
  <si>
    <t>https://podminky.urs.cz/item/CS_URS_2022_01/946113114</t>
  </si>
  <si>
    <t>946113214</t>
  </si>
  <si>
    <t>Montáž pojízdných věží trubkových nebo dílcových s maximálním zatížením podlahy do 200 kg/m2 Příplatek za první a každý další den použití pojízdného lešení k ceně -3114</t>
  </si>
  <si>
    <t>1175212309</t>
  </si>
  <si>
    <t>https://podminky.urs.cz/item/CS_URS_2022_01/946113214</t>
  </si>
  <si>
    <t>3*30 'Přepočtené koeficientem množství</t>
  </si>
  <si>
    <t>946113814</t>
  </si>
  <si>
    <t>Demontáž pojízdných věží trubkových nebo dílcových s maximálním zatížením podlahy do 200 kg/m2 o půdorysné ploše přes 5 m2, výšky přes 3,5 m do 4,5 m</t>
  </si>
  <si>
    <t>-2042085844</t>
  </si>
  <si>
    <t>https://podminky.urs.cz/item/CS_URS_2022_01/946113814</t>
  </si>
  <si>
    <t>985321.R1</t>
  </si>
  <si>
    <t>D+M obložení prostupů vzt OSB deskou, vč. lemování al. plechem a zateplením tepelnou izolaci Klimatex tl. 30mm</t>
  </si>
  <si>
    <t>kmpl</t>
  </si>
  <si>
    <t>-1552529243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</si>
  <si>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</si>
  <si>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</si>
  <si>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-1752811514</t>
  </si>
  <si>
    <t>https://podminky.urs.cz/item/CS_URS_2022_01/998011001</t>
  </si>
  <si>
    <t>998014211</t>
  </si>
  <si>
    <t>Přesun hmot pro budovy a haly občanské výstavby, bydlení, výrobu a služby s nosnou svislou konstrukcí montovanou z dílců kovových vodorovná dopravní vzdálenost do 100 m, pro budovy a haly jednopodlažní</t>
  </si>
  <si>
    <t>-1847791246</t>
  </si>
  <si>
    <t>https://podminky.urs.cz/item/CS_URS_2022_01/998014211</t>
  </si>
  <si>
    <t>712311101</t>
  </si>
  <si>
    <t>Provedení povlakové krytiny střech plochých do 10° natěradly a tmely za studena nátěrem lakem penetračním nebo asfaltovým</t>
  </si>
  <si>
    <t>-2130562620</t>
  </si>
  <si>
    <t>https://podminky.urs.cz/item/CS_URS_2022_01/712311101</t>
  </si>
  <si>
    <t>11163150</t>
  </si>
  <si>
    <t>lak penetrační asfaltový</t>
  </si>
  <si>
    <t>857467446</t>
  </si>
  <si>
    <t>1055*0,0003 'Přepočtené koeficientem množství</t>
  </si>
  <si>
    <t>712331101</t>
  </si>
  <si>
    <t>Provedení povlakové krytiny střech plochých do 10° pásy na sucho AIP nebo NAIP</t>
  </si>
  <si>
    <t>-126483787</t>
  </si>
  <si>
    <t>https://podminky.urs.cz/item/CS_URS_2022_01/712331101</t>
  </si>
  <si>
    <t>62856003</t>
  </si>
  <si>
    <t>pás asfaltový samolepicí modifikovaný SBS tl 0,4mm s vrchní spřaženou speciální nosnou vložkou z hliníkové fólie, se sníženou hořlavostí</t>
  </si>
  <si>
    <t>-530313600</t>
  </si>
  <si>
    <t>1055*1,15 'Přepočtené koeficientem množství</t>
  </si>
  <si>
    <t>712363031</t>
  </si>
  <si>
    <t>Provedení povlakové krytiny střech plochých do 10° fólií termoplastickou PO (polyolefin) rozvinutí a natažení fólie v ploše</t>
  </si>
  <si>
    <t>311146638</t>
  </si>
  <si>
    <t>https://podminky.urs.cz/item/CS_URS_2022_01/712363031</t>
  </si>
  <si>
    <t>28329020</t>
  </si>
  <si>
    <t>fólie hydroizolační střešní TPO (FPO), mechanicky kotvená tl 1,5mm</t>
  </si>
  <si>
    <t>-1603164743</t>
  </si>
  <si>
    <t>712771271</t>
  </si>
  <si>
    <t>Provedení filtrační vrstvy vegetační střechy z textilií kladených volně s přesahem, sklon střechy do 5°</t>
  </si>
  <si>
    <t>446738971</t>
  </si>
  <si>
    <t>https://podminky.urs.cz/item/CS_URS_2022_01/712771271</t>
  </si>
  <si>
    <t>69311068</t>
  </si>
  <si>
    <t>geotextilie netkaná separační, ochranná, filtrační, drenážní PP 300g/m2</t>
  </si>
  <si>
    <t>-2016807079</t>
  </si>
  <si>
    <t>1055*1,1 'Přepočtené koeficientem množství</t>
  </si>
  <si>
    <t>846032584</t>
  </si>
  <si>
    <t>69311060</t>
  </si>
  <si>
    <t>geotextilie netkaná separační, ochranná, filtrační, drenážní PP 200g/m2</t>
  </si>
  <si>
    <t>1878291095</t>
  </si>
  <si>
    <t>712771333</t>
  </si>
  <si>
    <t>Provedení hydroakumulační vrstvy vegetační střechy z plastových nopových fólií s perforací, kladených volně s přesahem, sklon střechy do 5°</t>
  </si>
  <si>
    <t>-938203631</t>
  </si>
  <si>
    <t>https://podminky.urs.cz/item/CS_URS_2022_01/712771333</t>
  </si>
  <si>
    <t>69334152</t>
  </si>
  <si>
    <t>fólie profilovaná (nopová) perforovaná HDPE s hydroakumulační a drenážní funkcí do vegetačních střech s výškou nopů 20mm</t>
  </si>
  <si>
    <t>-805560409</t>
  </si>
  <si>
    <t>712771403</t>
  </si>
  <si>
    <t>Provedení vegetační vrstvy vegetační střechy ze substrátu, tloušťky do 100 mm, sklon střechy přes 5 do 25°</t>
  </si>
  <si>
    <t>-1915938564</t>
  </si>
  <si>
    <t>https://podminky.urs.cz/item/CS_URS_2022_01/712771403</t>
  </si>
  <si>
    <t>10321225</t>
  </si>
  <si>
    <t>substrát vegetačních střech extenzivní s nízkým obsahem organické složky</t>
  </si>
  <si>
    <t>2112123158</t>
  </si>
  <si>
    <t>712771523</t>
  </si>
  <si>
    <t>Založení vegetace vegetační střechy položením vegetační nebo trávníkové rohože, sklon střechy přes 5 do 25°</t>
  </si>
  <si>
    <t>1340769630</t>
  </si>
  <si>
    <t>https://podminky.urs.cz/item/CS_URS_2022_01/712771523</t>
  </si>
  <si>
    <t>69334504</t>
  </si>
  <si>
    <t>koberec rozchodníkový vegetačních střech</t>
  </si>
  <si>
    <t>-1950581479</t>
  </si>
  <si>
    <t>712771601</t>
  </si>
  <si>
    <t>Provedení ochranných pásů vegetační střechy po obvodu střechy, v místech střešních prostupům napojení na zeď apod. z praného říčního kameniva, tloušťky do 100 mm, šířky do 500 mm</t>
  </si>
  <si>
    <t>-597151130</t>
  </si>
  <si>
    <t>https://podminky.urs.cz/item/CS_URS_2022_01/712771601</t>
  </si>
  <si>
    <t>58337402</t>
  </si>
  <si>
    <t>kamenivo dekorační (kačírek) frakce 16/22</t>
  </si>
  <si>
    <t>-1936617373</t>
  </si>
  <si>
    <t>15*1,35 'Přepočtené koeficientem množství</t>
  </si>
  <si>
    <t>712771611</t>
  </si>
  <si>
    <t>Provedení ochranných pásů vegetační střechy osazení ochranné kačírkové lišty přitížením konstrukcí</t>
  </si>
  <si>
    <t>-2046829977</t>
  </si>
  <si>
    <t>https://podminky.urs.cz/item/CS_URS_2022_01/712771611</t>
  </si>
  <si>
    <t>210</t>
  </si>
  <si>
    <t>69334030</t>
  </si>
  <si>
    <t>lišta kačírková výška 60-90mm Al</t>
  </si>
  <si>
    <t>1957255538</t>
  </si>
  <si>
    <t>210*1,02 'Přepočtené koeficientem množství</t>
  </si>
  <si>
    <t>998712101</t>
  </si>
  <si>
    <t>Přesun hmot pro povlakové krytiny stanovený z hmotnosti přesunovaného materiálu vodorovná dopravní vzdálenost do 50 m v objektech výšky do 6 m</t>
  </si>
  <si>
    <t>-346686227</t>
  </si>
  <si>
    <t>https://podminky.urs.cz/item/CS_URS_2022_01/998712101</t>
  </si>
  <si>
    <t>713141152</t>
  </si>
  <si>
    <t>Montáž tepelné izolace střech plochých rohožemi, pásy, deskami, dílci, bloky (izolační materiál ve specifikaci) kladenými volně dvouvrstvá</t>
  </si>
  <si>
    <t>-87558124</t>
  </si>
  <si>
    <t>https://podminky.urs.cz/item/CS_URS_2022_01/713141152</t>
  </si>
  <si>
    <t>63151495</t>
  </si>
  <si>
    <t>deska tepelně izolační minerální plochých střech vrchní vrstva 70kPa λ=0,038-0,039 tl 30mm</t>
  </si>
  <si>
    <t>-1454036549</t>
  </si>
  <si>
    <t>713141131</t>
  </si>
  <si>
    <t>Montáž tepelné izolace střech plochých rohožemi, pásy, deskami, dílci, bloky (izolační materiál ve specifikaci) přilepenými za studena zplna, jednovrstvá</t>
  </si>
  <si>
    <t>22537803</t>
  </si>
  <si>
    <t>https://podminky.urs.cz/item/CS_URS_2022_01/713141131</t>
  </si>
  <si>
    <t>28375961</t>
  </si>
  <si>
    <t>deska EPS 200 pro konstrukce s velmi vysokým zatížením λ=0,034 tl 160mm</t>
  </si>
  <si>
    <t>1119812232</t>
  </si>
  <si>
    <t>1972062608</t>
  </si>
  <si>
    <t>764224.R1</t>
  </si>
  <si>
    <t>Oplechování horních ploch a nadezdívek (atik) bez rohů z Al plechu mechanicky kotvené rš 670 mm</t>
  </si>
  <si>
    <t>-1695115575</t>
  </si>
  <si>
    <t>146,8</t>
  </si>
  <si>
    <t>345618181</t>
  </si>
  <si>
    <t>7671612.R1</t>
  </si>
  <si>
    <t>D+M dvoutýčové zábradlí kotvené do betonových dláždic, vč. nátěru</t>
  </si>
  <si>
    <t>881580705</t>
  </si>
  <si>
    <t>Poznámka k položce:
Součástí teto položky je 64ks betonová dlažba 600x400x50mm</t>
  </si>
  <si>
    <t>-610705513</t>
  </si>
  <si>
    <t>789</t>
  </si>
  <si>
    <t>Povrchové úpravy ocelových konstrukcí a technologických zařízení</t>
  </si>
  <si>
    <t>789325.R1</t>
  </si>
  <si>
    <t>Nátěr ocelových konstrukcí třídy I dvousložkový epoxidový základní tl do 100 μm</t>
  </si>
  <si>
    <t>-893308432</t>
  </si>
  <si>
    <t>789325.R2</t>
  </si>
  <si>
    <t>Nátěr ocelových konstrukcí třídy I dvousložkový epoxidový mezivrstva do 100 μm</t>
  </si>
  <si>
    <t>-107885491</t>
  </si>
  <si>
    <t>789325.R3</t>
  </si>
  <si>
    <t>Nátěr ocelových konstrukcí třídy I dvousložkový polyuretanový krycí (vrchní) tl do 100 µm</t>
  </si>
  <si>
    <t>-170076910</t>
  </si>
  <si>
    <t>Střecha - Nezpůsobilé výdaje</t>
  </si>
  <si>
    <t>767832102</t>
  </si>
  <si>
    <t>Montáž venkovních požárních žebříků do zdiva bez suchovodu</t>
  </si>
  <si>
    <t>2089519423</t>
  </si>
  <si>
    <t>https://podminky.urs.cz/item/CS_URS_2022_01/767832102</t>
  </si>
  <si>
    <t>44983046</t>
  </si>
  <si>
    <t>žebřík venkovní s přímým výstupem a ochranným košem bez suchovodu z pozinkované oceli celkem do dl 6m</t>
  </si>
  <si>
    <t>1799395369</t>
  </si>
  <si>
    <t>-756990585</t>
  </si>
  <si>
    <t>SO02 - Zdravotně technické instalace</t>
  </si>
  <si>
    <t xml:space="preserve">    5 - Komunikace pozemní</t>
  </si>
  <si>
    <t xml:space="preserve">    8 - Trubní vedení</t>
  </si>
  <si>
    <t xml:space="preserve">    721 - Zdravotechnika - vnitřní kanalizace</t>
  </si>
  <si>
    <t xml:space="preserve">    722 - Zdravotechnika - vnitřní vodovod</t>
  </si>
  <si>
    <t>M - Práce a dodávky M</t>
  </si>
  <si>
    <t xml:space="preserve">    46-M - Zemní práce při extr.mont.pracích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</si>
  <si>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</si>
  <si>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</si>
  <si>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548371147</t>
  </si>
  <si>
    <t>113107523</t>
  </si>
  <si>
    <t>Odstranění podkladů nebo krytů při překopech inženýrských sítí s přemístěním hmot na skládku ve vzdálenosti do 3 m nebo s naložením na dopravní prostředek strojně plochy jednotlivě přes 15 m2 z kameniva hrubého drceného, o tl. vrstvy přes 200 do 300 mm</t>
  </si>
  <si>
    <t>CS ÚRS 2019 01</t>
  </si>
  <si>
    <t>-520665055</t>
  </si>
  <si>
    <t>113107544</t>
  </si>
  <si>
    <t>Odstranění podkladů nebo krytů při překopech inženýrských sítí s přemístěním hmot na skládku ve vzdálenosti do 3 m nebo s naložením na dopravní prostředek strojně plochy jednotlivě přes 15 m2 živičných, o tl. vrstvy přes 150 do 200 mm</t>
  </si>
  <si>
    <t>-474675231</t>
  </si>
  <si>
    <t>25,2</t>
  </si>
  <si>
    <t>132251254</t>
  </si>
  <si>
    <t>Hloubení nezapažených rýh šířky přes 800 do 2 000 mm strojně s urovnáním dna do předepsaného profilu a spádu v hornině třídy těžitelnosti I skupiny 3 přes 100 do 500 m3</t>
  </si>
  <si>
    <t>1586592420</t>
  </si>
  <si>
    <t>11+165+25+30+10</t>
  </si>
  <si>
    <t>162351123</t>
  </si>
  <si>
    <t>Vodorovné přemístění výkopku nebo sypaniny po suchu na obvyklém dopravním prostředku, bez naložení výkopku, avšak se složením bez rozhrnutí z horniny třídy těžitelnosti II na vzdálenost skupiny 4 a 5 na vzdálenost přes 50 do 500 m</t>
  </si>
  <si>
    <t>-595773494</t>
  </si>
  <si>
    <t>86,87*2</t>
  </si>
  <si>
    <t>-706776214</t>
  </si>
  <si>
    <t>241-86,87</t>
  </si>
  <si>
    <t>167111101</t>
  </si>
  <si>
    <t>Nakládání, skládání a překládání neulehlého výkopku nebo sypaniny ručně nakládání, z hornin třídy těžitelnosti I, skupiny 1 až 3</t>
  </si>
  <si>
    <t>1667495609</t>
  </si>
  <si>
    <t>241+86,87</t>
  </si>
  <si>
    <t>1704089771</t>
  </si>
  <si>
    <t>154,13*1,8</t>
  </si>
  <si>
    <t>-792728725</t>
  </si>
  <si>
    <t>154,13</t>
  </si>
  <si>
    <t>174151101</t>
  </si>
  <si>
    <t>Zásyp sypaninou z jakékoliv horniny strojně s uložením výkopku ve vrstvách se zhutněním jam, šachet, rýh nebo kolem objektů v těchto vykopávkách</t>
  </si>
  <si>
    <t>-1088289044</t>
  </si>
  <si>
    <t>241-123,13-31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</si>
  <si>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</si>
  <si>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</si>
  <si>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CS ÚRS 2018 01</t>
  </si>
  <si>
    <t>1930106906</t>
  </si>
  <si>
    <t>10,92+96,3+18,56+28,35-31</t>
  </si>
  <si>
    <t>58337331</t>
  </si>
  <si>
    <t>štěrkopísek frakce 0/22</t>
  </si>
  <si>
    <t>-835051661</t>
  </si>
  <si>
    <t>123,13*2 'Přepočtené koeficientem množství</t>
  </si>
  <si>
    <t>Komunikace pozemní</t>
  </si>
  <si>
    <t>581131.R1</t>
  </si>
  <si>
    <t>Provedení vybouraných zpevněných ploch zpět do původní stavu</t>
  </si>
  <si>
    <t>130649265</t>
  </si>
  <si>
    <t>Trubní vedení</t>
  </si>
  <si>
    <t>451573111</t>
  </si>
  <si>
    <t>Lože pod potrubí, stoky a drobné objekty v otevřeném výkopu z písku a štěrkopísku do 63 mm</t>
  </si>
  <si>
    <t>CS ÚRS 2013 01</t>
  </si>
  <si>
    <t>443363111</t>
  </si>
  <si>
    <t>Poznámka k položce:
Lóže + obsyp</t>
  </si>
  <si>
    <t>871171941</t>
  </si>
  <si>
    <t>Výměna vodovodního potrubí z plastů v otevřeném výkopu z polyetylenu PE 100 svařovaných na tupo SDR 11/PN16 D 40 x 3,7 mm</t>
  </si>
  <si>
    <t>1100677084</t>
  </si>
  <si>
    <t>28613525</t>
  </si>
  <si>
    <t>potrubí třívrstvé PE100 RC SDR11 40x3,70 dl 12m</t>
  </si>
  <si>
    <t>-1484049403</t>
  </si>
  <si>
    <t>871260310</t>
  </si>
  <si>
    <t>Montáž kanalizačního potrubí z plastů z polypropylenu PP hladkého plnostěnného SN 10 DN 100</t>
  </si>
  <si>
    <t>2028451082</t>
  </si>
  <si>
    <t>135+40-20</t>
  </si>
  <si>
    <t>28611190</t>
  </si>
  <si>
    <t>trubka kanalizační PPKGEM 110x3,4x5000mm SN10</t>
  </si>
  <si>
    <t>-1406392635</t>
  </si>
  <si>
    <t>155*1,015 'Přepočtené koeficientem množství</t>
  </si>
  <si>
    <t>871270310</t>
  </si>
  <si>
    <t>Montáž kanalizačního potrubí z plastů z polypropylenu PP hladkého plnostěnného SN 10 DN 125</t>
  </si>
  <si>
    <t>1541672303</t>
  </si>
  <si>
    <t>6+128+37-24</t>
  </si>
  <si>
    <t>28611192</t>
  </si>
  <si>
    <t>trubka kanalizační PPKGEM 125x3,9x1000mm SN10</t>
  </si>
  <si>
    <t>-227031816</t>
  </si>
  <si>
    <t>5,91133004926108*1,015 'Přepočtené koeficientem množství</t>
  </si>
  <si>
    <t>OSM.770480</t>
  </si>
  <si>
    <t>PPKGEM trouba DN125x3,9/5000 SN10</t>
  </si>
  <si>
    <t>2103350090</t>
  </si>
  <si>
    <t>128+37-4,8</t>
  </si>
  <si>
    <t>160,2*1,015 'Přepočtené koeficientem množství</t>
  </si>
  <si>
    <t>871310310</t>
  </si>
  <si>
    <t>Montáž kanalizačního potrubí z plastů z polypropylenu PP hladkého plnostěnného SN 10 DN 150</t>
  </si>
  <si>
    <t>-849910093</t>
  </si>
  <si>
    <t>30+33+14-20</t>
  </si>
  <si>
    <t>28611198</t>
  </si>
  <si>
    <t>trubka kanalizační PPKGEM 160x4,9x5000mm SN10</t>
  </si>
  <si>
    <t>-968672480</t>
  </si>
  <si>
    <t>77*1,015 'Přepočtené koeficientem množství</t>
  </si>
  <si>
    <t>871315221</t>
  </si>
  <si>
    <t>Kanalizační potrubí z tvrdého PVC v otevřeném výkopu ve sklonu do 20 %, hladkého plnostěnného jednovrstvého, tuhost třídy SN 8 DN 160</t>
  </si>
  <si>
    <t>-931932018</t>
  </si>
  <si>
    <t>Poznámka k položce:
Chránička</t>
  </si>
  <si>
    <t>871321141</t>
  </si>
  <si>
    <t>Montáž vodovodního potrubí z plastů v otevřeném výkopu z polyetylenu PE 100 svařovaných na tupo SDR 11/PN16 D 160 x 14,6 mm</t>
  </si>
  <si>
    <t>595152897</t>
  </si>
  <si>
    <t>Poznámka k položce:
Chránička potrubím</t>
  </si>
  <si>
    <t>1,5+6</t>
  </si>
  <si>
    <t>28613560</t>
  </si>
  <si>
    <t>potrubí dvouvrstvé PE100 RC SDR11 160x14,6 dl 12m</t>
  </si>
  <si>
    <t>-849710044</t>
  </si>
  <si>
    <t>7,5*1,015 'Přepočtené koeficientem množství</t>
  </si>
  <si>
    <t>871350310</t>
  </si>
  <si>
    <t>Montáž kanalizačního potrubí z plastů z polypropylenu PP hladkého plnostěnného SN 10 DN 200</t>
  </si>
  <si>
    <t>-1440235061</t>
  </si>
  <si>
    <t>75+30</t>
  </si>
  <si>
    <t>28611202</t>
  </si>
  <si>
    <t>trubka kanalizační PPKGEM 200x6,2x5000mm SN10</t>
  </si>
  <si>
    <t>1669735737</t>
  </si>
  <si>
    <t>75*1,015 'Přepočtené koeficientem množství</t>
  </si>
  <si>
    <t>871351141</t>
  </si>
  <si>
    <t>Montáž vodovodního potrubí z plastů v otevřeném výkopu z polyetylenu PE 100 svařovaných na tupo SDR 11/PN16 D 200 x 18,2 mm</t>
  </si>
  <si>
    <t>-1933052697</t>
  </si>
  <si>
    <t>28613562</t>
  </si>
  <si>
    <t>potrubí dvouvrstvé PE100 RC SDR11 200x18,2 dl 100m</t>
  </si>
  <si>
    <t>2084175842</t>
  </si>
  <si>
    <t>4*1,015 'Přepočtené koeficientem množství</t>
  </si>
  <si>
    <t>871355221</t>
  </si>
  <si>
    <t>Kanalizační potrubí z tvrdého PVC v otevřeném výkopu ve sklonu do 20 %, hladkého plnostěnného jednovrstvého, tuhost třídy SN 8 DN 200</t>
  </si>
  <si>
    <t>-849861868</t>
  </si>
  <si>
    <t>871360310</t>
  </si>
  <si>
    <t>Montáž kanalizačního potrubí z plastů z polypropylenu PP hladkého plnostěnného SN 10 DN 250</t>
  </si>
  <si>
    <t>-1612312823</t>
  </si>
  <si>
    <t>28611204</t>
  </si>
  <si>
    <t>trubka kanalizační PPKGEM 250x7,7x6000mm SN10</t>
  </si>
  <si>
    <t>-1664542817</t>
  </si>
  <si>
    <t>35*1,015 'Přepočtené koeficientem množství</t>
  </si>
  <si>
    <t>871365221</t>
  </si>
  <si>
    <t>Kanalizační potrubí z tvrdého PVC v otevřeném výkopu ve sklonu do 20 %, hladkého plnostěnného jednovrstvého, tuhost třídy SN 8 DN 250</t>
  </si>
  <si>
    <t>-212781533</t>
  </si>
  <si>
    <t>871375221</t>
  </si>
  <si>
    <t>Kanalizační potrubí z tvrdého PVC v otevřeném výkopu ve sklonu do 20 %, hladkého plnostěnného jednovrstvého, tuhost třídy SN 8 DN 315</t>
  </si>
  <si>
    <t>-1739139448</t>
  </si>
  <si>
    <t>877260310</t>
  </si>
  <si>
    <t>Montáž tvarovek na kanalizačním plastovém potrubí z polypropylenu PP hladkého plnostěnného kolen DN 100</t>
  </si>
  <si>
    <t>2007340093</t>
  </si>
  <si>
    <t>OSM.771320</t>
  </si>
  <si>
    <t>PPKGB koleno DN 110/45 st SN10</t>
  </si>
  <si>
    <t>213721372</t>
  </si>
  <si>
    <t>877260320</t>
  </si>
  <si>
    <t>Montáž tvarovek na kanalizačním plastovém potrubí z polypropylenu PP hladkého plnostěnného odboček DN 100</t>
  </si>
  <si>
    <t>-2062063459</t>
  </si>
  <si>
    <t>OSM.772330</t>
  </si>
  <si>
    <t>PPKGEA odbočka 45st DN 110/110 SN10</t>
  </si>
  <si>
    <t>-519548790</t>
  </si>
  <si>
    <t>877270310</t>
  </si>
  <si>
    <t>Montáž tvarovek na kanalizačním plastovém potrubí z polypropylenu PP hladkého plnostěnného kolen DN 125</t>
  </si>
  <si>
    <t>-815194567</t>
  </si>
  <si>
    <t>OSM.771420</t>
  </si>
  <si>
    <t>PPKGB koleno DN 125/45 st SN10</t>
  </si>
  <si>
    <t>-1209173919</t>
  </si>
  <si>
    <t>877270320</t>
  </si>
  <si>
    <t>Montáž tvarovek na kanalizačním plastovém potrubí z polypropylenu PP hladkého plnostěnného odboček DN 125</t>
  </si>
  <si>
    <t>537813682</t>
  </si>
  <si>
    <t>OSM.772440</t>
  </si>
  <si>
    <t>PPKGEA odbočka 45st DN 125/125 SN10</t>
  </si>
  <si>
    <t>1240417220</t>
  </si>
  <si>
    <t>OSM.7724.R5</t>
  </si>
  <si>
    <t>1292350690</t>
  </si>
  <si>
    <t>877270330</t>
  </si>
  <si>
    <t>Montáž tvarovek na kanalizačním plastovém potrubí z polypropylenu PP hladkého plnostěnného spojek nebo redukcí DN 125</t>
  </si>
  <si>
    <t>-36391152</t>
  </si>
  <si>
    <t>OSM.775340</t>
  </si>
  <si>
    <t>PPKGR redukce dlouhá DN 125/110 SN10</t>
  </si>
  <si>
    <t>2018429867</t>
  </si>
  <si>
    <t>877310310</t>
  </si>
  <si>
    <t>Montáž tvarovek na kanalizačním plastovém potrubí z polypropylenu PP hladkého plnostěnného kolen DN 150</t>
  </si>
  <si>
    <t>1986580189</t>
  </si>
  <si>
    <t>OSM.771520</t>
  </si>
  <si>
    <t>PPKGB koleno DN 160/45 st SN10</t>
  </si>
  <si>
    <t>-993631252</t>
  </si>
  <si>
    <t>877310320</t>
  </si>
  <si>
    <t>Montáž tvarovek na kanalizačním plastovém potrubí z polypropylenu PP hladkého plnostěnného odboček DN 150</t>
  </si>
  <si>
    <t>-1601115649</t>
  </si>
  <si>
    <t>OSM.772350</t>
  </si>
  <si>
    <t>PPKGEA odbočka 45st DN 160/110 SN10</t>
  </si>
  <si>
    <t>1611288024</t>
  </si>
  <si>
    <t>OSM.772450</t>
  </si>
  <si>
    <t>PPKGEA odbočka 45st DN 160/125 SN10</t>
  </si>
  <si>
    <t>-1802953117</t>
  </si>
  <si>
    <t>877310330</t>
  </si>
  <si>
    <t>Montáž tvarovek na kanalizačním plastovém potrubí z polypropylenu PP hladkého plnostěnného spojek nebo redukcí DN 150</t>
  </si>
  <si>
    <t>-197727077</t>
  </si>
  <si>
    <t>OSM.775450</t>
  </si>
  <si>
    <t>PPKGR redukce dlouhá DN 160/125 SN10</t>
  </si>
  <si>
    <t>1284765323</t>
  </si>
  <si>
    <t>OSM.775350</t>
  </si>
  <si>
    <t>PPKGR redukce dlouhá DN 160/110 SN10</t>
  </si>
  <si>
    <t>1531708307</t>
  </si>
  <si>
    <t>877350310</t>
  </si>
  <si>
    <t>Montáž tvarovek na kanalizačním plastovém potrubí z polypropylenu PP hladkého plnostěnného kolen DN 200</t>
  </si>
  <si>
    <t>-1532996072</t>
  </si>
  <si>
    <t>24+4</t>
  </si>
  <si>
    <t>OSM.771620</t>
  </si>
  <si>
    <t>PPKGB koleno DN 200/45 st SN10</t>
  </si>
  <si>
    <t>-338724264</t>
  </si>
  <si>
    <t>877350320</t>
  </si>
  <si>
    <t>Montáž tvarovek na kanalizačním plastovém potrubí z polypropylenu PP hladkého plnostěnného odboček DN 200</t>
  </si>
  <si>
    <t>-655604747</t>
  </si>
  <si>
    <t>2+10</t>
  </si>
  <si>
    <t>OSM.772660</t>
  </si>
  <si>
    <t>PPKGEA odbočka 45st DN 200/200 SN10</t>
  </si>
  <si>
    <t>-1604534839</t>
  </si>
  <si>
    <t>OSM.772560</t>
  </si>
  <si>
    <t>PPKGEA odbočka 45st DN 200/160 SN10</t>
  </si>
  <si>
    <t>1159064826</t>
  </si>
  <si>
    <t>877350330</t>
  </si>
  <si>
    <t>Montáž tvarovek na kanalizačním plastovém potrubí z polypropylenu PP hladkého plnostěnného spojek nebo redukcí DN 200</t>
  </si>
  <si>
    <t>-2071935986</t>
  </si>
  <si>
    <t>OSM.775560</t>
  </si>
  <si>
    <t>PPKGR redukce dlouhá DN 200/160 SN10</t>
  </si>
  <si>
    <t>-1306183541</t>
  </si>
  <si>
    <t>877360310</t>
  </si>
  <si>
    <t>Montáž tvarovek na kanalizačním plastovém potrubí z polypropylenu PP hladkého plnostěnného kolen DN 250</t>
  </si>
  <si>
    <t>1812099782</t>
  </si>
  <si>
    <t>OSM.771720</t>
  </si>
  <si>
    <t>PPKGB koleno DN 250/45 st SN10</t>
  </si>
  <si>
    <t>52165075</t>
  </si>
  <si>
    <t>877360320</t>
  </si>
  <si>
    <t>Montáž tvarovek na kanalizačním plastovém potrubí z polypropylenu PP hladkého plnostěnného odboček DN 250</t>
  </si>
  <si>
    <t>609846889</t>
  </si>
  <si>
    <t>OSM.7726.R</t>
  </si>
  <si>
    <t>-469360397</t>
  </si>
  <si>
    <t>877360330</t>
  </si>
  <si>
    <t>Montáž tvarovek na kanalizačním plastovém potrubí z polypropylenu PP hladkého plnostěnného spojek nebo redukcí DN 250</t>
  </si>
  <si>
    <t>-478636599</t>
  </si>
  <si>
    <t>OSM.7755.R2</t>
  </si>
  <si>
    <t>-1897117690</t>
  </si>
  <si>
    <t>892241111</t>
  </si>
  <si>
    <t>Tlakové zkoušky vodou na potrubí DN do 80</t>
  </si>
  <si>
    <t>-1891688643</t>
  </si>
  <si>
    <t>892271111</t>
  </si>
  <si>
    <t>Tlakové zkoušky vodou na potrubí DN 100 nebo 125</t>
  </si>
  <si>
    <t>2116937024</t>
  </si>
  <si>
    <t>892351111</t>
  </si>
  <si>
    <t>Tlakové zkoušky vodou na potrubí DN 150 nebo 200</t>
  </si>
  <si>
    <t>1646914443</t>
  </si>
  <si>
    <t>892381111</t>
  </si>
  <si>
    <t>Tlakové zkoušky vodou na potrubí DN 250, 300 nebo 350</t>
  </si>
  <si>
    <t>1976938926</t>
  </si>
  <si>
    <t>899722111</t>
  </si>
  <si>
    <t>Krytí potrubí z plastů výstražnou fólií z PVC šířky 20 cm</t>
  </si>
  <si>
    <t>1736077843</t>
  </si>
  <si>
    <t>721233.R01</t>
  </si>
  <si>
    <t xml:space="preserve">D+M nerezová vana 300x300 s dvoudílnou vpustí svislou DN100 </t>
  </si>
  <si>
    <t>1049239968</t>
  </si>
  <si>
    <t xml:space="preserve">Poznámka k položce:
 spodní díl s límcem pro 2-dílnou vpusť DN100, svislý odtok (díl bez fixačního kroužku) - 7 ks
 koš svislý pro vpusť DN100, oka pr. 6mm - 7 ks
 sifon svislý pro vpusť DN100, bez těsnícího kroužku - 7 ks
 těsnící kroužek na sifon DN100 - 7 ks
 vana nerez 300x300x80 mm včetně příslušenství - 7 ks
 mřížkový rošt 250x250 mm, 30/2 mm, 23x23 mm protiskluz. - 7 ks
výplň hran tmelem (obě strany žlabu) - 6,5 m
Perforovaná hrana 40mm pro litou podlahu - obě strany - 4,5 m
</t>
  </si>
  <si>
    <t>721233.R02</t>
  </si>
  <si>
    <t xml:space="preserve">D+M nerezový štěrbinový žlab dl. 1000 mm s dvoudílnou vpustí svislou DN100 </t>
  </si>
  <si>
    <t>-1431720601</t>
  </si>
  <si>
    <t xml:space="preserve">Poznámka k položce:
 spodní díl s límcem pro 2-dílnou vpusť DN100, svislý odtok (díl vč. fixačního kroužku) - 7 ks
 koš svislý pro vpusť DN100, oka pr. 6mm - 7 ks
 sifon svislý pro vpusť DN100, bez těsnícího kroužku - 7 ks
děrovaný kryt na vpusť tl.10 mm kulatý, hladký - 7 ks
 těsnící kroužek na sifon DN100 - 7 ks
 horní díl v. 250 mm pro 2-dílnou vpusť DN100 s 1 připojením pro žlab H=100 mm - 7 ks
 štěrbinový žlab 20 mm, tl. 1,5 mm - 7 m
výplň hran tmelem (obě strany žlabu) - 10,5 m
Perforovaná hrana 40mm pro litou podlahu - obě strany - 7 m
</t>
  </si>
  <si>
    <t>721233.R03</t>
  </si>
  <si>
    <t xml:space="preserve">D+M nerezová vana 400 x 800 mm s dvoudílnou vpustí svislou DN100 </t>
  </si>
  <si>
    <t>-749299172</t>
  </si>
  <si>
    <t xml:space="preserve">Poznámka k položce:
spodní díl s límcem pro 2-dílnou vpusť DN100, svislý odtok (díl bez fixačního kroužku) - 4 ks
koš svislý pro vpusť DN100, oka pr. 6mm - 4 ks
 sifon svislý pro vpusť DN100, bez těsnícího kroužku - 4 ks
těsnící kroužek na sifon DN100 - 4 ks
vana nerez 400x800x80 mm včetně příslušenství - 4 ks mřížkový rošt 350x750 mm, 30/2 mm, 23x23 mm protiskluz. pro vanu 400x800 mm - 4 ks
výplň hran tmelem (obě strany žlabu) - 7,2 m
Perforovaná hrana 40mm pro litou podlahu - obě strany - 4,8 m
</t>
  </si>
  <si>
    <t>721233.R04</t>
  </si>
  <si>
    <t xml:space="preserve">D+M nerezová vana 500x500 mm s dvoudílnou vpustí svislou DN100 </t>
  </si>
  <si>
    <t>1207654806</t>
  </si>
  <si>
    <t xml:space="preserve">Poznámka k položce:
 spodní díl s límcem pro 2-dílnou vpusť DN100, svislý odtok (díl bez fixačního kroužku) - 2 ks
 koš svislý pro vpusť DN100, oka pr. 6 mm - 2 ks
 sifon svislý pro vpusť DN100, bez těsnícího kroužku - 2 ks
 těsnící kroužek na sifon DN100 - 2 ks
 vana nerez 500x500x80 mm včetně příslušenství - 2 ks
 mřížkový rošt 450x450 mm, 30/2 mm, 23x23 mm protiskluz. - 2 ks
výplň hran tmelem (obě strany žlabu) - 3 m
Perforovaná hrana 40mm pro litou podlahu - obě strany - 2 m
</t>
  </si>
  <si>
    <t>721233.R05</t>
  </si>
  <si>
    <t xml:space="preserve">D+M nerezový žlab 300x1800 mm s dvoudílnou vpustí svislou DN100 </t>
  </si>
  <si>
    <t>-2028471723</t>
  </si>
  <si>
    <t xml:space="preserve">Poznámka k položce:
 spodní díl s límcem pro 2-dílnou vpusť DN100, svislý odtok (díl bez fixačního kroužku) - 1 ks
koš svislý pro vpusť DN100, oka pr. 6mm - 1 ks
 sifon svislý pro vpusť DN100, bez těsnícího kroužku - 1 ks
 těsnící kroužek na sifon DN100 - 1 ks
krabicový žlab š.300 mm, tl. 1,5 mm - 1,8 m
 mřížkový rošt š.250 mm, 30/2 mm, 23x23 mm, protiskluz. - 1,8 m
výplň hran tmelem (obě strany žlabu) - 3,15 m
Perforovaná hrana 40mm pro litou podlahu - obě strany - 2,1 m
</t>
  </si>
  <si>
    <t>721233.R06</t>
  </si>
  <si>
    <t>D+M nerezový žlab 600x1400 mm s doudílnou vpustí svislou DN100</t>
  </si>
  <si>
    <t>1309987570</t>
  </si>
  <si>
    <t xml:space="preserve">Poznámka k položce:
 spodní díl s límcem pro 2-dílnou vpusť DN100, svislý odtok (díl bez fixačního kroužku) - 1 ks
 koš svislý pro vpusť DN100, oka pr. 6mm - 1 ks
 sifon svislý pro vpusť DN100, bez těsnícího kroužku - 1 ks
 těsnící kroužek na sifon DN100 - 1 ks
Nerezový krabicový žlab š.600mm - 1,4 m
mřížkový rošt š. 550 mm, 30/2 mm, 23x23 mm, protiskluz. - 1,4 m
-výplň hran tmelem (obě strany žlabu) - 3 m
Perforovaná hrana 40mm pro litou podlahu - obě strany - 2 m
</t>
  </si>
  <si>
    <t>721233.R07</t>
  </si>
  <si>
    <t xml:space="preserve">D+M nerezový žlab 200x2800 mm se dvěma dvoudílnými vpustmi svislými DN100 </t>
  </si>
  <si>
    <t>840684811</t>
  </si>
  <si>
    <t xml:space="preserve">Poznámka k položce:
těsnící kroužek na sifon DN100 - 2 ks
 vpusť DN100 pro krabicový žlab, svislý odtok - 2 ks
 spodní díl s límcem pro 2-dílnou vpusť DN100, svislý odtok - 2 ks
 sifon vč. integrovaného sítka - 2 ks
 krabicový žlab š. 200 mm, tl. 1,5 mm - 2,8 m
 mřížkový rošt š. 150 mm, 30/2 mm, 23x23 mm, protiskluz. - 2,8 m
výplň hran tmelem (obě strany žlabu) - 4,5 m
Perforovaná hrana 40mm pro litou podlahu - obě strany - 3 m
</t>
  </si>
  <si>
    <t>721233.R08</t>
  </si>
  <si>
    <t xml:space="preserve">D+M nerezový žlab 200x1000 mm s dvoudílnou vpustí svislou DN100 </t>
  </si>
  <si>
    <t>882043084</t>
  </si>
  <si>
    <t xml:space="preserve">Poznámka k položce:
 těsnící kroužek na sifon DN100 ks – 1 ks
 vpusť DN100 pro krabicový žlab, svislý odtok – 1 ks
spodní díl s límcem pro 2-dílnou vpusť DN100, svislý odtok – 1 ks
 sifon vč. integrovaného sítka – 1 ks
 krabicový žlab š. 200 mm, tl. 1,5 mm – 1 m
 mřížkový rošt š. 150 mm, 30/2 mm, 23x23 mm, protiskluz. – 1 m
výplň hran tmelem (obě strany žlabu) – 1,8 m
Perforovaná hrana 40mm pro litou podlahu - obě strany – 1,22 m
</t>
  </si>
  <si>
    <t>-2035775296</t>
  </si>
  <si>
    <t>1202878915</t>
  </si>
  <si>
    <t>974031142</t>
  </si>
  <si>
    <t>Vysekání rýh ve zdivu cihelném na maltu vápennou nebo vápenocementovou do hl. 70 mm a šířky do 70 mm</t>
  </si>
  <si>
    <t>195341159</t>
  </si>
  <si>
    <t>977151125</t>
  </si>
  <si>
    <t>Jádrové vrty diamantovými korunkami do stavebních materiálů (železobetonu, betonu, cihel, obkladů, dlažeb, kamene) průměru přes 180 do 200 mm</t>
  </si>
  <si>
    <t>-2064986706</t>
  </si>
  <si>
    <t>0,25*3</t>
  </si>
  <si>
    <t>0,5*2</t>
  </si>
  <si>
    <t>977151127</t>
  </si>
  <si>
    <t>Jádrové vrty diamantovými korunkami do stavebních materiálů (železobetonu, betonu, cihel, obkladů, dlažeb, kamene) průměru přes 225 do 250 mm</t>
  </si>
  <si>
    <t>292112410</t>
  </si>
  <si>
    <t>0,5*6</t>
  </si>
  <si>
    <t>977151128</t>
  </si>
  <si>
    <t>Jádrové vrty diamantovými korunkami do stavebních materiálů (železobetonu, betonu, cihel, obkladů, dlažeb, kamene) průměru přes 250 do 300 mm</t>
  </si>
  <si>
    <t>2071117714</t>
  </si>
  <si>
    <t>977151129</t>
  </si>
  <si>
    <t>Jádrové vrty diamantovými korunkami do stavebních materiálů (železobetonu, betonu, cihel, obkladů, dlažeb, kamene) průměru přes 300 do 350 mm</t>
  </si>
  <si>
    <t>1510438988</t>
  </si>
  <si>
    <t>-72449261</t>
  </si>
  <si>
    <t>-2087899769</t>
  </si>
  <si>
    <t>1516328740</t>
  </si>
  <si>
    <t>-434542732</t>
  </si>
  <si>
    <t>1048925621</t>
  </si>
  <si>
    <t>982976019</t>
  </si>
  <si>
    <t>997013645</t>
  </si>
  <si>
    <t>Poplatek za uložení stavebního odpadu na skládce (skládkovné) asfaltového bez obsahu dehtu zatříděného do Katalogu odpadů pod kódem 17 03 02</t>
  </si>
  <si>
    <t>-370785364</t>
  </si>
  <si>
    <t>1549617908</t>
  </si>
  <si>
    <t>713463211</t>
  </si>
  <si>
    <t>Montáž izolace tepelné potrubí a ohybů tvarovkami nebo deskami potrubními pouzdry s povrchovou úpravou hliníkovou fólií (izolační materiál ve specifikaci) přelepenými samolepící hliníkovou páskou potrubí jednovrstvá D do 50 mm</t>
  </si>
  <si>
    <t>372265800</t>
  </si>
  <si>
    <t>6+63+48+10</t>
  </si>
  <si>
    <t>63154018</t>
  </si>
  <si>
    <t>pouzdro izolační potrubní z minerální vlny s Al fólií max. 250/100°C 54/40mm</t>
  </si>
  <si>
    <t>-1443313374</t>
  </si>
  <si>
    <t>63154573</t>
  </si>
  <si>
    <t>pouzdro izolační potrubní z minerální vlny s Al fólií max. 250/100°C 42/40mm</t>
  </si>
  <si>
    <t>1633569017</t>
  </si>
  <si>
    <t>63154571</t>
  </si>
  <si>
    <t>pouzdro izolační potrubní z minerální vlny s Al fólií max. 250/100°C 28/40mm</t>
  </si>
  <si>
    <t>1120854864</t>
  </si>
  <si>
    <t>63154570</t>
  </si>
  <si>
    <t>pouzdro izolační potrubní z minerální vlny s Al fólií max. 250/100°C 22/40mm</t>
  </si>
  <si>
    <t>2141189625</t>
  </si>
  <si>
    <t>-1140067964</t>
  </si>
  <si>
    <t>721</t>
  </si>
  <si>
    <t>Zdravotechnika - vnitřní kanalizace</t>
  </si>
  <si>
    <t>721173401</t>
  </si>
  <si>
    <t>Potrubí z trub PVC SN4 svodné (ležaté) DN 110</t>
  </si>
  <si>
    <t>902239937</t>
  </si>
  <si>
    <t>721173402</t>
  </si>
  <si>
    <t>Potrubí z trub PVC SN4 svodné (ležaté) DN 125</t>
  </si>
  <si>
    <t>1231682294</t>
  </si>
  <si>
    <t>721173403</t>
  </si>
  <si>
    <t>Potrubí z trub PVC SN4 svodné (ležaté) DN 160</t>
  </si>
  <si>
    <t>1561358389</t>
  </si>
  <si>
    <t>721174004</t>
  </si>
  <si>
    <t>Potrubí z trub polypropylenových svodné (ležaté) DN 75</t>
  </si>
  <si>
    <t>-437856570</t>
  </si>
  <si>
    <t>Poznámka k položce:
Vč.tvarovek</t>
  </si>
  <si>
    <t>721174005</t>
  </si>
  <si>
    <t>Potrubí z trub polypropylenových svodné (ležaté) DN 110</t>
  </si>
  <si>
    <t>1420386437</t>
  </si>
  <si>
    <t>721174043</t>
  </si>
  <si>
    <t>Potrubí z trub polypropylenových připojovací DN 50</t>
  </si>
  <si>
    <t>1349432775</t>
  </si>
  <si>
    <t>721233.R1</t>
  </si>
  <si>
    <t xml:space="preserve">D+M svislá střešní vpust s integrovanou bitomenovou manžetou 125 </t>
  </si>
  <si>
    <t>663815620</t>
  </si>
  <si>
    <t>721233.R2</t>
  </si>
  <si>
    <t xml:space="preserve">D+M nástavec střešní vpusti s integrovanou manžetou z TPO/FPO TWN v300 TPO/FPO </t>
  </si>
  <si>
    <t>1824834031</t>
  </si>
  <si>
    <t>110</t>
  </si>
  <si>
    <t>721233.R3</t>
  </si>
  <si>
    <t>D+M límcové těsnění pro KG potrubí AK200</t>
  </si>
  <si>
    <t>-1717478803</t>
  </si>
  <si>
    <t>111</t>
  </si>
  <si>
    <t>721233.R4</t>
  </si>
  <si>
    <t>D+M límcové těsnění pro KG potrubí AK110</t>
  </si>
  <si>
    <t>527799722</t>
  </si>
  <si>
    <t>112</t>
  </si>
  <si>
    <t>721233.R5</t>
  </si>
  <si>
    <t>D+M límcové těsnění pro KG potrubí AK125</t>
  </si>
  <si>
    <t>-613995404</t>
  </si>
  <si>
    <t>113</t>
  </si>
  <si>
    <t>721233.R6</t>
  </si>
  <si>
    <t>D+M sifon DN50</t>
  </si>
  <si>
    <t>-1532431238</t>
  </si>
  <si>
    <t>114</t>
  </si>
  <si>
    <t>721290111</t>
  </si>
  <si>
    <t>Zkouška těsnosti kanalizace v objektech vodou do DN 125</t>
  </si>
  <si>
    <t>751842407</t>
  </si>
  <si>
    <t>115</t>
  </si>
  <si>
    <t>721290112</t>
  </si>
  <si>
    <t>Zkouška těsnosti kanalizace v objektech vodou DN 150 nebo DN 200</t>
  </si>
  <si>
    <t>-202177591</t>
  </si>
  <si>
    <t>116</t>
  </si>
  <si>
    <t>998721101</t>
  </si>
  <si>
    <t>Přesun hmot pro vnitřní kanalizace stanovený z hmotnosti přesunovaného materiálu vodorovná dopravní vzdálenost do 50 m v objektech výšky do 6 m</t>
  </si>
  <si>
    <t>-1060425715</t>
  </si>
  <si>
    <t>722</t>
  </si>
  <si>
    <t>Zdravotechnika - vnitřní vodovod</t>
  </si>
  <si>
    <t>117</t>
  </si>
  <si>
    <t>722176111</t>
  </si>
  <si>
    <t>Montáž potrubí z plastových trub svařovaných polyfuzně D do 16 mm</t>
  </si>
  <si>
    <t>1141067375</t>
  </si>
  <si>
    <t>118</t>
  </si>
  <si>
    <t>WVN.XP101212W</t>
  </si>
  <si>
    <t>Sytémy K+M; vícevrstvé potrubí typu PE-Xc/Al/PE-HD; 16x2,0 (5 m)</t>
  </si>
  <si>
    <t>-1794961141</t>
  </si>
  <si>
    <t>119</t>
  </si>
  <si>
    <t>722176112</t>
  </si>
  <si>
    <t>Montáž potrubí z plastových trub svařovaných polyfuzně D přes 16 do 20 mm</t>
  </si>
  <si>
    <t>1097686223</t>
  </si>
  <si>
    <t>120</t>
  </si>
  <si>
    <t>WVN.XP101215W</t>
  </si>
  <si>
    <t>Sytémy K+M; vícevrstvé potrubí typu PE-Xc/Al/PE-HD; 20x2,25 (5 m)</t>
  </si>
  <si>
    <t>1177323708</t>
  </si>
  <si>
    <t>121</t>
  </si>
  <si>
    <t>722176113</t>
  </si>
  <si>
    <t>Montáž potrubí z plastových trub svařovaných polyfuzně D přes 20 do 25 mm</t>
  </si>
  <si>
    <t>-827641191</t>
  </si>
  <si>
    <t>122</t>
  </si>
  <si>
    <t>WVN.XP101320W</t>
  </si>
  <si>
    <t>Sytémy K+M; vícevrstvé potrubí typu PE-Xc/Al/PE-HD; 25x2,5 (5 m)</t>
  </si>
  <si>
    <t>-253669370</t>
  </si>
  <si>
    <t>123</t>
  </si>
  <si>
    <t>722176114</t>
  </si>
  <si>
    <t>Montáž potrubí z plastových trub svařovaných polyfuzně D přes 25 do 32 mm</t>
  </si>
  <si>
    <t>-1054343143</t>
  </si>
  <si>
    <t>124</t>
  </si>
  <si>
    <t>WVN.XP101326W</t>
  </si>
  <si>
    <t>Sytémy K+M; vícevrstvé potrubí typu PE-Xc/Al/PE-HD; 32x3,0 (5 m)</t>
  </si>
  <si>
    <t>1373776361</t>
  </si>
  <si>
    <t>125</t>
  </si>
  <si>
    <t>722176115</t>
  </si>
  <si>
    <t>Montáž potrubí z plastových trub svařovaných polyfuzně D přes 32 do 40 mm</t>
  </si>
  <si>
    <t>78243694</t>
  </si>
  <si>
    <t>126</t>
  </si>
  <si>
    <t>WVN.XP101053W</t>
  </si>
  <si>
    <t>Sytémy K+M; vícevrstvé potrubí typu PE-Xc/Al/PE-HD; 40x4,0 (5 m)</t>
  </si>
  <si>
    <t>-1398246131</t>
  </si>
  <si>
    <t>127</t>
  </si>
  <si>
    <t>722176116</t>
  </si>
  <si>
    <t>Montáž potrubí z plastových trub svařovaných polyfuzně D přes 40 do 50 mm</t>
  </si>
  <si>
    <t>-1597463467</t>
  </si>
  <si>
    <t>128</t>
  </si>
  <si>
    <t>WVN.XP101358W</t>
  </si>
  <si>
    <t>Sytémy K+M; vícevrstvé potrubí typu PE-Xc/Al/PE-HD; 50x4,5 (5 m)</t>
  </si>
  <si>
    <t>-927631997</t>
  </si>
  <si>
    <t>129</t>
  </si>
  <si>
    <t>722181221</t>
  </si>
  <si>
    <t>Ochrana potrubí termoizolačními trubicemi z pěnového polyetylenu PE přilepenými v příčných a podélných spojích, tloušťky izolace přes 6 do 9 mm, vnitřního průměru izolace DN do 22 mm</t>
  </si>
  <si>
    <t>1117321465</t>
  </si>
  <si>
    <t>213+282</t>
  </si>
  <si>
    <t>722181222</t>
  </si>
  <si>
    <t>Ochrana potrubí termoizolačními trubicemi z pěnového polyetylenu PE přilepenými v příčných a podélných spojích, tloušťky izolace přes 6 do 9 mm, vnitřního průměru izolace DN přes 22 do 45 mm</t>
  </si>
  <si>
    <t>1485407129</t>
  </si>
  <si>
    <t>157+101+117</t>
  </si>
  <si>
    <t>131</t>
  </si>
  <si>
    <t>722232.R03</t>
  </si>
  <si>
    <t>Kohout kulový přímý G 3/2 PN 42 do 185°C vnitřní závit</t>
  </si>
  <si>
    <t>616093776</t>
  </si>
  <si>
    <t>132</t>
  </si>
  <si>
    <t>722232.R04</t>
  </si>
  <si>
    <t>Kohout kulový přímý G 3/2 PN 42 do 185°C vnitřní závit s vypouštěním</t>
  </si>
  <si>
    <t>-2063588731</t>
  </si>
  <si>
    <t>133</t>
  </si>
  <si>
    <t>722232042</t>
  </si>
  <si>
    <t>Armatury se dvěma závity kulové kohouty PN 42 do 185 °C přímé vnitřní závit G 3/8</t>
  </si>
  <si>
    <t>-153631254</t>
  </si>
  <si>
    <t>134</t>
  </si>
  <si>
    <t>722232043</t>
  </si>
  <si>
    <t>Armatury se dvěma závity kulové kohouty PN 42 do 185 °C přímé vnitřní závit G 1/2</t>
  </si>
  <si>
    <t>-1598935750</t>
  </si>
  <si>
    <t>135</t>
  </si>
  <si>
    <t>722232044</t>
  </si>
  <si>
    <t>Armatury se dvěma závity kulové kohouty PN 42 do 185 °C přímé vnitřní závit G 3/4</t>
  </si>
  <si>
    <t>816514086</t>
  </si>
  <si>
    <t>136</t>
  </si>
  <si>
    <t>722232045</t>
  </si>
  <si>
    <t>Armatury se dvěma závity kulové kohouty PN 42 do 185 °C přímé vnitřní závit G 1</t>
  </si>
  <si>
    <t>1134860689</t>
  </si>
  <si>
    <t>137</t>
  </si>
  <si>
    <t>722232046</t>
  </si>
  <si>
    <t>Armatury se dvěma závity kulové kohouty PN 42 do 185 °C přímé vnitřní závit G 5/4</t>
  </si>
  <si>
    <t>-2066009473</t>
  </si>
  <si>
    <t>138</t>
  </si>
  <si>
    <t>722234.R01</t>
  </si>
  <si>
    <t xml:space="preserve">D+M filtr na studenou vodu se zpětným proplachem F76S-2AA </t>
  </si>
  <si>
    <t>-440451989</t>
  </si>
  <si>
    <t>139</t>
  </si>
  <si>
    <t>722234.R02</t>
  </si>
  <si>
    <t xml:space="preserve">D+M - automatická jednotka Z11S-A k filtru pro 230 V </t>
  </si>
  <si>
    <t>-532771293</t>
  </si>
  <si>
    <t>140</t>
  </si>
  <si>
    <t>722234.R06</t>
  </si>
  <si>
    <t xml:space="preserve">D+M - rozdělovač nerezový čtyřcestný pro pitnou vodu DN32 </t>
  </si>
  <si>
    <t>1934955686</t>
  </si>
  <si>
    <t>141</t>
  </si>
  <si>
    <t>722234.R07</t>
  </si>
  <si>
    <t xml:space="preserve">D+M rozdělovač nerezová čtyřcestný pro pitnou vodu DN16 </t>
  </si>
  <si>
    <t>-1192810458</t>
  </si>
  <si>
    <t>142</t>
  </si>
  <si>
    <t>722234.R08</t>
  </si>
  <si>
    <t>D+M prostupová pažnice typ FE DN200</t>
  </si>
  <si>
    <t>-1120185724</t>
  </si>
  <si>
    <t>143</t>
  </si>
  <si>
    <t>722234.R09</t>
  </si>
  <si>
    <t xml:space="preserve">D+M nedělená těsnící vložka typ DD min. 3 bar DN200/158-160 mm </t>
  </si>
  <si>
    <t>41037915</t>
  </si>
  <si>
    <t>144</t>
  </si>
  <si>
    <t>722234.R90</t>
  </si>
  <si>
    <t xml:space="preserve">D+M prostupová pažnice typ FE DN150 </t>
  </si>
  <si>
    <t>-1104931337</t>
  </si>
  <si>
    <t>145</t>
  </si>
  <si>
    <t>722234.R91</t>
  </si>
  <si>
    <t>D+M prostupová pažnice typ FE DN250</t>
  </si>
  <si>
    <t>355994289</t>
  </si>
  <si>
    <t>146</t>
  </si>
  <si>
    <t>722250133</t>
  </si>
  <si>
    <t>Požární příslušenství a armatury hydrantový systém s tvarově stálou hadicí celoplechový D 25 x 30 m</t>
  </si>
  <si>
    <t>-252611768</t>
  </si>
  <si>
    <t>147</t>
  </si>
  <si>
    <t>722270104</t>
  </si>
  <si>
    <t>Vodoměrové sestavy závitové G 6/4</t>
  </si>
  <si>
    <t>1566216856</t>
  </si>
  <si>
    <t>148</t>
  </si>
  <si>
    <t>722290215</t>
  </si>
  <si>
    <t>Zkoušky, proplach a desinfekce vodovodního potrubí zkoušky těsnosti vodovodního potrubí hrdlového nebo přírubového do DN 100</t>
  </si>
  <si>
    <t>-1166460266</t>
  </si>
  <si>
    <t>149</t>
  </si>
  <si>
    <t>722290234</t>
  </si>
  <si>
    <t>Zkoušky, proplach a desinfekce vodovodního potrubí proplach a desinfekce vodovodního potrubí do DN 80</t>
  </si>
  <si>
    <t>-1052410461</t>
  </si>
  <si>
    <t>150</t>
  </si>
  <si>
    <t>998722101</t>
  </si>
  <si>
    <t>Přesun hmot pro vnitřní vodovod stanovený z hmotnosti přesunovaného materiálu vodorovná dopravní vzdálenost do 50 m v objektech výšky do 6 m</t>
  </si>
  <si>
    <t>-1921406477</t>
  </si>
  <si>
    <t>151</t>
  </si>
  <si>
    <t>725813111</t>
  </si>
  <si>
    <t>Ventily rohové bez připojovací trubičky nebo flexi hadičky G 1/2</t>
  </si>
  <si>
    <t>-138218296</t>
  </si>
  <si>
    <t>152</t>
  </si>
  <si>
    <t>725111132</t>
  </si>
  <si>
    <t>Zařízení záchodů splachovače nádržkové plastové nízkopoložené nebo vysokopoložené</t>
  </si>
  <si>
    <t>1988935430</t>
  </si>
  <si>
    <t>153</t>
  </si>
  <si>
    <t>725121501</t>
  </si>
  <si>
    <t>Pisoárové záchodky keramické bez splachovací nádrže urinál bez odsávání bez otvoru pro ventil</t>
  </si>
  <si>
    <t>1819327666</t>
  </si>
  <si>
    <t>154</t>
  </si>
  <si>
    <t>725211.R6</t>
  </si>
  <si>
    <t>D+M urinalová dělící stěna</t>
  </si>
  <si>
    <t>2022196164</t>
  </si>
  <si>
    <t>155</t>
  </si>
  <si>
    <t>7252116.R3</t>
  </si>
  <si>
    <t>umývadlo pro handicapované osoby</t>
  </si>
  <si>
    <t>-1512674569</t>
  </si>
  <si>
    <t>156</t>
  </si>
  <si>
    <t>725211603</t>
  </si>
  <si>
    <t>Umyvadla keramická bílá bez výtokových armatur připevněná na stěnu šrouby bez sloupu nebo krytu na sifon 600 mm</t>
  </si>
  <si>
    <t>-1518730283</t>
  </si>
  <si>
    <t>157</t>
  </si>
  <si>
    <t>725241123</t>
  </si>
  <si>
    <t>Sprchové vaničky akrylátové obdélníkové 900x800 mm</t>
  </si>
  <si>
    <t>-934882644</t>
  </si>
  <si>
    <t>158</t>
  </si>
  <si>
    <t>725244142</t>
  </si>
  <si>
    <t>Sprchové dveře a zástěny dveře sprchové do niky polorámové skleněné tl. 6 mm dveře otvíravé jednokřídlové, na vaničku šířky 800 mm</t>
  </si>
  <si>
    <t>250052972</t>
  </si>
  <si>
    <t>159</t>
  </si>
  <si>
    <t>725331111</t>
  </si>
  <si>
    <t>Výlevky bez výtokových armatur a splachovací nádrže keramické se sklopnou plastovou mřížkou 425 mm</t>
  </si>
  <si>
    <t>953056485</t>
  </si>
  <si>
    <t>160</t>
  </si>
  <si>
    <t>7258213.R</t>
  </si>
  <si>
    <t>Baterie nástěnná páková s otáčivým plochým ústím a délkou ramínka 400 mm</t>
  </si>
  <si>
    <t>1058811311</t>
  </si>
  <si>
    <t>161</t>
  </si>
  <si>
    <t>7258226.R4</t>
  </si>
  <si>
    <t xml:space="preserve">umývadlová baterie s prodlouženou pákou </t>
  </si>
  <si>
    <t>1894636030</t>
  </si>
  <si>
    <t>162</t>
  </si>
  <si>
    <t>725822611</t>
  </si>
  <si>
    <t>Baterie umyvadlové stojánkové pákové bez výpusti</t>
  </si>
  <si>
    <t>-731159689</t>
  </si>
  <si>
    <t>163</t>
  </si>
  <si>
    <t>72584131.R</t>
  </si>
  <si>
    <t>D+M sprchová sada</t>
  </si>
  <si>
    <t>-759829707</t>
  </si>
  <si>
    <t>164</t>
  </si>
  <si>
    <t>72584131.R2</t>
  </si>
  <si>
    <t xml:space="preserve">D+M Instalační předstěna - klozet </t>
  </si>
  <si>
    <t>-1728138401</t>
  </si>
  <si>
    <t xml:space="preserve">Poznámka k položce:
- WC systém pro závěsné klozety se samonosným oc. rámem  - 1 ks
- panel set pro upevnění rámu do bočních stěn  - 1 ks
- závěsný klozet s hlubokým splachováním - 1 ks
- duroplastové sedátko s poklopem - 1 ks
- tlačítko PL3 DUAL FLUSH bílá barva - 1 ks
</t>
  </si>
  <si>
    <t>165</t>
  </si>
  <si>
    <t>72584131.R3</t>
  </si>
  <si>
    <t>D+M Instalační předstěna - klozet bezbarierový</t>
  </si>
  <si>
    <t>1647931730</t>
  </si>
  <si>
    <t xml:space="preserve">Poznámka k položce:
- WC systém pro závěsné klozety se samonosným oc. rámem - 1 ks
- panel set pro upevnění rámu do bočních stěn - 1 ks
- závěsný klozet s hlubokým splachováním - 1 ks
- duroplastové sedátko bez poklopu - 1 ks
- tlačítko PL3 DUAL FLUSH bílá barva - 1 ks
- pneumatický set pro podomítkové moduly - 1 ks
- systém HANDICAP pro upevnění opěrných madel - 2 ks
- sklopné madlo k WC nerezové délky 800 mm - 1 ks
- pevné madlo k WC nerezové délky 900 mm - 1 ks
</t>
  </si>
  <si>
    <t>166</t>
  </si>
  <si>
    <t>725841312</t>
  </si>
  <si>
    <t>Baterie sprchová nástěnná páková</t>
  </si>
  <si>
    <t>-582263060</t>
  </si>
  <si>
    <t>167</t>
  </si>
  <si>
    <t>725841322</t>
  </si>
  <si>
    <t>Baterie sprchové klasické s roztečí 150 mm</t>
  </si>
  <si>
    <t>-810080548</t>
  </si>
  <si>
    <t>168</t>
  </si>
  <si>
    <t>998725101</t>
  </si>
  <si>
    <t>Přesun hmot pro zařizovací předměty stanovený z hmotnosti přesunovaného materiálu vodorovná dopravní vzdálenost do 50 m v objektech výšky do 6 m</t>
  </si>
  <si>
    <t>-588306437</t>
  </si>
  <si>
    <t>169</t>
  </si>
  <si>
    <t>767995R01</t>
  </si>
  <si>
    <t>Montáž ostatních atypických zámečnických konstrukcí hmotnosti do 5 kg</t>
  </si>
  <si>
    <t>-1791454412</t>
  </si>
  <si>
    <t>170</t>
  </si>
  <si>
    <t>1714818063</t>
  </si>
  <si>
    <t>Práce a dodávky M</t>
  </si>
  <si>
    <t>46-M</t>
  </si>
  <si>
    <t>Zemní práce při extr.mont.pracích</t>
  </si>
  <si>
    <t>171</t>
  </si>
  <si>
    <t>460520175</t>
  </si>
  <si>
    <t>Montáž trubek ochranných uložených volně do rýhy plastových ohebných, vnitřního průměru přes 110 do 133 mm</t>
  </si>
  <si>
    <t>1961538706</t>
  </si>
  <si>
    <t>172</t>
  </si>
  <si>
    <t>1185962</t>
  </si>
  <si>
    <t xml:space="preserve">TRUBKA OCHRANNÁ OHEBNÁ DN 125 </t>
  </si>
  <si>
    <t>256</t>
  </si>
  <si>
    <t>-1078297919</t>
  </si>
  <si>
    <t>SO03 - Elektroinstalace</t>
  </si>
  <si>
    <t>A - Elektroinstalace</t>
  </si>
  <si>
    <t>D2 - RS1</t>
  </si>
  <si>
    <t>D3 - RS2</t>
  </si>
  <si>
    <t>D4 - RS3</t>
  </si>
  <si>
    <t>M1 - Elektroinstalace</t>
  </si>
  <si>
    <t>M2 - Kabely</t>
  </si>
  <si>
    <t>M3 - Ostatní</t>
  </si>
  <si>
    <t>D2</t>
  </si>
  <si>
    <t>RS1</t>
  </si>
  <si>
    <t>741321003</t>
  </si>
  <si>
    <t>Montáž proudových chráničů dvoupólových nn do 25 A ve skříni</t>
  </si>
  <si>
    <t>E21-407-1</t>
  </si>
  <si>
    <t>Proudový chránič s nadproudovou ochranou, char. B, 1+N-pól, typ A, (10 kA), In 10 A, Idn 30 mA, OLI-10B-1N-030A</t>
  </si>
  <si>
    <t>R-ncD2.11</t>
  </si>
  <si>
    <t>Podružný materiál pro rozváděč</t>
  </si>
  <si>
    <t>D3</t>
  </si>
  <si>
    <t>RS2</t>
  </si>
  <si>
    <t>ncD3.11</t>
  </si>
  <si>
    <t>D4</t>
  </si>
  <si>
    <t>RS3</t>
  </si>
  <si>
    <t>R-ncD4.11</t>
  </si>
  <si>
    <t>M1</t>
  </si>
  <si>
    <t>741372112</t>
  </si>
  <si>
    <t>Montáž svítidlo LED bytové vestavné podhledové čtvercové do 0,36 m2</t>
  </si>
  <si>
    <t>R-ncM1.22</t>
  </si>
  <si>
    <t>LED svítidlo do podhledu 3650 lm, 42 W, 4000 K, IP 20</t>
  </si>
  <si>
    <t>R-ncM1.20</t>
  </si>
  <si>
    <t>LED svítidlo do podhledu 4331 lm, 4000 K, 42 W, IP 65</t>
  </si>
  <si>
    <t>R-ncM1.21</t>
  </si>
  <si>
    <t>LED svítidlo do podhledu 5041 lm, 4000 K, 50W, IP 65</t>
  </si>
  <si>
    <t>741372062</t>
  </si>
  <si>
    <t>Montáž svítidlo LED bytové přisazené stropní panelové do 0,36 m2</t>
  </si>
  <si>
    <t>R-ncM1.23</t>
  </si>
  <si>
    <t>LED svítidlo, závěsné 4800 lm, 4000 K, 52 W, IP 65</t>
  </si>
  <si>
    <t>R-ncM1.24</t>
  </si>
  <si>
    <t>LED svítidlo přisazené 1130 lm, 13 W, IP 65</t>
  </si>
  <si>
    <t>741372022</t>
  </si>
  <si>
    <t>Montáž svítidlo LED bytové přisazené nástěnné panelové do 0,36 m2</t>
  </si>
  <si>
    <t>R-ncD1.25</t>
  </si>
  <si>
    <t>Nouzové LED svítidlo pro netrvalé osvětlení, doba svícení 1h, NM, IP 65</t>
  </si>
  <si>
    <t>741372052</t>
  </si>
  <si>
    <t>Montáž svítidlo LED bytové přisazené stropní reflektorové s čidlem</t>
  </si>
  <si>
    <t>R-ncD1.26</t>
  </si>
  <si>
    <t>LED reflektor 30W, včetně PIR čidla, IP 65</t>
  </si>
  <si>
    <t>741310201</t>
  </si>
  <si>
    <t>Montáž vypínač (polo)zapuštěný šroubové připojení 1-jednopólový</t>
  </si>
  <si>
    <t>ABB.3559A21345</t>
  </si>
  <si>
    <t>Přístroj spínače jednopólového, řazení 1, 1So, 1S</t>
  </si>
  <si>
    <t>ABB.3558AA651B</t>
  </si>
  <si>
    <t>Kryt spínače jednoduchý</t>
  </si>
  <si>
    <t>ABB.3901GA00010B1</t>
  </si>
  <si>
    <t>Rámeček jednonásobný</t>
  </si>
  <si>
    <t>741310231</t>
  </si>
  <si>
    <t>Montáž přepínač (polo)zapuštěný šroubové připojení 5-seriový</t>
  </si>
  <si>
    <t>ABB.3558A05340</t>
  </si>
  <si>
    <t>Přístroj přepínače sériového, řazení 5</t>
  </si>
  <si>
    <t>ABB.3558AA652B</t>
  </si>
  <si>
    <t>Kryt spínače dělený</t>
  </si>
  <si>
    <t>741310233</t>
  </si>
  <si>
    <t>Montáž přepínač (polo)zapuštěný šroubové připojení 6-střídavý</t>
  </si>
  <si>
    <t>ABB.3558A06340</t>
  </si>
  <si>
    <t>Přístroj přepínače střídavého, řazení 6, 6So</t>
  </si>
  <si>
    <t>741310239</t>
  </si>
  <si>
    <t>Montáž přepínač (polo)zapuštěný šroubové připojení 7-křížový</t>
  </si>
  <si>
    <t>ABB.3558A07340</t>
  </si>
  <si>
    <t>Přístroj přepínače křížového, řazení 7, 7So</t>
  </si>
  <si>
    <t>741112061</t>
  </si>
  <si>
    <t>Montáž krabice přístrojová zapuštěná plastová kruhová</t>
  </si>
  <si>
    <t>34571450</t>
  </si>
  <si>
    <t>krabice pod omítku PVC přístrojová kruhová D 70mm</t>
  </si>
  <si>
    <t>741112101</t>
  </si>
  <si>
    <t>Montáž rozvodka zapuštěná plastová kruhová</t>
  </si>
  <si>
    <t>34571521</t>
  </si>
  <si>
    <t>krabice pod omítku PVC odbočná kruhová D 70mm s víčkem a svorkovnicí</t>
  </si>
  <si>
    <t>PM</t>
  </si>
  <si>
    <t>Přidružený materiál</t>
  </si>
  <si>
    <t>%</t>
  </si>
  <si>
    <t>M2</t>
  </si>
  <si>
    <t>Kabely</t>
  </si>
  <si>
    <t>741130001</t>
  </si>
  <si>
    <t>Ukončení vodič izolovaný do 2,5 mm2 v rozváděči nebo na přístroji</t>
  </si>
  <si>
    <t>741122611</t>
  </si>
  <si>
    <t>Montáž kabel Cu plný kulatý žíla 3x1,5 až 6 mm2 uložený pevně (např. CYKY)</t>
  </si>
  <si>
    <t>34111030</t>
  </si>
  <si>
    <t>kabel instalační jádro Cu plné izolace PVC plášť PVC 450/750V (CYKY) 3x1,5mm2</t>
  </si>
  <si>
    <t>M3</t>
  </si>
  <si>
    <t>Ostatní</t>
  </si>
  <si>
    <t>741810003</t>
  </si>
  <si>
    <t>Celková prohlídka elektrického rozvodu a zařízení do 1 milionu Kč</t>
  </si>
  <si>
    <t>Úroveň 3:</t>
  </si>
  <si>
    <t>VRN - Vedlejší rozpočtové náklady</t>
  </si>
  <si>
    <t>030001000-1</t>
  </si>
  <si>
    <t>Zřízení, provoz a odstranění staveniště</t>
  </si>
  <si>
    <t>kpl</t>
  </si>
  <si>
    <t>079002000-1</t>
  </si>
  <si>
    <t>Mimostaveništní doprava</t>
  </si>
  <si>
    <t>…</t>
  </si>
  <si>
    <t>070001000</t>
  </si>
  <si>
    <t>Provozní vlivy</t>
  </si>
  <si>
    <t>090001000</t>
  </si>
  <si>
    <t>Ostatní náklady</t>
  </si>
  <si>
    <t>B - Elektroinstalace ostatní</t>
  </si>
  <si>
    <t>D1 - PS1 - Pojistková skříň</t>
  </si>
  <si>
    <t>M5 - Příslušenství kabelových rozvodů</t>
  </si>
  <si>
    <t>D5 - Slaboproudé rozvody a příslušenství</t>
  </si>
  <si>
    <t>M4 - Ochranné pospojování a příslušenství</t>
  </si>
  <si>
    <t>M6 - Hromosvod a příslušenství</t>
  </si>
  <si>
    <t>D6 - Zabezpečovací zařízení a příslušenství</t>
  </si>
  <si>
    <t>D1</t>
  </si>
  <si>
    <t>PS1 - Pojistková skříň</t>
  </si>
  <si>
    <t>741210003</t>
  </si>
  <si>
    <t>Montáž rozvodnice oceloplechová nebo plastová běžná do 100 kg</t>
  </si>
  <si>
    <t>R-ncD1.1</t>
  </si>
  <si>
    <t>Oceloplechový rozváděč, rozměry (v x š x h):1000 x 500 x 300 mm, IP 54, včetně montážního panelu</t>
  </si>
  <si>
    <t>210070403</t>
  </si>
  <si>
    <t>Montáž vodičů Cu holých vedení spojovací z tyčí do 40x10 mm</t>
  </si>
  <si>
    <t>0716-10</t>
  </si>
  <si>
    <t>Cu sběrny 30x10 (2,67kg/m)</t>
  </si>
  <si>
    <t>E-0330-1</t>
  </si>
  <si>
    <t>Montáž pojistkový odpínač (SPH3) 400A - 630A</t>
  </si>
  <si>
    <t>R-ncD1.2</t>
  </si>
  <si>
    <t>Pojistkový spodek jednopólový s ocelovou základnou, ve. NH3, 630 A</t>
  </si>
  <si>
    <t>R-ncD1.3</t>
  </si>
  <si>
    <t>Pojistková vložka , Un AC 500 V / DC 440 V, velikost 3, gG, PNA3 630A gG</t>
  </si>
  <si>
    <t>3573</t>
  </si>
  <si>
    <t>Popisný štítek - malý</t>
  </si>
  <si>
    <t>3574</t>
  </si>
  <si>
    <t>Popisný štítek - velký</t>
  </si>
  <si>
    <t>R-ncD1.4</t>
  </si>
  <si>
    <t>Podružný materiál</t>
  </si>
  <si>
    <t>741210201</t>
  </si>
  <si>
    <t>Montáž rozváděč skříňový nebo panelový dělitelný pole do 200 kg</t>
  </si>
  <si>
    <t>R-ncD2.1</t>
  </si>
  <si>
    <t>Oceloplechový rozváděč o třech polích, rozměry (v x š x h):2200 x 2000 x 500 mm, IP 55, včetně montážního panelu, bočnic, držáků přípojnic, přístrojových roštů s kryty</t>
  </si>
  <si>
    <t>I-9050-1</t>
  </si>
  <si>
    <t>Montáž elektroměru pro nepříme měření x/5A</t>
  </si>
  <si>
    <t>R-ncD2.5</t>
  </si>
  <si>
    <t>Elektroměr 3f, 2 tarifní , cejchovaný, přesná specifikace dle požadavku ČEZ</t>
  </si>
  <si>
    <t>J-0040-1</t>
  </si>
  <si>
    <t>Montáž měřící transformátor 600-1000A</t>
  </si>
  <si>
    <t>R-ncD2.6</t>
  </si>
  <si>
    <t>Měřící transformátory proudu 600/5A, TP0,5, dle požadavku ČEZ</t>
  </si>
  <si>
    <t>P-0230-1</t>
  </si>
  <si>
    <t>Montáž svorkovnice RSA16, RSA35 do 100A</t>
  </si>
  <si>
    <t>P21-53-5</t>
  </si>
  <si>
    <t>Řadová svorka do průř. 16 mm², 82 A, typ OTL16/1 + YG</t>
  </si>
  <si>
    <t>P-0250-1</t>
  </si>
  <si>
    <t>Montáž svorkovnice do 200A</t>
  </si>
  <si>
    <t>P21-53-62</t>
  </si>
  <si>
    <t>Řadová svorka dvojitádo průř. 150 mm², 3x320 A , typ OTL150/1x2</t>
  </si>
  <si>
    <t>P-0220-1</t>
  </si>
  <si>
    <t>Montáž svorkovnice RSA4, RSA6, RSA10 do 60A</t>
  </si>
  <si>
    <t>P20-2-1</t>
  </si>
  <si>
    <t>Řádová svornice RSA 2,5 A</t>
  </si>
  <si>
    <t>P20-2PE</t>
  </si>
  <si>
    <t>Řádová svornice RSA PE 4 A</t>
  </si>
  <si>
    <t>E-2210-1</t>
  </si>
  <si>
    <t>Montáž jistič 3pólový do 630A</t>
  </si>
  <si>
    <t>R-ncD2.7</t>
  </si>
  <si>
    <t>Jistič 3VA24, In 630 A, Icu 55 kA / 415 V, nadproudová spoušť ETU320 (LI), Ir 250 ÷ 630 A, Ii (1,5 ÷ 9)x In, 3pól, přední přívod</t>
  </si>
  <si>
    <t>R-ncD2.8</t>
  </si>
  <si>
    <t>Připojovací sada přední přívody - rozšířené, Cu/Al pasy / kabelová oka / flexibary, max. šířka pasů a kabelových ok 60 mm, max. tloušťka pasů a kabelových ok 12,5 mm, 3 ks, pro 3VA13, 3VA14, 3VA23, 3VA24</t>
  </si>
  <si>
    <t>R-ncD2.9</t>
  </si>
  <si>
    <t>Izolační deska rozšířené provedení, 3pól, pro 3VA13, 3VA14, 3VA23, 3VA24</t>
  </si>
  <si>
    <t>E-2000-1</t>
  </si>
  <si>
    <t>Montáž jistič 1pólový do 25A</t>
  </si>
  <si>
    <t>35822109</t>
  </si>
  <si>
    <t>jistič 1pólový-charakteristika B 10A</t>
  </si>
  <si>
    <t>35822109-1</t>
  </si>
  <si>
    <t>jistič 1pólový-charakteristika B 4A</t>
  </si>
  <si>
    <t>E-2010-1</t>
  </si>
  <si>
    <t>Montáž jistič 3pólový do 25A</t>
  </si>
  <si>
    <t>35822109-2</t>
  </si>
  <si>
    <t>jistič 3pólový-charakteristika C 16A</t>
  </si>
  <si>
    <t>E20-151-1</t>
  </si>
  <si>
    <t>Pojistková vložka nožová PN000 160A gG</t>
  </si>
  <si>
    <t>E21-310</t>
  </si>
  <si>
    <t>Pojistková vložka nožová PNA2 400A gG</t>
  </si>
  <si>
    <t>E21-305</t>
  </si>
  <si>
    <t>Pojistková vložka nožová PNA2 63A gG</t>
  </si>
  <si>
    <t>E-0310-1</t>
  </si>
  <si>
    <t>Montáž pojistkový odpínač (SPH1) 100A - 200A</t>
  </si>
  <si>
    <t>E21-501-2</t>
  </si>
  <si>
    <t>Pojistkový odpínač VARIUS velikosti 000 do 160 A  FH000-3A/T</t>
  </si>
  <si>
    <t>E-0320-1</t>
  </si>
  <si>
    <t>Montáž pojistkový odpínač (SPH2) 200A - 400A</t>
  </si>
  <si>
    <t>E21-503</t>
  </si>
  <si>
    <t>Pojistkový odpínač třípólový FH2-3A/F, 400A, 690V</t>
  </si>
  <si>
    <t>741321033</t>
  </si>
  <si>
    <t>Montáž proudových chráničů čtyřpólových nn do 25 A ve skříni</t>
  </si>
  <si>
    <t>E20-409</t>
  </si>
  <si>
    <t>Proudový chránič 4pól, typ A, (10 kA), In 25 A, Idn 30 mA, LFN-25-4-030A</t>
  </si>
  <si>
    <t>741321043</t>
  </si>
  <si>
    <t>Montáž proudových chráničů čtyřpólových nn do 63 A ve skříni</t>
  </si>
  <si>
    <t>E21-410</t>
  </si>
  <si>
    <t>Proudový chránič 4pól, typ A, (10 kA), In 63 A, Idn 30 mA, LFN-63-4-030A</t>
  </si>
  <si>
    <t>E21-406-1</t>
  </si>
  <si>
    <t>Proudový chránič s nadproudovou ochranou, char. B, 1+N-pól, typ A, (10 kA), In 16 A, Idn 30 mA, OLI-16B-1N-030A</t>
  </si>
  <si>
    <t>741322011</t>
  </si>
  <si>
    <t>Montáž svodiče bleskových proudů nn typ 1 třípólových impulzní proud do 35 kA</t>
  </si>
  <si>
    <t>R-ncD2.10</t>
  </si>
  <si>
    <t>Svodič bleskových proudů, typ 1 a 2, 25 kA,  FLP-B+C MAXI V/3</t>
  </si>
  <si>
    <t>741210213</t>
  </si>
  <si>
    <t>Montáž rozváděč skříňový nebo panelový nedělitelný do 1000 kg</t>
  </si>
  <si>
    <t>R-ncD3.1</t>
  </si>
  <si>
    <t>Oceloplechový rozváděč rozměry (v x š x h):2200 x 1200 x 400 mm, IP55,  včetně montážního panelu, bočnic, přístrojových roštů s kryty</t>
  </si>
  <si>
    <t>P20-2-2</t>
  </si>
  <si>
    <t>Řádová svornice RSA 4 A</t>
  </si>
  <si>
    <t>35822109-3</t>
  </si>
  <si>
    <t>jistič 3pólový-charakteristika C 10A</t>
  </si>
  <si>
    <t>35822109-4</t>
  </si>
  <si>
    <t>jistič 3pólový-charakteristika C 25A</t>
  </si>
  <si>
    <t>35822109-5</t>
  </si>
  <si>
    <t>jistič 3pólový-charakteristika C 32A</t>
  </si>
  <si>
    <t>35822109-6</t>
  </si>
  <si>
    <t>jistič 3pólový-charakteristika C 40A</t>
  </si>
  <si>
    <t>35822109-7</t>
  </si>
  <si>
    <t>jistič 3pólový-charakteristika C 50A</t>
  </si>
  <si>
    <t>35822109-8</t>
  </si>
  <si>
    <t>jistič 3pólový-charakteristika C 63A</t>
  </si>
  <si>
    <t>35822109-9</t>
  </si>
  <si>
    <t>jistič 3pólový-charakteristika C 80A</t>
  </si>
  <si>
    <t>R-ncD3.2</t>
  </si>
  <si>
    <t>Proudový chránič 4pól, typ A, (10 kA), In 40 A, Idn 30 mA, LFN-40-4-030A</t>
  </si>
  <si>
    <t>174</t>
  </si>
  <si>
    <t>741210005</t>
  </si>
  <si>
    <t>Montáž rozvodnice oceloplechová nebo plastová běžná do 200 kg</t>
  </si>
  <si>
    <t>176</t>
  </si>
  <si>
    <t>R-ncD4.1</t>
  </si>
  <si>
    <t>Oceloplechový rozváděč rozměry (v x š x h):1000 x 600 x 250 mm, IP66, včetně montážního panelu, přístrojových roštů s kryty</t>
  </si>
  <si>
    <t>178</t>
  </si>
  <si>
    <t>180</t>
  </si>
  <si>
    <t>182</t>
  </si>
  <si>
    <t>184</t>
  </si>
  <si>
    <t>186</t>
  </si>
  <si>
    <t>188</t>
  </si>
  <si>
    <t>190</t>
  </si>
  <si>
    <t>192</t>
  </si>
  <si>
    <t>194</t>
  </si>
  <si>
    <t>35822401-1</t>
  </si>
  <si>
    <t>jistič 3pólový-charakteristika B 10A</t>
  </si>
  <si>
    <t>196</t>
  </si>
  <si>
    <t>35822401</t>
  </si>
  <si>
    <t>jistič 3pólový-charakteristika B 16A</t>
  </si>
  <si>
    <t>198</t>
  </si>
  <si>
    <t>35822403</t>
  </si>
  <si>
    <t>jistič 3pólový-charakteristika B 25A</t>
  </si>
  <si>
    <t>200</t>
  </si>
  <si>
    <t>E-2011-1</t>
  </si>
  <si>
    <t>Montáž jistič 3pólový 25 - 60A</t>
  </si>
  <si>
    <t>202</t>
  </si>
  <si>
    <t>35822403-2</t>
  </si>
  <si>
    <t>jistič 3pólový-charakteristika B 40A</t>
  </si>
  <si>
    <t>204</t>
  </si>
  <si>
    <t>206</t>
  </si>
  <si>
    <t>208</t>
  </si>
  <si>
    <t>212</t>
  </si>
  <si>
    <t>214</t>
  </si>
  <si>
    <t>741313082</t>
  </si>
  <si>
    <t>Montáž zásuvka chráněná v krabici šroubové připojení 2P+PE prostředí venkovní, mokré</t>
  </si>
  <si>
    <t>216</t>
  </si>
  <si>
    <t>34555229-1</t>
  </si>
  <si>
    <t>zásuvka nástěnná jednonásobná s víčkem, IP44, šroubové svorky</t>
  </si>
  <si>
    <t>218</t>
  </si>
  <si>
    <t>741313042</t>
  </si>
  <si>
    <t>Montáž zásuvka (polo)zapuštěná šroubové připojení 2P+PE dvojí zapojení - průběžná</t>
  </si>
  <si>
    <t>220</t>
  </si>
  <si>
    <t>34555202-1</t>
  </si>
  <si>
    <t>zásuvka zápustná jednonásobná chráněná, šroubové svorky</t>
  </si>
  <si>
    <t>222</t>
  </si>
  <si>
    <t>741313044</t>
  </si>
  <si>
    <t>Montáž zásuvka (polo)zapuštěná šroubové připojení 2x(2P + PE) dvojnásobná šikmá</t>
  </si>
  <si>
    <t>224</t>
  </si>
  <si>
    <t>34555243</t>
  </si>
  <si>
    <t>zásuvka zápustná dvojnásobná, šikmá, s clonkami, šroubové svorky</t>
  </si>
  <si>
    <t>226</t>
  </si>
  <si>
    <t>741313151</t>
  </si>
  <si>
    <t>Montáž zásuvek průmyslových spojovacích provedení IP 44 3P+N+PE 16 A</t>
  </si>
  <si>
    <t>228</t>
  </si>
  <si>
    <t>2CMA193115R1000-1</t>
  </si>
  <si>
    <t>Zásuvka nástěnná, 5p., 16 A, IP44, 6 h</t>
  </si>
  <si>
    <t>230</t>
  </si>
  <si>
    <t>741310502</t>
  </si>
  <si>
    <t>Montáž spínač tří/čtyřpólový v krytu vačkový 25 A, 3 až 6 svorek</t>
  </si>
  <si>
    <t>232</t>
  </si>
  <si>
    <t>R-ncM1.27</t>
  </si>
  <si>
    <t>Váčkový vypínač na omítku včetně krytu 16 A, provedení ZAP - VYP, IP 65</t>
  </si>
  <si>
    <t>234</t>
  </si>
  <si>
    <t>741310512</t>
  </si>
  <si>
    <t>Montáž spínač tří/čtyřpólový v krytu vačkový 63 A, 3 až 6 svorek</t>
  </si>
  <si>
    <t>236</t>
  </si>
  <si>
    <t>R-ncM1.28</t>
  </si>
  <si>
    <t>Váčkový vypínač na omítku včetně krytu 63 A, provedení ZAP - VYP, IP 65</t>
  </si>
  <si>
    <t>238</t>
  </si>
  <si>
    <t>741350002</t>
  </si>
  <si>
    <t>Montáž transformátor jednofázový nn vestavný 1x primár - 1x sekundár do 1000 VA se zapojením vodičů</t>
  </si>
  <si>
    <t>240</t>
  </si>
  <si>
    <t>R-ncM1.29</t>
  </si>
  <si>
    <t>Transformátor 230/12V instalace na DIN lištu</t>
  </si>
  <si>
    <t>242</t>
  </si>
  <si>
    <t>741210571-1</t>
  </si>
  <si>
    <t>Montáž rozváděčů - skříň svorkovnicová</t>
  </si>
  <si>
    <t>244</t>
  </si>
  <si>
    <t>R-ncM1.30</t>
  </si>
  <si>
    <t>Plastová skříňka včetně svorkovnice, Din lišty a kabeloých vývodek 2xM16, 300x300x170mm, IP65</t>
  </si>
  <si>
    <t>246</t>
  </si>
  <si>
    <t>K-21199-3220</t>
  </si>
  <si>
    <t>Montáž lišty TS 35</t>
  </si>
  <si>
    <t>248</t>
  </si>
  <si>
    <t>R-ncM1.31</t>
  </si>
  <si>
    <t>Nosná lišta d = 284 mm s upevňovacími šrouby</t>
  </si>
  <si>
    <t>250</t>
  </si>
  <si>
    <t>252</t>
  </si>
  <si>
    <t>254</t>
  </si>
  <si>
    <t>E-2005-1</t>
  </si>
  <si>
    <t>Montáž jistič 2pólový do 25A</t>
  </si>
  <si>
    <t>R-ncM1.32</t>
  </si>
  <si>
    <t>Jistič 2-pólový (10kA), charakteristika B, 10 A</t>
  </si>
  <si>
    <t>258</t>
  </si>
  <si>
    <t>260</t>
  </si>
  <si>
    <t>262</t>
  </si>
  <si>
    <t>264</t>
  </si>
  <si>
    <t>266</t>
  </si>
  <si>
    <t>268</t>
  </si>
  <si>
    <t>741130015</t>
  </si>
  <si>
    <t>Ukončení vodič izolovaný do 150 mm2 v rozváděči nebo na přístroji</t>
  </si>
  <si>
    <t>270</t>
  </si>
  <si>
    <t>272</t>
  </si>
  <si>
    <t>741130003</t>
  </si>
  <si>
    <t>Ukončení vodič izolovaný do 4 mm2 v rozváděči nebo na přístroji</t>
  </si>
  <si>
    <t>274</t>
  </si>
  <si>
    <t>741130024</t>
  </si>
  <si>
    <t>Ukončení vodič izolovaný do 10 mm2 na svorkovnici</t>
  </si>
  <si>
    <t>276</t>
  </si>
  <si>
    <t>741130025</t>
  </si>
  <si>
    <t>Ukončení vodič izolovaný do 16 mm2 na svorkovnici</t>
  </si>
  <si>
    <t>278</t>
  </si>
  <si>
    <t>741130023</t>
  </si>
  <si>
    <t>Ukončení vodič izolovaný do 6 mm2 na svorkovnici</t>
  </si>
  <si>
    <t>280</t>
  </si>
  <si>
    <t>210813047</t>
  </si>
  <si>
    <t>Montáž kabel Cu plný kulatý do 1 kV 4x150 mm2 uložený pevně (např. CYKY)</t>
  </si>
  <si>
    <t>282</t>
  </si>
  <si>
    <t>34113131</t>
  </si>
  <si>
    <t>kabel silový jádro Cu izolace PVC plášť PVC 0,6/1kV (1-CYKY) 4x150mm2</t>
  </si>
  <si>
    <t>284</t>
  </si>
  <si>
    <t>286</t>
  </si>
  <si>
    <t>288</t>
  </si>
  <si>
    <t>175</t>
  </si>
  <si>
    <t>34111036</t>
  </si>
  <si>
    <t>kabel instalační jádro Cu plné izolace PVC plášť PVC 450/750V (CYKY) 3x2,5mm2</t>
  </si>
  <si>
    <t>290</t>
  </si>
  <si>
    <t>741122641</t>
  </si>
  <si>
    <t>Montáž kabel Cu plný kulatý žíla 5x1,5 až 2,5 mm2 uložený pevně (např. CYKY)</t>
  </si>
  <si>
    <t>292</t>
  </si>
  <si>
    <t>177</t>
  </si>
  <si>
    <t>34111090</t>
  </si>
  <si>
    <t>kabel instalační jádro Cu plné izolace PVC plášť PVC 450/750V (CYKY) 5x1,5mm2</t>
  </si>
  <si>
    <t>294</t>
  </si>
  <si>
    <t>34111094</t>
  </si>
  <si>
    <t>kabel instalační jádro Cu plné izolace PVC plášť PVC 450/750V (CYKY) 5x2,5mm2</t>
  </si>
  <si>
    <t>296</t>
  </si>
  <si>
    <t>179</t>
  </si>
  <si>
    <t>741122643</t>
  </si>
  <si>
    <t>Montáž kabel Cu plný kulatý žíla 5x10 mm2 uložený pevně (např. CYKY)</t>
  </si>
  <si>
    <t>298</t>
  </si>
  <si>
    <t>34113034</t>
  </si>
  <si>
    <t>kabel instalační jádro Cu plné izolace PVC plášť PVC 450/750V (CYKY) 5x10mm2</t>
  </si>
  <si>
    <t>300</t>
  </si>
  <si>
    <t>181</t>
  </si>
  <si>
    <t>741122644</t>
  </si>
  <si>
    <t>Montáž kabel Cu plný kulatý žíla 5x16 mm2 uložený pevně (např. CYKY)</t>
  </si>
  <si>
    <t>302</t>
  </si>
  <si>
    <t>34113035</t>
  </si>
  <si>
    <t>kabel instalační jádro Cu plné izolace PVC plášť PVC 450/750V (CYKY) 5x16mm2</t>
  </si>
  <si>
    <t>304</t>
  </si>
  <si>
    <t>183</t>
  </si>
  <si>
    <t>741122642</t>
  </si>
  <si>
    <t>Montáž kabel Cu plný kulatý žíla 5x4 až 6 mm2 uložený pevně (např. CYKY)</t>
  </si>
  <si>
    <t>306</t>
  </si>
  <si>
    <t>34111098</t>
  </si>
  <si>
    <t>kabel instalační jádro Cu plné izolace PVC plášť PVC 450/750V (CYKY) 5x4mm2</t>
  </si>
  <si>
    <t>308</t>
  </si>
  <si>
    <t>185</t>
  </si>
  <si>
    <t>741120501</t>
  </si>
  <si>
    <t>Montáž šňůra Cu lehká a střední do 7 žil uložená volně (např. CGSG)</t>
  </si>
  <si>
    <t>310</t>
  </si>
  <si>
    <t>R-ncM1.1</t>
  </si>
  <si>
    <t>H05RN-F/G 3x2,5mm²</t>
  </si>
  <si>
    <t>312</t>
  </si>
  <si>
    <t>187</t>
  </si>
  <si>
    <t>R-ncM1.2</t>
  </si>
  <si>
    <t>H05RN-F/G 5x1,5mm²</t>
  </si>
  <si>
    <t>314</t>
  </si>
  <si>
    <t>R-ncM1.3</t>
  </si>
  <si>
    <t>H05RN-F/G 5x10mm²</t>
  </si>
  <si>
    <t>316</t>
  </si>
  <si>
    <t>189</t>
  </si>
  <si>
    <t>R-ncM1.4</t>
  </si>
  <si>
    <t>H05RN-F/G 5x16mm²</t>
  </si>
  <si>
    <t>318</t>
  </si>
  <si>
    <t>R-ncM1.5</t>
  </si>
  <si>
    <t>H05RN-F/G 5x2,5mm²</t>
  </si>
  <si>
    <t>320</t>
  </si>
  <si>
    <t>191</t>
  </si>
  <si>
    <t>R-ncM1.6</t>
  </si>
  <si>
    <t>H05RN-F/G 5x4mm²</t>
  </si>
  <si>
    <t>322</t>
  </si>
  <si>
    <t>R-ncM1.7</t>
  </si>
  <si>
    <t>H05RN-F/G 5x6mm²</t>
  </si>
  <si>
    <t>324</t>
  </si>
  <si>
    <t>193</t>
  </si>
  <si>
    <t>326</t>
  </si>
  <si>
    <t>PKB.726697</t>
  </si>
  <si>
    <t>PRAFlaDur-J 3x1,5 RE P60-R</t>
  </si>
  <si>
    <t>km</t>
  </si>
  <si>
    <t>328</t>
  </si>
  <si>
    <t>M5</t>
  </si>
  <si>
    <t>Příslušenství kabelových rozvodů</t>
  </si>
  <si>
    <t>195</t>
  </si>
  <si>
    <t>741110303</t>
  </si>
  <si>
    <t>Montáž trubka ochranná do krabic plastová tuhá D přes 90 do 133 mm uložená pevně</t>
  </si>
  <si>
    <t>330</t>
  </si>
  <si>
    <t>34571366</t>
  </si>
  <si>
    <t>trubka elektroinstalační HDPE tuhá dvouplášťová korugovaná D 100/120mm</t>
  </si>
  <si>
    <t>332</t>
  </si>
  <si>
    <t>197</t>
  </si>
  <si>
    <t>741910301</t>
  </si>
  <si>
    <t>Montáž rošt a lávka typová se stojinou,výložníky a odbočkami pozinkovaná jednostranná</t>
  </si>
  <si>
    <t>334</t>
  </si>
  <si>
    <t>R-ncM5.1</t>
  </si>
  <si>
    <t>Kabelový žebřík (rošt) 400/60 (d = 3m)</t>
  </si>
  <si>
    <t>336</t>
  </si>
  <si>
    <t>199</t>
  </si>
  <si>
    <t>R-ncM5.1.1</t>
  </si>
  <si>
    <t>Nosné a spojovací prvky</t>
  </si>
  <si>
    <t>338</t>
  </si>
  <si>
    <t>741910412</t>
  </si>
  <si>
    <t>Montáž žlab kovový šířky do 100 mm bez víka</t>
  </si>
  <si>
    <t>340</t>
  </si>
  <si>
    <t>201</t>
  </si>
  <si>
    <t>R-ncM5.2</t>
  </si>
  <si>
    <t>Kabelový žláb drátěný 100/50 (d = 2,5m)</t>
  </si>
  <si>
    <t>342</t>
  </si>
  <si>
    <t>R-ncM5.2.1</t>
  </si>
  <si>
    <t>344</t>
  </si>
  <si>
    <t>203</t>
  </si>
  <si>
    <t>741910414</t>
  </si>
  <si>
    <t>Montáž žlab kovový šířky do 250 mm bez víka</t>
  </si>
  <si>
    <t>346</t>
  </si>
  <si>
    <t>R-ncM5.3</t>
  </si>
  <si>
    <t>Kabelový žláb drátěný 200/50</t>
  </si>
  <si>
    <t>348</t>
  </si>
  <si>
    <t>205</t>
  </si>
  <si>
    <t>R-ncM5.3.1</t>
  </si>
  <si>
    <t>350</t>
  </si>
  <si>
    <t>210021058</t>
  </si>
  <si>
    <t>Montáž příchytek kovových typ Sonap profil do 90 mm</t>
  </si>
  <si>
    <t>352</t>
  </si>
  <si>
    <t>207</t>
  </si>
  <si>
    <t>35432555</t>
  </si>
  <si>
    <t>příchytka kabelová 55-74mm</t>
  </si>
  <si>
    <t>354</t>
  </si>
  <si>
    <t>R-ncM5.4</t>
  </si>
  <si>
    <t>Vázací pásky pro fixaci kabelů (100 ks)</t>
  </si>
  <si>
    <t>356</t>
  </si>
  <si>
    <t>209</t>
  </si>
  <si>
    <t>12-02</t>
  </si>
  <si>
    <t>Montáž protipožární přepážka 20% kabelů</t>
  </si>
  <si>
    <t>358</t>
  </si>
  <si>
    <t>35712-101</t>
  </si>
  <si>
    <t>Protipožární přepážka 20% kabelů</t>
  </si>
  <si>
    <t>360</t>
  </si>
  <si>
    <t>211</t>
  </si>
  <si>
    <t>741110042</t>
  </si>
  <si>
    <t>Montáž trubka plastová ohebná D přes 23 do 35 mm uložená pevně</t>
  </si>
  <si>
    <t>362</t>
  </si>
  <si>
    <t>34571156</t>
  </si>
  <si>
    <t>trubka elektroinstalační ohebná z PH, D 28,4/34,5mm</t>
  </si>
  <si>
    <t>364</t>
  </si>
  <si>
    <t>D5</t>
  </si>
  <si>
    <t>Slaboproudé rozvody a příslušenství</t>
  </si>
  <si>
    <t>213</t>
  </si>
  <si>
    <t>742330002</t>
  </si>
  <si>
    <t>Montáž rozvaděče stojanového</t>
  </si>
  <si>
    <t>366</t>
  </si>
  <si>
    <t>R-ncD5.1</t>
  </si>
  <si>
    <t>Oceloplechový datový rozváděč 21U, rozměry (v x š x h):1000 x 600 x 600 mm</t>
  </si>
  <si>
    <t>368</t>
  </si>
  <si>
    <t>215</t>
  </si>
  <si>
    <t>R-ncD5.2</t>
  </si>
  <si>
    <t>Datové uložiště NAS včetně pevného disku</t>
  </si>
  <si>
    <t>370</t>
  </si>
  <si>
    <t>742330011</t>
  </si>
  <si>
    <t>Montáž zařízení do rozvaděče (switch, UPS, DVR, server) bez nastavení</t>
  </si>
  <si>
    <t>372</t>
  </si>
  <si>
    <t>217</t>
  </si>
  <si>
    <t>R-ncD5.3</t>
  </si>
  <si>
    <t>Záložní zdroj UPS 1400VA, 700W</t>
  </si>
  <si>
    <t>374</t>
  </si>
  <si>
    <t>742330024</t>
  </si>
  <si>
    <t>Montáž patch panelu 24 portů UTP/FTP</t>
  </si>
  <si>
    <t>376</t>
  </si>
  <si>
    <t>219</t>
  </si>
  <si>
    <t>R-ncD1.5</t>
  </si>
  <si>
    <t>Patch panel 24xRJ45/s, Cat.5E, LSOH, 1U ( R305121)</t>
  </si>
  <si>
    <t>378</t>
  </si>
  <si>
    <t>742330022</t>
  </si>
  <si>
    <t>Montáž napájecího panelu do rozvaděče</t>
  </si>
  <si>
    <t>380</t>
  </si>
  <si>
    <t>221</t>
  </si>
  <si>
    <t>R-ncD1.6</t>
  </si>
  <si>
    <t>Napájecí panel PDU 19", 9x ČSN, 1U, kabel 2 m</t>
  </si>
  <si>
    <t>382</t>
  </si>
  <si>
    <t>R-ncD5.26</t>
  </si>
  <si>
    <t>Montážní příslušenství</t>
  </si>
  <si>
    <t>384</t>
  </si>
  <si>
    <t>223</t>
  </si>
  <si>
    <t>386</t>
  </si>
  <si>
    <t>R-omD5.3</t>
  </si>
  <si>
    <t>Montář Koncovka RJ45</t>
  </si>
  <si>
    <t>388</t>
  </si>
  <si>
    <t>225</t>
  </si>
  <si>
    <t>R-ncD5.4</t>
  </si>
  <si>
    <t>Koncovka RJ45</t>
  </si>
  <si>
    <t>390</t>
  </si>
  <si>
    <t>R-omM1.1</t>
  </si>
  <si>
    <t>Montáž kabel UTP cat5e</t>
  </si>
  <si>
    <t>392</t>
  </si>
  <si>
    <t>227</t>
  </si>
  <si>
    <t>R-ncD5.5</t>
  </si>
  <si>
    <t>UTP kabel cat. 5E UV odolný, venkovní</t>
  </si>
  <si>
    <t>394</t>
  </si>
  <si>
    <t>R-ncD5.6</t>
  </si>
  <si>
    <t>UTP kabel cat. 5E</t>
  </si>
  <si>
    <t>396</t>
  </si>
  <si>
    <t>229</t>
  </si>
  <si>
    <t>R-ncD5.8</t>
  </si>
  <si>
    <t>UTP kabel cat. 6E stíněný</t>
  </si>
  <si>
    <t>398</t>
  </si>
  <si>
    <t>R-ncD5.9</t>
  </si>
  <si>
    <t>UTP kabel propojovací cat. 6E stíněný, 1,5m</t>
  </si>
  <si>
    <t>ks</t>
  </si>
  <si>
    <t>400</t>
  </si>
  <si>
    <t>231</t>
  </si>
  <si>
    <t>742330042</t>
  </si>
  <si>
    <t>Montáž datové dvouzásuvky</t>
  </si>
  <si>
    <t>402</t>
  </si>
  <si>
    <t>R-ncD5.12</t>
  </si>
  <si>
    <t>Kryt zásuvky komunikační</t>
  </si>
  <si>
    <t>404</t>
  </si>
  <si>
    <t>233</t>
  </si>
  <si>
    <t>R-ncD5.13</t>
  </si>
  <si>
    <t>Maska nosná</t>
  </si>
  <si>
    <t>406</t>
  </si>
  <si>
    <t>R-ncD5.14</t>
  </si>
  <si>
    <t>zásuvka komunikační modulár-jack, RJ45, cat.5e/s, R302780</t>
  </si>
  <si>
    <t>408</t>
  </si>
  <si>
    <t>235</t>
  </si>
  <si>
    <t>R-ncD5.15</t>
  </si>
  <si>
    <t>Rámeček pro elektroinstalační přístroje jednonásobný</t>
  </si>
  <si>
    <t>410</t>
  </si>
  <si>
    <t>412</t>
  </si>
  <si>
    <t>237</t>
  </si>
  <si>
    <t>414</t>
  </si>
  <si>
    <t>416</t>
  </si>
  <si>
    <t>239</t>
  </si>
  <si>
    <t>R-ncD5.16</t>
  </si>
  <si>
    <t>Přístroj zásuvky datové Modular Jack RJ 45-8 Cat. 6</t>
  </si>
  <si>
    <t>418</t>
  </si>
  <si>
    <t>420</t>
  </si>
  <si>
    <t>241</t>
  </si>
  <si>
    <t>742330051</t>
  </si>
  <si>
    <t>Popis portu datové zásuvky</t>
  </si>
  <si>
    <t>422</t>
  </si>
  <si>
    <t>R-ncD5.20</t>
  </si>
  <si>
    <t>Kabelové propoje v datovém rozvaděči</t>
  </si>
  <si>
    <t>424</t>
  </si>
  <si>
    <t>243</t>
  </si>
  <si>
    <t>R-ncD5.17</t>
  </si>
  <si>
    <t>Objednávkový terminál (Internetový kiosek s dotykovým LCD monitorem)</t>
  </si>
  <si>
    <t>426</t>
  </si>
  <si>
    <t>R-ncD5.18</t>
  </si>
  <si>
    <t>Výdejní terminál včetně čtečky čipů + nerezové držáky</t>
  </si>
  <si>
    <t>428</t>
  </si>
  <si>
    <t>M4</t>
  </si>
  <si>
    <t>Ochranné pospojování a příslušenství</t>
  </si>
  <si>
    <t>245</t>
  </si>
  <si>
    <t>P-2000-1</t>
  </si>
  <si>
    <t>Montáž svorkovnice ochranná</t>
  </si>
  <si>
    <t>430</t>
  </si>
  <si>
    <t>741112333</t>
  </si>
  <si>
    <t>Montáž rozvodka pancéřová kovová čtyřhranná s ochrannou svorkou 180x180 mm</t>
  </si>
  <si>
    <t>432</t>
  </si>
  <si>
    <t>247</t>
  </si>
  <si>
    <t>R-ncM4.1</t>
  </si>
  <si>
    <t>Svorkovnice hlavního pospojování, 1x 30x4mm, 7x7mm, 2x10mm</t>
  </si>
  <si>
    <t>434</t>
  </si>
  <si>
    <t>436</t>
  </si>
  <si>
    <t>249</t>
  </si>
  <si>
    <t>34571563</t>
  </si>
  <si>
    <t>krabice pod omítku PVC odbočná kruhová D 100mm s víčkem a svorkovnicí</t>
  </si>
  <si>
    <t>438</t>
  </si>
  <si>
    <t>210021055</t>
  </si>
  <si>
    <t>Montáž příchytek kovových typ Sonap profil do 40 mm</t>
  </si>
  <si>
    <t>440</t>
  </si>
  <si>
    <t>251</t>
  </si>
  <si>
    <t>R-ncM4.2</t>
  </si>
  <si>
    <t>Svorky pro uzemnění potrubí podle potřebného DN</t>
  </si>
  <si>
    <t>442</t>
  </si>
  <si>
    <t>741130021</t>
  </si>
  <si>
    <t>Ukončení vodič izolovaný do 2,5 mm2 na svorkovnici</t>
  </si>
  <si>
    <t>444</t>
  </si>
  <si>
    <t>253</t>
  </si>
  <si>
    <t>446</t>
  </si>
  <si>
    <t>741120003</t>
  </si>
  <si>
    <t>Montáž vodič Cu izolovaný plný a laněný žíla 10-16 mm2 pod omítku (např. CY)</t>
  </si>
  <si>
    <t>448</t>
  </si>
  <si>
    <t>255</t>
  </si>
  <si>
    <t>34141028</t>
  </si>
  <si>
    <t>vodič propojovací flexibilní jádro Cu lanované izolace PVC 450/750V (H07V-K) 1x10mm2</t>
  </si>
  <si>
    <t>450</t>
  </si>
  <si>
    <t>741120001</t>
  </si>
  <si>
    <t>Montáž vodič Cu izolovaný plný a laněný žíla 0,35-6 mm2 pod omítku (např. CY)</t>
  </si>
  <si>
    <t>452</t>
  </si>
  <si>
    <t>257</t>
  </si>
  <si>
    <t>34141025</t>
  </si>
  <si>
    <t>vodič propojovací flexibilní jádro Cu lanované izolace PVC 450/750V (H07V-K) 1x2,5mm2</t>
  </si>
  <si>
    <t>454</t>
  </si>
  <si>
    <t>741110041</t>
  </si>
  <si>
    <t>Montáž trubka plastová ohebná D přes 11 do 23 mm uložená pevně</t>
  </si>
  <si>
    <t>456</t>
  </si>
  <si>
    <t>259</t>
  </si>
  <si>
    <t>34571152</t>
  </si>
  <si>
    <t>trubka elektroinstalační ohebná z PH, D 16/21,2mm</t>
  </si>
  <si>
    <t>458</t>
  </si>
  <si>
    <t>460</t>
  </si>
  <si>
    <t>M6</t>
  </si>
  <si>
    <t>Hromosvod a příslušenství</t>
  </si>
  <si>
    <t>261</t>
  </si>
  <si>
    <t>741420001</t>
  </si>
  <si>
    <t>Montáž drát nebo lano hromosvodné svodové D do 10 mm s podpěrou</t>
  </si>
  <si>
    <t>462</t>
  </si>
  <si>
    <t>35441077</t>
  </si>
  <si>
    <t>drát D 8mm AlMgSi</t>
  </si>
  <si>
    <t>464</t>
  </si>
  <si>
    <t>263</t>
  </si>
  <si>
    <t>R-ncM6.1</t>
  </si>
  <si>
    <t>Podpěra vedení do zdiva</t>
  </si>
  <si>
    <t>466</t>
  </si>
  <si>
    <t>35442250</t>
  </si>
  <si>
    <t>podpěra vedení ocel/plast (bez univerzálního plastového držáku) na ploché střechy k nalepení, základna 100x100</t>
  </si>
  <si>
    <t>468</t>
  </si>
  <si>
    <t>265</t>
  </si>
  <si>
    <t>741420021</t>
  </si>
  <si>
    <t>Montáž svorka hromosvodná se 2 šrouby</t>
  </si>
  <si>
    <t>470</t>
  </si>
  <si>
    <t>35442033</t>
  </si>
  <si>
    <t>svorka uzemnění nerez spojovací</t>
  </si>
  <si>
    <t>472</t>
  </si>
  <si>
    <t>267</t>
  </si>
  <si>
    <t>741430005</t>
  </si>
  <si>
    <t>Montáž tyč jímací délky do 3 m na stojan</t>
  </si>
  <si>
    <t>474</t>
  </si>
  <si>
    <t>35441123-1</t>
  </si>
  <si>
    <t>tyč jímací s rovným koncem 2000mm nerez</t>
  </si>
  <si>
    <t>476</t>
  </si>
  <si>
    <t>269</t>
  </si>
  <si>
    <t>35442174</t>
  </si>
  <si>
    <t>podstavec betonový 19 kg</t>
  </si>
  <si>
    <t>478</t>
  </si>
  <si>
    <t>35442175</t>
  </si>
  <si>
    <t>podložka pod betonový podstavec 19 kg</t>
  </si>
  <si>
    <t>480</t>
  </si>
  <si>
    <t>271</t>
  </si>
  <si>
    <t>741420051</t>
  </si>
  <si>
    <t>Montáž vedení hromosvodné-úhelník nebo trubka s držáky do zdiva</t>
  </si>
  <si>
    <t>482</t>
  </si>
  <si>
    <t>35441831</t>
  </si>
  <si>
    <t>úhelník ochranný na ochranu svodu - 2000mm, FeZn</t>
  </si>
  <si>
    <t>484</t>
  </si>
  <si>
    <t>273</t>
  </si>
  <si>
    <t>35441836</t>
  </si>
  <si>
    <t>držák ochranného úhelníku do zdiva, FeZn</t>
  </si>
  <si>
    <t>486</t>
  </si>
  <si>
    <t>741420022</t>
  </si>
  <si>
    <t>Montáž svorka hromosvodná se 3 a více šrouby</t>
  </si>
  <si>
    <t>488</t>
  </si>
  <si>
    <t>275</t>
  </si>
  <si>
    <t>35442034</t>
  </si>
  <si>
    <t>svorka uzemnění nerez zkušební, 81mm</t>
  </si>
  <si>
    <t>490</t>
  </si>
  <si>
    <t>741420083</t>
  </si>
  <si>
    <t>Montáž vedení hromosvodné-štítek k označení svodu</t>
  </si>
  <si>
    <t>492</t>
  </si>
  <si>
    <t>277</t>
  </si>
  <si>
    <t>35442110</t>
  </si>
  <si>
    <t>štítek plastový - čísla svodů</t>
  </si>
  <si>
    <t>494</t>
  </si>
  <si>
    <t>35442115</t>
  </si>
  <si>
    <t>štítek plastový - uzemnění</t>
  </si>
  <si>
    <t>496</t>
  </si>
  <si>
    <t>279</t>
  </si>
  <si>
    <t>498</t>
  </si>
  <si>
    <t>D6</t>
  </si>
  <si>
    <t>Zabezpečovací zařízení a příslušenství</t>
  </si>
  <si>
    <t>500</t>
  </si>
  <si>
    <t>281</t>
  </si>
  <si>
    <t>R-mD6.2</t>
  </si>
  <si>
    <t>Montáž rozvaděče nástěnného</t>
  </si>
  <si>
    <t>502</t>
  </si>
  <si>
    <t>R-ncD6.1</t>
  </si>
  <si>
    <t>Oceloplechový datový rozváděč 12U, rozměry (v x š x h):620 x 600 x 450 mm</t>
  </si>
  <si>
    <t>504</t>
  </si>
  <si>
    <t>283</t>
  </si>
  <si>
    <t>R-mD6.3</t>
  </si>
  <si>
    <t>Montáž ústředna s LAN, GSM a radiovým modulem typ JA-107KRY</t>
  </si>
  <si>
    <t>506</t>
  </si>
  <si>
    <t>R-ncD6.4</t>
  </si>
  <si>
    <t>Ústředna s LAN, GSM a radiovým modulem typ JA-107KRY</t>
  </si>
  <si>
    <t>508</t>
  </si>
  <si>
    <t>285</t>
  </si>
  <si>
    <t>R-mD6.5</t>
  </si>
  <si>
    <t>Montáž záložní akumulátor 18Ah</t>
  </si>
  <si>
    <t>510</t>
  </si>
  <si>
    <t>R-ncD6.6</t>
  </si>
  <si>
    <t>Záložní akumulátor 18Ah</t>
  </si>
  <si>
    <t>512</t>
  </si>
  <si>
    <t>287</t>
  </si>
  <si>
    <t>R-mD6.7</t>
  </si>
  <si>
    <t>Montáž sběrnicový přístupový modul s klávesnicí a RFID</t>
  </si>
  <si>
    <t>514</t>
  </si>
  <si>
    <t>R-ncD6.8</t>
  </si>
  <si>
    <t>Sběrnicový přístupový modul s klávesnicí a RFID</t>
  </si>
  <si>
    <t>516</t>
  </si>
  <si>
    <t>289</t>
  </si>
  <si>
    <t>R-mD6.9</t>
  </si>
  <si>
    <t>Montáž sběrnicový stropní PIR detektor pohybu, typ JA-115P</t>
  </si>
  <si>
    <t>518</t>
  </si>
  <si>
    <t>R-ncD6.10</t>
  </si>
  <si>
    <t>Sběrnicový stropní PIR detektor pohybu, typ JA-115P</t>
  </si>
  <si>
    <t>520</t>
  </si>
  <si>
    <t>291</t>
  </si>
  <si>
    <t>R-mD6.11</t>
  </si>
  <si>
    <t>Montáž vnější zálohová SIRÉNA JA-111A s plastovým krytem</t>
  </si>
  <si>
    <t>522</t>
  </si>
  <si>
    <t>R-ncD6.12</t>
  </si>
  <si>
    <t>Vnější zálohová SIRÉNA JA-111A s plastovým krytem</t>
  </si>
  <si>
    <t>524</t>
  </si>
  <si>
    <t>293</t>
  </si>
  <si>
    <t>R-mD6.13</t>
  </si>
  <si>
    <t>Montáž NVR 8-MI KANÁLOVÉ s POE napájením</t>
  </si>
  <si>
    <t>526</t>
  </si>
  <si>
    <t>R-ncD6.14</t>
  </si>
  <si>
    <t>NVR 8-MI KANÁLOVÉ s POE napájením</t>
  </si>
  <si>
    <t>528</t>
  </si>
  <si>
    <t>295</t>
  </si>
  <si>
    <t>R-mD6.15</t>
  </si>
  <si>
    <t>Montáž HDD WD PURPLE 2 TB</t>
  </si>
  <si>
    <t>530</t>
  </si>
  <si>
    <t>R-ncD6.16</t>
  </si>
  <si>
    <t>HDD WD PURPLE 2 TB</t>
  </si>
  <si>
    <t>532</t>
  </si>
  <si>
    <t>297</t>
  </si>
  <si>
    <t>R-mD6.17</t>
  </si>
  <si>
    <t>Montáž IP KAMERA 4MPix, ohnisko 2,8mm, s WDR a příslušenstvím</t>
  </si>
  <si>
    <t>534</t>
  </si>
  <si>
    <t>R-ncD9.18</t>
  </si>
  <si>
    <t>IP KAMERA 4MPix, ohnisko 2,8mm, s WDR a příslušenstvím</t>
  </si>
  <si>
    <t>536</t>
  </si>
  <si>
    <t>299</t>
  </si>
  <si>
    <t>R-mD6.19</t>
  </si>
  <si>
    <t>Montáž LCD monitor 24" Full HD</t>
  </si>
  <si>
    <t>538</t>
  </si>
  <si>
    <t>R-ncD6.20</t>
  </si>
  <si>
    <t>LCD monitor 24" Full HD</t>
  </si>
  <si>
    <t>540</t>
  </si>
  <si>
    <t>301</t>
  </si>
  <si>
    <t>R-mD6.21</t>
  </si>
  <si>
    <t>Montáž HDMI převodník z 1x UTP CAT6 na HDMI - sada</t>
  </si>
  <si>
    <t>542</t>
  </si>
  <si>
    <t>R-ncD6.22</t>
  </si>
  <si>
    <t>HDMI převodník z 1x UTP CAT6 na HDMI - sada</t>
  </si>
  <si>
    <t>544</t>
  </si>
  <si>
    <t>303</t>
  </si>
  <si>
    <t>R-mD6.23</t>
  </si>
  <si>
    <t>Montáž HDMI kabel 1.4 2m, pozlacené konektory</t>
  </si>
  <si>
    <t>546</t>
  </si>
  <si>
    <t>R-ncD6.24</t>
  </si>
  <si>
    <t>HDMI kabel 1.4 2m, pozlacené konektory</t>
  </si>
  <si>
    <t>548</t>
  </si>
  <si>
    <t>305</t>
  </si>
  <si>
    <t>R-mD6.25</t>
  </si>
  <si>
    <t>Montáž hlavní venkovní jednotka videointerkomy Full HD</t>
  </si>
  <si>
    <t>550</t>
  </si>
  <si>
    <t>R-ncD6.26</t>
  </si>
  <si>
    <t>Hlavní venkovní jednotka videointerkomy Full HD</t>
  </si>
  <si>
    <t>552</t>
  </si>
  <si>
    <t>307</t>
  </si>
  <si>
    <t>R-mD6.27</t>
  </si>
  <si>
    <t xml:space="preserve">Montáž RFID venkovní čtečka </t>
  </si>
  <si>
    <t>554</t>
  </si>
  <si>
    <t>R-ncD6.28</t>
  </si>
  <si>
    <t>RFID venkovní čtečka</t>
  </si>
  <si>
    <t>556</t>
  </si>
  <si>
    <t>309</t>
  </si>
  <si>
    <t>R-mD6.29</t>
  </si>
  <si>
    <t>Montáž tlačítková jednotka (zvonění na 4 místa)</t>
  </si>
  <si>
    <t>558</t>
  </si>
  <si>
    <t>R-ncD6.30</t>
  </si>
  <si>
    <t>Tlačítková jednotka (zvonění na 4 místa)</t>
  </si>
  <si>
    <t>560</t>
  </si>
  <si>
    <t>311</t>
  </si>
  <si>
    <t>R-mD6.31</t>
  </si>
  <si>
    <t>Montáž 3-násobný rámeček povrchový</t>
  </si>
  <si>
    <t>562</t>
  </si>
  <si>
    <t>R-ncD6.32</t>
  </si>
  <si>
    <t>3-násobný rámeček povrchový</t>
  </si>
  <si>
    <t>564</t>
  </si>
  <si>
    <t>313</t>
  </si>
  <si>
    <t>R-mD6.33</t>
  </si>
  <si>
    <t>Montáž PoE Switch ke zvonkovému systému 8xPoE +2x LAN</t>
  </si>
  <si>
    <t>566</t>
  </si>
  <si>
    <t>R-ncD6.34</t>
  </si>
  <si>
    <t>PoE Switch ke zvonkovému systému 8xPoE +2x LAN</t>
  </si>
  <si>
    <t>568</t>
  </si>
  <si>
    <t>315</t>
  </si>
  <si>
    <t>R-mD6.35</t>
  </si>
  <si>
    <t>Montáž napájecí zdroj 12V ke dveřnímu zámku</t>
  </si>
  <si>
    <t>570</t>
  </si>
  <si>
    <t>R-ncD6.36</t>
  </si>
  <si>
    <t>Napájecí zdroj 12V ke dveřnímu zámku</t>
  </si>
  <si>
    <t>572</t>
  </si>
  <si>
    <t>317</t>
  </si>
  <si>
    <t>R-mD6.37</t>
  </si>
  <si>
    <t>Montáž IP Videotelefon vnitřní 7"</t>
  </si>
  <si>
    <t>574</t>
  </si>
  <si>
    <t>R-ncD6.38</t>
  </si>
  <si>
    <t>IP Videotelefon vnitřní 7"</t>
  </si>
  <si>
    <t>576</t>
  </si>
  <si>
    <t>319</t>
  </si>
  <si>
    <t>R-mD6.39</t>
  </si>
  <si>
    <t>Napájecí panel 8x230V, přepěťová ochrana</t>
  </si>
  <si>
    <t>578</t>
  </si>
  <si>
    <t>R-ncD6.40</t>
  </si>
  <si>
    <t>580</t>
  </si>
  <si>
    <t>321</t>
  </si>
  <si>
    <t>R-mD6.41</t>
  </si>
  <si>
    <t>Montáž EZS CC-01 kabel</t>
  </si>
  <si>
    <t>582</t>
  </si>
  <si>
    <t>R-ncD6.42</t>
  </si>
  <si>
    <t>EZS CC-01 kabel</t>
  </si>
  <si>
    <t>584</t>
  </si>
  <si>
    <t>323</t>
  </si>
  <si>
    <t>R-mD6.43</t>
  </si>
  <si>
    <t>Montáž CCTV kabeláž CAT 6 UTP</t>
  </si>
  <si>
    <t>586</t>
  </si>
  <si>
    <t>R-ncD6.44</t>
  </si>
  <si>
    <t>CCTV kabeláž CAT 6 UTP</t>
  </si>
  <si>
    <t>588</t>
  </si>
  <si>
    <t>325</t>
  </si>
  <si>
    <t>741110003</t>
  </si>
  <si>
    <t>Montáž trubka plastová tuhá D přes 35 mm uložená pevně</t>
  </si>
  <si>
    <t>590</t>
  </si>
  <si>
    <t>34571095</t>
  </si>
  <si>
    <t>trubka elektroinstalační tuhá z PVC D 36,6/40 mm, délka 3m</t>
  </si>
  <si>
    <t>592</t>
  </si>
  <si>
    <t>327</t>
  </si>
  <si>
    <t>R-mD6.47</t>
  </si>
  <si>
    <t>Montáž CAT 6 UTP k videozvonkovému systému</t>
  </si>
  <si>
    <t>594</t>
  </si>
  <si>
    <t>R-ncD6.48</t>
  </si>
  <si>
    <t>CAT 6 UTP k videozvonkovému systému</t>
  </si>
  <si>
    <t>596</t>
  </si>
  <si>
    <t>329</t>
  </si>
  <si>
    <t>741112001</t>
  </si>
  <si>
    <t>Montáž krabice zapuštěná plastová kruhová</t>
  </si>
  <si>
    <t>598</t>
  </si>
  <si>
    <t>34571457</t>
  </si>
  <si>
    <t>krabice pod omítku PVC odbočná kruhová D 70mm s víčkem</t>
  </si>
  <si>
    <t>600</t>
  </si>
  <si>
    <t>331</t>
  </si>
  <si>
    <t>741110301</t>
  </si>
  <si>
    <t>Montáž trubka ochranná do krabic plastová tuhá D do 40 mm uložená pevně</t>
  </si>
  <si>
    <t>602</t>
  </si>
  <si>
    <t>34571092</t>
  </si>
  <si>
    <t>trubka elektroinstalační tuhá z PVC D 17,4/20 mm, délka 3m</t>
  </si>
  <si>
    <t>604</t>
  </si>
  <si>
    <t>333</t>
  </si>
  <si>
    <t>R-mD6.53</t>
  </si>
  <si>
    <t>Baterie 75 AH bezúdržbová TYP AGM</t>
  </si>
  <si>
    <t>606</t>
  </si>
  <si>
    <t>R-ncD6.54</t>
  </si>
  <si>
    <t>608</t>
  </si>
  <si>
    <t>335</t>
  </si>
  <si>
    <t>R-mD6.55</t>
  </si>
  <si>
    <t>Montáž měnič napětí 230V/12 V 600 W čistý sínusový průběh</t>
  </si>
  <si>
    <t>610</t>
  </si>
  <si>
    <t>R-ncD6.56</t>
  </si>
  <si>
    <t>Měnič napětí 230V/12 V 600 W čistý sínusový průběh</t>
  </si>
  <si>
    <t>612</t>
  </si>
  <si>
    <t>337</t>
  </si>
  <si>
    <t>R-mD6.57</t>
  </si>
  <si>
    <t>Montáž napájecí panel 8x230V, přepěťová ochrana</t>
  </si>
  <si>
    <t>614</t>
  </si>
  <si>
    <t>R-ncD6.58</t>
  </si>
  <si>
    <t>616</t>
  </si>
  <si>
    <t>339</t>
  </si>
  <si>
    <t>468081313</t>
  </si>
  <si>
    <t>Vybourání otvorů pro elektroinstalace ve zdivu cihelném plochy do 0,0225 m2, tloušťky do 45 cm</t>
  </si>
  <si>
    <t>618</t>
  </si>
  <si>
    <t>R-ncD6.59</t>
  </si>
  <si>
    <t>Upevňovací materiál a přichytky</t>
  </si>
  <si>
    <t>620</t>
  </si>
  <si>
    <t>341</t>
  </si>
  <si>
    <t>R-deM3.1</t>
  </si>
  <si>
    <t>Demontáž kompletní elektroinstalace včetně kabeláže a rozvaděčů.</t>
  </si>
  <si>
    <t>622</t>
  </si>
  <si>
    <t>R-deM3.4</t>
  </si>
  <si>
    <t>Demontáž stávajícího hromosvodu</t>
  </si>
  <si>
    <t>624</t>
  </si>
  <si>
    <t>343</t>
  </si>
  <si>
    <t>R-deM3.2</t>
  </si>
  <si>
    <t>Demontáž slaboproudých rozvodů</t>
  </si>
  <si>
    <t>626</t>
  </si>
  <si>
    <t>742330101</t>
  </si>
  <si>
    <t>Měření metalického segmentu s vyhotovením protokolu</t>
  </si>
  <si>
    <t>628</t>
  </si>
  <si>
    <t>345</t>
  </si>
  <si>
    <t>R-omD5.19</t>
  </si>
  <si>
    <t>Zprovoznění a nastavení systému objednávání jídel</t>
  </si>
  <si>
    <t>630</t>
  </si>
  <si>
    <t>R-mD3.5</t>
  </si>
  <si>
    <t>Zprovoznění a nastavení systému regulace výkonu - ZAJISTÍ DODAVATEL VYBAVENÍ ŠKOLNÍ KUCHYNĚ</t>
  </si>
  <si>
    <t>632</t>
  </si>
  <si>
    <t>R-mM3.6</t>
  </si>
  <si>
    <t>Zprovoznění a nastavení systému EZS</t>
  </si>
  <si>
    <t>634</t>
  </si>
  <si>
    <t>636</t>
  </si>
  <si>
    <t>349</t>
  </si>
  <si>
    <t>741810011</t>
  </si>
  <si>
    <t>Příplatek k celkové prohlídce za každých dalších 500 000,- Kč</t>
  </si>
  <si>
    <t>638</t>
  </si>
  <si>
    <t>SO04 - Vytápění</t>
  </si>
  <si>
    <t>SO04a - Vytápění</t>
  </si>
  <si>
    <t>01 - Technologie zdroje tepla</t>
  </si>
  <si>
    <t xml:space="preserve">    721 - Vnitřní kanalizace</t>
  </si>
  <si>
    <t xml:space="preserve">    722 - Vnitřní vodovod</t>
  </si>
  <si>
    <t xml:space="preserve">    732 - Strojovny</t>
  </si>
  <si>
    <t xml:space="preserve">    733 - Rozvod potrubí</t>
  </si>
  <si>
    <t xml:space="preserve">    734 - Armatury</t>
  </si>
  <si>
    <t xml:space="preserve">    767 - Konstrukce doplňkové stavební (zámečnické)</t>
  </si>
  <si>
    <t xml:space="preserve">    783 - Nátěry</t>
  </si>
  <si>
    <t xml:space="preserve">    90 - Hodinové zúčtovací sazby (HZS)</t>
  </si>
  <si>
    <t xml:space="preserve">    H731 - Kotelny</t>
  </si>
  <si>
    <t xml:space="preserve">    0 - Ostatní materiál</t>
  </si>
  <si>
    <t>02 - Otopná soustava</t>
  </si>
  <si>
    <t xml:space="preserve">    733.1 - Rozvod potrubí</t>
  </si>
  <si>
    <t xml:space="preserve">    734.1 - Armatury</t>
  </si>
  <si>
    <t xml:space="preserve">    735 - Otopná tělesa</t>
  </si>
  <si>
    <t xml:space="preserve">    736 - Podlahové vytápění</t>
  </si>
  <si>
    <t xml:space="preserve">    90.1 - Hodinové zúčtovací sazby (HZS)</t>
  </si>
  <si>
    <t xml:space="preserve">    H735 - Otopná tělesa</t>
  </si>
  <si>
    <t xml:space="preserve">    00 - Ostatní materiál</t>
  </si>
  <si>
    <t>03 - Elektroinstalace, MaR</t>
  </si>
  <si>
    <t xml:space="preserve">    M360VD - Elektroinstalace, MaR</t>
  </si>
  <si>
    <t>04 - Stavební práce</t>
  </si>
  <si>
    <t xml:space="preserve">    61 - Úprava povrchů vnitřních</t>
  </si>
  <si>
    <t xml:space="preserve">    94 - Lešení a stavební výtahy</t>
  </si>
  <si>
    <t xml:space="preserve">    952 - Čištění objektů</t>
  </si>
  <si>
    <t xml:space="preserve">    97 - Prorážení otvorů a ostatní bourací práce</t>
  </si>
  <si>
    <t xml:space="preserve">    H99 - Ostatní přesuny hmot</t>
  </si>
  <si>
    <t>05 - Ostatní související práce</t>
  </si>
  <si>
    <t xml:space="preserve">    911 - Ostatní související práce</t>
  </si>
  <si>
    <t>01</t>
  </si>
  <si>
    <t>Technologie zdroje tepla</t>
  </si>
  <si>
    <t>713605VD.1</t>
  </si>
  <si>
    <t>Izolace potr. z miner.vlny s Al. kašírováním 22/20</t>
  </si>
  <si>
    <t>RTS I / 2022</t>
  </si>
  <si>
    <t>1548896254</t>
  </si>
  <si>
    <t>713600VD.1</t>
  </si>
  <si>
    <t>Izolace potr. z miner.vlny s Al. kašírováním 28/20</t>
  </si>
  <si>
    <t>29660977</t>
  </si>
  <si>
    <t>713607VD.1</t>
  </si>
  <si>
    <t>Izolace potr. z miner.vlny s Al. kašírováním 35/20</t>
  </si>
  <si>
    <t>-592983222</t>
  </si>
  <si>
    <t>713606VD.1</t>
  </si>
  <si>
    <t>Izolace potr. z miner.vlny s Al. kašírováním 42/30</t>
  </si>
  <si>
    <t>283397107</t>
  </si>
  <si>
    <t>713601VD.1</t>
  </si>
  <si>
    <t>Izolace potr. z miner.vlny s Al. kašírováním 54/30</t>
  </si>
  <si>
    <t>1658087046</t>
  </si>
  <si>
    <t>713602VD.1</t>
  </si>
  <si>
    <t>Izolace potr. z miner.vlny s Al. kašírováním 60/40</t>
  </si>
  <si>
    <t>-1337118354</t>
  </si>
  <si>
    <t>713650VD.1</t>
  </si>
  <si>
    <t>Izolace plošná z miner.vlny s Al. kašírováním tl. 40 mm - rozdělovač sběrač</t>
  </si>
  <si>
    <t>-291266341</t>
  </si>
  <si>
    <t>722182004RT2.1</t>
  </si>
  <si>
    <t>Montáž izol.skruží na potrubí přímé do DN 40</t>
  </si>
  <si>
    <t>1026423054</t>
  </si>
  <si>
    <t>722182006RT2.1</t>
  </si>
  <si>
    <t>Montáž izol.skruží na potrubí přímé do DN 80</t>
  </si>
  <si>
    <t>-1920458810</t>
  </si>
  <si>
    <t>722182094RT1.1</t>
  </si>
  <si>
    <t>Příplatek za montáž izolačních tvarovek do DN 40</t>
  </si>
  <si>
    <t>-1703290783</t>
  </si>
  <si>
    <t>722182096RT1.1</t>
  </si>
  <si>
    <t>Příplatek za montáž izolačních tvarovek do DN 80</t>
  </si>
  <si>
    <t>1173692071</t>
  </si>
  <si>
    <t>722181211RT7.1</t>
  </si>
  <si>
    <t>Tepelná izolace návleková s pěnového poletylénu tl. stěny 6 mm, vnitřní průměr 22 mm</t>
  </si>
  <si>
    <t>-116069541</t>
  </si>
  <si>
    <t>722181211RU1.1</t>
  </si>
  <si>
    <t>Tepelná izolace návleková s pěnového poletylénu tl. stěny 6 mm, vnitřní průměr 32 mm</t>
  </si>
  <si>
    <t>-1693609305</t>
  </si>
  <si>
    <t>722181211RV9.1</t>
  </si>
  <si>
    <t>Tepelná izolace návleková s pěnového poletylénu tl. stěny 6 mm, vnitřní průměr 40 mm</t>
  </si>
  <si>
    <t>344577862</t>
  </si>
  <si>
    <t>722181214RT8.1</t>
  </si>
  <si>
    <t>Tepelná izolace návleková s pěnového poletylénu tl. stěny 20 mm, vnitřní průměr 25 mm</t>
  </si>
  <si>
    <t>-998518337</t>
  </si>
  <si>
    <t>722181214RU1.1</t>
  </si>
  <si>
    <t>Tepelná izolace návleková s pěnového poletylénu tl. stěny 20 mm, vnitřní průměr 32 mm</t>
  </si>
  <si>
    <t>-917194378</t>
  </si>
  <si>
    <t>722181214RV9.1</t>
  </si>
  <si>
    <t>Tepelná izolace návleková s pěnového poletylénu tl. stěny 20 mm, vnitřní průměr 40 mm</t>
  </si>
  <si>
    <t>-1615938101</t>
  </si>
  <si>
    <t>713486VD.1</t>
  </si>
  <si>
    <t>Pásky,sponky a ost.materiál tepelné izolace potrubí</t>
  </si>
  <si>
    <t>-1872334246</t>
  </si>
  <si>
    <t>Vnitřní kanalizace</t>
  </si>
  <si>
    <t>721176102R00</t>
  </si>
  <si>
    <t>Potrubí HT připojovací D 40 x 1,8 mm - odvod z PV do kanalizace</t>
  </si>
  <si>
    <t>-548132506</t>
  </si>
  <si>
    <t>721233VD</t>
  </si>
  <si>
    <t>Ostatní nespecifikované HT prvky a součásti</t>
  </si>
  <si>
    <t>-1748880848</t>
  </si>
  <si>
    <t>Vnitřní vodovod</t>
  </si>
  <si>
    <t>722172611R00</t>
  </si>
  <si>
    <t>Potrubí z PPR, D 20x2,8 mm, PN 16-plnění systému pro VZT</t>
  </si>
  <si>
    <t>-2004650336</t>
  </si>
  <si>
    <t>722172612R00</t>
  </si>
  <si>
    <t>Potrubí z PPR, D 25x3,5 mm, PN 16 - SV, TV, cirkulace</t>
  </si>
  <si>
    <t>-645613553</t>
  </si>
  <si>
    <t>722172613R00</t>
  </si>
  <si>
    <t>Potrubí z PPR, D 32x4,4 mm, PN 16 - SV, TV, cirkulace</t>
  </si>
  <si>
    <t>324241637</t>
  </si>
  <si>
    <t>722172614R00</t>
  </si>
  <si>
    <t>Potrubí z PPR, D 40x5,5 mm, PN 16 - SV, TV</t>
  </si>
  <si>
    <t>772253683</t>
  </si>
  <si>
    <t>722175112R00</t>
  </si>
  <si>
    <t>Montáž tvar.vod.plast polyf.svař.jeden spoj D 20mm</t>
  </si>
  <si>
    <t>1445566074</t>
  </si>
  <si>
    <t>722175113R00</t>
  </si>
  <si>
    <t>Montáž tvar.vod.plast polyf.svař.jeden spoj D 25mm</t>
  </si>
  <si>
    <t>-1692189357</t>
  </si>
  <si>
    <t>722175114R00</t>
  </si>
  <si>
    <t>Montáž tvar.vod.plast polyf.svař.jeden spoj D 32mm</t>
  </si>
  <si>
    <t>1690201566</t>
  </si>
  <si>
    <t>722175115R00</t>
  </si>
  <si>
    <t>Montáž tvar.vod.plast polyf.svař.jeden spoj D 40mm</t>
  </si>
  <si>
    <t>-1840539351</t>
  </si>
  <si>
    <t>722265314R00</t>
  </si>
  <si>
    <t>Vodoměr domovní SV DN 25, Qn 4 - dle specifikace</t>
  </si>
  <si>
    <t>-1888115564</t>
  </si>
  <si>
    <t>722307VD</t>
  </si>
  <si>
    <t>Ostatní nespecifikované PPR prvky a součásti</t>
  </si>
  <si>
    <t>-215939052</t>
  </si>
  <si>
    <t>732</t>
  </si>
  <si>
    <t>Strojovny</t>
  </si>
  <si>
    <t>732119191R00</t>
  </si>
  <si>
    <t>M. rozdělovačů a sběračů DN 100 (90x90mm) dl 1m</t>
  </si>
  <si>
    <t>1866865137</t>
  </si>
  <si>
    <t>732119291R00</t>
  </si>
  <si>
    <t>Mont.přípl. za dalšího 0,5 m tělesa rozděl.,DN 100</t>
  </si>
  <si>
    <t>1876267515</t>
  </si>
  <si>
    <t>732199100RM1</t>
  </si>
  <si>
    <t>Montáž orientačního štítku, včetně dodávky štítku</t>
  </si>
  <si>
    <t>1053031244</t>
  </si>
  <si>
    <t>732219315R00</t>
  </si>
  <si>
    <t>Montáž ohříváků vody stojat.PN 0,6-0,6,do 1000 l</t>
  </si>
  <si>
    <t>-828554815</t>
  </si>
  <si>
    <t>732229631R00</t>
  </si>
  <si>
    <t>Montáž deskového výměníku tepla</t>
  </si>
  <si>
    <t>-1198455483</t>
  </si>
  <si>
    <t>732429111R00</t>
  </si>
  <si>
    <t>Montáž čerpadel oběhových spirálních, DN 25</t>
  </si>
  <si>
    <t>-2017855098</t>
  </si>
  <si>
    <t>732429112R00</t>
  </si>
  <si>
    <t>Montáž čerpadel oběhových spirálních, DN 32</t>
  </si>
  <si>
    <t>-316166811</t>
  </si>
  <si>
    <t>732331513R00</t>
  </si>
  <si>
    <t>Nádoby expanzní tlak.s memb., 25 l - pro TV</t>
  </si>
  <si>
    <t>-1682329315</t>
  </si>
  <si>
    <t>732331516R00</t>
  </si>
  <si>
    <t>Nádoby expanzní tlak.s memb., 80 l - solární pro nemrznoucí směs pro VZT</t>
  </si>
  <si>
    <t>255195585</t>
  </si>
  <si>
    <t>732339104R00</t>
  </si>
  <si>
    <t>Servisní ventil pro expanzní nádobu - DN 20</t>
  </si>
  <si>
    <t>171627480</t>
  </si>
  <si>
    <t>732405VD</t>
  </si>
  <si>
    <t>Plnění okruhu pro VZT nemrznouci směsi 35% etylenglykol</t>
  </si>
  <si>
    <t>-16806165</t>
  </si>
  <si>
    <t>732214813R00</t>
  </si>
  <si>
    <t>Vypuštění vody z ohříváků o obsahu do 630 l</t>
  </si>
  <si>
    <t>-1130143715</t>
  </si>
  <si>
    <t>732212815R00</t>
  </si>
  <si>
    <t>Demontáž ohříváků zásobníkových stojat.do 1600 l</t>
  </si>
  <si>
    <t>2098515620</t>
  </si>
  <si>
    <t>733</t>
  </si>
  <si>
    <t>Rozvod potrubí</t>
  </si>
  <si>
    <t>733111318R00</t>
  </si>
  <si>
    <t>Potrubí závit. běžné svařované v kotelnách DN 50</t>
  </si>
  <si>
    <t>-1916098284</t>
  </si>
  <si>
    <t>733151112R00</t>
  </si>
  <si>
    <t>Potrubí ocel. vně pozink. D 15x1,2</t>
  </si>
  <si>
    <t>-460160990</t>
  </si>
  <si>
    <t>733151114R00</t>
  </si>
  <si>
    <t>Potrubí ocel. vně pozink. D 22x1,5</t>
  </si>
  <si>
    <t>774814148</t>
  </si>
  <si>
    <t>733151115R00</t>
  </si>
  <si>
    <t>Potrubí ocel. vně pozink. D 28x1,5</t>
  </si>
  <si>
    <t>1819052430</t>
  </si>
  <si>
    <t>733151116R00</t>
  </si>
  <si>
    <t>Potrubí ocel. vně pozink. D 35x1,5</t>
  </si>
  <si>
    <t>-1115976308</t>
  </si>
  <si>
    <t>733151117R00</t>
  </si>
  <si>
    <t>Potrubí ocel. vně pozink. D 42x1,5</t>
  </si>
  <si>
    <t>-1502628720</t>
  </si>
  <si>
    <t>733151118R00</t>
  </si>
  <si>
    <t>Potrubí ocel. vně pozink. D 54x1,5</t>
  </si>
  <si>
    <t>-1405126977</t>
  </si>
  <si>
    <t>733165202R00</t>
  </si>
  <si>
    <t>Montáž tvar.Steel lisováním D15-22 mm 1 spoj - přechodové kusy</t>
  </si>
  <si>
    <t>1727935326</t>
  </si>
  <si>
    <t>733165203R00</t>
  </si>
  <si>
    <t>Montáž tvar.Steel lisováním D28 mm 1 spoj - přechodové kusy</t>
  </si>
  <si>
    <t>1458846782</t>
  </si>
  <si>
    <t>733165204R00</t>
  </si>
  <si>
    <t>Montáž tvar.Steel lisováním D35 mm 1 spoj - přechodové kusy</t>
  </si>
  <si>
    <t>-315376097</t>
  </si>
  <si>
    <t>733165205R00</t>
  </si>
  <si>
    <t>Montáž tvar.Steel lisováním D42 mm 1 spoj - přechodové kusy</t>
  </si>
  <si>
    <t>1109875152</t>
  </si>
  <si>
    <t>733165206R00</t>
  </si>
  <si>
    <t>Montáž tvar.Steel lisováním D54 mm 1 spoj - přechodové kusy</t>
  </si>
  <si>
    <t>-1859916290</t>
  </si>
  <si>
    <t>733911VD</t>
  </si>
  <si>
    <t>Ostatní nespecifikované ocelové tvarovky a fitinky</t>
  </si>
  <si>
    <t>-710541031</t>
  </si>
  <si>
    <t>734</t>
  </si>
  <si>
    <t>Armatury</t>
  </si>
  <si>
    <t>734494215R00</t>
  </si>
  <si>
    <t>Návarky s trubkovým závitem G 1 - čerpadla, deskový výměník tepla</t>
  </si>
  <si>
    <t>251645428</t>
  </si>
  <si>
    <t>734494216R00</t>
  </si>
  <si>
    <t>Návarky s trubkovým závitem G 5/4 - čerpadla</t>
  </si>
  <si>
    <t>2041344474</t>
  </si>
  <si>
    <t>734261225R00</t>
  </si>
  <si>
    <t>Šroubení přímé, G 1 - čerpadla, deskový výměník tepla</t>
  </si>
  <si>
    <t>-1192060520</t>
  </si>
  <si>
    <t>734261226R00</t>
  </si>
  <si>
    <t>Šroubení přímé, G 5/4" - čerpadla</t>
  </si>
  <si>
    <t>995179383</t>
  </si>
  <si>
    <t>734494215R00.1</t>
  </si>
  <si>
    <t>Návarky s trubkovým závitem G 1-směš.armatura</t>
  </si>
  <si>
    <t>196586904</t>
  </si>
  <si>
    <t>734261225R00.1</t>
  </si>
  <si>
    <t>Šroubení přímé, G 1-směšovací armatura</t>
  </si>
  <si>
    <t>87767717</t>
  </si>
  <si>
    <t>734265317R00</t>
  </si>
  <si>
    <t>Šroubení topenářské, přímé, DN 50 - regulátor tlakové diference</t>
  </si>
  <si>
    <t>217580637</t>
  </si>
  <si>
    <t>734235131R00</t>
  </si>
  <si>
    <t>Kohout kulový s vypouštěním,DN 15</t>
  </si>
  <si>
    <t>1738416729</t>
  </si>
  <si>
    <t>734235133R00</t>
  </si>
  <si>
    <t>Kohout kulový s vypouštěním, DN 25</t>
  </si>
  <si>
    <t>-1299618249</t>
  </si>
  <si>
    <t>734235221R00</t>
  </si>
  <si>
    <t>Kohout kulový, 2xvnitřní záv., DN 15</t>
  </si>
  <si>
    <t>45532387</t>
  </si>
  <si>
    <t>734235222R00</t>
  </si>
  <si>
    <t>Kohout kulový, 2xvnitřní záv., DN 20</t>
  </si>
  <si>
    <t>-460682204</t>
  </si>
  <si>
    <t>734235223R00</t>
  </si>
  <si>
    <t>Kohout kulový, 2xvnitřní záv., DN 25</t>
  </si>
  <si>
    <t>724581045</t>
  </si>
  <si>
    <t>734235224R00</t>
  </si>
  <si>
    <t>Kohout kulový, 2xvnitřní záv., DN 32</t>
  </si>
  <si>
    <t>1808182333</t>
  </si>
  <si>
    <t>734235225R00</t>
  </si>
  <si>
    <t>Kohout kulový, 2xvnitřní záv., DN 40</t>
  </si>
  <si>
    <t>-1533722299</t>
  </si>
  <si>
    <t>734235126R00</t>
  </si>
  <si>
    <t>Kohout kulový,2xvnitřní záv. DN 50</t>
  </si>
  <si>
    <t>-1393130421</t>
  </si>
  <si>
    <t>734245421R00</t>
  </si>
  <si>
    <t>Klapka zpět,2xvnitř.závit, DN15,topení</t>
  </si>
  <si>
    <t>-465110794</t>
  </si>
  <si>
    <t>734245422R00</t>
  </si>
  <si>
    <t>Klapka zpětná,2xvnitř.závit, DN 20,top</t>
  </si>
  <si>
    <t>-394911160</t>
  </si>
  <si>
    <t>734245423R00</t>
  </si>
  <si>
    <t>Klapka zpětná,2xvnitř.závit, DN 25,top</t>
  </si>
  <si>
    <t>-732321493</t>
  </si>
  <si>
    <t>734245424R00</t>
  </si>
  <si>
    <t>Klapka zpětná,2xvnitř.závit, DN 32,top</t>
  </si>
  <si>
    <t>2035186197</t>
  </si>
  <si>
    <t>734245425R00</t>
  </si>
  <si>
    <t>Klapka zpětná,2xvnitřní závit, DN 40</t>
  </si>
  <si>
    <t>-352203556</t>
  </si>
  <si>
    <t>734295211R00</t>
  </si>
  <si>
    <t>Filtr, vnitřní-vnitřní z., DN 15</t>
  </si>
  <si>
    <t>1421876300</t>
  </si>
  <si>
    <t>734295213R00</t>
  </si>
  <si>
    <t>Filtr, vnitřní-vnitřní z., DN 25</t>
  </si>
  <si>
    <t>-760904295</t>
  </si>
  <si>
    <t>734295214R00</t>
  </si>
  <si>
    <t>Filtr, vnitřní-vnitřní z., DN 32</t>
  </si>
  <si>
    <t>-347953994</t>
  </si>
  <si>
    <t>734295216R00</t>
  </si>
  <si>
    <t>Filtr, vnitřní-vnitřní z. DN 50</t>
  </si>
  <si>
    <t>-1373659792</t>
  </si>
  <si>
    <t>734295321R00</t>
  </si>
  <si>
    <t>Kohout kul.vypouštěcí,komplet, DN 15</t>
  </si>
  <si>
    <t>259235426</t>
  </si>
  <si>
    <t>734215133R00</t>
  </si>
  <si>
    <t>Ventil odvzdušňovací automat., DN 15</t>
  </si>
  <si>
    <t>2102010858</t>
  </si>
  <si>
    <t>734255112R00</t>
  </si>
  <si>
    <t>Ventil pojistný, DN 15 x 2,5 bar - ÚT</t>
  </si>
  <si>
    <t>-1458811370</t>
  </si>
  <si>
    <t>734255125R00</t>
  </si>
  <si>
    <t>Ventil pojistný DN 20 x 6,0 bar - TV</t>
  </si>
  <si>
    <t>-782311495</t>
  </si>
  <si>
    <t>734209113R00</t>
  </si>
  <si>
    <t>Montáž armatur závitových,se 2závity, G 1/2 - vyvažovací ventily</t>
  </si>
  <si>
    <t>-1270592388</t>
  </si>
  <si>
    <t>734494213R00</t>
  </si>
  <si>
    <t>Návarky s trubkovým závitem G 1/2 - vyvažovací ventily</t>
  </si>
  <si>
    <t>-1267197686</t>
  </si>
  <si>
    <t>734209118R00</t>
  </si>
  <si>
    <t>Montáž armatur závitových,se 2závity, G 2 - regulátor tlakové diference</t>
  </si>
  <si>
    <t>-1510452677</t>
  </si>
  <si>
    <t>734494218R00</t>
  </si>
  <si>
    <t>Návarky s trubkovým závitem G 2 - regulátor tlak diference</t>
  </si>
  <si>
    <t>1151509277</t>
  </si>
  <si>
    <t>734421150R00</t>
  </si>
  <si>
    <t>Tlakoměr ukazovací, vč. uzav.armatury a příslušenství, pr. 100, 0-600 kPa</t>
  </si>
  <si>
    <t>-1059467441</t>
  </si>
  <si>
    <t>734421150R00.1</t>
  </si>
  <si>
    <t>Tlakoměr ukazovací, vč. uzav.armatury a příslušenství, pr. 100, 0-1 MPa</t>
  </si>
  <si>
    <t>-792373042</t>
  </si>
  <si>
    <t>734413124R00</t>
  </si>
  <si>
    <t>Teploměr 120 °C, D 63 / dl.jímky 100 mm</t>
  </si>
  <si>
    <t>1783495789</t>
  </si>
  <si>
    <t>734413112R00</t>
  </si>
  <si>
    <t>Teploměr příložný, do 120 st.C, D 63</t>
  </si>
  <si>
    <t>-2103868679</t>
  </si>
  <si>
    <t>734494213R00.1</t>
  </si>
  <si>
    <t>Návarky s trubkovým závitem G 1/2-KK,ZK,filtr, ostatní armatury</t>
  </si>
  <si>
    <t>1940820620</t>
  </si>
  <si>
    <t>734494214R00</t>
  </si>
  <si>
    <t>Návarky s trubkovým závitem G 3/4-KK,ZK,filtr, ostatní armatury</t>
  </si>
  <si>
    <t>-1036043671</t>
  </si>
  <si>
    <t>734494215R00.2</t>
  </si>
  <si>
    <t>Návarky s trubkovým závitem G 1-KK,ZK,filtr, ostatní armatury</t>
  </si>
  <si>
    <t>-1458712391</t>
  </si>
  <si>
    <t>734494216R00.1</t>
  </si>
  <si>
    <t>Návarky s trubkovým závitem G 5/4-KK,ZK,filtr, ostatní armatury</t>
  </si>
  <si>
    <t>-691004661</t>
  </si>
  <si>
    <t>734494217R00</t>
  </si>
  <si>
    <t>Návarky s trubkovým závitem G 6/4-KK,ZK,filtr, ostatní armatury</t>
  </si>
  <si>
    <t>-56068665</t>
  </si>
  <si>
    <t>734494218R00.1</t>
  </si>
  <si>
    <t>Návarky s trubkovým závitem G 2-KK</t>
  </si>
  <si>
    <t>1351281047</t>
  </si>
  <si>
    <t>734209125R00</t>
  </si>
  <si>
    <t>Montáž armatur závitových,se 3závity, G 1 - směšovací ventil</t>
  </si>
  <si>
    <t>-1705649705</t>
  </si>
  <si>
    <t>734209123R00</t>
  </si>
  <si>
    <t>Osazení servopohonu směšovacího ventilu</t>
  </si>
  <si>
    <t>-1329367030</t>
  </si>
  <si>
    <t>734419134R00</t>
  </si>
  <si>
    <t>Montáž kompaktního měřiče tepla závitového 5/4" - fakturační měřidlo - dodávka dodavatele tepla</t>
  </si>
  <si>
    <t>-1703063810</t>
  </si>
  <si>
    <t>734424933R00</t>
  </si>
  <si>
    <t>Přípojky tlakoměrů DN 15 - snímač tlaku</t>
  </si>
  <si>
    <t>-892117504</t>
  </si>
  <si>
    <t>734424921R00</t>
  </si>
  <si>
    <t>Ventil tlakoměrový zkušební, G 1/2", pro snímač tlaku - dle specifikace</t>
  </si>
  <si>
    <t>611419552</t>
  </si>
  <si>
    <t>734493111R00</t>
  </si>
  <si>
    <t>Návarek pro teploměr, vč. ochranné jímky se závitem do G 1</t>
  </si>
  <si>
    <t>-47705654</t>
  </si>
  <si>
    <t>Konstrukce doplňkové stavební (zámečnické)</t>
  </si>
  <si>
    <t>767990010RAB</t>
  </si>
  <si>
    <t>Atypické ocelové konstrukce - uchycení výměníku tepla</t>
  </si>
  <si>
    <t>711781169</t>
  </si>
  <si>
    <t>783</t>
  </si>
  <si>
    <t>Nátěry</t>
  </si>
  <si>
    <t>783424340R00</t>
  </si>
  <si>
    <t>Nátěr syntet. potrubí do DN 50 mm</t>
  </si>
  <si>
    <t>273497343</t>
  </si>
  <si>
    <t>Hodinové zúčtovací sazby (HZS)</t>
  </si>
  <si>
    <t>900      R03</t>
  </si>
  <si>
    <t>HZS-kotvení a uchycení potrubí</t>
  </si>
  <si>
    <t>h</t>
  </si>
  <si>
    <t>2138056060</t>
  </si>
  <si>
    <t>900      R01</t>
  </si>
  <si>
    <t>HZS - demontáž potrubních rozvodů, armatur a ostatní technologie a elektroinstalace stávajícího předávací stanice</t>
  </si>
  <si>
    <t>-1552804805</t>
  </si>
  <si>
    <t>H731</t>
  </si>
  <si>
    <t>Kotelny</t>
  </si>
  <si>
    <t>998731201R00</t>
  </si>
  <si>
    <t>Přesun hmot - technologie zdroje tepla</t>
  </si>
  <si>
    <t>1913308537</t>
  </si>
  <si>
    <t>Ostatní materiál</t>
  </si>
  <si>
    <t>732250VD</t>
  </si>
  <si>
    <t>Rozdělovač,sběrač - dle specifikace</t>
  </si>
  <si>
    <t>-2101649487</t>
  </si>
  <si>
    <t>732100VD</t>
  </si>
  <si>
    <t>Oběhové čerpadlo č.1 - ohřev TV - dle specifikace</t>
  </si>
  <si>
    <t>1029376297</t>
  </si>
  <si>
    <t>732101VD</t>
  </si>
  <si>
    <t>Oběhové čerpadlo č.2 - ohruh VZT - dle specifikace</t>
  </si>
  <si>
    <t>1965036037</t>
  </si>
  <si>
    <t>732103VD</t>
  </si>
  <si>
    <t>Oběhové čerpadlo č.3, 4 - ohruh podlahové vytápění, otopná tělesa - dle specifikace</t>
  </si>
  <si>
    <t>765611885</t>
  </si>
  <si>
    <t>732102VD</t>
  </si>
  <si>
    <t>Oběhové čerpadlo č.5 - cirkulační čerpadlo - dle specifikace</t>
  </si>
  <si>
    <t>-1802678184</t>
  </si>
  <si>
    <t>732103VD.1</t>
  </si>
  <si>
    <t>Oběhové čerpadlo č.6 - ohruh VZT nemrznoucí směs - voda/glykol - dle specifikace</t>
  </si>
  <si>
    <t>-2098964604</t>
  </si>
  <si>
    <t>734400VD</t>
  </si>
  <si>
    <t>Směš.ventil pro ÚT,DN 25, kvs 10, vč.servopohonu 0-10V, 24V DC - dle specifikace</t>
  </si>
  <si>
    <t>-565730647</t>
  </si>
  <si>
    <t>734400VD.1</t>
  </si>
  <si>
    <t>Uzavírací ventil pro ÚT, DN 25, kvs 22, vč.servopohonu 230V, 2-bodové řízení - dle specifikace</t>
  </si>
  <si>
    <t>-1120028983</t>
  </si>
  <si>
    <t>732100VD.1</t>
  </si>
  <si>
    <t>Nepřímotopný zásobníkový ohřívač vody obsah 300 litrů, topná plocha výměníku 1,7 m2; vnitřní povrch smaltovaný, magnesiová elektroda - dle specifikace</t>
  </si>
  <si>
    <t>1399956786</t>
  </si>
  <si>
    <t>732131VD</t>
  </si>
  <si>
    <t>Příruba k zásobníkovému ohřívači vody s vnitrním závitem G 6/4" pro osazení elektrivkého topného tělesa</t>
  </si>
  <si>
    <t>-1590870759</t>
  </si>
  <si>
    <t>732130VD</t>
  </si>
  <si>
    <t>Elektrické topné těleso 6 kWe 3x230V/400V s přípojením G 6/4"; s termostatem (0-90°C) a havarijním termostatem a spínacím stykačem - dle specifikace</t>
  </si>
  <si>
    <t>557411108</t>
  </si>
  <si>
    <t>734310VD</t>
  </si>
  <si>
    <t>Deskový výměník tepla s výk 75 kW pro ÚT; primár - topná voda 80/60°C, Dp=max.10 kPa; sekundár - nemrznoucí směs 35% glykolu 70/50°C - dle specifikace</t>
  </si>
  <si>
    <t>1042056642</t>
  </si>
  <si>
    <t>732900VD</t>
  </si>
  <si>
    <t>Etylenglykol pro nemrznoucí směs okruhu VZT (-20°C)</t>
  </si>
  <si>
    <t>l</t>
  </si>
  <si>
    <t>1915663093</t>
  </si>
  <si>
    <t>734090VD</t>
  </si>
  <si>
    <t>Plynule nastavitelný regulátor tlakové diference DN 40/50 s měřicími vsuvkami, přípojení G2", včetně propoj kapiláry a příslušenství - dle sepcifikace</t>
  </si>
  <si>
    <t>-1667781705</t>
  </si>
  <si>
    <t>734091VD</t>
  </si>
  <si>
    <t>Přípojení s převlečná matice s vnějším závitem pro přípjení regulátoru tlakové diference</t>
  </si>
  <si>
    <t>2118747829</t>
  </si>
  <si>
    <t>734105VD</t>
  </si>
  <si>
    <t>Vyvažovací ventil uzavírací bez vypouštění DN 50 - dle spacifikace</t>
  </si>
  <si>
    <t>-1007257052</t>
  </si>
  <si>
    <t>734100VD</t>
  </si>
  <si>
    <t>Vyvažovací ventil uzavírací bez vypouštění DN 15 - zkrat - dle spacifikace</t>
  </si>
  <si>
    <t>1835125861</t>
  </si>
  <si>
    <t>733247VD</t>
  </si>
  <si>
    <t>lisovací tvárovka - přechod s vnějš. závitem 22x3/4"</t>
  </si>
  <si>
    <t>1958356477</t>
  </si>
  <si>
    <t>733248VD</t>
  </si>
  <si>
    <t>lisovací tvárovka - přechod s vnějš. závitem 15x1/2"</t>
  </si>
  <si>
    <t>336811587</t>
  </si>
  <si>
    <t>733246VD</t>
  </si>
  <si>
    <t>lisovací tvárovka - přechod s vnějš. závitem 28x1"</t>
  </si>
  <si>
    <t>1512611754</t>
  </si>
  <si>
    <t>733244VD</t>
  </si>
  <si>
    <t>lisovací tvárovka - přechod s vnějš. závitem 35x5/4"</t>
  </si>
  <si>
    <t>827643384</t>
  </si>
  <si>
    <t>733245VD</t>
  </si>
  <si>
    <t>lisovací tvárovka - přechod s vnějš. závitem 42x6/4"</t>
  </si>
  <si>
    <t>-1236197499</t>
  </si>
  <si>
    <t>733249VD</t>
  </si>
  <si>
    <t>lisovací tvárovka - přechod s vnějš. závitem 54x2"</t>
  </si>
  <si>
    <t>1263849074</t>
  </si>
  <si>
    <t>733960VD</t>
  </si>
  <si>
    <t>Režijní materiál pro demontážní práce - plyn, kyslík, řezné kotouče, ...</t>
  </si>
  <si>
    <t>-1308733746</t>
  </si>
  <si>
    <t>733912VD</t>
  </si>
  <si>
    <t>Ostatní nespecifikované Steel přes fitinky (kolena, T-kusy, hrdla, objímky, ...)</t>
  </si>
  <si>
    <t>-1149067264</t>
  </si>
  <si>
    <t>733901VD</t>
  </si>
  <si>
    <t>Ostatní montážní a kotvící materiál</t>
  </si>
  <si>
    <t>-1500270537</t>
  </si>
  <si>
    <t>02</t>
  </si>
  <si>
    <t>Otopná soustava</t>
  </si>
  <si>
    <t>733.1</t>
  </si>
  <si>
    <t>733178112R00</t>
  </si>
  <si>
    <t>Potrubí vícevrstvé PE-RT/Al/PE-RT, 16x 2 mm</t>
  </si>
  <si>
    <t>1473874458</t>
  </si>
  <si>
    <t>733178114R00</t>
  </si>
  <si>
    <t>Potrubí vícevrstvé PE-RT/Al/PE-RT, D 20 x 2 mm</t>
  </si>
  <si>
    <t>-216073106</t>
  </si>
  <si>
    <t>733178115R00</t>
  </si>
  <si>
    <t>Potrubí vícevrstvé PE-RT/Al/PE-RT, D 26 x 3 mm</t>
  </si>
  <si>
    <t>1230274878</t>
  </si>
  <si>
    <t>733178116R00</t>
  </si>
  <si>
    <t>Potrubí vícevrstvé PE-RT/Al/PE-RT, D 32 x 3 mm</t>
  </si>
  <si>
    <t>1165605327</t>
  </si>
  <si>
    <t>733178117RT1</t>
  </si>
  <si>
    <t>Potrubí vícevrstvé PE-RT/Al/PE-RT, D 40 x 3,5 mm</t>
  </si>
  <si>
    <t>-44082689</t>
  </si>
  <si>
    <t>733174211R00</t>
  </si>
  <si>
    <t>Montáž a dodávka ochranného potrubí 16-18 (červená, modrá)</t>
  </si>
  <si>
    <t>-1103627424</t>
  </si>
  <si>
    <t>733174212R00</t>
  </si>
  <si>
    <t>Montáž a dodávka ochranného potrubí 20 (červená, modrá)</t>
  </si>
  <si>
    <t>1422628804</t>
  </si>
  <si>
    <t>733174213R00</t>
  </si>
  <si>
    <t>Montáž a dodávka ochranného potrubí 25-26 (červená, modrá)</t>
  </si>
  <si>
    <t>1033473356</t>
  </si>
  <si>
    <t>733174214R00</t>
  </si>
  <si>
    <t>Montáž a dodávka ochranného potrubí 32 (červená, modrá)</t>
  </si>
  <si>
    <t>1152381889</t>
  </si>
  <si>
    <t>733174215R00</t>
  </si>
  <si>
    <t>Montáž a dodávka ochranného potrubí 40 (červená, modrá)</t>
  </si>
  <si>
    <t>-495574604</t>
  </si>
  <si>
    <t>733175311R00</t>
  </si>
  <si>
    <t>Montáž tvarovek plast vícevrstvých jisováním jeden spoj D 16 mm - lisovací koleno - napojení otopných těles</t>
  </si>
  <si>
    <t>413873927</t>
  </si>
  <si>
    <t>733175312R00</t>
  </si>
  <si>
    <t>Montáž tvarovek plast vícevrstvých jisováním jeden spoj D 20 mm - přechodový kus</t>
  </si>
  <si>
    <t>550124771</t>
  </si>
  <si>
    <t>733175313R00</t>
  </si>
  <si>
    <t>Montáž tvarovek plast vícevrstvých jisováním jeden spoj D 26 mm - přechodový kus</t>
  </si>
  <si>
    <t>-915460218</t>
  </si>
  <si>
    <t>733175314R00</t>
  </si>
  <si>
    <t>Montáž tvarovek plast vícevrstvých jisováním jeden spoj D 32 mm - přechodový kus</t>
  </si>
  <si>
    <t>1463818592</t>
  </si>
  <si>
    <t>733175315R00</t>
  </si>
  <si>
    <t>Montáž tvarovek plast vícevrstvých jisováním jeden spoj D 40 mm - přechodový kus</t>
  </si>
  <si>
    <t>2075852766</t>
  </si>
  <si>
    <t>734.1</t>
  </si>
  <si>
    <t>734221672RT3</t>
  </si>
  <si>
    <t>Hlavice termostatická vent. s vest.čidle, vč. ochrany proti odcizení</t>
  </si>
  <si>
    <t>-848021145</t>
  </si>
  <si>
    <t>734226412R00</t>
  </si>
  <si>
    <t>Ventil radiátorový pro jednobodové připojení dvoutrubkových otop. těles - rohové provedení DN 15- dle specifikace - trubkové těleso</t>
  </si>
  <si>
    <t>551278407</t>
  </si>
  <si>
    <t>734266426R00</t>
  </si>
  <si>
    <t>Šroubení uz.dvoutr.s vyp.rohov. DN15 pro napojení těles ventil kompakt - dle specifikace</t>
  </si>
  <si>
    <t>866704020</t>
  </si>
  <si>
    <t>734235222R00.1</t>
  </si>
  <si>
    <t>Kohout kulový, 2xvnitřní záv. DN 20</t>
  </si>
  <si>
    <t>175664656</t>
  </si>
  <si>
    <t>734266772R00</t>
  </si>
  <si>
    <t>Šroubení svěrné na měď 15x1 mm</t>
  </si>
  <si>
    <t>-1688588022</t>
  </si>
  <si>
    <t>735</t>
  </si>
  <si>
    <t>Otopná tělesa</t>
  </si>
  <si>
    <t>735157272R00</t>
  </si>
  <si>
    <t>jednodeskový radiátor s jedním vnitřním konvektorem s integrovaným termostatickým ventilem a spodním přípojením 600/2000</t>
  </si>
  <si>
    <t>1663875401</t>
  </si>
  <si>
    <t>735157562R00</t>
  </si>
  <si>
    <t>dvoudeskový radiátor s jedním vnitřním konvektorem s integrovaným termostatickým ventilem a spodním přípojením 600/ 600</t>
  </si>
  <si>
    <t>-1074106207</t>
  </si>
  <si>
    <t>735157564R00</t>
  </si>
  <si>
    <t>dvoudeskový radiátor s jedním vnitřním konvektorem s integrovaným termostatickým ventilem a spodním přípojením 600/ 800</t>
  </si>
  <si>
    <t>-499990832</t>
  </si>
  <si>
    <t>735157566R00</t>
  </si>
  <si>
    <t>dvoudeskový radiátor s jedním vnitřním konvektorem s integrovaným termostatickým ventilem a spodním přípojením 600/1000</t>
  </si>
  <si>
    <t>-17383636</t>
  </si>
  <si>
    <t>735157662R00</t>
  </si>
  <si>
    <t>dvoudeskový radiátor se dvěma vnitřními konvektory s integrovaným termostatickým ventilem a spodním přípojením 600/ 600</t>
  </si>
  <si>
    <t>1124691765</t>
  </si>
  <si>
    <t>735157664R00</t>
  </si>
  <si>
    <t>dvoudeskový radiátor se dvěma vnitřními konvektory s integrovaným termostatickým ventilem a spodním přípojením 600/ 800</t>
  </si>
  <si>
    <t>-257159746</t>
  </si>
  <si>
    <t>735157665R00</t>
  </si>
  <si>
    <t>dvoudeskový radiátor se dvěma vnitřními konvektory s integrovaným termostatickým ventilem a spodním přípojením 600/ 900</t>
  </si>
  <si>
    <t>-800136438</t>
  </si>
  <si>
    <t>735157666R00</t>
  </si>
  <si>
    <t>dvoudeskový radiátor se dvěma vnitřními konvektory s integrovaným termostatickým ventilem a spodním přípojením 600/1000</t>
  </si>
  <si>
    <t>-1405323904</t>
  </si>
  <si>
    <t>735157668R00</t>
  </si>
  <si>
    <t>dvoudeskový radiátor se dvěma vnitřními konvektory s integrovaným termostatickým ventilem a spodním přípojením 600/1200</t>
  </si>
  <si>
    <t>-553972651</t>
  </si>
  <si>
    <t>735157671R00</t>
  </si>
  <si>
    <t>dvoudeskový radiátor se dvěma vnitřními konvektory s integrovaným termostatickým ventilem a spodním přípojením 600/1800</t>
  </si>
  <si>
    <t>-1861815741</t>
  </si>
  <si>
    <t>735157672R00</t>
  </si>
  <si>
    <t>dvoudeskový radiátor se dvěma vnitřními konvektory s integrovaným termostatickým ventilem a spodním přípojením 600/2000</t>
  </si>
  <si>
    <t>368600435</t>
  </si>
  <si>
    <t>735158210R00</t>
  </si>
  <si>
    <t>Tlakové zkoušky panelových těles 1řadých</t>
  </si>
  <si>
    <t>928994003</t>
  </si>
  <si>
    <t>735158220R00</t>
  </si>
  <si>
    <t>Tlakové zkoušky panelových těles 2řadých</t>
  </si>
  <si>
    <t>1882827296</t>
  </si>
  <si>
    <t>735171308R00</t>
  </si>
  <si>
    <t xml:space="preserve">Těleso trub. 1220x600mm, spodní středové připojení s připojovací roztečí 50 mm </t>
  </si>
  <si>
    <t>-1582980386</t>
  </si>
  <si>
    <t>735000912R00</t>
  </si>
  <si>
    <t>Oprava-vyregulování ventilů s termost.ovládáním</t>
  </si>
  <si>
    <t>395715291</t>
  </si>
  <si>
    <t>736</t>
  </si>
  <si>
    <t>Podlahové vytápění</t>
  </si>
  <si>
    <t>736346364R00</t>
  </si>
  <si>
    <t>Sestava roz./sběr., 5 cest.bez skř., s regulačními ventily a průtokoměry - dle specifikace</t>
  </si>
  <si>
    <t>-1962241092</t>
  </si>
  <si>
    <t>736346365R00</t>
  </si>
  <si>
    <t>Sestava roz./sběr., 6 cest.bez skř., s regulačními ventily a průtokoměry - dle specifikace</t>
  </si>
  <si>
    <t>-817721106</t>
  </si>
  <si>
    <t>736346367R00</t>
  </si>
  <si>
    <t>Sestava roz./sběr., 7 cest.bez skř., s regulačními ventily a průtokoměry - dle specifikace</t>
  </si>
  <si>
    <t>1175550702</t>
  </si>
  <si>
    <t>736346915R00</t>
  </si>
  <si>
    <t>Redukce k rozdělovači G1" x G3/4" - dle specifikace</t>
  </si>
  <si>
    <t>-1827755137</t>
  </si>
  <si>
    <t>736346923R00</t>
  </si>
  <si>
    <t>Sestava pro vypouštění a odvzduš. rozdělovače/sběrace, 1" - dle specifikace</t>
  </si>
  <si>
    <t>-1040037070</t>
  </si>
  <si>
    <t>736346813R00</t>
  </si>
  <si>
    <t>Skříň rozdělovače pod omítku do 6 okruhů - dle specifikace</t>
  </si>
  <si>
    <t>1308026104</t>
  </si>
  <si>
    <t>736346814R00</t>
  </si>
  <si>
    <t>Skříň rozdělovače pod omítku do 7 okruhů - dle specifikace</t>
  </si>
  <si>
    <t>-72171809</t>
  </si>
  <si>
    <t>736336917R00</t>
  </si>
  <si>
    <t>Připojovací šroubení pro vícevrstvé trubky - rozdělovač - pr. 16 x 3/4" - dle specifikace</t>
  </si>
  <si>
    <t>-461094981</t>
  </si>
  <si>
    <t>736332911R00</t>
  </si>
  <si>
    <t>Dilatační pás stěnový - dle specifikace</t>
  </si>
  <si>
    <t>-2124300771</t>
  </si>
  <si>
    <t>736326912R00</t>
  </si>
  <si>
    <t>Vodící oblouk plastový 16-18 - dle specifikace</t>
  </si>
  <si>
    <t>-1287951382</t>
  </si>
  <si>
    <t>736322111R00</t>
  </si>
  <si>
    <t>Systém. deska EPS 100, tl. 30 + PE folie metalizovaná - dle specifikace</t>
  </si>
  <si>
    <t>759590763</t>
  </si>
  <si>
    <t>736370VD</t>
  </si>
  <si>
    <t>Spona pro uchycení potrubí podlahového vytápění</t>
  </si>
  <si>
    <t>1236617211</t>
  </si>
  <si>
    <t>736991VD</t>
  </si>
  <si>
    <t>Nastavení a vyregulování průtoku pro jednotlivé okruhy podlahového vytápění</t>
  </si>
  <si>
    <t>1074965534</t>
  </si>
  <si>
    <t>90.1</t>
  </si>
  <si>
    <t>742192762</t>
  </si>
  <si>
    <t>H735</t>
  </si>
  <si>
    <t>998735201R00</t>
  </si>
  <si>
    <t>Přesun hmot - otopná soustava</t>
  </si>
  <si>
    <t>1474460007</t>
  </si>
  <si>
    <t>00</t>
  </si>
  <si>
    <t>733210VD</t>
  </si>
  <si>
    <t>Lisovací koleno spojené 16x2 / Cu 15, délka 200 mm - napojení těles ze stěny</t>
  </si>
  <si>
    <t>943062922</t>
  </si>
  <si>
    <t>733211VD</t>
  </si>
  <si>
    <t>Přechodka pro vícevrstvé trubky s lisovacím kroužkem a vněj. závitem 20x2 x G3/4"</t>
  </si>
  <si>
    <t>-1925678988</t>
  </si>
  <si>
    <t>733214VD</t>
  </si>
  <si>
    <t>Přechodka pro vícevrstvé trubky s lisovacím kroužkem a vněj. závitem 26x3 x G3/4"</t>
  </si>
  <si>
    <t>-1278783882</t>
  </si>
  <si>
    <t>733215VD</t>
  </si>
  <si>
    <t>Přechodka pro vícevrstvé trubky s lisovacím kroužkem a vněj. závitem 32 x 3 x G5/4"</t>
  </si>
  <si>
    <t>-1232889700</t>
  </si>
  <si>
    <t>733218VD</t>
  </si>
  <si>
    <t>Přechodka pro vícevrstvé trubky s lisovacím kroužkem a vněj. závitem 40 x 3,5 x G5/4"</t>
  </si>
  <si>
    <t>1849199323</t>
  </si>
  <si>
    <t>733900VD</t>
  </si>
  <si>
    <t>Ostatní nespecif.potrubní tvarovky a fitinky potr.vícevrstvé PE-RT/Al/PE-RT</t>
  </si>
  <si>
    <t>-538214057</t>
  </si>
  <si>
    <t>736801VD</t>
  </si>
  <si>
    <t>Ostatní montážní a kotvící materiál, vč. zavěšení a podpěr</t>
  </si>
  <si>
    <t>449823870</t>
  </si>
  <si>
    <t>03</t>
  </si>
  <si>
    <t>Elektroinstalace, MaR</t>
  </si>
  <si>
    <t>M360VD</t>
  </si>
  <si>
    <t>360100VD</t>
  </si>
  <si>
    <t>Dodávka a montáž elektroinstalace, MaR - viz samostatný rozpočet</t>
  </si>
  <si>
    <t>-1915161906</t>
  </si>
  <si>
    <t>04</t>
  </si>
  <si>
    <t>Stavební práce</t>
  </si>
  <si>
    <t>Úprava povrchů vnitřních</t>
  </si>
  <si>
    <t>612401391RT2</t>
  </si>
  <si>
    <t>Omítka malých ploch vnitřních stěn do 1 m2 - skříňka rozdělovače, vč.dozdění</t>
  </si>
  <si>
    <t>1624145975</t>
  </si>
  <si>
    <t>Lešení a stavební výtahy</t>
  </si>
  <si>
    <t>941955003R00</t>
  </si>
  <si>
    <t>Lešení lehké pomocné, výška podlahy do 2,5 m</t>
  </si>
  <si>
    <t>-660821833</t>
  </si>
  <si>
    <t>952</t>
  </si>
  <si>
    <t>Čištění objektů</t>
  </si>
  <si>
    <t>952952VD</t>
  </si>
  <si>
    <t>Provedení úklidu po jádrovém vrtání</t>
  </si>
  <si>
    <t>651379006</t>
  </si>
  <si>
    <t>911800VD</t>
  </si>
  <si>
    <t>Zednické výpomoci, začištění prostupu potrubí stěnou</t>
  </si>
  <si>
    <t>-1394341515</t>
  </si>
  <si>
    <t>Prorážení otvorů a ostatní bourací práce</t>
  </si>
  <si>
    <t>971033531R00</t>
  </si>
  <si>
    <t>Vybourání otv. zeď cihel. pl.1 m2, tl.15 cm, MVC - osazení podomítkových skříní</t>
  </si>
  <si>
    <t>-1616154046</t>
  </si>
  <si>
    <t>970031080R00</t>
  </si>
  <si>
    <t>Vrtání jádrové do zdiva cihelného do D 80 mm - prostup potrubí pro VZT</t>
  </si>
  <si>
    <t>209928003</t>
  </si>
  <si>
    <t>970033080R00</t>
  </si>
  <si>
    <t>Příp. za jádr. vrt. ve H nad 1,5 m cihel do D 80mm</t>
  </si>
  <si>
    <t>-1357053268</t>
  </si>
  <si>
    <t>970034080R00</t>
  </si>
  <si>
    <t>Příp. za jádr. vrt. vod. ve stěně cihel do D 80 mm</t>
  </si>
  <si>
    <t>-1846561973</t>
  </si>
  <si>
    <t>971033122R00</t>
  </si>
  <si>
    <t>Vrtání otvorů, zeď cihelná, do 3 cm, hl. do 30 cm - prostup potrubí pro VZT</t>
  </si>
  <si>
    <t>1616016321</t>
  </si>
  <si>
    <t>H99</t>
  </si>
  <si>
    <t>Ostatní přesuny hmot</t>
  </si>
  <si>
    <t>991311VD</t>
  </si>
  <si>
    <t>Přesun suti (vrtání, výklenky)-naložení, odvoz, uložení na skládku, vč. poplat.za skládku</t>
  </si>
  <si>
    <t>625682926</t>
  </si>
  <si>
    <t>991000VD</t>
  </si>
  <si>
    <t>Přesun hmot-stavební práce</t>
  </si>
  <si>
    <t>1504622735</t>
  </si>
  <si>
    <t>05</t>
  </si>
  <si>
    <t>Ostatní související práce</t>
  </si>
  <si>
    <t>911</t>
  </si>
  <si>
    <t>911600VD</t>
  </si>
  <si>
    <t>Zkoušky,seřízení, nastavení, vyregulování otopné soustavy, uvedení do provozu</t>
  </si>
  <si>
    <t>-1682395572</t>
  </si>
  <si>
    <t>911650VD</t>
  </si>
  <si>
    <t>PD skutečného provedení prací</t>
  </si>
  <si>
    <t>-1712082444</t>
  </si>
  <si>
    <t>911651VD</t>
  </si>
  <si>
    <t>Ostatní související náklady realizace-koordinace, IČ,provozní vlivy,KD,předávací dokumentace - 2% z ZRN</t>
  </si>
  <si>
    <t>-458999943</t>
  </si>
  <si>
    <t>SO04b - MaR</t>
  </si>
  <si>
    <t>01 - Dodávky řídícího systému</t>
  </si>
  <si>
    <t>HSV - HSV</t>
  </si>
  <si>
    <t>02 - Dodávky rozvaděče DT1</t>
  </si>
  <si>
    <t>03 - Dodávky polních přístrojů</t>
  </si>
  <si>
    <t>04 - Montážní materiál a práce</t>
  </si>
  <si>
    <t>05 - HZS</t>
  </si>
  <si>
    <t>06 - Ostatní</t>
  </si>
  <si>
    <t>Dodávky řídícího systému</t>
  </si>
  <si>
    <t>K003</t>
  </si>
  <si>
    <t>Řídící jednotka s displejem a ovládacími tlačítky, paměťovou kartou a webovým serverem</t>
  </si>
  <si>
    <t>252737084</t>
  </si>
  <si>
    <t>K004</t>
  </si>
  <si>
    <t>Reléová jednotka s ručním a automatickým ovládáním (spojení s MŘJ kabelem přes patici XK)</t>
  </si>
  <si>
    <t>974206898</t>
  </si>
  <si>
    <t xml:space="preserve">Poznámka k položce:
Výstupní relé se signalizací 8x/6A ks 2,00
</t>
  </si>
  <si>
    <t>K006</t>
  </si>
  <si>
    <t>Rozšíření binárních vstupů</t>
  </si>
  <si>
    <t>-1544732763</t>
  </si>
  <si>
    <t xml:space="preserve">Poznámka k položce:
Deska 8x binární vstup (spojení s MŘJ kabelem přes patici XK) ks 2,00
Převodník M-Bus/485 ks 1,00
</t>
  </si>
  <si>
    <t>Dodávky rozvaděče DT1</t>
  </si>
  <si>
    <t>K009</t>
  </si>
  <si>
    <t>Rozvaděč oceoplechový s MD</t>
  </si>
  <si>
    <t>423113052</t>
  </si>
  <si>
    <t xml:space="preserve">Poznámka k položce:
800x600x300, s MD, IP66 ks 1,00
MM216573-- LED 18-30VAC/DC, červená, čelní, pérová ks 1,00
</t>
  </si>
  <si>
    <t>K012</t>
  </si>
  <si>
    <t>Svorka řadová</t>
  </si>
  <si>
    <t>-413355711</t>
  </si>
  <si>
    <t xml:space="preserve">Poznámka k položce:
4 A Řadová svorka bílá ks 66,00
</t>
  </si>
  <si>
    <t>K014</t>
  </si>
  <si>
    <t>Relé 24VDC vč. patice</t>
  </si>
  <si>
    <t>762371717</t>
  </si>
  <si>
    <t xml:space="preserve">Poznámka k položce:
 2P/8A, 24VDC+LED, 5mm ks 3,00
</t>
  </si>
  <si>
    <t>K016</t>
  </si>
  <si>
    <t>SVORKA PRO POJISTKU</t>
  </si>
  <si>
    <t>932171839</t>
  </si>
  <si>
    <t xml:space="preserve">Poznámka k položce:
Svorka ks 1,00
</t>
  </si>
  <si>
    <t>K019</t>
  </si>
  <si>
    <t>Relé 230VAC vč. patice</t>
  </si>
  <si>
    <t>1201990222</t>
  </si>
  <si>
    <t xml:space="preserve">Poznámka k položce:
2P/8A, 230VAC+LED, 5mm ks 8,00
</t>
  </si>
  <si>
    <t>319593820</t>
  </si>
  <si>
    <t xml:space="preserve">Poznámka k položce:
Svorka ks 3,00
Jistič modulární B6/1, 6kA ks 7,00
Stykač polovodičový 20A, 230V/230V, 3P ks 2,00
Jistič modulární B10/3, 6kA ks 2,00
Jistič modulární B6/1, 6kA ks 2,00
Stykač 32A, 230VAC, 4Z ks 1,00
Jistič modulární B16/1, 6kA ks 1,00
</t>
  </si>
  <si>
    <t>K025</t>
  </si>
  <si>
    <t>Vypínač 1-pólový, 20A</t>
  </si>
  <si>
    <t>-156527339</t>
  </si>
  <si>
    <t xml:space="preserve">Poznámka k položce:
Vypínač 3P, 32A na DIN lištu ks 1,00
 Soklová zásuvka Ks 1,00
</t>
  </si>
  <si>
    <t>K028</t>
  </si>
  <si>
    <t>Spínané napájecí zdroje v provedení na DIN lištu pro MŘJ, ventily, servopohony</t>
  </si>
  <si>
    <t>-186431121</t>
  </si>
  <si>
    <t xml:space="preserve">Poznámka k položce:
Spínaný zdroj 100W/24V DC ks 1,00
Jistič modulární B4/1, 6kA ks 1,00
Pomocný montážní materiál ks 1,00
Výroba, zkoušky, atesty rozvaděče hod 40,00
</t>
  </si>
  <si>
    <t>Dodávky polních přístrojů</t>
  </si>
  <si>
    <t>K033</t>
  </si>
  <si>
    <t>Digitální snímače teploty Dallas</t>
  </si>
  <si>
    <t>1770226882</t>
  </si>
  <si>
    <t xml:space="preserve">Poznámka k položce:
 Snímač teploty příložný se silikonovou šňůrou¨ ks 13,00
Snímač venkovní teploty ks 4,00
Termostat příložný/do jímky 0-90°C Ks 1,00
Spímač zaplavení ks 1,00
Čerpadlo - zapojení ks 6,00
Pohon reg. ventilu - zapojení ks 3,00
GSM komunikátor ks 1,00
Snímač tlaku 0-10bar, 4-20mA ks 2,00
</t>
  </si>
  <si>
    <t>Montážní materiál a práce</t>
  </si>
  <si>
    <t>K043</t>
  </si>
  <si>
    <t>KABELOVÝ ŽLAB DRÁTĚNÝ VČ. DÍLŮ A PŘÍSLUŠENSTVÍ, ŽÁROVÝ ZINEK 100/50</t>
  </si>
  <si>
    <t>1233287388</t>
  </si>
  <si>
    <t>K045</t>
  </si>
  <si>
    <t>TRUBKA OHEBNÁ STŘEDNÍ MECHANICKÁ O DOLNOST d 20 mm, pevně</t>
  </si>
  <si>
    <t>2011140907</t>
  </si>
  <si>
    <t>K047</t>
  </si>
  <si>
    <t>TRUBKA TUHÁ STŘEDNÍ MECHANICKÁ ODOLNOST ŠEDÁ d 16 mm, pevně</t>
  </si>
  <si>
    <t>244154011</t>
  </si>
  <si>
    <t>K048</t>
  </si>
  <si>
    <t>TRUBKA TUHÁ STŘEDNÍ MECHANICKÁ ODOLNOST ŠEDÁ d 20 mm, pevně</t>
  </si>
  <si>
    <t>-1408123373</t>
  </si>
  <si>
    <t>K050</t>
  </si>
  <si>
    <t>KRABICOVÁ ROZVODKA, IP 54, 85x85 mm</t>
  </si>
  <si>
    <t>-2030189978</t>
  </si>
  <si>
    <t>K052</t>
  </si>
  <si>
    <t>SDĚLOVACÍ KABEL J-Y(St)Y 1x2x0,8 , pevně</t>
  </si>
  <si>
    <t>1961583060</t>
  </si>
  <si>
    <t>K053</t>
  </si>
  <si>
    <t>SDĚLOVACÍ KABEL J-Y(St)Y 2x2x0,8 , pevně</t>
  </si>
  <si>
    <t>-1045930528</t>
  </si>
  <si>
    <t>K054</t>
  </si>
  <si>
    <t>SDĚLOVACÍ KABEL 6-FTP-LSOH</t>
  </si>
  <si>
    <t>902501504</t>
  </si>
  <si>
    <t>K056</t>
  </si>
  <si>
    <t>KABEL STÍNĚNÝ JYTY-O 2x1 mm , pevně</t>
  </si>
  <si>
    <t>-539814830</t>
  </si>
  <si>
    <t>K058</t>
  </si>
  <si>
    <t>KABEL SILOVÝ,IZOLACE PVC CYKY-J 3x1.5 , pevně</t>
  </si>
  <si>
    <t>542935108</t>
  </si>
  <si>
    <t>K059</t>
  </si>
  <si>
    <t>KABEL SILOVÝ,IZOLACE PVC CYKY-J 4x1.5 , pevně</t>
  </si>
  <si>
    <t>-246050414</t>
  </si>
  <si>
    <t>K060</t>
  </si>
  <si>
    <t>KABEL SILOVÝ,IZOLACE PVC CYKY-J 5x1.5 , pevně</t>
  </si>
  <si>
    <t>-1825997885</t>
  </si>
  <si>
    <t>K062</t>
  </si>
  <si>
    <t>VODIČ PRO POSPOJOVÁNÍ CY6 Žlutozelený, pevně</t>
  </si>
  <si>
    <t>-1207413370</t>
  </si>
  <si>
    <t>K063</t>
  </si>
  <si>
    <t>SVORKA UZEMŇOVACÍ</t>
  </si>
  <si>
    <t>-1411429129</t>
  </si>
  <si>
    <t xml:space="preserve">Poznámka k položce:
ZSA16 na potrubí ks 30,00
Cu pás.ZS16 20x500x0,5 mm ks 30,00
Podružný materiál  
</t>
  </si>
  <si>
    <t>HZS</t>
  </si>
  <si>
    <t>K068</t>
  </si>
  <si>
    <t>SPOLUPRACE S DODAVATELEM PRI zapojovani a zkouskach</t>
  </si>
  <si>
    <t>hod</t>
  </si>
  <si>
    <t>221231697</t>
  </si>
  <si>
    <t>K070</t>
  </si>
  <si>
    <t>KOORDINACE POSTUPU PRACI S ostatnimi profesemi</t>
  </si>
  <si>
    <t>-848149408</t>
  </si>
  <si>
    <t>K071</t>
  </si>
  <si>
    <t>KOORDINACE POSTUPU PRACI Zabezpeceni pracoviste</t>
  </si>
  <si>
    <t>2142700761</t>
  </si>
  <si>
    <t>K072</t>
  </si>
  <si>
    <t>KOORDINACE POSTUPU PRACI Programování DDC retgulátoru</t>
  </si>
  <si>
    <t>bod</t>
  </si>
  <si>
    <t>696590885</t>
  </si>
  <si>
    <t>K073</t>
  </si>
  <si>
    <t>KOORDINACE POSTUPU PRACI Vizualizace webserver</t>
  </si>
  <si>
    <t>521593320</t>
  </si>
  <si>
    <t>K074</t>
  </si>
  <si>
    <t>KOORDINACE POSTUPU PRACI Vizualizace na stávajícím dispečinku</t>
  </si>
  <si>
    <t>-64995118</t>
  </si>
  <si>
    <t>K075</t>
  </si>
  <si>
    <t>KOORDINACE POSTUPU PRACI Priprava ke komplexni zkousce</t>
  </si>
  <si>
    <t>-1475595090</t>
  </si>
  <si>
    <t>K076</t>
  </si>
  <si>
    <t>KOORDINACE POSTUPU PRACI Zkusebni provoz</t>
  </si>
  <si>
    <t>538662340</t>
  </si>
  <si>
    <t>K077</t>
  </si>
  <si>
    <t>KOORDINACE POSTUPU PRACI Dokumentace skutečného provedení</t>
  </si>
  <si>
    <t>-1917933810</t>
  </si>
  <si>
    <t>06</t>
  </si>
  <si>
    <t>K100</t>
  </si>
  <si>
    <t>Doprava 3,60%, Přesun 1,00%</t>
  </si>
  <si>
    <t>-1612996460</t>
  </si>
  <si>
    <t>K101</t>
  </si>
  <si>
    <t>PPV 6,00% z montáže: materiál + práce</t>
  </si>
  <si>
    <t>-318581799</t>
  </si>
  <si>
    <t>SO05 - VZT</t>
  </si>
  <si>
    <t>A - Vzduchotechnika</t>
  </si>
  <si>
    <t xml:space="preserve">    D01 - Zař.č.1 - VZT připravy jidel a jídelny</t>
  </si>
  <si>
    <t xml:space="preserve">      D11 - Rozvody chladiva</t>
  </si>
  <si>
    <t xml:space="preserve">      D12 - VZT potrubí z předizolovaného panelu (30mm), AL-izol.pěna-AL, exteriérové použití</t>
  </si>
  <si>
    <t xml:space="preserve">      D13 - VZT potrubí čtyřhranné sk.I, pozinkované, standardní materiál: PLECH DIN EN 10142- 1.0226</t>
  </si>
  <si>
    <t xml:space="preserve">      D14 - VZT potrubí z předizolovaného panelu (30mm), AL-izol.pěna-AL, exteriérové použití</t>
  </si>
  <si>
    <t xml:space="preserve">      D15 - VZT potrubí čtyřhranné sk.I, pozinkované, standardní materiál: PLECH DIN EN 10142- 1.0226</t>
  </si>
  <si>
    <t xml:space="preserve">      D16 - VZT potrubí kruhové sk.I (SPIRO), pozinkované</t>
  </si>
  <si>
    <t xml:space="preserve">      D17 - Montážní, těsnící a spojovací materiál</t>
  </si>
  <si>
    <t xml:space="preserve">    D02 - Zař.č.2 - VZT zázemí zaměstanců a technických místností</t>
  </si>
  <si>
    <t xml:space="preserve">      D21 - VZT potrubí čtyřhranné sk.I, pozinkované, standardní materiál: PLECH DIN EN 10142- 1.0226</t>
  </si>
  <si>
    <t xml:space="preserve">      D22 - VZT potrubí kruhové sk.I (SPIRO), pozinkované</t>
  </si>
  <si>
    <t xml:space="preserve">      D23 - Montážní, těsnící a spojovací materiál</t>
  </si>
  <si>
    <t xml:space="preserve">    D03 - Zař.č.3 - VZT hygienických místností dětí a technických místností</t>
  </si>
  <si>
    <t xml:space="preserve">      D31 - VZT potrubí čtyřhranné sk.I, pozinkované, standardní materiál: PLECH DIN EN 10142- 1.0226</t>
  </si>
  <si>
    <t xml:space="preserve">      D32 - VZT potrubí kruhové sk.I (SPIRO), pozinkované</t>
  </si>
  <si>
    <t xml:space="preserve">      D33 - Montážní, těsnící a spojovací materiál</t>
  </si>
  <si>
    <t xml:space="preserve">    D04 - Zař.č.4 - Odvětrani skladu chlazených a mrazených potravin</t>
  </si>
  <si>
    <t xml:space="preserve">      D41 - VZT potrubí kruhové sk.I (SPIRO), pozinkované</t>
  </si>
  <si>
    <t xml:space="preserve">      D42 - Montážní, těsnící a spojovací materiál</t>
  </si>
  <si>
    <t>B - Tepelné a protihlukové izolace VZT</t>
  </si>
  <si>
    <t>C - Nátěry pro VZT</t>
  </si>
  <si>
    <t>Vzduchotechnika</t>
  </si>
  <si>
    <t>D01</t>
  </si>
  <si>
    <t>Zař.č.1 - VZT připravy jidel a jídelny</t>
  </si>
  <si>
    <t>D11</t>
  </si>
  <si>
    <t>Rozvody chladiva</t>
  </si>
  <si>
    <t>R00001</t>
  </si>
  <si>
    <t>Sestavná klimatizační jednotka ve vnitřním provedení - sestávající ze strojní části a části MaR (podle funkčního schéma VZT - viz příloha č.3 -TZ)</t>
  </si>
  <si>
    <t>-1085280994</t>
  </si>
  <si>
    <t xml:space="preserve">Poznámka k položce:
Část - přívod
*Protidešťová žaluzie
*Sekce rohová (vč.regulační klapky se SM)
*Filtr kapsový F7 (vč.snímače tlak.diference)
*Tlumič hluku
*Ventilátor (s volným oběžným kolem vč.regulátoru výkonu a regulace na konstant.průtok)
*Vodní ohřívač (vč.regulačního uzlu, elektrického topného konvektoru, protimrazová ochrana..)
*Přímý výparník/kondenzátor (vč.eliminátoru kapek, kapilárový termostat, souprava pro odvod kondenzátu..)
*Sekce servisní
*Tlumič hluku
*Vložka tlumicí
Část - přívod/odvod
*Rekuperátor deskový (vč.eliminátorů klapek na přívodu i odvodu, regulátoru výkonu a snímače namrzání)
Část - odvod
*Vložka tlumicí
*Filtr tukový G3 (vč.snímače tlak.diference)
*Filtr kapsový M5 (vč.snímače tlak.diference)
* Sekce prázdná
*Tlumič hluku
* Sekce řídící jednotky (včetně sady pro vyhřívání)
*Ventilátor (s volným oběžným kolem vč.regulátoru výkonu a regulace na konstant.průtok)
*Tlumič hluku
*Sekce servisní (vč.regulační klapky se SM)
*Protidešťová žaluzie
</t>
  </si>
  <si>
    <t>R00002</t>
  </si>
  <si>
    <t>Kompletní montáž přívodní VZT sestavné jednotky - t.j.montáž a zapojení sestavy, dokumentace skutečného provedení, příprava zařízení k vyzkoušení, výchozí revize elektroinstalace,oživení, komplexní vyzkoušení, uvedení do provozu, předání a zaškolení obsluhy</t>
  </si>
  <si>
    <t>-234516072</t>
  </si>
  <si>
    <t>R00003</t>
  </si>
  <si>
    <t>Kondenzační jednotka pro přímé chlazení VZT jednotky poz.1.1 (včetně regulace - řídícího boxu, exp.ventilu, filtrdehydrátoru, průhledítka, izolátorů chvění,… )</t>
  </si>
  <si>
    <t>1462937066</t>
  </si>
  <si>
    <t>R00004</t>
  </si>
  <si>
    <t>Kompletní montáž kondenzační jednotky</t>
  </si>
  <si>
    <t>-1998086649</t>
  </si>
  <si>
    <t>R00005</t>
  </si>
  <si>
    <t>Potrubí chladiva d=9,5mm vč.izolace</t>
  </si>
  <si>
    <t>-786838196</t>
  </si>
  <si>
    <t>R00006</t>
  </si>
  <si>
    <t>Potrubí chladiva d=22,2mm vč.izolace</t>
  </si>
  <si>
    <t>-2136271062</t>
  </si>
  <si>
    <t>R00007</t>
  </si>
  <si>
    <t>Doplnění chladiva R410A</t>
  </si>
  <si>
    <t>-1266397016</t>
  </si>
  <si>
    <t>R00008</t>
  </si>
  <si>
    <t>Klapka regulační se SM, 1000x315 (10Nm, ovlád.servopohonem 230V-O/Z a pomocí týden.spínac.hodin-společně(poz.1.2a až 1.2e))</t>
  </si>
  <si>
    <t>1299247677</t>
  </si>
  <si>
    <t>R00009</t>
  </si>
  <si>
    <t>Montáž klapky regulační se SM vč.el.propojení</t>
  </si>
  <si>
    <t>-1031632830</t>
  </si>
  <si>
    <t>R00010</t>
  </si>
  <si>
    <t>Klapka regulační se SM, 630x315 (10Nm, ovlád.servopohonem 230V-O/Z a pomocí týden.spínac.hodin-společně(poz.1.2a až 1.2e))</t>
  </si>
  <si>
    <t>-1669619448</t>
  </si>
  <si>
    <t>R00011</t>
  </si>
  <si>
    <t>-184513571</t>
  </si>
  <si>
    <t>R00012</t>
  </si>
  <si>
    <t>Klapka regulační se SM, 280x315 (5Nm, ovlád.servopohonem 230V-O/Z a pomocí týden.spínac.hodin-společně(poz.1.2a až 1.2e))</t>
  </si>
  <si>
    <t>282055146</t>
  </si>
  <si>
    <t>R00013</t>
  </si>
  <si>
    <t>728894427</t>
  </si>
  <si>
    <t>R00014</t>
  </si>
  <si>
    <t>Klapka regulační se SM, 500x500 (10Nm, ovlád.servopohonem 230V-O/Z a pomocí týden.spínac.hodin-společně(poz.1.2a až 1.2e))</t>
  </si>
  <si>
    <t>-1098652276</t>
  </si>
  <si>
    <t>R00015</t>
  </si>
  <si>
    <t>714983486</t>
  </si>
  <si>
    <t>R00016</t>
  </si>
  <si>
    <t>1882650512</t>
  </si>
  <si>
    <t>R00017</t>
  </si>
  <si>
    <t>-1685879739</t>
  </si>
  <si>
    <t>R00018</t>
  </si>
  <si>
    <t>Klapka regulační se SM, 200x200 (5Nm, ovlád.servopohonem 230V-O/Z a pomocí týden.spínac.hodin-společně(poz.1.3a až 1.3b))</t>
  </si>
  <si>
    <t>1417455001</t>
  </si>
  <si>
    <t>R00019</t>
  </si>
  <si>
    <t>-1406269322</t>
  </si>
  <si>
    <t>R00020</t>
  </si>
  <si>
    <t>Klapka regulační se SM, 200x315 (5Nm, ovlád.servopohonem 230V-O/Z a pomocí týden.spínac.hodin-společně(poz.1.3a až 1.3b))</t>
  </si>
  <si>
    <t>-1834232281</t>
  </si>
  <si>
    <t>R00021</t>
  </si>
  <si>
    <t>233970432</t>
  </si>
  <si>
    <t>R00022</t>
  </si>
  <si>
    <t>Klapka regulační se SM, 400x315 (5Nm, ovlád.servopohonem 230V-O/Z a pomocí týden.spínac.hodin-společně(poz.1.4a až 1.4b))</t>
  </si>
  <si>
    <t>593968565</t>
  </si>
  <si>
    <t>R00023</t>
  </si>
  <si>
    <t>300647994</t>
  </si>
  <si>
    <t>R00024</t>
  </si>
  <si>
    <t>-696401864</t>
  </si>
  <si>
    <t>R00025</t>
  </si>
  <si>
    <t>1006726672</t>
  </si>
  <si>
    <t>R00026</t>
  </si>
  <si>
    <t>Klapka regulační se SM, 630x315 (10Nm, ovlád.servopohonem 230V-O/Z a pomocí týden.spínac.hodin-společně(poz.1.5a až 1.5b))</t>
  </si>
  <si>
    <t>-496616224</t>
  </si>
  <si>
    <t>R00027</t>
  </si>
  <si>
    <t>-562769036</t>
  </si>
  <si>
    <t>R00028</t>
  </si>
  <si>
    <t>-364429882</t>
  </si>
  <si>
    <t>R00029</t>
  </si>
  <si>
    <t>-1714329568</t>
  </si>
  <si>
    <t>R00030</t>
  </si>
  <si>
    <t>Klapka regulační se SM, 315x315 (5Nm, ovlád.servopohonem 230V-O/Z a pomocí týden.spínac.hodin-společně(poz.1.6a až 1.6b))</t>
  </si>
  <si>
    <t>2032767839</t>
  </si>
  <si>
    <t>R00031</t>
  </si>
  <si>
    <t>-1148311415</t>
  </si>
  <si>
    <t>R00032</t>
  </si>
  <si>
    <t>1070305902</t>
  </si>
  <si>
    <t>R00033</t>
  </si>
  <si>
    <t>-1843250100</t>
  </si>
  <si>
    <t>R00034</t>
  </si>
  <si>
    <t>Klapka regulační, 400x200 (ruční ovl.)</t>
  </si>
  <si>
    <t>-1344194887</t>
  </si>
  <si>
    <t>R00035</t>
  </si>
  <si>
    <t>Montáž klapky regulační</t>
  </si>
  <si>
    <t>-757217756</t>
  </si>
  <si>
    <t>R00036</t>
  </si>
  <si>
    <t>Klapka regulační, 450x280 (ruční ovl.)</t>
  </si>
  <si>
    <t>965909304</t>
  </si>
  <si>
    <t>R00037</t>
  </si>
  <si>
    <t>1923365596</t>
  </si>
  <si>
    <t>R00038</t>
  </si>
  <si>
    <t>Klapka regulační, 500x315 (ruční ovl.)</t>
  </si>
  <si>
    <t>-400887531</t>
  </si>
  <si>
    <t>R00039</t>
  </si>
  <si>
    <t>-743829136</t>
  </si>
  <si>
    <t>R00040</t>
  </si>
  <si>
    <t>Klapka regulační, 200x315 (ruční ovl.)</t>
  </si>
  <si>
    <t>-2101784564</t>
  </si>
  <si>
    <t>R00041</t>
  </si>
  <si>
    <t>-1470038292</t>
  </si>
  <si>
    <t>R00042</t>
  </si>
  <si>
    <t>Klapka regulační, 315x315 (ruční ovl.)</t>
  </si>
  <si>
    <t>1115940895</t>
  </si>
  <si>
    <t>R00043</t>
  </si>
  <si>
    <t>-1142403881</t>
  </si>
  <si>
    <t>R00044</t>
  </si>
  <si>
    <t>Klapka regulační, 400x315 (ruční ovl.)</t>
  </si>
  <si>
    <t>-1215873162</t>
  </si>
  <si>
    <t>R00045</t>
  </si>
  <si>
    <t>770575219</t>
  </si>
  <si>
    <t>R00046</t>
  </si>
  <si>
    <t>Klapka regulační pro kruhové potrubí, d=280/l=300 (ruční ovládání)</t>
  </si>
  <si>
    <t>-1372877610</t>
  </si>
  <si>
    <t>R00047</t>
  </si>
  <si>
    <t>-2019389010</t>
  </si>
  <si>
    <t>R00048</t>
  </si>
  <si>
    <t>Klapka regulační pro kruhové potrubí, d=200/l=200 (ruční ovládání)</t>
  </si>
  <si>
    <t>-2105741321</t>
  </si>
  <si>
    <t>R00049</t>
  </si>
  <si>
    <t>-1520971885</t>
  </si>
  <si>
    <t>R00050</t>
  </si>
  <si>
    <t>Textilní vyústka - vzduch.potrubí šité na míru - tvar kruhový, povrchová úprava podle požadavku interiéru d=315mm/l=16000mm, Vp=2000m3/h, včetně kompletního montážního materiálu - povrchová úprava (potisk dle požadavku investora)</t>
  </si>
  <si>
    <t>335144388</t>
  </si>
  <si>
    <t>R00051</t>
  </si>
  <si>
    <t>Montáž textilní vyústě</t>
  </si>
  <si>
    <t>1792305302</t>
  </si>
  <si>
    <t>R00052</t>
  </si>
  <si>
    <t>Textilní vyústka - vzduch.potrubí šité na míru - tvar kruhový, povrchová úprava podle požadavku interiéru d=500mm/l=8200mm, Vp=4050m3/h, včetně kompletního montážního materiálu - povrchová úprava (šedá-bílá)</t>
  </si>
  <si>
    <t>273733704</t>
  </si>
  <si>
    <t>R00053</t>
  </si>
  <si>
    <t>-785341784</t>
  </si>
  <si>
    <t>R00054</t>
  </si>
  <si>
    <t>Textilní vyústka - vzduch.potrubí šité na míru - tvar kruhový, povrchová úprava podle požadavku interiéru d=315mm/l=6200 mm, Vp=2000m3/h, včetně kompletního montážního materiálu - povrchová úpravapovrchová úprava (šedá-bílá)</t>
  </si>
  <si>
    <t>1917134888</t>
  </si>
  <si>
    <t>R00055</t>
  </si>
  <si>
    <t>-84623270</t>
  </si>
  <si>
    <t>R00056</t>
  </si>
  <si>
    <t>Kruhový přívodní ventil plastový s montážním rámečkem d=160</t>
  </si>
  <si>
    <t>1232704790</t>
  </si>
  <si>
    <t>R00058</t>
  </si>
  <si>
    <t>Montáž ventilů přívodních</t>
  </si>
  <si>
    <t>1465279470</t>
  </si>
  <si>
    <t>R00059</t>
  </si>
  <si>
    <t>Kruhový přívodní ventil plastový s montážním rámečkem d=200</t>
  </si>
  <si>
    <t>1185627586</t>
  </si>
  <si>
    <t>R00060</t>
  </si>
  <si>
    <t>1953510884</t>
  </si>
  <si>
    <t>R00061</t>
  </si>
  <si>
    <t>Kruhový odvodní ventil plastový s montážním rámečkem d=125</t>
  </si>
  <si>
    <t>-875490560</t>
  </si>
  <si>
    <t>R00062</t>
  </si>
  <si>
    <t>Montáž ventilů odvodních</t>
  </si>
  <si>
    <t>-1073872811</t>
  </si>
  <si>
    <t>R00063</t>
  </si>
  <si>
    <t>Kruhový odvodní ventil plastový s montážním rámečkem d=160</t>
  </si>
  <si>
    <t>2137079428</t>
  </si>
  <si>
    <t>R00064</t>
  </si>
  <si>
    <t>506522332</t>
  </si>
  <si>
    <t>R00065</t>
  </si>
  <si>
    <t>Stěnová mřížka 1000x400 (komplet 2 stěnových mřížek pro 1 otvor)</t>
  </si>
  <si>
    <t>1935297981</t>
  </si>
  <si>
    <t>R00066</t>
  </si>
  <si>
    <t>Montáž stěnových mřížek</t>
  </si>
  <si>
    <t>501170365</t>
  </si>
  <si>
    <t>R00067</t>
  </si>
  <si>
    <t>Stěnová mřížka 1500x500 (komplet 2 stěnových mřížek pro 1 otvor) - mřížka je složená z mřížek 1000x500 a 500x500</t>
  </si>
  <si>
    <t>505382556</t>
  </si>
  <si>
    <t>R00068</t>
  </si>
  <si>
    <t>564426509</t>
  </si>
  <si>
    <t>R00069</t>
  </si>
  <si>
    <t>Vyústka čtyřhranná 400x200 - přívodní (dvouřadá)</t>
  </si>
  <si>
    <t>1923644335</t>
  </si>
  <si>
    <t>R00070</t>
  </si>
  <si>
    <t>Montáž vyústky</t>
  </si>
  <si>
    <t>579026133</t>
  </si>
  <si>
    <t>R00071</t>
  </si>
  <si>
    <t>Vyústka čtyřhranná 400x200 - odvodní (jednořadá)</t>
  </si>
  <si>
    <t>1490419584</t>
  </si>
  <si>
    <t>R00072</t>
  </si>
  <si>
    <t>-506215689</t>
  </si>
  <si>
    <t>D12</t>
  </si>
  <si>
    <t>VZT potrubí z předizolovaného panelu (30mm), AL-izol.pěna-AL, exteriérové použití</t>
  </si>
  <si>
    <t>R00073</t>
  </si>
  <si>
    <t>Potrubí čtyřhranné rovné potrubí</t>
  </si>
  <si>
    <t>-207118743</t>
  </si>
  <si>
    <t>R00074</t>
  </si>
  <si>
    <t>Montáž (potrubí)</t>
  </si>
  <si>
    <t>-279679020</t>
  </si>
  <si>
    <t>R00075</t>
  </si>
  <si>
    <t>Potrubí čtyřhranné tvarovky</t>
  </si>
  <si>
    <t>-1242791573</t>
  </si>
  <si>
    <t>R00077</t>
  </si>
  <si>
    <t>973735992</t>
  </si>
  <si>
    <t>D13</t>
  </si>
  <si>
    <t>VZT potrubí čtyřhranné sk.I, pozinkované, standardní materiál: PLECH DIN EN 10142- 1.0226</t>
  </si>
  <si>
    <t>R00078</t>
  </si>
  <si>
    <t>Potrubí čtyřhranné do obv. 1050mm/0% tvar.</t>
  </si>
  <si>
    <t>1127893150</t>
  </si>
  <si>
    <t>R00079</t>
  </si>
  <si>
    <t>-735805206</t>
  </si>
  <si>
    <t>R00080</t>
  </si>
  <si>
    <t>Potrubí čtyřhranné do obv. 1050mm/100% tvar.</t>
  </si>
  <si>
    <t>-1537241357</t>
  </si>
  <si>
    <t>R00081</t>
  </si>
  <si>
    <t>-547359286</t>
  </si>
  <si>
    <t>R00082</t>
  </si>
  <si>
    <t>Potrubí čtyřhranné do obv. 1500mm/0% tvar.</t>
  </si>
  <si>
    <t>1379565914</t>
  </si>
  <si>
    <t>R00083</t>
  </si>
  <si>
    <t>1464458310</t>
  </si>
  <si>
    <t>R00084</t>
  </si>
  <si>
    <t>Potrubí čtyřhranné do obv. 1500mm/100% tvar.</t>
  </si>
  <si>
    <t>-38807512</t>
  </si>
  <si>
    <t>R00085</t>
  </si>
  <si>
    <t>-701412416</t>
  </si>
  <si>
    <t>R00086</t>
  </si>
  <si>
    <t>Potrubí čtyřhranné do obv. 1890mm/0% tvar.</t>
  </si>
  <si>
    <t>-2068486135</t>
  </si>
  <si>
    <t>R00087</t>
  </si>
  <si>
    <t>1951192029</t>
  </si>
  <si>
    <t>R00088</t>
  </si>
  <si>
    <t>Potrubí čtyřhranné do obv. 1890mm/100% tvar.</t>
  </si>
  <si>
    <t>-854917294</t>
  </si>
  <si>
    <t>R00089</t>
  </si>
  <si>
    <t>-834357317</t>
  </si>
  <si>
    <t>R00090</t>
  </si>
  <si>
    <t>Potrubí čtyřhranné do obv. 2630mm/0% tvar.</t>
  </si>
  <si>
    <t>-759118437</t>
  </si>
  <si>
    <t>R00091</t>
  </si>
  <si>
    <t>-1565714002</t>
  </si>
  <si>
    <t>R00092</t>
  </si>
  <si>
    <t>Potrubí čtyřhranné do obv. 2630mm/100% tvar.</t>
  </si>
  <si>
    <t>-355561214</t>
  </si>
  <si>
    <t>R00093</t>
  </si>
  <si>
    <t>-61697695</t>
  </si>
  <si>
    <t>D14</t>
  </si>
  <si>
    <t>R00094</t>
  </si>
  <si>
    <t>1905596592</t>
  </si>
  <si>
    <t>R00095</t>
  </si>
  <si>
    <t>1791804841</t>
  </si>
  <si>
    <t>R00096</t>
  </si>
  <si>
    <t>1132869007</t>
  </si>
  <si>
    <t>R00097</t>
  </si>
  <si>
    <t>1973291448</t>
  </si>
  <si>
    <t>D15</t>
  </si>
  <si>
    <t>R00098</t>
  </si>
  <si>
    <t>-1909287059</t>
  </si>
  <si>
    <t>R00099</t>
  </si>
  <si>
    <t>1922431275</t>
  </si>
  <si>
    <t>R00100</t>
  </si>
  <si>
    <t>1811525960</t>
  </si>
  <si>
    <t>R00101</t>
  </si>
  <si>
    <t>770472766</t>
  </si>
  <si>
    <t>R00102</t>
  </si>
  <si>
    <t>2002986162</t>
  </si>
  <si>
    <t>R00103</t>
  </si>
  <si>
    <t>355405479</t>
  </si>
  <si>
    <t>R00104</t>
  </si>
  <si>
    <t>-117809311</t>
  </si>
  <si>
    <t>R00105</t>
  </si>
  <si>
    <t>1104966364</t>
  </si>
  <si>
    <t>R00106</t>
  </si>
  <si>
    <t>1611072203</t>
  </si>
  <si>
    <t>R00107</t>
  </si>
  <si>
    <t>-1721190277</t>
  </si>
  <si>
    <t>R00108</t>
  </si>
  <si>
    <t>-579873361</t>
  </si>
  <si>
    <t>R00109</t>
  </si>
  <si>
    <t>-1040815531</t>
  </si>
  <si>
    <t>R00110</t>
  </si>
  <si>
    <t>1549468938</t>
  </si>
  <si>
    <t>R00111</t>
  </si>
  <si>
    <t>-990669261</t>
  </si>
  <si>
    <t>R00112</t>
  </si>
  <si>
    <t>-587662061</t>
  </si>
  <si>
    <t>R00113</t>
  </si>
  <si>
    <t>1181563577</t>
  </si>
  <si>
    <t>D16</t>
  </si>
  <si>
    <t>VZT potrubí kruhové sk.I (SPIRO), pozinkované</t>
  </si>
  <si>
    <t>R00114</t>
  </si>
  <si>
    <t>Potrubí kruhové do průměru 200mm/0% tvar.</t>
  </si>
  <si>
    <t>978400514</t>
  </si>
  <si>
    <t>R00115</t>
  </si>
  <si>
    <t>-816056456</t>
  </si>
  <si>
    <t>R00116</t>
  </si>
  <si>
    <t>Potrubí kruhové do průměru 200mm/100% tvar.</t>
  </si>
  <si>
    <t>-509208734</t>
  </si>
  <si>
    <t>R00117</t>
  </si>
  <si>
    <t>-1974751915</t>
  </si>
  <si>
    <t>R00118</t>
  </si>
  <si>
    <t>Potrubí kruhové do průměru 280mm/0% tvar.</t>
  </si>
  <si>
    <t>-929607977</t>
  </si>
  <si>
    <t>R00119</t>
  </si>
  <si>
    <t>-1251018021</t>
  </si>
  <si>
    <t>R00120</t>
  </si>
  <si>
    <t>Potrubí kruhové do průměru 280mm/100% tvar.</t>
  </si>
  <si>
    <t>31104084</t>
  </si>
  <si>
    <t>R00121</t>
  </si>
  <si>
    <t>1780060415</t>
  </si>
  <si>
    <t>D17</t>
  </si>
  <si>
    <t>Montážní, těsnící a spojovací materiál</t>
  </si>
  <si>
    <t>R00122</t>
  </si>
  <si>
    <t>Pomocné ocel.konstrukce (závěsy,...) - pomocné ocel.konstrukce pro VZT ve strojovně</t>
  </si>
  <si>
    <t>2056897609</t>
  </si>
  <si>
    <t>R00123</t>
  </si>
  <si>
    <t>Těsnící, spoj.materiál</t>
  </si>
  <si>
    <t>988644151</t>
  </si>
  <si>
    <t>D02</t>
  </si>
  <si>
    <t>Zař.č.2 - VZT zázemí zaměstanců a technických místností</t>
  </si>
  <si>
    <t>R00124</t>
  </si>
  <si>
    <t>Kompaktní rekuperační jednotka s rotačním rekuperátorem v podstropním provedení vč. ŘS MaR a následujícího příslušenství :</t>
  </si>
  <si>
    <t>-1257074053</t>
  </si>
  <si>
    <t xml:space="preserve">Poznámka k položce:
1x klapka kruhová d=315 (C4) + ovládání servopohonem 24V
1x klapka kruhová d=315 (C4) + ovládání servopohonem 24V
4x rychloupínací spona d=315
1x čidlo CO2
</t>
  </si>
  <si>
    <t>R00125</t>
  </si>
  <si>
    <t>Kompletní montáž kompaktní rekuperační jednotky - t.j.montáž a zapojení sestavy přívodu vzduchu, dokumentace skutečného provedení, příprava zařízení k vyzkoušení, výchozí revize elektroinstalace,oživení, komplexní vyzkoušení, uvedení do provozu, předání a zaškolení obsluhy</t>
  </si>
  <si>
    <t>-1921522275</t>
  </si>
  <si>
    <t>R00126</t>
  </si>
  <si>
    <t>Žaluzie protidešťová 500x250 se sítem a rámem do potrubí (přívod vzduchu) v provedení RAL (komaxit)</t>
  </si>
  <si>
    <t>833463222</t>
  </si>
  <si>
    <t>R00127</t>
  </si>
  <si>
    <t>Montáž žaluzie</t>
  </si>
  <si>
    <t>1519671828</t>
  </si>
  <si>
    <t>R001261</t>
  </si>
  <si>
    <t>Žaluzie protidešťová 500x250 se sítem a rámem do potrubí (odvod vzduchu) v provedení RAL (komaxit)</t>
  </si>
  <si>
    <t>-424759256</t>
  </si>
  <si>
    <t>R001271</t>
  </si>
  <si>
    <t>4197537</t>
  </si>
  <si>
    <t>R00128</t>
  </si>
  <si>
    <t>Tlumič hluku ohebný do kruhového potrubí d=315/1000</t>
  </si>
  <si>
    <t>-368845652</t>
  </si>
  <si>
    <t>R00129</t>
  </si>
  <si>
    <t>Montáž tlumiče hluku</t>
  </si>
  <si>
    <t>1154506234</t>
  </si>
  <si>
    <t>R00130</t>
  </si>
  <si>
    <t>882779669</t>
  </si>
  <si>
    <t>R00131</t>
  </si>
  <si>
    <t>863715564</t>
  </si>
  <si>
    <t>R00132</t>
  </si>
  <si>
    <t>Klapka regulační pro kruhové potrubí, d=100/l=200 (ruční ovládání)</t>
  </si>
  <si>
    <t>-1964095056</t>
  </si>
  <si>
    <t>R00133</t>
  </si>
  <si>
    <t>-1296416435</t>
  </si>
  <si>
    <t>R00134</t>
  </si>
  <si>
    <t>Klapka regulační pro kruhové potrubí, d=125/l=200 (ruční ovládání)</t>
  </si>
  <si>
    <t>-1266120633</t>
  </si>
  <si>
    <t>R00135</t>
  </si>
  <si>
    <t>-1237636001</t>
  </si>
  <si>
    <t>R00136</t>
  </si>
  <si>
    <t>Klapka regulační pro kruhové potrubí, d=160/l=200 (ruční ovládání)</t>
  </si>
  <si>
    <t>-1183230535</t>
  </si>
  <si>
    <t>R00137</t>
  </si>
  <si>
    <t>1412103248</t>
  </si>
  <si>
    <t>R00138</t>
  </si>
  <si>
    <t>-811731933</t>
  </si>
  <si>
    <t>R00139</t>
  </si>
  <si>
    <t>-530285870</t>
  </si>
  <si>
    <t>R00140</t>
  </si>
  <si>
    <t>Klapka regulační pro kruhové potrubí, d=250/l=200 ovlád.servopohonem 230V-O/Z a pomocí týden.spínac.hodin-společně(poz.2.6a až 2.6b))</t>
  </si>
  <si>
    <t>62062542</t>
  </si>
  <si>
    <t>R00141</t>
  </si>
  <si>
    <t>Klapka regulační pro kruhové potrubí, d=315/l=200 ovlád.servopohonem 230V-O/Z a pomocí týden.spínac.hodin-společně(poz.2.6a až 2.6b))</t>
  </si>
  <si>
    <t>-1058523951</t>
  </si>
  <si>
    <t>R00142</t>
  </si>
  <si>
    <t xml:space="preserve">Montáž klapky regulačních </t>
  </si>
  <si>
    <t>-500059859</t>
  </si>
  <si>
    <t>R00143</t>
  </si>
  <si>
    <t>Kruhový odvodní ventil plastový s montážním rámečkem d=100</t>
  </si>
  <si>
    <t>1798868127</t>
  </si>
  <si>
    <t>R00144</t>
  </si>
  <si>
    <t>-1254057561</t>
  </si>
  <si>
    <t>R00145</t>
  </si>
  <si>
    <t>-1673537871</t>
  </si>
  <si>
    <t>R00146</t>
  </si>
  <si>
    <t>-1227419</t>
  </si>
  <si>
    <t>R00147</t>
  </si>
  <si>
    <t>-385510826</t>
  </si>
  <si>
    <t>R00148</t>
  </si>
  <si>
    <t>-2100249104</t>
  </si>
  <si>
    <t>R00149</t>
  </si>
  <si>
    <t>Dveřní mřížka - oboustranná 400x100</t>
  </si>
  <si>
    <t>954239352</t>
  </si>
  <si>
    <t>R00150</t>
  </si>
  <si>
    <t>Montáž mřížek stěnových</t>
  </si>
  <si>
    <t>-1826641952</t>
  </si>
  <si>
    <t>R00151</t>
  </si>
  <si>
    <t>Dveřní mřížka - oboustranná 400x150</t>
  </si>
  <si>
    <t>660622870</t>
  </si>
  <si>
    <t>R00152</t>
  </si>
  <si>
    <t>1379573792</t>
  </si>
  <si>
    <t>R00153</t>
  </si>
  <si>
    <t>Stěnová mřížka 200x100 (komplet 2 stěnových mřížek pro 1 otvor)</t>
  </si>
  <si>
    <t>-1459387744</t>
  </si>
  <si>
    <t>R00154</t>
  </si>
  <si>
    <t>1245055577</t>
  </si>
  <si>
    <t>R00155</t>
  </si>
  <si>
    <t>Stěnová mřížka 300x150 (komplet 2 stěnových mřížek pro 1 otvor)</t>
  </si>
  <si>
    <t>-30449964</t>
  </si>
  <si>
    <t>R00156</t>
  </si>
  <si>
    <t>936341811</t>
  </si>
  <si>
    <t>R00157</t>
  </si>
  <si>
    <t>Stěnová mřížka 400x200 (komplet 2 stěnových mřížek pro 1 otvor)</t>
  </si>
  <si>
    <t>-633760699</t>
  </si>
  <si>
    <t>R00158</t>
  </si>
  <si>
    <t>-1414805308</t>
  </si>
  <si>
    <t>R00159</t>
  </si>
  <si>
    <t xml:space="preserve">Přeslechový stěnový průchod 300x50, pro přenos vzduchu s hlukově izolovanými čelními panely </t>
  </si>
  <si>
    <t>-1901434770</t>
  </si>
  <si>
    <t>R00160</t>
  </si>
  <si>
    <t>Montáž stěnového průchodu</t>
  </si>
  <si>
    <t>202435654</t>
  </si>
  <si>
    <t>R00161</t>
  </si>
  <si>
    <t xml:space="preserve">Požární větrací mřížka PVM EW 15-90 DP1,400x200 tl 30mm + stěnová mřížka 400x200 </t>
  </si>
  <si>
    <t>825250688</t>
  </si>
  <si>
    <t>R00162</t>
  </si>
  <si>
    <t>Montáž mřížky požární + stěnové</t>
  </si>
  <si>
    <t>1678194816</t>
  </si>
  <si>
    <t>D21</t>
  </si>
  <si>
    <t>R00163</t>
  </si>
  <si>
    <t>-2017546274</t>
  </si>
  <si>
    <t>R00164</t>
  </si>
  <si>
    <t>1305971174</t>
  </si>
  <si>
    <t>R00165</t>
  </si>
  <si>
    <t>-1431412344</t>
  </si>
  <si>
    <t>R00166</t>
  </si>
  <si>
    <t>-268806848</t>
  </si>
  <si>
    <t>D22</t>
  </si>
  <si>
    <t>R00167</t>
  </si>
  <si>
    <t>Potrubí kruhové do průměru 100mm/0% tvar.</t>
  </si>
  <si>
    <t>906906430</t>
  </si>
  <si>
    <t>R00168</t>
  </si>
  <si>
    <t>234914189</t>
  </si>
  <si>
    <t>R00169</t>
  </si>
  <si>
    <t>Potrubí kruhové do průměru 100mm/100% tvar.</t>
  </si>
  <si>
    <t>-212947763</t>
  </si>
  <si>
    <t>R00170</t>
  </si>
  <si>
    <t>487879302</t>
  </si>
  <si>
    <t>R00171</t>
  </si>
  <si>
    <t>Potrubí kruhové do průměru 140mm/0% tvar.</t>
  </si>
  <si>
    <t>1591291742</t>
  </si>
  <si>
    <t>R00172</t>
  </si>
  <si>
    <t>1740227986</t>
  </si>
  <si>
    <t>R00173</t>
  </si>
  <si>
    <t>Potrubí kruhové do průměru 140mm/100% tvar.</t>
  </si>
  <si>
    <t>447138363</t>
  </si>
  <si>
    <t>R00174</t>
  </si>
  <si>
    <t>615759359</t>
  </si>
  <si>
    <t>R00175</t>
  </si>
  <si>
    <t>845005498</t>
  </si>
  <si>
    <t>R00176</t>
  </si>
  <si>
    <t>-2064024672</t>
  </si>
  <si>
    <t>R00177</t>
  </si>
  <si>
    <t>-73721112</t>
  </si>
  <si>
    <t>R00178</t>
  </si>
  <si>
    <t>878045249</t>
  </si>
  <si>
    <t>R00179</t>
  </si>
  <si>
    <t>-1671998574</t>
  </si>
  <si>
    <t>R00180</t>
  </si>
  <si>
    <t>-598501071</t>
  </si>
  <si>
    <t>R00181</t>
  </si>
  <si>
    <t>-170908695</t>
  </si>
  <si>
    <t>R00182</t>
  </si>
  <si>
    <t>36281701</t>
  </si>
  <si>
    <t>R00183</t>
  </si>
  <si>
    <t>Potrubí kruhové do průměru 400mm/0% tvar.</t>
  </si>
  <si>
    <t>734729286</t>
  </si>
  <si>
    <t>R00184</t>
  </si>
  <si>
    <t>-518363229</t>
  </si>
  <si>
    <t>R00185</t>
  </si>
  <si>
    <t>Potrubí kruhové do průměru 400mm/100% tvar.</t>
  </si>
  <si>
    <t>-996192905</t>
  </si>
  <si>
    <t>R00186</t>
  </si>
  <si>
    <t>-1489679846</t>
  </si>
  <si>
    <t>R00187</t>
  </si>
  <si>
    <t>Požární ucpávka potrubí d=125 ve zděné konstrukci tl.150-300 mm s požární odolností 60 min.</t>
  </si>
  <si>
    <t>956101163</t>
  </si>
  <si>
    <t>R00188</t>
  </si>
  <si>
    <t>Montáž</t>
  </si>
  <si>
    <t>974618109</t>
  </si>
  <si>
    <t>D23</t>
  </si>
  <si>
    <t>R00189</t>
  </si>
  <si>
    <t>-143974610</t>
  </si>
  <si>
    <t>R00190</t>
  </si>
  <si>
    <t>1251145166</t>
  </si>
  <si>
    <t>D03</t>
  </si>
  <si>
    <t>Zař.č.3 - VZT hygienických místností dětí a technických místností</t>
  </si>
  <si>
    <t>R00191</t>
  </si>
  <si>
    <t>Kompaktní (rezidenční) rekuperační jednotka s rotačním rekuperátorem v podstropním provedení vč. ŘS MaR a následujícího příslušenství</t>
  </si>
  <si>
    <t>277561249</t>
  </si>
  <si>
    <t xml:space="preserve">Poznámka k položce:
1x klapka kruhová d=200 (C4) + ovládání servopohonem 230V(2Nm, pružina)
1x klapka kruhová d=200 (C4) + ovládání servopohonem 230V(2Nm, pružina)
4x připojovací objímka d=200
1x konstrukce pro zavěšení VZT jednotky
</t>
  </si>
  <si>
    <t>R00192</t>
  </si>
  <si>
    <t>-1101237306</t>
  </si>
  <si>
    <t>R00193</t>
  </si>
  <si>
    <t>Žaluzie protidešťová 400x200 se sítem a rámem do potrubí (přívod vzduchu) v provedení RAL (komaxit)</t>
  </si>
  <si>
    <t>836425597</t>
  </si>
  <si>
    <t>R00194</t>
  </si>
  <si>
    <t>-659395510</t>
  </si>
  <si>
    <t>R00195</t>
  </si>
  <si>
    <t>Žaluzie protidešťová 400x200 se sítem a rámem do potrubí (odvod vzduchu) v provedení RAL (komaxit)</t>
  </si>
  <si>
    <t>-1498186608</t>
  </si>
  <si>
    <t>R00196</t>
  </si>
  <si>
    <t>897866865</t>
  </si>
  <si>
    <t>R00197</t>
  </si>
  <si>
    <t>Tlumič hluku ohebný do kruhového potrubí d=200/1000</t>
  </si>
  <si>
    <t>408199682</t>
  </si>
  <si>
    <t>R00198</t>
  </si>
  <si>
    <t>-849535057</t>
  </si>
  <si>
    <t>R00199</t>
  </si>
  <si>
    <t>Kruhový přívodní ventil plastový s montážním rámečkem d=100</t>
  </si>
  <si>
    <t>-268569172</t>
  </si>
  <si>
    <t>R00200</t>
  </si>
  <si>
    <t>-1110232187</t>
  </si>
  <si>
    <t>R00201</t>
  </si>
  <si>
    <t>Kruhový přívodní ventil plastový s montážním rámečkem d=125</t>
  </si>
  <si>
    <t>-412929050</t>
  </si>
  <si>
    <t>R00202</t>
  </si>
  <si>
    <t>-238047329</t>
  </si>
  <si>
    <t>R00203</t>
  </si>
  <si>
    <t>-387910850</t>
  </si>
  <si>
    <t>R00204</t>
  </si>
  <si>
    <t>-1250719245</t>
  </si>
  <si>
    <t>R00205</t>
  </si>
  <si>
    <t>-943174892</t>
  </si>
  <si>
    <t>R00206</t>
  </si>
  <si>
    <t>-721860494</t>
  </si>
  <si>
    <t>R00207</t>
  </si>
  <si>
    <t>-794889724</t>
  </si>
  <si>
    <t>R00208</t>
  </si>
  <si>
    <t>1493737424</t>
  </si>
  <si>
    <t>R00209</t>
  </si>
  <si>
    <t>609034524</t>
  </si>
  <si>
    <t>R00210</t>
  </si>
  <si>
    <t>422078023</t>
  </si>
  <si>
    <t>R00211</t>
  </si>
  <si>
    <t>-912586286</t>
  </si>
  <si>
    <t>R00212</t>
  </si>
  <si>
    <t>92915680</t>
  </si>
  <si>
    <t>R00213</t>
  </si>
  <si>
    <t>1699429336</t>
  </si>
  <si>
    <t>R00214</t>
  </si>
  <si>
    <t>Montáž stropních ventilů odvodních</t>
  </si>
  <si>
    <t>1616488484</t>
  </si>
  <si>
    <t>R00215</t>
  </si>
  <si>
    <t>-1161002686</t>
  </si>
  <si>
    <t>R00216</t>
  </si>
  <si>
    <t>664965825</t>
  </si>
  <si>
    <t>R00217</t>
  </si>
  <si>
    <t>862266038</t>
  </si>
  <si>
    <t>R00218</t>
  </si>
  <si>
    <t>-140326759</t>
  </si>
  <si>
    <t>R00219</t>
  </si>
  <si>
    <t>1509704811</t>
  </si>
  <si>
    <t>R00220</t>
  </si>
  <si>
    <t>-1910586239</t>
  </si>
  <si>
    <t>R00221</t>
  </si>
  <si>
    <t>-308391013</t>
  </si>
  <si>
    <t>R00222</t>
  </si>
  <si>
    <t>-1646106940</t>
  </si>
  <si>
    <t>R00223</t>
  </si>
  <si>
    <t>-583618939</t>
  </si>
  <si>
    <t>R00224</t>
  </si>
  <si>
    <t>1889318268</t>
  </si>
  <si>
    <t>R00225</t>
  </si>
  <si>
    <t>676970473</t>
  </si>
  <si>
    <t>R00226</t>
  </si>
  <si>
    <t>798558396</t>
  </si>
  <si>
    <t>D31</t>
  </si>
  <si>
    <t>R00227</t>
  </si>
  <si>
    <t>-537025001</t>
  </si>
  <si>
    <t>R00228</t>
  </si>
  <si>
    <t>-904683665</t>
  </si>
  <si>
    <t>R00229</t>
  </si>
  <si>
    <t>1128686454</t>
  </si>
  <si>
    <t>R00230</t>
  </si>
  <si>
    <t>209452060</t>
  </si>
  <si>
    <t>D32</t>
  </si>
  <si>
    <t>R00231</t>
  </si>
  <si>
    <t>-1332973510</t>
  </si>
  <si>
    <t>R00232</t>
  </si>
  <si>
    <t>373921535</t>
  </si>
  <si>
    <t>R00233</t>
  </si>
  <si>
    <t>1319578635</t>
  </si>
  <si>
    <t>R00234</t>
  </si>
  <si>
    <t>237819259</t>
  </si>
  <si>
    <t>R00235</t>
  </si>
  <si>
    <t>-794522259</t>
  </si>
  <si>
    <t>R00236</t>
  </si>
  <si>
    <t>-1721425316</t>
  </si>
  <si>
    <t>R00237</t>
  </si>
  <si>
    <t>-1129442784</t>
  </si>
  <si>
    <t>R00238</t>
  </si>
  <si>
    <t>-229384710</t>
  </si>
  <si>
    <t>R00239</t>
  </si>
  <si>
    <t>1814762913</t>
  </si>
  <si>
    <t>R00240</t>
  </si>
  <si>
    <t>1730922114</t>
  </si>
  <si>
    <t>R00241</t>
  </si>
  <si>
    <t>-1130847153</t>
  </si>
  <si>
    <t>R00242</t>
  </si>
  <si>
    <t>-1268097682</t>
  </si>
  <si>
    <t>D33</t>
  </si>
  <si>
    <t>R00243</t>
  </si>
  <si>
    <t>1804939886</t>
  </si>
  <si>
    <t>R00244</t>
  </si>
  <si>
    <t>-1061609300</t>
  </si>
  <si>
    <t>D04</t>
  </si>
  <si>
    <t>Zař.č.4 - Odvětrani skladu chlazených a mrazených potravin</t>
  </si>
  <si>
    <t>R00245</t>
  </si>
  <si>
    <t>Ventilátor axiální nástěnný (včetně ovládání termostatem)</t>
  </si>
  <si>
    <t>1613999715</t>
  </si>
  <si>
    <t>R00246</t>
  </si>
  <si>
    <t>Montáž ventilátoru a příslušenství</t>
  </si>
  <si>
    <t>-1470230439</t>
  </si>
  <si>
    <t>R00247</t>
  </si>
  <si>
    <t>Přetlaková žaluziová klapka d=315</t>
  </si>
  <si>
    <t>463491857</t>
  </si>
  <si>
    <t>R00248</t>
  </si>
  <si>
    <t>Montáž přetlakové klapky</t>
  </si>
  <si>
    <t>1741957058</t>
  </si>
  <si>
    <t>D41</t>
  </si>
  <si>
    <t>R00249</t>
  </si>
  <si>
    <t>621298397</t>
  </si>
  <si>
    <t>R00250</t>
  </si>
  <si>
    <t>615358615</t>
  </si>
  <si>
    <t>D42</t>
  </si>
  <si>
    <t>R00251</t>
  </si>
  <si>
    <t>880790448</t>
  </si>
  <si>
    <t>R00252</t>
  </si>
  <si>
    <t>1229585857</t>
  </si>
  <si>
    <t>Tepelné a protihlukové izolace VZT</t>
  </si>
  <si>
    <t>R00253</t>
  </si>
  <si>
    <t>Tepelná izolace VZT potrubí přívodu venkovního vzduchu - ve složení : Pásy Mirelon tl.20mm s AL fólií zesílenou sklorohoží, Samolepící páska ALS šíře 50 mm</t>
  </si>
  <si>
    <t>1349570392</t>
  </si>
  <si>
    <t>R00254</t>
  </si>
  <si>
    <t>Montáž tepelné izolace - vnitřní</t>
  </si>
  <si>
    <t>723677631</t>
  </si>
  <si>
    <t>C</t>
  </si>
  <si>
    <t>Nátěry pro VZT</t>
  </si>
  <si>
    <t>R00255</t>
  </si>
  <si>
    <t>Celkem (odb.odhad) - Nátěry VZT pozink.potrubí a zařízení do prostředí se zvýšenou vlhkostí - standardními barvami ve složení : nátěr reaktivní S 2008 jednonásobný, nátěr syntetický základní antikorozní , nátěr syntetický dvojnásobný a 1x email</t>
  </si>
  <si>
    <t>1440015994</t>
  </si>
  <si>
    <t>O</t>
  </si>
  <si>
    <t>obsyp</t>
  </si>
  <si>
    <t>93,45</t>
  </si>
  <si>
    <t>p</t>
  </si>
  <si>
    <t>podsyp</t>
  </si>
  <si>
    <t>18,69</t>
  </si>
  <si>
    <t>r</t>
  </si>
  <si>
    <t>rýha</t>
  </si>
  <si>
    <t>197,373</t>
  </si>
  <si>
    <t>rz</t>
  </si>
  <si>
    <t>rýhy zapažené</t>
  </si>
  <si>
    <t>60,41</t>
  </si>
  <si>
    <t>z</t>
  </si>
  <si>
    <t>zásyp</t>
  </si>
  <si>
    <t>145,643</t>
  </si>
  <si>
    <t>SO06 - Venkovní inženýrské sítě</t>
  </si>
  <si>
    <t>06.1 - Kanalizace</t>
  </si>
  <si>
    <t xml:space="preserve">    R8.1 - Plastová šachta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</si>
  <si>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</si>
  <si>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</si>
  <si>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-1282297258</t>
  </si>
  <si>
    <t>https://podminky.urs.cz/item/CS_URS_2021_01/113107322</t>
  </si>
  <si>
    <t>13,2+7+15+10+21,1</t>
  </si>
  <si>
    <t>113107343</t>
  </si>
  <si>
    <t>Odstranění podkladů nebo krytů strojně plochy jednotlivě do 50 m2 s přemístěním hmot na skládku na vzdálenost do 3 m nebo s naložením na dopravní prostředek živičných, o tl. vrstvy přes 100 do 150 mm</t>
  </si>
  <si>
    <t>762733177</t>
  </si>
  <si>
    <t>https://podminky.urs.cz/item/CS_URS_2021_01/113107343</t>
  </si>
  <si>
    <t>132154204</t>
  </si>
  <si>
    <t>Hloubení zapažených rýh šířky přes 800 do 2 000 mm strojně s urovnáním dna do předepsaného profilu a spádu v hornině třídy těžitelnosti I skupiny 1 a 2 přes 100 do 500 m3</t>
  </si>
  <si>
    <t>-398949863</t>
  </si>
  <si>
    <t>https://podminky.urs.cz/item/CS_URS_2021_01/132154204</t>
  </si>
  <si>
    <t>13,2*2,35</t>
  </si>
  <si>
    <t>7*1,6</t>
  </si>
  <si>
    <t>3,7*2,2+6,7*1,5</t>
  </si>
  <si>
    <t>1895368438</t>
  </si>
  <si>
    <t>https://podminky.urs.cz/item/CS_URS_2021_01/132251254</t>
  </si>
  <si>
    <t>46,6*1,3</t>
  </si>
  <si>
    <t>36*1,2</t>
  </si>
  <si>
    <t>63,85*0,85</t>
  </si>
  <si>
    <t>10*1,4</t>
  </si>
  <si>
    <t>21,1*1,2</t>
  </si>
  <si>
    <t>151102102</t>
  </si>
  <si>
    <t>Zřízení pažení a rozepření stěn rýh při překopech inženýrských sítí plochy do 20 m2 pro jakoukoliv mezerovitost příložné, hloubky do 4 m</t>
  </si>
  <si>
    <t>1745367673</t>
  </si>
  <si>
    <t>https://podminky.urs.cz/item/CS_URS_2021_01/151102102</t>
  </si>
  <si>
    <t>13,2*2,35*2</t>
  </si>
  <si>
    <t>11,2*2</t>
  </si>
  <si>
    <t>18,190*2</t>
  </si>
  <si>
    <t>151102112</t>
  </si>
  <si>
    <t>Odstranění pažení a rozepření stěn rýh při překopech inženýrských sítí plochy do 20 m2 s uložením materiálu na vzdálenost do 3 m od kraje výkopu příložné, hloubky přes 2 do 4 m</t>
  </si>
  <si>
    <t>1036525793</t>
  </si>
  <si>
    <t>https://podminky.urs.cz/item/CS_URS_2021_01/151102112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</si>
  <si>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</si>
  <si>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</si>
  <si>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-340737040</t>
  </si>
  <si>
    <t>https://podminky.urs.cz/item/CS_URS_2021_01/162351103</t>
  </si>
  <si>
    <t>z+z</t>
  </si>
  <si>
    <t>-1707829255</t>
  </si>
  <si>
    <t>https://podminky.urs.cz/item/CS_URS_2021_01/162751117</t>
  </si>
  <si>
    <t>r+rz-z</t>
  </si>
  <si>
    <t>167151111</t>
  </si>
  <si>
    <t>Nakládání, skládání a překládání neulehlého výkopku nebo sypaniny strojně nakládání, množství přes 100 m3, z hornin třídy těžitelnosti I, skupiny 1 až 3</t>
  </si>
  <si>
    <t>-669465650</t>
  </si>
  <si>
    <t>https://podminky.urs.cz/item/CS_URS_2021_01/167151111</t>
  </si>
  <si>
    <t>r+rz+z+z</t>
  </si>
  <si>
    <t>-1705794094</t>
  </si>
  <si>
    <t>https://podminky.urs.cz/item/CS_URS_2021_01/171201221</t>
  </si>
  <si>
    <t>(r+rz-z)*1,8</t>
  </si>
  <si>
    <t>614516780</t>
  </si>
  <si>
    <t>https://podminky.urs.cz/item/CS_URS_2021_01/171251201</t>
  </si>
  <si>
    <t>1846145317</t>
  </si>
  <si>
    <t>https://podminky.urs.cz/item/CS_URS_2021_01/174151101</t>
  </si>
  <si>
    <t>r+rz-O-p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</si>
  <si>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</si>
  <si>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1665069528</t>
  </si>
  <si>
    <t>(7,06+24,85+16,97+6,46+4,45+1,88+2,24+1,89+12,33+20,03+4,53+10,37+3,5+28,5+31,84+10)*0,5</t>
  </si>
  <si>
    <t>58337303</t>
  </si>
  <si>
    <t>štěrkopísek frakce 0/8</t>
  </si>
  <si>
    <t>1232287414</t>
  </si>
  <si>
    <t>93,45*1,45 'Přepočtené koeficientem množství</t>
  </si>
  <si>
    <t>274313R96</t>
  </si>
  <si>
    <t>Obetonování chrániček beton tř. C 16/20 - XC1</t>
  </si>
  <si>
    <t>-875460722</t>
  </si>
  <si>
    <t>359901111</t>
  </si>
  <si>
    <t>Vyčištění stok jakékoliv výšky</t>
  </si>
  <si>
    <t>1515304080</t>
  </si>
  <si>
    <t>https://podminky.urs.cz/item/CS_URS_2021_01/359901111</t>
  </si>
  <si>
    <t>564861111</t>
  </si>
  <si>
    <t>Podklad ze štěrkodrti ŠD s rozprostřením a zhutněním, po zhutnění tl. 200 mm</t>
  </si>
  <si>
    <t>1031433279</t>
  </si>
  <si>
    <t>565165121</t>
  </si>
  <si>
    <t>Asfaltový beton vrstva podkladní ACP 16 (obalované kamenivo střednězrnné - OKS) s rozprostřením a zhutněním v pruhu šířky přes 3 m, po zhutnění tl. 80 mm</t>
  </si>
  <si>
    <t>234984562</t>
  </si>
  <si>
    <t>573111112</t>
  </si>
  <si>
    <t>Postřik infiltrační PI z asfaltu silničního s posypem kamenivem, v množství 1,00 kg/m2</t>
  </si>
  <si>
    <t>-298836139</t>
  </si>
  <si>
    <t>573211107</t>
  </si>
  <si>
    <t>Postřik spojovací PS bez posypu kamenivem z asfaltu silničního, v množství 0,30 kg/m2</t>
  </si>
  <si>
    <t>-1997033164</t>
  </si>
  <si>
    <t>577134121</t>
  </si>
  <si>
    <t>Asfaltový beton vrstva obrusná ACO 11 (ABS) s rozprostřením a se zhutněním z nemodifikovaného asfaltu v pruhu šířky přes 3 m tř. I, po zhutnění tl. 40 mm</t>
  </si>
  <si>
    <t>2118070235</t>
  </si>
  <si>
    <t>-995869988</t>
  </si>
  <si>
    <t>(7,06+24,85+16,97+6,46+4,45+1,88+2,24+1,89+12,33+20,03+4,53+10,37+3,5+28,5+31,84+10)*0,1</t>
  </si>
  <si>
    <t>8711842.R4</t>
  </si>
  <si>
    <t>D+M chránička PE100 D110</t>
  </si>
  <si>
    <t>-2069479207</t>
  </si>
  <si>
    <t>871211211</t>
  </si>
  <si>
    <t>Montáž vodovodního potrubí z plastů v otevřeném výkopu z polyetylenu PE 100 svařovaných elektrotvarovkou SDR 11/PN16 D 63 x 5,8 mm</t>
  </si>
  <si>
    <t>-956277021</t>
  </si>
  <si>
    <t>https://podminky.urs.cz/item/CS_URS_2021_01/871211211</t>
  </si>
  <si>
    <t>28613173</t>
  </si>
  <si>
    <t>trubka vodovodní PE100 SDR11 se signalizační vrstvou 63x5,8mm</t>
  </si>
  <si>
    <t>-450643800</t>
  </si>
  <si>
    <t>379693095</t>
  </si>
  <si>
    <t>https://podminky.urs.cz/item/CS_URS_2021_01/871260310</t>
  </si>
  <si>
    <t>28611189</t>
  </si>
  <si>
    <t>trubka kanalizační PPKGEM 110x3,4x2000mm SN10</t>
  </si>
  <si>
    <t>-775775490</t>
  </si>
  <si>
    <t>24*1,015 'Přepočtené koeficientem množství</t>
  </si>
  <si>
    <t>-1038199006</t>
  </si>
  <si>
    <t>https://podminky.urs.cz/item/CS_URS_2021_01/871350310</t>
  </si>
  <si>
    <t>22+6</t>
  </si>
  <si>
    <t>28611201</t>
  </si>
  <si>
    <t>trubka kanalizační PPKGEM 200x6,2x2000mm SN10</t>
  </si>
  <si>
    <t>-786834163</t>
  </si>
  <si>
    <t>28*1,015 'Přepočtené koeficientem množství</t>
  </si>
  <si>
    <t>-1377460792</t>
  </si>
  <si>
    <t>https://podminky.urs.cz/item/CS_URS_2021_01/871360310</t>
  </si>
  <si>
    <t>15+14</t>
  </si>
  <si>
    <t>28611203</t>
  </si>
  <si>
    <t>trubka kanalizační PPKGEM 250x7,7x3000mm SN10</t>
  </si>
  <si>
    <t>-1297884394</t>
  </si>
  <si>
    <t>29*1,015 'Přepočtené koeficientem množství</t>
  </si>
  <si>
    <t>877211112</t>
  </si>
  <si>
    <t>Montáž tvarovek na vodovodním plastovém potrubí z polyetylenu PE 100 elektrotvarovek SDR 11/PN16 kolen 90° d 63</t>
  </si>
  <si>
    <t>1557320465</t>
  </si>
  <si>
    <t>https://podminky.urs.cz/item/CS_URS_2021_01/877211112</t>
  </si>
  <si>
    <t>28653055</t>
  </si>
  <si>
    <t>elektrokoleno 90° PE 100 D 63mm</t>
  </si>
  <si>
    <t>-1910456824</t>
  </si>
  <si>
    <t>253444510</t>
  </si>
  <si>
    <t>https://podminky.urs.cz/item/CS_URS_2021_01/877260310</t>
  </si>
  <si>
    <t>1933780998</t>
  </si>
  <si>
    <t>1583034973</t>
  </si>
  <si>
    <t>https://podminky.urs.cz/item/CS_URS_2021_01/877260320</t>
  </si>
  <si>
    <t>OSM.220300</t>
  </si>
  <si>
    <t>KGEA 45st odbočka DN 110/110 SN8</t>
  </si>
  <si>
    <t>-858689116</t>
  </si>
  <si>
    <t>877260330</t>
  </si>
  <si>
    <t>Montáž tvarovek na kanalizačním plastovém potrubí z polypropylenu PP hladkého plnostěnného spojek nebo redukcí DN 100</t>
  </si>
  <si>
    <t>218837637</t>
  </si>
  <si>
    <t>28661838.R</t>
  </si>
  <si>
    <t>spojka navrtávané kanalizace DN 100 do korugovaného potrubí</t>
  </si>
  <si>
    <t>-1232288849</t>
  </si>
  <si>
    <t>838776931</t>
  </si>
  <si>
    <t>https://podminky.urs.cz/item/CS_URS_2021_01/877350330</t>
  </si>
  <si>
    <t>-1566841392</t>
  </si>
  <si>
    <t>-1913358437</t>
  </si>
  <si>
    <t>https://podminky.urs.cz/item/CS_URS_2021_01/877360310</t>
  </si>
  <si>
    <t>OSM.771700</t>
  </si>
  <si>
    <t>PPKGB koleno DN 250/15 st SN10</t>
  </si>
  <si>
    <t>-1388150358</t>
  </si>
  <si>
    <t>1755588991</t>
  </si>
  <si>
    <t>https://podminky.urs.cz/item/CS_URS_2021_01/892241111</t>
  </si>
  <si>
    <t>-2053565863</t>
  </si>
  <si>
    <t>https://podminky.urs.cz/item/CS_URS_2021_01/892271111</t>
  </si>
  <si>
    <t>701202972</t>
  </si>
  <si>
    <t>https://podminky.urs.cz/item/CS_URS_2021_01/892351111</t>
  </si>
  <si>
    <t>1476757520</t>
  </si>
  <si>
    <t>https://podminky.urs.cz/item/CS_URS_2021_01/892381111</t>
  </si>
  <si>
    <t>895941111</t>
  </si>
  <si>
    <t>Zřízení vpusti kanalizační uliční z betonových dílců typ UV-50 normální</t>
  </si>
  <si>
    <t>-1493759553</t>
  </si>
  <si>
    <t>R.1110001</t>
  </si>
  <si>
    <t>vpusť uliční DN 500 betonová 500x190x65mm čtvercový poklop</t>
  </si>
  <si>
    <t>235690733</t>
  </si>
  <si>
    <t>KSI.ULT</t>
  </si>
  <si>
    <t>koš kalový pod kruhovou mříž - těžký</t>
  </si>
  <si>
    <t>1134584131</t>
  </si>
  <si>
    <t>59223857</t>
  </si>
  <si>
    <t>skruž pro uliční vpusť horní betonová 450x295x50mm</t>
  </si>
  <si>
    <t>-546918815</t>
  </si>
  <si>
    <t>R.1111107</t>
  </si>
  <si>
    <t>vpusť uliční DN 450 skruž průběžná s odtokem 200mm PVC 450/450x50mm</t>
  </si>
  <si>
    <t>-1180208519</t>
  </si>
  <si>
    <t>R.1111010</t>
  </si>
  <si>
    <t>vpusť uliční DN 450 kaliště nízké 450/240x50mm</t>
  </si>
  <si>
    <t>12057196</t>
  </si>
  <si>
    <t>55242320</t>
  </si>
  <si>
    <t>mříž vtoková litinová plochá 500x500mm</t>
  </si>
  <si>
    <t>2012346264</t>
  </si>
  <si>
    <t>59223864</t>
  </si>
  <si>
    <t>prstenec pro uliční vpusť vyrovnávací betonový 390x60x130mm</t>
  </si>
  <si>
    <t>1802549719</t>
  </si>
  <si>
    <t>899721111</t>
  </si>
  <si>
    <t>Signalizační vodič na potrubí DN do 150 mm</t>
  </si>
  <si>
    <t>985183217</t>
  </si>
  <si>
    <t>https://podminky.urs.cz/item/CS_URS_2021_01/899721111</t>
  </si>
  <si>
    <t>7,06+24,85+16,97+6,46+4,45+1,88+2,24+1,89+12,33+20,03+4,53+10,37+3,5+28,5+31,84+10</t>
  </si>
  <si>
    <t>899722112</t>
  </si>
  <si>
    <t>Krytí potrubí z plastů výstražnou fólií z PVC šířky 25 cm</t>
  </si>
  <si>
    <t>1764981512</t>
  </si>
  <si>
    <t>https://podminky.urs.cz/item/CS_URS_2021_01/899722112</t>
  </si>
  <si>
    <t>919735114</t>
  </si>
  <si>
    <t>Řezání stávajícího živičného krytu nebo podkladu hloubky přes 150 do 200 mm</t>
  </si>
  <si>
    <t>1915573534</t>
  </si>
  <si>
    <t>66,3*2</t>
  </si>
  <si>
    <t>977151118</t>
  </si>
  <si>
    <t>Jádrové vrty diamantovými korunkami do stavebních materiálů (železobetonu, betonu, cihel, obkladů, dlažeb, kamene) průměru přes 90 do 100 mm</t>
  </si>
  <si>
    <t>149079435</t>
  </si>
  <si>
    <t>https://podminky.urs.cz/item/CS_URS_2021_01/977151118</t>
  </si>
  <si>
    <t>997221551</t>
  </si>
  <si>
    <t>Vodorovná doprava suti bez naložení, ale se složením a s hrubým urovnáním ze sypkých materiálů, na vzdálenost do 1 km</t>
  </si>
  <si>
    <t>-1580296163</t>
  </si>
  <si>
    <t>https://podminky.urs.cz/item/CS_URS_2021_01/997221551</t>
  </si>
  <si>
    <t>997221559</t>
  </si>
  <si>
    <t>Vodorovná doprava suti bez naložení, ale se složením a s hrubým urovnáním Příplatek k ceně za každý další i započatý 1 km přes 1 km</t>
  </si>
  <si>
    <t>1719593309</t>
  </si>
  <si>
    <t>https://podminky.urs.cz/item/CS_URS_2021_01/997221559</t>
  </si>
  <si>
    <t>40,182*10 'Přepočtené koeficientem množství</t>
  </si>
  <si>
    <t>997221611</t>
  </si>
  <si>
    <t>Nakládání na dopravní prostředky pro vodorovnou dopravu suti</t>
  </si>
  <si>
    <t>946066960</t>
  </si>
  <si>
    <t>https://podminky.urs.cz/item/CS_URS_2021_01/997221611</t>
  </si>
  <si>
    <t>997221645</t>
  </si>
  <si>
    <t>1203231550</t>
  </si>
  <si>
    <t>https://podminky.urs.cz/item/CS_URS_2021_01/997221645</t>
  </si>
  <si>
    <t>997221655</t>
  </si>
  <si>
    <t>-2039446391</t>
  </si>
  <si>
    <t>https://podminky.urs.cz/item/CS_URS_2021_01/997221655</t>
  </si>
  <si>
    <t>998276101</t>
  </si>
  <si>
    <t>Přesun hmot pro trubní vedení hloubené z trub z plastických hmot nebo sklolaminátových pro vodovody nebo kanalizace v otevřeném výkopu dopravní vzdálenost do 15 m</t>
  </si>
  <si>
    <t>97756589</t>
  </si>
  <si>
    <t>https://podminky.urs.cz/item/CS_URS_2021_01/998276101</t>
  </si>
  <si>
    <t>R8.1</t>
  </si>
  <si>
    <t>Plastová šachta</t>
  </si>
  <si>
    <t>877355251</t>
  </si>
  <si>
    <t>Montáž tvarovek na kanalizačním potrubí z trub z plastu z tvrdého PVC nebo z polypropylenu v otevřeném výkopu nalepovacích hrdel (samostatných) DN 200</t>
  </si>
  <si>
    <t>-468808677</t>
  </si>
  <si>
    <t>28661846.R</t>
  </si>
  <si>
    <t>spojka navrtávané kanalizace DN 200 do korugovaného potrubí</t>
  </si>
  <si>
    <t>121973233</t>
  </si>
  <si>
    <t>43,728</t>
  </si>
  <si>
    <t>13,251</t>
  </si>
  <si>
    <t>132,71</t>
  </si>
  <si>
    <t>75,731</t>
  </si>
  <si>
    <t>06.2 - Teplovod</t>
  </si>
  <si>
    <t>-489562479</t>
  </si>
  <si>
    <t>-1027593864</t>
  </si>
  <si>
    <t>582357920</t>
  </si>
  <si>
    <t>20*1,45</t>
  </si>
  <si>
    <t>101*0,75</t>
  </si>
  <si>
    <t>23,5*0,55</t>
  </si>
  <si>
    <t>2,91*0,25</t>
  </si>
  <si>
    <t>13,5*0,95</t>
  </si>
  <si>
    <t>1,14*1,3</t>
  </si>
  <si>
    <t>1139262049</t>
  </si>
  <si>
    <t>1292085167</t>
  </si>
  <si>
    <t>r-z</t>
  </si>
  <si>
    <t>-1673306632</t>
  </si>
  <si>
    <t>r+z+z</t>
  </si>
  <si>
    <t>-1131099703</t>
  </si>
  <si>
    <t>(r-z)*1,8</t>
  </si>
  <si>
    <t>1528926859</t>
  </si>
  <si>
    <t>704449100</t>
  </si>
  <si>
    <t>r-o-p</t>
  </si>
  <si>
    <t>1715744411</t>
  </si>
  <si>
    <t>(13,85+5,7+27,29+2,5+2,3+2,5+18,71+28,26+11,2+1,5+1,15+2,91+14,64)*0,38</t>
  </si>
  <si>
    <t>-(13,85+5,7+27,29+2,5+2,3+2,5+18,71+28,26+11,2+1,5+1,15+2,91+14,64)*0,05</t>
  </si>
  <si>
    <t>-614958793</t>
  </si>
  <si>
    <t>43,728*1,45 'Přepočtené koeficientem množství</t>
  </si>
  <si>
    <t>199881300</t>
  </si>
  <si>
    <t>1710777400</t>
  </si>
  <si>
    <t>-602210779</t>
  </si>
  <si>
    <t>1349122361</t>
  </si>
  <si>
    <t>1897988286</t>
  </si>
  <si>
    <t>-2054845943</t>
  </si>
  <si>
    <t>(13,85+5,7+27,29+2,5+2,3+2,5+18,71+28,26+11,2+1,5+1,15+2,91+14,64)*0,1</t>
  </si>
  <si>
    <t>871351142</t>
  </si>
  <si>
    <t>Montáž vodovodního potrubí z plastů v otevřeném výkopu z polyetylenu PE 100 svařovaných na tupo SDR 11/PN16 D 225 x 20,5 mm</t>
  </si>
  <si>
    <t>-1211083317</t>
  </si>
  <si>
    <t>https://podminky.urs.cz/item/CS_URS_2021_01/871351142</t>
  </si>
  <si>
    <t>2 "chránička"</t>
  </si>
  <si>
    <t>28613563</t>
  </si>
  <si>
    <t>potrubí dvouvrstvé PE100 RC SDR11 225x20,5 dl 100m</t>
  </si>
  <si>
    <t>-1333456474</t>
  </si>
  <si>
    <t>2*1,015 'Přepočtené koeficientem množství</t>
  </si>
  <si>
    <t>871361141</t>
  </si>
  <si>
    <t>Montáž vodovodního potrubí z plastů v otevřeném výkopu z polyetylenu PE 100 svařovaných na tupo SDR 11/PN16 D 250 x 22,7 mm</t>
  </si>
  <si>
    <t>223773292</t>
  </si>
  <si>
    <t>https://podminky.urs.cz/item/CS_URS_2021_01/871361141</t>
  </si>
  <si>
    <t>4 "chránička"</t>
  </si>
  <si>
    <t>28613564</t>
  </si>
  <si>
    <t>potrubí dvouvrstvé PE100 RC SDR11 250x22,7 dl 100m</t>
  </si>
  <si>
    <t>-1217026576</t>
  </si>
  <si>
    <t>899722.R1</t>
  </si>
  <si>
    <t>D+M nedělená těsnící vložka typ DD min. 3 bar DN250/177-180 mm</t>
  </si>
  <si>
    <t>1000132697</t>
  </si>
  <si>
    <t>8997221.R1</t>
  </si>
  <si>
    <t>D+M teplovodní potrubí</t>
  </si>
  <si>
    <t>-797944803</t>
  </si>
  <si>
    <t>Poznámka k položce:
viz.TP-2-46-21</t>
  </si>
  <si>
    <t>899722114</t>
  </si>
  <si>
    <t>Krytí potrubí z plastů výstražnou fólií z PVC šířky 40 cm</t>
  </si>
  <si>
    <t>996233743</t>
  </si>
  <si>
    <t>https://podminky.urs.cz/item/CS_URS_2021_01/899722114</t>
  </si>
  <si>
    <t>13,85+5,7+27,29+2,5+2,3+2,5+18,71+28,26+11,2+1,5+1,15+2,91+14,64</t>
  </si>
  <si>
    <t>-249891825</t>
  </si>
  <si>
    <t>844876848</t>
  </si>
  <si>
    <t>https://podminky.urs.cz/item/CS_URS_2021_01/977151127</t>
  </si>
  <si>
    <t>0,2*4+0,5*2</t>
  </si>
  <si>
    <t>1255541527</t>
  </si>
  <si>
    <t>https://podminky.urs.cz/item/CS_URS_2021_01/977151128</t>
  </si>
  <si>
    <t>0,4*4</t>
  </si>
  <si>
    <t>-1687500559</t>
  </si>
  <si>
    <t>823905553</t>
  </si>
  <si>
    <t>62,012*10 'Přepočtené koeficientem množství</t>
  </si>
  <si>
    <t>-1979648159</t>
  </si>
  <si>
    <t>997221625</t>
  </si>
  <si>
    <t>-2056025512</t>
  </si>
  <si>
    <t>https://podminky.urs.cz/item/CS_URS_2021_01/997221625</t>
  </si>
  <si>
    <t>-513179329</t>
  </si>
  <si>
    <t>607918232</t>
  </si>
  <si>
    <t>998272201</t>
  </si>
  <si>
    <t>Přesun hmot pro trubní vedení z ocelových trub svařovaných pro vodovody, plynovody, teplovody, shybky, produktovody v otevřeném výkopu dopravní vzdálenost do 15 m</t>
  </si>
  <si>
    <t>-979075015</t>
  </si>
  <si>
    <t>https://podminky.urs.cz/item/CS_URS_2021_01/998272201</t>
  </si>
  <si>
    <t>D+M zámečnické konstrukce, vč. povrchové úpravy</t>
  </si>
  <si>
    <t>1750918841</t>
  </si>
  <si>
    <t>1323968716</t>
  </si>
  <si>
    <t>https://podminky.urs.cz/item/CS_URS_2021_01/998767101</t>
  </si>
  <si>
    <t>26,95</t>
  </si>
  <si>
    <t>13,475</t>
  </si>
  <si>
    <t>237,877</t>
  </si>
  <si>
    <t>197,452</t>
  </si>
  <si>
    <t>06.3 - Vodovod</t>
  </si>
  <si>
    <t>1541785271</t>
  </si>
  <si>
    <t>864202365</t>
  </si>
  <si>
    <t>1770694995</t>
  </si>
  <si>
    <t>14,5*1,63</t>
  </si>
  <si>
    <t>75,2*1,18</t>
  </si>
  <si>
    <t>12,5*0,7</t>
  </si>
  <si>
    <t>33,7*1,58</t>
  </si>
  <si>
    <t>37,5*1,18</t>
  </si>
  <si>
    <t>10,2*1,3</t>
  </si>
  <si>
    <t>1802401806</t>
  </si>
  <si>
    <t>-1304082573</t>
  </si>
  <si>
    <t>119808768</t>
  </si>
  <si>
    <t>-850469435</t>
  </si>
  <si>
    <t>2131631623</t>
  </si>
  <si>
    <t>524177613</t>
  </si>
  <si>
    <t>r-O-p</t>
  </si>
  <si>
    <t>-2033752106</t>
  </si>
  <si>
    <t>(102,2+32,55)*0,2</t>
  </si>
  <si>
    <t>-37750765</t>
  </si>
  <si>
    <t>26,95*1,45 'Přepočtené koeficientem množství</t>
  </si>
  <si>
    <t>-1188506311</t>
  </si>
  <si>
    <t>-1769704523</t>
  </si>
  <si>
    <t>-1447628666</t>
  </si>
  <si>
    <t>-842396850</t>
  </si>
  <si>
    <t>-366569437</t>
  </si>
  <si>
    <t>1677416798</t>
  </si>
  <si>
    <t>(102,2+32,55)*0,1</t>
  </si>
  <si>
    <t>871161211</t>
  </si>
  <si>
    <t>Montáž vodovodního potrubí z plastů v otevřeném výkopu z polyetylenu PE 100 svařovaných elektrotvarovkou SDR 11/PN16 D 32 x 3,0 mm</t>
  </si>
  <si>
    <t>1713349135</t>
  </si>
  <si>
    <t>https://podminky.urs.cz/item/CS_URS_2021_01/871161211</t>
  </si>
  <si>
    <t>28613170</t>
  </si>
  <si>
    <t>trubka vodovodní PE100 SDR11 se signalizační vrstvou 32x3,0mm</t>
  </si>
  <si>
    <t>1285651966</t>
  </si>
  <si>
    <t>120*1,015 'Přepočtené koeficientem množství</t>
  </si>
  <si>
    <t>871181211</t>
  </si>
  <si>
    <t>Montáž vodovodního potrubí z plastů v otevřeném výkopu z polyetylenu PE 100 svařovaných elektrotvarovkou SDR 11/PN16 D 50 x 4,6 mm</t>
  </si>
  <si>
    <t>1347229646</t>
  </si>
  <si>
    <t>https://podminky.urs.cz/item/CS_URS_2021_01/871181211</t>
  </si>
  <si>
    <t>28613172</t>
  </si>
  <si>
    <t>trubka vodovodní PE100 SDR11 se signalizační vrstvou 50x4,6mm</t>
  </si>
  <si>
    <t>1798566359</t>
  </si>
  <si>
    <t>50*1,015 'Přepočtené koeficientem množství</t>
  </si>
  <si>
    <t>8711842.R3</t>
  </si>
  <si>
    <t>D+M chránička PE100 D80</t>
  </si>
  <si>
    <t>-1326439475</t>
  </si>
  <si>
    <t>877161110</t>
  </si>
  <si>
    <t>Montáž tvarovek na vodovodním plastovém potrubí z polyetylenu PE 100 elektrotvarovek SDR 11/PN16 kolen 45° d 32</t>
  </si>
  <si>
    <t>16247347</t>
  </si>
  <si>
    <t>https://podminky.urs.cz/item/CS_URS_2021_01/877161110</t>
  </si>
  <si>
    <t>28615010</t>
  </si>
  <si>
    <t>elektrokoleno 45° PE 100 PN16 D 32mm</t>
  </si>
  <si>
    <t>1072350009</t>
  </si>
  <si>
    <t>877161112</t>
  </si>
  <si>
    <t>Montáž tvarovek na vodovodním plastovém potrubí z polyetylenu PE 100 elektrotvarovek SDR 11/PN16 kolen 90° d 32</t>
  </si>
  <si>
    <t>-1094734043</t>
  </si>
  <si>
    <t>https://podminky.urs.cz/item/CS_URS_2021_01/877161112</t>
  </si>
  <si>
    <t>28653052</t>
  </si>
  <si>
    <t>elektrokoleno 90° PE 100 D 32mm</t>
  </si>
  <si>
    <t>920107840</t>
  </si>
  <si>
    <t>877181112</t>
  </si>
  <si>
    <t>Montáž tvarovek na vodovodním plastovém potrubí z polyetylenu PE 100 elektrotvarovek SDR 11/PN16 kolen 90° d 50</t>
  </si>
  <si>
    <t>-801866983</t>
  </si>
  <si>
    <t>https://podminky.urs.cz/item/CS_URS_2021_01/877181112</t>
  </si>
  <si>
    <t>28653054</t>
  </si>
  <si>
    <t>elektrokoleno 90° PE 100 D 50mm</t>
  </si>
  <si>
    <t>962258350</t>
  </si>
  <si>
    <t>891184.R1</t>
  </si>
  <si>
    <t>D+M kulový kohout DN40 pro PN16</t>
  </si>
  <si>
    <t>918809957</t>
  </si>
  <si>
    <t>891184.R2</t>
  </si>
  <si>
    <t>D+M kulový kohout DN25 pro PN16</t>
  </si>
  <si>
    <t>-584154318</t>
  </si>
  <si>
    <t>-1176213705</t>
  </si>
  <si>
    <t>-2052325776</t>
  </si>
  <si>
    <t>1730997753</t>
  </si>
  <si>
    <t>1104356586</t>
  </si>
  <si>
    <t>-1096324587</t>
  </si>
  <si>
    <t>113*2</t>
  </si>
  <si>
    <t>977151116</t>
  </si>
  <si>
    <t>Jádrové vrty diamantovými korunkami do stavebních materiálů (železobetonu, betonu, cihel, obkladů, dlažeb, kamene) průměru přes 70 do 80 mm</t>
  </si>
  <si>
    <t>-1262071006</t>
  </si>
  <si>
    <t>https://podminky.urs.cz/item/CS_URS_2021_01/977151116</t>
  </si>
  <si>
    <t>173894561</t>
  </si>
  <si>
    <t>-562329944</t>
  </si>
  <si>
    <t>1557930619</t>
  </si>
  <si>
    <t>68,498*10 'Přepočtené koeficientem množství</t>
  </si>
  <si>
    <t>-519616720</t>
  </si>
  <si>
    <t>-2635838</t>
  </si>
  <si>
    <t>-937150217</t>
  </si>
  <si>
    <t>1576414167</t>
  </si>
  <si>
    <t>06.4 - Ostatní objekty na IS (šachty, lapač tuku, čerpací stanice)</t>
  </si>
  <si>
    <t xml:space="preserve">    R8. - Betonové šachty</t>
  </si>
  <si>
    <t xml:space="preserve">    23-M - Montáže potrubí</t>
  </si>
  <si>
    <t>131251102</t>
  </si>
  <si>
    <t>Hloubení nezapažených jam a zářezů strojně s urovnáním dna do předepsaného profilu a spádu v hornině třídy těžitelnosti I skupiny 3 přes 20 do 50 m3</t>
  </si>
  <si>
    <t>683487845</t>
  </si>
  <si>
    <t>https://podminky.urs.cz/item/CS_URS_2021_01/131251102</t>
  </si>
  <si>
    <t>1337248658</t>
  </si>
  <si>
    <t>19+19</t>
  </si>
  <si>
    <t>1476506705</t>
  </si>
  <si>
    <t>55-19</t>
  </si>
  <si>
    <t>-440623427</t>
  </si>
  <si>
    <t>https://podminky.urs.cz/item/CS_URS_2021_01/167151101</t>
  </si>
  <si>
    <t>55+19</t>
  </si>
  <si>
    <t>-1615598377</t>
  </si>
  <si>
    <t>36*1,8</t>
  </si>
  <si>
    <t>245727210</t>
  </si>
  <si>
    <t>1326473414</t>
  </si>
  <si>
    <t>1742511.R1</t>
  </si>
  <si>
    <t>Zásyp jam, šachet rýh nebo kolem objektů kamenivem</t>
  </si>
  <si>
    <t>684620445</t>
  </si>
  <si>
    <t>247571113</t>
  </si>
  <si>
    <t>Obsyp a těsnění vodárenské studny obsyp se zhutněním ze štěrkopísku tříděného 0-63 mm</t>
  </si>
  <si>
    <t>1596455935</t>
  </si>
  <si>
    <t>https://podminky.urs.cz/item/CS_URS_2021_01/247571113</t>
  </si>
  <si>
    <t>Poznámka k položce:
obsyp lapače tuků a škrobů</t>
  </si>
  <si>
    <t>20,5</t>
  </si>
  <si>
    <t>271532213</t>
  </si>
  <si>
    <t>Podsyp pod základové konstrukce se zhutněním a urovnáním povrchu z kameniva hrubého, frakce 8 - 16 mm</t>
  </si>
  <si>
    <t>740726927</t>
  </si>
  <si>
    <t>https://podminky.urs.cz/item/CS_URS_2021_01/271532213</t>
  </si>
  <si>
    <t>1,5</t>
  </si>
  <si>
    <t>0,7</t>
  </si>
  <si>
    <t>2,3</t>
  </si>
  <si>
    <t>2723216.R1</t>
  </si>
  <si>
    <t>D+M roznašecí žb deska beton C30/37</t>
  </si>
  <si>
    <t>325539023</t>
  </si>
  <si>
    <t>3,5*5*0,2</t>
  </si>
  <si>
    <t>1,2</t>
  </si>
  <si>
    <t>273362.R2</t>
  </si>
  <si>
    <t>Výztuž roznašecí desky svařovanými sítěmi Kari</t>
  </si>
  <si>
    <t>-399497187</t>
  </si>
  <si>
    <t>0,110</t>
  </si>
  <si>
    <t>0,05</t>
  </si>
  <si>
    <t>3861101.R1</t>
  </si>
  <si>
    <t>Montáž čerpací stanice</t>
  </si>
  <si>
    <t>667250933</t>
  </si>
  <si>
    <t>594321.R2</t>
  </si>
  <si>
    <t>Čerpací stanice</t>
  </si>
  <si>
    <t>-1080265527</t>
  </si>
  <si>
    <t>Poznámka k položce:
Specifikace čerpací stanice:
- čerpací jímka  SRT z polyesteru vč. zpětných klapek, ventilů, výtlačného potrubí ∅ 1 m, výška 4 m - 1 ks
- kompletní sestava plováků (3 ks provozní, 1 ks alarmový) - 1 kmpl
- elektrický rozvaděč 400 V pro dvě čerpadla vč. GSM komunikátoru, bez pilíře - 1 ks
- pilíř k rozvaděči samostatně stojící - 1 ks
- čerpadlo JETLY Semisom 650H, 400 V TRI 1,5 kW, 4,6 A - 2 ks
- patní koleno pro čerpadlo - 2 ks
- bezpečnostní mříž z nerez. oceli - 1 ks
- česle z nerezu pro čerpací jímku ∅ 1 m a výšky 4 m - 2 ks</t>
  </si>
  <si>
    <t>38613111.R1</t>
  </si>
  <si>
    <t>Montáž odlučovače tuků a olejů polyetylenového průtoku 12 l/s</t>
  </si>
  <si>
    <t>-714116567</t>
  </si>
  <si>
    <t>562415.R2</t>
  </si>
  <si>
    <t>Odlučovač tuků z polyetylénu s kal. nádrží, průtok 12 l/s</t>
  </si>
  <si>
    <t>1780658018</t>
  </si>
  <si>
    <t>894414211</t>
  </si>
  <si>
    <t>Osazení železobetonových dílců pro šachty desek zákrytových</t>
  </si>
  <si>
    <t>1309324306</t>
  </si>
  <si>
    <t>PFB.1121601</t>
  </si>
  <si>
    <t>Deska zákrytová TZK-Q.1 100-63/17</t>
  </si>
  <si>
    <t>829718778</t>
  </si>
  <si>
    <t>Poznámka k položce:
TZK-Q.1 100-63/17</t>
  </si>
  <si>
    <t>8948123.R8</t>
  </si>
  <si>
    <t>Revizní a čistící šachta z PP typ DN 600/200 šachtové dno koncové</t>
  </si>
  <si>
    <t>981364156</t>
  </si>
  <si>
    <t>894812315</t>
  </si>
  <si>
    <t>Revizní a čistící šachta z polypropylenu PP pro hladké trouby DN 600 šachtové dno (DN šachty / DN trubního vedení) DN 600/200 průtočné</t>
  </si>
  <si>
    <t>-1631928767</t>
  </si>
  <si>
    <t>https://podminky.urs.cz/item/CS_URS_2021_01/894812315</t>
  </si>
  <si>
    <t>894812321</t>
  </si>
  <si>
    <t>Revizní a čistící šachta z polypropylenu PP pro hladké trouby DN 600 šachtové dno (DN šachty / DN trubního vedení) DN 600/250 průtočné</t>
  </si>
  <si>
    <t>-1327862533</t>
  </si>
  <si>
    <t>https://podminky.urs.cz/item/CS_URS_2021_01/894812321</t>
  </si>
  <si>
    <t>894812322</t>
  </si>
  <si>
    <t>Revizní a čistící šachta z polypropylenu PP pro hladké trouby DN 600 šachtové dno (DN šachty / DN trubního vedení) DN 600/250 průtočné 30°,60°,90°</t>
  </si>
  <si>
    <t>1559979872</t>
  </si>
  <si>
    <t>https://podminky.urs.cz/item/CS_URS_2021_01/894812322</t>
  </si>
  <si>
    <t>894812323</t>
  </si>
  <si>
    <t>Revizní a čistící šachta z polypropylenu PP pro hladké trouby DN 600 šachtové dno (DN šachty / DN trubního vedení) DN 600/250 s přítokem tvaru T</t>
  </si>
  <si>
    <t>-1764031865</t>
  </si>
  <si>
    <t>https://podminky.urs.cz/item/CS_URS_2021_01/894812323</t>
  </si>
  <si>
    <t>894812331</t>
  </si>
  <si>
    <t>Revizní a čistící šachta z polypropylenu PP pro hladké trouby DN 600 roura šachtová korugovaná, světlé hloubky 1 000 mm</t>
  </si>
  <si>
    <t>-120399900</t>
  </si>
  <si>
    <t>https://podminky.urs.cz/item/CS_URS_2021_01/894812331</t>
  </si>
  <si>
    <t>894812332</t>
  </si>
  <si>
    <t>Revizní a čistící šachta z polypropylenu PP pro hladké trouby DN 600 roura šachtová korugovaná, světlé hloubky 2 000 mm</t>
  </si>
  <si>
    <t>1839676491</t>
  </si>
  <si>
    <t>https://podminky.urs.cz/item/CS_URS_2021_01/894812332</t>
  </si>
  <si>
    <t>894812377</t>
  </si>
  <si>
    <t>Revizní a čistící šachta z polypropylenu PP pro hladké trouby DN 600 poklop (mříž) litinový pro třídu zatížení D400 s teleskopickým adaptérem</t>
  </si>
  <si>
    <t>-1077751372</t>
  </si>
  <si>
    <t>https://podminky.urs.cz/item/CS_URS_2021_01/894812377</t>
  </si>
  <si>
    <t>899620151</t>
  </si>
  <si>
    <t>Obetonování plastových šachet z polypropylenu betonem prostým v otevřeném výkopu, beton tř. C 25/30</t>
  </si>
  <si>
    <t>184745836</t>
  </si>
  <si>
    <t>https://podminky.urs.cz/item/CS_URS_2021_01/899620151</t>
  </si>
  <si>
    <t>2,4</t>
  </si>
  <si>
    <t>899640111</t>
  </si>
  <si>
    <t>Bednění pro obetonování plastových šachet v otevřeném výkopu hranatých</t>
  </si>
  <si>
    <t>724619920</t>
  </si>
  <si>
    <t>https://podminky.urs.cz/item/CS_URS_2021_01/899640111</t>
  </si>
  <si>
    <t>1,8*4</t>
  </si>
  <si>
    <t>834411275</t>
  </si>
  <si>
    <t xml:space="preserve">Poznámka k položce:
Jedná se např. o lešení, bezpečnostní opatření (oplocení) a značení, příp. sklady materiálu. Firmy nacení vlastní řešení provádění prací a dopravy osob a materiálu, dle norem BOZP a požadavků PD.
</t>
  </si>
  <si>
    <t>-1182393484</t>
  </si>
  <si>
    <t>https://podminky.urs.cz/item/CS_URS_2021_01/961055111</t>
  </si>
  <si>
    <t>9,2</t>
  </si>
  <si>
    <t>-435935403</t>
  </si>
  <si>
    <t>1315514271</t>
  </si>
  <si>
    <t>22,08*10 'Přepočtené koeficientem množství</t>
  </si>
  <si>
    <t>1789879416</t>
  </si>
  <si>
    <t>998271301</t>
  </si>
  <si>
    <t>Přesun hmot pro kanalizace (stoky) hloubené monolitické z betonu nebo železobetonu v otevřeném výkopu dopravní vzdálenost do 15 m</t>
  </si>
  <si>
    <t>-669137227</t>
  </si>
  <si>
    <t>https://podminky.urs.cz/item/CS_URS_2021_01/998271301</t>
  </si>
  <si>
    <t>R8.</t>
  </si>
  <si>
    <t>Betonové šachty</t>
  </si>
  <si>
    <t>452112111</t>
  </si>
  <si>
    <t>Osazení betonových dílců prstenců nebo rámů pod poklopy a mříže, výšky do 100 mm</t>
  </si>
  <si>
    <t>1742342562</t>
  </si>
  <si>
    <t>592241R7</t>
  </si>
  <si>
    <t>prstenec betonový vyrovnávací 62,5x6x9 cm</t>
  </si>
  <si>
    <t>-769776564</t>
  </si>
  <si>
    <t>592241R10</t>
  </si>
  <si>
    <t>skruž betonová studniční 100x25x9 cm</t>
  </si>
  <si>
    <t>-721497780</t>
  </si>
  <si>
    <t>592241R8</t>
  </si>
  <si>
    <t>-146519454</t>
  </si>
  <si>
    <t>592241R9</t>
  </si>
  <si>
    <t>-1893440395</t>
  </si>
  <si>
    <t>592241R11</t>
  </si>
  <si>
    <t>1629436897</t>
  </si>
  <si>
    <t>894411311</t>
  </si>
  <si>
    <t>Osazení železobetonových dílců pro šachty skruží rovných</t>
  </si>
  <si>
    <t>204740665</t>
  </si>
  <si>
    <t>592241R2</t>
  </si>
  <si>
    <t>-241612466</t>
  </si>
  <si>
    <t>592241R3</t>
  </si>
  <si>
    <t>283535172</t>
  </si>
  <si>
    <t>592241R4</t>
  </si>
  <si>
    <t>-1217752931</t>
  </si>
  <si>
    <t>894412411</t>
  </si>
  <si>
    <t>Osazení železobetonových dílců pro šachty skruží přechodových</t>
  </si>
  <si>
    <t>396739346</t>
  </si>
  <si>
    <t>592240R6</t>
  </si>
  <si>
    <t>kónus pro kanalizační šachty s kapsovým stupadlem 100/62,5 x 67 x 12 cm</t>
  </si>
  <si>
    <t>889737224</t>
  </si>
  <si>
    <t>894414111</t>
  </si>
  <si>
    <t>Osazení železobetonových dílců pro šachty skruží základových (dno)</t>
  </si>
  <si>
    <t>663894946</t>
  </si>
  <si>
    <t>592240R1</t>
  </si>
  <si>
    <t>dno betonové šachtové DN 600 betonový žlab i nástupnice   100 x 108,5 x 23 cm</t>
  </si>
  <si>
    <t>-1074205325</t>
  </si>
  <si>
    <t>592240R2</t>
  </si>
  <si>
    <t>dno TBZ-Q.1 100/475 KOM V max 400</t>
  </si>
  <si>
    <t>-1957950211</t>
  </si>
  <si>
    <t>899104112</t>
  </si>
  <si>
    <t>Osazení poklopů litinových a ocelových včetně rámů pro třídu zatížení D400, E600</t>
  </si>
  <si>
    <t>1973310380</t>
  </si>
  <si>
    <t>286619R1</t>
  </si>
  <si>
    <t>poklop D 400 GU-B-K D40</t>
  </si>
  <si>
    <t>2042859857</t>
  </si>
  <si>
    <t>59224348</t>
  </si>
  <si>
    <t>těsnění elastomerové pro spojení šachetních dílů DN 1000</t>
  </si>
  <si>
    <t>827310703</t>
  </si>
  <si>
    <t>23-M</t>
  </si>
  <si>
    <t>Montáže potrubí</t>
  </si>
  <si>
    <t>230220006</t>
  </si>
  <si>
    <t>Montáž příslušenství plynovodů poklopu litinového</t>
  </si>
  <si>
    <t>-1617352698</t>
  </si>
  <si>
    <t>https://podminky.urs.cz/item/CS_URS_2021_01/230220006</t>
  </si>
  <si>
    <t>286619.R2</t>
  </si>
  <si>
    <t>poklop šachtový litinový  DN 1000 pro třídu zatížení D400</t>
  </si>
  <si>
    <t>464567833</t>
  </si>
  <si>
    <t>SEZNAM FIGUR</t>
  </si>
  <si>
    <t>Výměra</t>
  </si>
  <si>
    <t xml:space="preserve"> SO06</t>
  </si>
  <si>
    <t>rýhy</t>
  </si>
  <si>
    <t xml:space="preserve"> SO06/ 06.1</t>
  </si>
  <si>
    <t>B3</t>
  </si>
  <si>
    <t>beton chráničky</t>
  </si>
  <si>
    <t>(0,98+2,25+0,85+0,56+1,12+0,5+0,42+1,24+1,65+0,32+1,1+0,98+0,735)*0,3</t>
  </si>
  <si>
    <t>(2,92+0,84*3+17,2+0,735*2)*0,4+(0,98*0,5*2)+((0,564))+((((15*0,3))))</t>
  </si>
  <si>
    <t>Použití figury:</t>
  </si>
  <si>
    <t>Obsypání potrubí ručně sypaninou bez prohození sítem, uloženou do 3 m</t>
  </si>
  <si>
    <t>Zásyp jam, šachet rýh nebo kolem objektů sypaninou se zhutněním</t>
  </si>
  <si>
    <t>Lože pod potrubí otevřený výkop ze štěrkopísku</t>
  </si>
  <si>
    <t>Hloubení rýh nezapažených š do 2000 mm v hornině třídy těžitelnosti I, skupiny 3 objem do 500 m3 strojně</t>
  </si>
  <si>
    <t>Vodorovné přemístění do 10000 m výkopku/sypaniny z horniny třídy těžitelnosti I, skupiny 1 až 3</t>
  </si>
  <si>
    <t>Nakládání výkopku z hornin třídy těžitelnosti I, skupiny 1 až 3 přes 100 m3</t>
  </si>
  <si>
    <t>Poplatek za uložení na skládce (skládkovné) zeminy a kamení kód odpadu 17 05 04</t>
  </si>
  <si>
    <t>Uložení sypaniny na skládky nebo meziskládky</t>
  </si>
  <si>
    <t>Hloubení zapažených rýh š do 2000 mm v hornině třídy těžitelnosti I, skupiny 1 a 2 objem do 500 m3</t>
  </si>
  <si>
    <t>Vodorovné přemístění do 500 m výkopku/sypaniny z horniny třídy těžitelnosti I, skupiny 1 až 3</t>
  </si>
  <si>
    <t xml:space="preserve"> SO06/ 06.2</t>
  </si>
  <si>
    <t xml:space="preserve"> SO06/ 06.3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</si>
  <si>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</si>
  <si>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</si>
  <si>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</si>
  <si>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</si>
  <si>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</si>
  <si>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</si>
  <si>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</si>
  <si>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</si>
  <si>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</si>
  <si>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</si>
  <si>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</si>
  <si>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</si>
  <si>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</si>
  <si>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</si>
  <si>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</si>
  <si>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</si>
  <si>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</si>
  <si>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</si>
  <si>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</si>
  <si>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</si>
  <si>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</si>
  <si>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</si>
  <si>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</si>
  <si>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</si>
  <si>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</si>
  <si>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</si>
  <si>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</si>
  <si>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</si>
  <si>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</si>
  <si>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</si>
  <si>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</si>
  <si>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</si>
  <si>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</si>
  <si>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</si>
  <si>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</si>
  <si>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</si>
  <si>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</si>
  <si>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</si>
  <si>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</si>
  <si>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</si>
  <si>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</si>
  <si>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</si>
  <si>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</si>
  <si>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</si>
  <si>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</si>
  <si>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</si>
  <si>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</si>
  <si>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</si>
  <si>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</si>
  <si>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</si>
  <si>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</si>
  <si>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</si>
  <si>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</si>
  <si>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</si>
  <si>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</si>
  <si>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</si>
  <si>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</si>
  <si>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</si>
  <si>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</si>
  <si>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</si>
  <si>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</si>
  <si>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</si>
  <si>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</si>
  <si>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</si>
  <si>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</si>
  <si>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</si>
  <si>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</si>
  <si>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</si>
  <si>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</si>
  <si>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</si>
  <si>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</si>
  <si>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</si>
  <si>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</si>
  <si>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</si>
  <si>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</si>
  <si>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</si>
  <si>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</si>
  <si>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</si>
  <si>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</si>
  <si>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</si>
  <si>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</si>
  <si>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</si>
  <si>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</si>
  <si>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</si>
  <si>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</si>
  <si>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</si>
  <si>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</si>
  <si>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</si>
  <si>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</si>
  <si>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</si>
  <si>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</si>
  <si>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</si>
  <si>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</si>
  <si>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</si>
  <si>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</si>
  <si>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</si>
  <si>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</si>
  <si>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</si>
  <si>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</si>
  <si>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</si>
  <si>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</si>
  <si>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</si>
  <si>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</si>
  <si>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</si>
  <si>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</si>
  <si>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</si>
  <si>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</si>
  <si>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</si>
  <si>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</si>
  <si>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</si>
  <si>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</si>
  <si>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</si>
  <si>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</si>
  <si>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</si>
  <si>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</si>
  <si>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</si>
  <si>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</si>
  <si>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</si>
  <si>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</si>
  <si>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</si>
  <si>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</si>
  <si>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</si>
  <si>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</si>
  <si>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</si>
  <si>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</si>
  <si>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</si>
  <si>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</si>
  <si>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</si>
  <si>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</si>
  <si>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</si>
  <si>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</si>
  <si>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</si>
  <si>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</si>
  <si>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</si>
  <si>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</si>
  <si>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</si>
  <si>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</si>
  <si>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</si>
  <si>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</si>
  <si>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</si>
  <si>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</si>
  <si>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</si>
  <si>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</si>
  <si>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</si>
  <si>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</si>
  <si>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</si>
  <si>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</si>
  <si>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</si>
  <si>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</si>
  <si>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</si>
  <si>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</si>
  <si>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</si>
  <si>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</si>
  <si>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</si>
  <si>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</si>
  <si>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</si>
  <si>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</si>
  <si>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</si>
  <si>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</si>
  <si>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</si>
  <si>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</si>
  <si>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</si>
  <si>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</si>
  <si>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</si>
  <si>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</si>
  <si>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</si>
  <si>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</si>
  <si>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</si>
  <si>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</si>
  <si>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</si>
  <si>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</si>
  <si>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</si>
  <si>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</si>
  <si>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</si>
  <si>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</si>
  <si>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</si>
  <si>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</si>
  <si>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</si>
  <si>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</si>
  <si>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</si>
  <si>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</si>
  <si>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Ing. Gabriela Kozdrová</t>
  </si>
  <si>
    <t>Schválil:</t>
  </si>
  <si>
    <t>Kontroloval:</t>
  </si>
  <si>
    <t>Zpracoval:</t>
  </si>
  <si>
    <t>2.</t>
  </si>
  <si>
    <t>Pořadové číslo v seznamu:</t>
  </si>
  <si>
    <t>TP-4-507-23</t>
  </si>
  <si>
    <t>Archivní číslo dokumentu:</t>
  </si>
  <si>
    <t>TP-S-192-23</t>
  </si>
  <si>
    <t>Číslo seznamu:</t>
  </si>
  <si>
    <t>66806001</t>
  </si>
  <si>
    <t>Zakázka číslo:</t>
  </si>
  <si>
    <t>Technická pomoc</t>
  </si>
  <si>
    <t>Stupeň:</t>
  </si>
  <si>
    <t>ul. Lesní 190, Jablunkov</t>
  </si>
  <si>
    <t>Místo stavby:</t>
  </si>
  <si>
    <t>Objednatel:</t>
  </si>
  <si>
    <t>Rozpočet - Stavební a ostatní profese</t>
  </si>
  <si>
    <t>Úprava rozpočtů</t>
  </si>
  <si>
    <t>Školní jídelna Lesní 190 v Jablunkově</t>
  </si>
  <si>
    <r>
      <t xml:space="preserve">TŘINECKÁ PROJEKCE, a.s.
</t>
    </r>
    <r>
      <rPr>
        <b/>
        <sz val="10"/>
        <rFont val="Times New Roman"/>
        <family val="1"/>
      </rPr>
      <t>S TRADICÍ OD ROKU 1958
DRŽITEL CERTIFIKÁTU ISO 9001
PROJEKTOVÁNÍ – INŽENÝRING – DODÁVKY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</si>
</sst>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%"/>
    <numFmt numFmtId="165" formatCode="dd\.mm\.yyyy"/>
    <numFmt numFmtId="166" formatCode="#,##0.00000"/>
    <numFmt numFmtId="167" formatCode="#,##0.000"/>
    <numFmt numFmtId="168" formatCode="mm\ /\ yyyy"/>
  </numFmts>
  <fonts count="6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color rgb="FF000000"/>
      <name val="Arial CE"/>
      <family val="2"/>
    </font>
    <font>
      <b/>
      <sz val="9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  <font>
      <sz val="10"/>
      <name val="Arial Narrow"/>
      <family val="2"/>
    </font>
    <font>
      <sz val="14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26"/>
      <name val="Arial Narrow"/>
      <family val="2"/>
    </font>
    <font>
      <sz val="18"/>
      <name val="Arial Narrow"/>
      <family val="2"/>
    </font>
    <font>
      <b/>
      <sz val="16"/>
      <name val="Arial Narrow"/>
      <family val="2"/>
    </font>
    <font>
      <i/>
      <sz val="26"/>
      <color indexed="10"/>
      <name val="Arial Narrow"/>
      <family val="2"/>
    </font>
    <font>
      <b/>
      <sz val="22"/>
      <name val="Arial Narrow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i/>
      <sz val="26"/>
      <color indexed="10"/>
      <name val="Times New Roman"/>
      <family val="1"/>
    </font>
    <font>
      <sz val="11"/>
      <color theme="0"/>
      <name val="Arial CE"/>
      <family val="2"/>
    </font>
    <font>
      <sz val="8"/>
      <color theme="0"/>
      <name val="Arial CE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35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1" fillId="4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8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8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166" fontId="27" fillId="0" borderId="0" xfId="0" applyNumberFormat="1" applyFont="1" applyAlignment="1">
      <alignment vertical="center"/>
    </xf>
    <xf numFmtId="4" fontId="27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166" fontId="2" fillId="0" borderId="20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4" fontId="23" fillId="0" borderId="0" xfId="0" applyNumberFormat="1" applyFont="1"/>
    <xf numFmtId="166" fontId="32" fillId="0" borderId="10" xfId="0" applyNumberFormat="1" applyFont="1" applyBorder="1"/>
    <xf numFmtId="166" fontId="32" fillId="0" borderId="11" xfId="0" applyNumberFormat="1" applyFont="1" applyBorder="1"/>
    <xf numFmtId="4" fontId="33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1" fillId="0" borderId="22" xfId="0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center" vertical="center" wrapText="1"/>
    </xf>
    <xf numFmtId="167" fontId="21" fillId="0" borderId="22" xfId="0" applyNumberFormat="1" applyFont="1" applyBorder="1" applyAlignment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>
      <alignment vertical="center"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7" fillId="0" borderId="22" xfId="0" applyFont="1" applyBorder="1" applyAlignment="1">
      <alignment horizontal="center" vertical="center"/>
    </xf>
    <xf numFmtId="49" fontId="37" fillId="0" borderId="22" xfId="0" applyNumberFormat="1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center" vertical="center" wrapText="1"/>
    </xf>
    <xf numFmtId="167" fontId="37" fillId="0" borderId="22" xfId="0" applyNumberFormat="1" applyFont="1" applyBorder="1" applyAlignment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>
      <alignment vertical="center"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37" fillId="2" borderId="19" xfId="0" applyFont="1" applyFill="1" applyBorder="1" applyAlignment="1" applyProtection="1">
      <alignment horizontal="left" vertical="center"/>
      <protection locked="0"/>
    </xf>
    <xf numFmtId="0" fontId="37" fillId="0" borderId="20" xfId="0" applyFont="1" applyBorder="1" applyAlignment="1">
      <alignment horizontal="center"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4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6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167" fontId="0" fillId="0" borderId="0" xfId="0" applyNumberFormat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2" fillId="0" borderId="23" xfId="0" applyFont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6" xfId="0" applyFont="1" applyBorder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42" fillId="0" borderId="0" xfId="0" applyFont="1" applyBorder="1" applyAlignment="1">
      <alignment vertical="top"/>
    </xf>
    <xf numFmtId="0" fontId="42" fillId="0" borderId="0" xfId="0" applyFont="1" applyAlignment="1">
      <alignment vertical="top"/>
    </xf>
    <xf numFmtId="0" fontId="42" fillId="0" borderId="23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4" fillId="0" borderId="29" xfId="0" applyFont="1" applyBorder="1" applyAlignment="1">
      <alignment horizontal="left"/>
    </xf>
    <xf numFmtId="0" fontId="47" fillId="0" borderId="29" xfId="0" applyFont="1" applyBorder="1"/>
    <xf numFmtId="0" fontId="42" fillId="0" borderId="26" xfId="0" applyFont="1" applyBorder="1" applyAlignment="1">
      <alignment vertical="top"/>
    </xf>
    <xf numFmtId="0" fontId="42" fillId="0" borderId="27" xfId="0" applyFont="1" applyBorder="1" applyAlignment="1">
      <alignment vertical="top"/>
    </xf>
    <xf numFmtId="0" fontId="42" fillId="0" borderId="28" xfId="0" applyFont="1" applyBorder="1" applyAlignment="1">
      <alignment vertical="top"/>
    </xf>
    <xf numFmtId="0" fontId="42" fillId="0" borderId="29" xfId="0" applyFont="1" applyBorder="1" applyAlignment="1">
      <alignment vertical="top"/>
    </xf>
    <xf numFmtId="0" fontId="42" fillId="0" borderId="30" xfId="0" applyFont="1" applyBorder="1" applyAlignment="1">
      <alignment vertical="top"/>
    </xf>
    <xf numFmtId="0" fontId="29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4" borderId="7" xfId="0" applyFont="1" applyFill="1" applyBorder="1" applyAlignment="1">
      <alignment horizontal="right"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  <xf numFmtId="0" fontId="51" fillId="0" borderId="0" xfId="21" applyFont="1">
      <alignment/>
      <protection/>
    </xf>
    <xf numFmtId="0" fontId="52" fillId="0" borderId="0" xfId="21" applyFont="1">
      <alignment/>
      <protection/>
    </xf>
    <xf numFmtId="0" fontId="53" fillId="0" borderId="0" xfId="22" applyFont="1">
      <alignment/>
      <protection/>
    </xf>
    <xf numFmtId="0" fontId="54" fillId="0" borderId="0" xfId="21" applyFont="1">
      <alignment/>
      <protection/>
    </xf>
    <xf numFmtId="0" fontId="51" fillId="0" borderId="0" xfId="21" applyFont="1" applyAlignment="1">
      <alignment horizontal="center"/>
      <protection/>
    </xf>
    <xf numFmtId="0" fontId="52" fillId="0" borderId="0" xfId="21" applyFont="1" applyAlignment="1">
      <alignment wrapText="1"/>
      <protection/>
    </xf>
    <xf numFmtId="0" fontId="52" fillId="0" borderId="0" xfId="21" applyFont="1" applyAlignment="1">
      <alignment horizontal="center"/>
      <protection/>
    </xf>
    <xf numFmtId="0" fontId="51" fillId="0" borderId="0" xfId="21" applyFont="1" applyAlignment="1">
      <alignment horizontal="center"/>
      <protection/>
    </xf>
    <xf numFmtId="0" fontId="55" fillId="0" borderId="0" xfId="21" applyFont="1" applyAlignment="1">
      <alignment horizontal="right"/>
      <protection/>
    </xf>
    <xf numFmtId="0" fontId="56" fillId="0" borderId="0" xfId="21" applyFont="1" applyAlignment="1">
      <alignment horizontal="left" indent="1"/>
      <protection/>
    </xf>
    <xf numFmtId="0" fontId="52" fillId="0" borderId="0" xfId="21" applyFont="1" applyAlignment="1">
      <alignment horizontal="left"/>
      <protection/>
    </xf>
    <xf numFmtId="49" fontId="52" fillId="0" borderId="0" xfId="21" applyNumberFormat="1" applyFont="1" applyAlignment="1">
      <alignment horizontal="left" indent="1"/>
      <protection/>
    </xf>
    <xf numFmtId="0" fontId="57" fillId="0" borderId="0" xfId="21" applyFont="1">
      <alignment/>
      <protection/>
    </xf>
    <xf numFmtId="0" fontId="58" fillId="0" borderId="0" xfId="21" applyFont="1" applyAlignment="1">
      <alignment horizontal="center" vertical="center" wrapText="1"/>
      <protection/>
    </xf>
    <xf numFmtId="168" fontId="52" fillId="0" borderId="0" xfId="21" applyNumberFormat="1" applyFont="1" applyAlignment="1">
      <alignment horizontal="left" indent="1"/>
      <protection/>
    </xf>
    <xf numFmtId="49" fontId="55" fillId="0" borderId="0" xfId="21" applyNumberFormat="1" applyFont="1" applyAlignment="1">
      <alignment horizontal="left" indent="1"/>
      <protection/>
    </xf>
    <xf numFmtId="0" fontId="51" fillId="0" borderId="0" xfId="21" applyFont="1" applyAlignment="1">
      <alignment horizontal="left"/>
      <protection/>
    </xf>
    <xf numFmtId="0" fontId="59" fillId="0" borderId="0" xfId="21" applyFont="1" applyAlignment="1">
      <alignment horizontal="center" vertical="center"/>
      <protection/>
    </xf>
    <xf numFmtId="0" fontId="59" fillId="0" borderId="0" xfId="21" applyFont="1" applyAlignment="1">
      <alignment horizontal="center" vertical="center" wrapText="1"/>
      <protection/>
    </xf>
    <xf numFmtId="0" fontId="60" fillId="0" borderId="0" xfId="21" applyFont="1">
      <alignment/>
      <protection/>
    </xf>
    <xf numFmtId="0" fontId="61" fillId="0" borderId="0" xfId="21" applyFont="1" applyAlignment="1">
      <alignment horizontal="center" vertical="center" wrapText="1"/>
      <protection/>
    </xf>
    <xf numFmtId="0" fontId="58" fillId="0" borderId="0" xfId="21" applyFont="1" applyAlignment="1">
      <alignment horizontal="center" vertical="center" wrapText="1"/>
      <protection/>
    </xf>
    <xf numFmtId="0" fontId="62" fillId="0" borderId="29" xfId="21" applyFont="1" applyBorder="1" applyAlignment="1">
      <alignment horizontal="center" vertical="center"/>
      <protection/>
    </xf>
    <xf numFmtId="0" fontId="62" fillId="0" borderId="29" xfId="21" applyFont="1" applyBorder="1" applyAlignment="1">
      <alignment horizontal="center" vertical="center" wrapText="1"/>
      <protection/>
    </xf>
    <xf numFmtId="0" fontId="64" fillId="0" borderId="29" xfId="21" applyFont="1" applyBorder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_ŠTÍTEK - subdodavatel NA SLOŽKU" xfId="21"/>
    <cellStyle name="Normální 2" xfId="2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oneCellAnchor xmlns:xdr="http://schemas.openxmlformats.org/drawingml/2006/spreadsheetDrawing">
        <xdr:from>
          <xdr:col>0</xdr:col>
          <xdr:colOff>28575</xdr:colOff>
          <xdr:row>26</xdr:row>
          <xdr:rowOff>228600</xdr:rowOff>
        </xdr:from>
        <xdr:ext cx="5905500" cy="790575"/>
        <xdr:sp macro="" textlink="">
          <xdr:nvSpPr>
            <xdr:cNvPr id="24577" name="Object 1" hidden="1">
              <a:extLst xmlns:a="http://schemas.openxmlformats.org/drawingml/2006/main"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850B1913-8E97-4662-BC75-A3025C6A9691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xdr:twoCellAnchor>
    <xdr:from>
      <xdr:col>2</xdr:col>
      <xdr:colOff>2152650</xdr:colOff>
      <xdr:row>22</xdr:row>
      <xdr:rowOff>19050</xdr:rowOff>
    </xdr:from>
    <xdr:to>
      <xdr:col>3</xdr:col>
      <xdr:colOff>657225</xdr:colOff>
      <xdr:row>22</xdr:row>
      <xdr:rowOff>314325</xdr:rowOff>
    </xdr:to>
    <xdr:sp macro="" textlink="">
      <xdr:nvSpPr>
        <xdr:cNvPr id="2" name="Obdélník 1"/>
        <xdr:cNvSpPr/>
      </xdr:nvSpPr>
      <xdr:spPr>
        <a:xfrm>
          <a:off x="4657725" y="8201025"/>
          <a:ext cx="1924050" cy="295275"/>
        </a:xfrm>
        <a:prstGeom prst="rect">
          <a:avLst/>
        </a:prstGeom>
        <a:solidFill>
          <a:srgbClr val="FFFFFF"/>
        </a:solidFill>
        <a:ln w="6350">
          <a:solidFill>
            <a:schemeClr val="tx1">
              <a:alpha val="50000"/>
            </a:schemeClr>
          </a:solidFill>
          <a:prstDash val="sysDot"/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</xdr:col>
      <xdr:colOff>2152650</xdr:colOff>
      <xdr:row>23</xdr:row>
      <xdr:rowOff>19050</xdr:rowOff>
    </xdr:from>
    <xdr:to>
      <xdr:col>3</xdr:col>
      <xdr:colOff>657225</xdr:colOff>
      <xdr:row>23</xdr:row>
      <xdr:rowOff>314325</xdr:rowOff>
    </xdr:to>
    <xdr:sp macro="" textlink="">
      <xdr:nvSpPr>
        <xdr:cNvPr id="3" name="Obdélník 2"/>
        <xdr:cNvSpPr/>
      </xdr:nvSpPr>
      <xdr:spPr>
        <a:xfrm>
          <a:off x="4657725" y="8524875"/>
          <a:ext cx="1924050" cy="295275"/>
        </a:xfrm>
        <a:prstGeom prst="rect">
          <a:avLst/>
        </a:prstGeom>
        <a:solidFill>
          <a:srgbClr val="FFFFFF"/>
        </a:solidFill>
        <a:ln w="6350">
          <a:solidFill>
            <a:schemeClr val="tx1">
              <a:alpha val="50000"/>
            </a:schemeClr>
          </a:solidFill>
          <a:prstDash val="sysDot"/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</xdr:col>
      <xdr:colOff>2143125</xdr:colOff>
      <xdr:row>24</xdr:row>
      <xdr:rowOff>19050</xdr:rowOff>
    </xdr:from>
    <xdr:to>
      <xdr:col>3</xdr:col>
      <xdr:colOff>657225</xdr:colOff>
      <xdr:row>24</xdr:row>
      <xdr:rowOff>314325</xdr:rowOff>
    </xdr:to>
    <xdr:sp macro="" textlink="">
      <xdr:nvSpPr>
        <xdr:cNvPr id="4" name="Obdélník 3"/>
        <xdr:cNvSpPr/>
      </xdr:nvSpPr>
      <xdr:spPr>
        <a:xfrm>
          <a:off x="4648200" y="8848725"/>
          <a:ext cx="1933575" cy="295275"/>
        </a:xfrm>
        <a:prstGeom prst="rect">
          <a:avLst/>
        </a:prstGeom>
        <a:solidFill>
          <a:srgbClr val="FFFFFF"/>
        </a:solidFill>
        <a:ln w="6350">
          <a:solidFill>
            <a:schemeClr val="tx1">
              <a:alpha val="50000"/>
            </a:schemeClr>
          </a:solidFill>
          <a:prstDash val="sysDot"/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oneCellAnchor>
    <xdr:from>
      <xdr:col>0</xdr:col>
      <xdr:colOff>142875</xdr:colOff>
      <xdr:row>0</xdr:row>
      <xdr:rowOff>0</xdr:rowOff>
    </xdr:from>
    <xdr:ext cx="2019300" cy="666750"/>
    <xdr:pic>
      <xdr:nvPicPr>
        <xdr:cNvPr id="5" name="Obrázek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0"/>
          <a:ext cx="2019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342272245" TargetMode="External" /><Relationship Id="rId2" Type="http://schemas.openxmlformats.org/officeDocument/2006/relationships/hyperlink" Target="https://podminky.urs.cz/item/CS_URS_2022_01/444171111" TargetMode="External" /><Relationship Id="rId3" Type="http://schemas.openxmlformats.org/officeDocument/2006/relationships/hyperlink" Target="https://podminky.urs.cz/item/CS_URS_2022_01/622211041" TargetMode="External" /><Relationship Id="rId4" Type="http://schemas.openxmlformats.org/officeDocument/2006/relationships/hyperlink" Target="https://podminky.urs.cz/item/CS_URS_2022_01/622131321" TargetMode="External" /><Relationship Id="rId5" Type="http://schemas.openxmlformats.org/officeDocument/2006/relationships/hyperlink" Target="https://podminky.urs.cz/item/CS_URS_2022_01/622142002" TargetMode="External" /><Relationship Id="rId6" Type="http://schemas.openxmlformats.org/officeDocument/2006/relationships/hyperlink" Target="https://podminky.urs.cz/item/CS_URS_2021_01/622531011" TargetMode="External" /><Relationship Id="rId7" Type="http://schemas.openxmlformats.org/officeDocument/2006/relationships/hyperlink" Target="https://podminky.urs.cz/item/CS_URS_2022_01/941111111" TargetMode="External" /><Relationship Id="rId8" Type="http://schemas.openxmlformats.org/officeDocument/2006/relationships/hyperlink" Target="https://podminky.urs.cz/item/CS_URS_2022_01/941111211" TargetMode="External" /><Relationship Id="rId9" Type="http://schemas.openxmlformats.org/officeDocument/2006/relationships/hyperlink" Target="https://podminky.urs.cz/item/CS_URS_2022_01/941111811" TargetMode="External" /><Relationship Id="rId10" Type="http://schemas.openxmlformats.org/officeDocument/2006/relationships/hyperlink" Target="https://podminky.urs.cz/item/CS_URS_2022_01/946113114" TargetMode="External" /><Relationship Id="rId11" Type="http://schemas.openxmlformats.org/officeDocument/2006/relationships/hyperlink" Target="https://podminky.urs.cz/item/CS_URS_2022_01/946113214" TargetMode="External" /><Relationship Id="rId12" Type="http://schemas.openxmlformats.org/officeDocument/2006/relationships/hyperlink" Target="https://podminky.urs.cz/item/CS_URS_2022_01/946113814" TargetMode="External" /><Relationship Id="rId13" Type="http://schemas.openxmlformats.org/officeDocument/2006/relationships/hyperlink" Target="https://podminky.urs.cz/item/CS_URS_2022_01/998011001" TargetMode="External" /><Relationship Id="rId14" Type="http://schemas.openxmlformats.org/officeDocument/2006/relationships/hyperlink" Target="https://podminky.urs.cz/item/CS_URS_2022_01/998014211" TargetMode="External" /><Relationship Id="rId15" Type="http://schemas.openxmlformats.org/officeDocument/2006/relationships/hyperlink" Target="https://podminky.urs.cz/item/CS_URS_2022_01/712311101" TargetMode="External" /><Relationship Id="rId16" Type="http://schemas.openxmlformats.org/officeDocument/2006/relationships/hyperlink" Target="https://podminky.urs.cz/item/CS_URS_2022_01/712331101" TargetMode="External" /><Relationship Id="rId17" Type="http://schemas.openxmlformats.org/officeDocument/2006/relationships/hyperlink" Target="https://podminky.urs.cz/item/CS_URS_2022_01/712363031" TargetMode="External" /><Relationship Id="rId18" Type="http://schemas.openxmlformats.org/officeDocument/2006/relationships/hyperlink" Target="https://podminky.urs.cz/item/CS_URS_2022_01/712771271" TargetMode="External" /><Relationship Id="rId19" Type="http://schemas.openxmlformats.org/officeDocument/2006/relationships/hyperlink" Target="https://podminky.urs.cz/item/CS_URS_2022_01/712771271" TargetMode="External" /><Relationship Id="rId20" Type="http://schemas.openxmlformats.org/officeDocument/2006/relationships/hyperlink" Target="https://podminky.urs.cz/item/CS_URS_2022_01/712771333" TargetMode="External" /><Relationship Id="rId21" Type="http://schemas.openxmlformats.org/officeDocument/2006/relationships/hyperlink" Target="https://podminky.urs.cz/item/CS_URS_2022_01/712771403" TargetMode="External" /><Relationship Id="rId22" Type="http://schemas.openxmlformats.org/officeDocument/2006/relationships/hyperlink" Target="https://podminky.urs.cz/item/CS_URS_2022_01/712771523" TargetMode="External" /><Relationship Id="rId23" Type="http://schemas.openxmlformats.org/officeDocument/2006/relationships/hyperlink" Target="https://podminky.urs.cz/item/CS_URS_2022_01/712771601" TargetMode="External" /><Relationship Id="rId24" Type="http://schemas.openxmlformats.org/officeDocument/2006/relationships/hyperlink" Target="https://podminky.urs.cz/item/CS_URS_2022_01/712771611" TargetMode="External" /><Relationship Id="rId25" Type="http://schemas.openxmlformats.org/officeDocument/2006/relationships/hyperlink" Target="https://podminky.urs.cz/item/CS_URS_2022_01/998712101" TargetMode="External" /><Relationship Id="rId26" Type="http://schemas.openxmlformats.org/officeDocument/2006/relationships/hyperlink" Target="https://podminky.urs.cz/item/CS_URS_2022_01/713141152" TargetMode="External" /><Relationship Id="rId27" Type="http://schemas.openxmlformats.org/officeDocument/2006/relationships/hyperlink" Target="https://podminky.urs.cz/item/CS_URS_2022_01/713141131" TargetMode="External" /><Relationship Id="rId28" Type="http://schemas.openxmlformats.org/officeDocument/2006/relationships/hyperlink" Target="https://podminky.urs.cz/item/CS_URS_2022_01/998713101" TargetMode="External" /><Relationship Id="rId29" Type="http://schemas.openxmlformats.org/officeDocument/2006/relationships/hyperlink" Target="https://podminky.urs.cz/item/CS_URS_2022_01/998764101" TargetMode="External" /><Relationship Id="rId30" Type="http://schemas.openxmlformats.org/officeDocument/2006/relationships/hyperlink" Target="https://podminky.urs.cz/item/CS_URS_2022_01/998767101" TargetMode="External" /><Relationship Id="rId31" Type="http://schemas.openxmlformats.org/officeDocument/2006/relationships/drawing" Target="../drawings/drawing10.xml" /><Relationship Id="rId3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767832102" TargetMode="External" /><Relationship Id="rId2" Type="http://schemas.openxmlformats.org/officeDocument/2006/relationships/hyperlink" Target="https://podminky.urs.cz/item/CS_URS_2022_01/998767101" TargetMode="Externa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13107322" TargetMode="External" /><Relationship Id="rId2" Type="http://schemas.openxmlformats.org/officeDocument/2006/relationships/hyperlink" Target="https://podminky.urs.cz/item/CS_URS_2021_01/113107343" TargetMode="External" /><Relationship Id="rId3" Type="http://schemas.openxmlformats.org/officeDocument/2006/relationships/hyperlink" Target="https://podminky.urs.cz/item/CS_URS_2021_01/132154204" TargetMode="External" /><Relationship Id="rId4" Type="http://schemas.openxmlformats.org/officeDocument/2006/relationships/hyperlink" Target="https://podminky.urs.cz/item/CS_URS_2021_01/132251254" TargetMode="External" /><Relationship Id="rId5" Type="http://schemas.openxmlformats.org/officeDocument/2006/relationships/hyperlink" Target="https://podminky.urs.cz/item/CS_URS_2021_01/151102102" TargetMode="External" /><Relationship Id="rId6" Type="http://schemas.openxmlformats.org/officeDocument/2006/relationships/hyperlink" Target="https://podminky.urs.cz/item/CS_URS_2021_01/151102112" TargetMode="External" /><Relationship Id="rId7" Type="http://schemas.openxmlformats.org/officeDocument/2006/relationships/hyperlink" Target="https://podminky.urs.cz/item/CS_URS_2021_01/162351103" TargetMode="External" /><Relationship Id="rId8" Type="http://schemas.openxmlformats.org/officeDocument/2006/relationships/hyperlink" Target="https://podminky.urs.cz/item/CS_URS_2021_01/162751117" TargetMode="External" /><Relationship Id="rId9" Type="http://schemas.openxmlformats.org/officeDocument/2006/relationships/hyperlink" Target="https://podminky.urs.cz/item/CS_URS_2021_01/167151111" TargetMode="External" /><Relationship Id="rId10" Type="http://schemas.openxmlformats.org/officeDocument/2006/relationships/hyperlink" Target="https://podminky.urs.cz/item/CS_URS_2021_01/171201221" TargetMode="External" /><Relationship Id="rId11" Type="http://schemas.openxmlformats.org/officeDocument/2006/relationships/hyperlink" Target="https://podminky.urs.cz/item/CS_URS_2021_01/171251201" TargetMode="External" /><Relationship Id="rId12" Type="http://schemas.openxmlformats.org/officeDocument/2006/relationships/hyperlink" Target="https://podminky.urs.cz/item/CS_URS_2021_01/174151101" TargetMode="External" /><Relationship Id="rId13" Type="http://schemas.openxmlformats.org/officeDocument/2006/relationships/hyperlink" Target="https://podminky.urs.cz/item/CS_URS_2021_01/359901111" TargetMode="External" /><Relationship Id="rId14" Type="http://schemas.openxmlformats.org/officeDocument/2006/relationships/hyperlink" Target="https://podminky.urs.cz/item/CS_URS_2021_01/871211211" TargetMode="External" /><Relationship Id="rId15" Type="http://schemas.openxmlformats.org/officeDocument/2006/relationships/hyperlink" Target="https://podminky.urs.cz/item/CS_URS_2021_01/871260310" TargetMode="External" /><Relationship Id="rId16" Type="http://schemas.openxmlformats.org/officeDocument/2006/relationships/hyperlink" Target="https://podminky.urs.cz/item/CS_URS_2021_01/871350310" TargetMode="External" /><Relationship Id="rId17" Type="http://schemas.openxmlformats.org/officeDocument/2006/relationships/hyperlink" Target="https://podminky.urs.cz/item/CS_URS_2021_01/871360310" TargetMode="External" /><Relationship Id="rId18" Type="http://schemas.openxmlformats.org/officeDocument/2006/relationships/hyperlink" Target="https://podminky.urs.cz/item/CS_URS_2021_01/877211112" TargetMode="External" /><Relationship Id="rId19" Type="http://schemas.openxmlformats.org/officeDocument/2006/relationships/hyperlink" Target="https://podminky.urs.cz/item/CS_URS_2021_01/877260310" TargetMode="External" /><Relationship Id="rId20" Type="http://schemas.openxmlformats.org/officeDocument/2006/relationships/hyperlink" Target="https://podminky.urs.cz/item/CS_URS_2021_01/877260320" TargetMode="External" /><Relationship Id="rId21" Type="http://schemas.openxmlformats.org/officeDocument/2006/relationships/hyperlink" Target="https://podminky.urs.cz/item/CS_URS_2021_01/877350330" TargetMode="External" /><Relationship Id="rId22" Type="http://schemas.openxmlformats.org/officeDocument/2006/relationships/hyperlink" Target="https://podminky.urs.cz/item/CS_URS_2021_01/877360310" TargetMode="External" /><Relationship Id="rId23" Type="http://schemas.openxmlformats.org/officeDocument/2006/relationships/hyperlink" Target="https://podminky.urs.cz/item/CS_URS_2021_01/892241111" TargetMode="External" /><Relationship Id="rId24" Type="http://schemas.openxmlformats.org/officeDocument/2006/relationships/hyperlink" Target="https://podminky.urs.cz/item/CS_URS_2021_01/892271111" TargetMode="External" /><Relationship Id="rId25" Type="http://schemas.openxmlformats.org/officeDocument/2006/relationships/hyperlink" Target="https://podminky.urs.cz/item/CS_URS_2021_01/892351111" TargetMode="External" /><Relationship Id="rId26" Type="http://schemas.openxmlformats.org/officeDocument/2006/relationships/hyperlink" Target="https://podminky.urs.cz/item/CS_URS_2021_01/892381111" TargetMode="External" /><Relationship Id="rId27" Type="http://schemas.openxmlformats.org/officeDocument/2006/relationships/hyperlink" Target="https://podminky.urs.cz/item/CS_URS_2021_01/899721111" TargetMode="External" /><Relationship Id="rId28" Type="http://schemas.openxmlformats.org/officeDocument/2006/relationships/hyperlink" Target="https://podminky.urs.cz/item/CS_URS_2021_01/899722112" TargetMode="External" /><Relationship Id="rId29" Type="http://schemas.openxmlformats.org/officeDocument/2006/relationships/hyperlink" Target="https://podminky.urs.cz/item/CS_URS_2021_01/977151118" TargetMode="External" /><Relationship Id="rId30" Type="http://schemas.openxmlformats.org/officeDocument/2006/relationships/hyperlink" Target="https://podminky.urs.cz/item/CS_URS_2021_01/997221551" TargetMode="External" /><Relationship Id="rId31" Type="http://schemas.openxmlformats.org/officeDocument/2006/relationships/hyperlink" Target="https://podminky.urs.cz/item/CS_URS_2021_01/997221559" TargetMode="External" /><Relationship Id="rId32" Type="http://schemas.openxmlformats.org/officeDocument/2006/relationships/hyperlink" Target="https://podminky.urs.cz/item/CS_URS_2021_01/997221611" TargetMode="External" /><Relationship Id="rId33" Type="http://schemas.openxmlformats.org/officeDocument/2006/relationships/hyperlink" Target="https://podminky.urs.cz/item/CS_URS_2021_01/997221645" TargetMode="External" /><Relationship Id="rId34" Type="http://schemas.openxmlformats.org/officeDocument/2006/relationships/hyperlink" Target="https://podminky.urs.cz/item/CS_URS_2021_01/997221655" TargetMode="External" /><Relationship Id="rId35" Type="http://schemas.openxmlformats.org/officeDocument/2006/relationships/hyperlink" Target="https://podminky.urs.cz/item/CS_URS_2021_01/998276101" TargetMode="External" /><Relationship Id="rId36" Type="http://schemas.openxmlformats.org/officeDocument/2006/relationships/drawing" Target="../drawings/drawing20.xml" /><Relationship Id="rId37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13107322" TargetMode="External" /><Relationship Id="rId2" Type="http://schemas.openxmlformats.org/officeDocument/2006/relationships/hyperlink" Target="https://podminky.urs.cz/item/CS_URS_2021_01/113107343" TargetMode="External" /><Relationship Id="rId3" Type="http://schemas.openxmlformats.org/officeDocument/2006/relationships/hyperlink" Target="https://podminky.urs.cz/item/CS_URS_2021_01/132251254" TargetMode="External" /><Relationship Id="rId4" Type="http://schemas.openxmlformats.org/officeDocument/2006/relationships/hyperlink" Target="https://podminky.urs.cz/item/CS_URS_2021_01/162351103" TargetMode="External" /><Relationship Id="rId5" Type="http://schemas.openxmlformats.org/officeDocument/2006/relationships/hyperlink" Target="https://podminky.urs.cz/item/CS_URS_2021_01/162751117" TargetMode="External" /><Relationship Id="rId6" Type="http://schemas.openxmlformats.org/officeDocument/2006/relationships/hyperlink" Target="https://podminky.urs.cz/item/CS_URS_2021_01/167151111" TargetMode="External" /><Relationship Id="rId7" Type="http://schemas.openxmlformats.org/officeDocument/2006/relationships/hyperlink" Target="https://podminky.urs.cz/item/CS_URS_2021_01/171201221" TargetMode="External" /><Relationship Id="rId8" Type="http://schemas.openxmlformats.org/officeDocument/2006/relationships/hyperlink" Target="https://podminky.urs.cz/item/CS_URS_2021_01/171251201" TargetMode="External" /><Relationship Id="rId9" Type="http://schemas.openxmlformats.org/officeDocument/2006/relationships/hyperlink" Target="https://podminky.urs.cz/item/CS_URS_2021_01/174151101" TargetMode="External" /><Relationship Id="rId10" Type="http://schemas.openxmlformats.org/officeDocument/2006/relationships/hyperlink" Target="https://podminky.urs.cz/item/CS_URS_2021_01/871351142" TargetMode="External" /><Relationship Id="rId11" Type="http://schemas.openxmlformats.org/officeDocument/2006/relationships/hyperlink" Target="https://podminky.urs.cz/item/CS_URS_2021_01/871361141" TargetMode="External" /><Relationship Id="rId12" Type="http://schemas.openxmlformats.org/officeDocument/2006/relationships/hyperlink" Target="https://podminky.urs.cz/item/CS_URS_2021_01/899722114" TargetMode="External" /><Relationship Id="rId13" Type="http://schemas.openxmlformats.org/officeDocument/2006/relationships/hyperlink" Target="https://podminky.urs.cz/item/CS_URS_2021_01/977151127" TargetMode="External" /><Relationship Id="rId14" Type="http://schemas.openxmlformats.org/officeDocument/2006/relationships/hyperlink" Target="https://podminky.urs.cz/item/CS_URS_2021_01/977151128" TargetMode="External" /><Relationship Id="rId15" Type="http://schemas.openxmlformats.org/officeDocument/2006/relationships/hyperlink" Target="https://podminky.urs.cz/item/CS_URS_2021_01/997221551" TargetMode="External" /><Relationship Id="rId16" Type="http://schemas.openxmlformats.org/officeDocument/2006/relationships/hyperlink" Target="https://podminky.urs.cz/item/CS_URS_2021_01/997221559" TargetMode="External" /><Relationship Id="rId17" Type="http://schemas.openxmlformats.org/officeDocument/2006/relationships/hyperlink" Target="https://podminky.urs.cz/item/CS_URS_2021_01/997221611" TargetMode="External" /><Relationship Id="rId18" Type="http://schemas.openxmlformats.org/officeDocument/2006/relationships/hyperlink" Target="https://podminky.urs.cz/item/CS_URS_2021_01/997221625" TargetMode="External" /><Relationship Id="rId19" Type="http://schemas.openxmlformats.org/officeDocument/2006/relationships/hyperlink" Target="https://podminky.urs.cz/item/CS_URS_2021_01/997221645" TargetMode="External" /><Relationship Id="rId20" Type="http://schemas.openxmlformats.org/officeDocument/2006/relationships/hyperlink" Target="https://podminky.urs.cz/item/CS_URS_2021_01/997221655" TargetMode="External" /><Relationship Id="rId21" Type="http://schemas.openxmlformats.org/officeDocument/2006/relationships/hyperlink" Target="https://podminky.urs.cz/item/CS_URS_2021_01/998272201" TargetMode="External" /><Relationship Id="rId22" Type="http://schemas.openxmlformats.org/officeDocument/2006/relationships/hyperlink" Target="https://podminky.urs.cz/item/CS_URS_2021_01/998767101" TargetMode="External" /><Relationship Id="rId23" Type="http://schemas.openxmlformats.org/officeDocument/2006/relationships/drawing" Target="../drawings/drawing21.xml" /><Relationship Id="rId2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13107322" TargetMode="External" /><Relationship Id="rId2" Type="http://schemas.openxmlformats.org/officeDocument/2006/relationships/hyperlink" Target="https://podminky.urs.cz/item/CS_URS_2021_01/113107343" TargetMode="External" /><Relationship Id="rId3" Type="http://schemas.openxmlformats.org/officeDocument/2006/relationships/hyperlink" Target="https://podminky.urs.cz/item/CS_URS_2021_01/132251254" TargetMode="External" /><Relationship Id="rId4" Type="http://schemas.openxmlformats.org/officeDocument/2006/relationships/hyperlink" Target="https://podminky.urs.cz/item/CS_URS_2021_01/162351103" TargetMode="External" /><Relationship Id="rId5" Type="http://schemas.openxmlformats.org/officeDocument/2006/relationships/hyperlink" Target="https://podminky.urs.cz/item/CS_URS_2021_01/162751117" TargetMode="External" /><Relationship Id="rId6" Type="http://schemas.openxmlformats.org/officeDocument/2006/relationships/hyperlink" Target="https://podminky.urs.cz/item/CS_URS_2021_01/167151111" TargetMode="External" /><Relationship Id="rId7" Type="http://schemas.openxmlformats.org/officeDocument/2006/relationships/hyperlink" Target="https://podminky.urs.cz/item/CS_URS_2021_01/171201221" TargetMode="External" /><Relationship Id="rId8" Type="http://schemas.openxmlformats.org/officeDocument/2006/relationships/hyperlink" Target="https://podminky.urs.cz/item/CS_URS_2021_01/171251201" TargetMode="External" /><Relationship Id="rId9" Type="http://schemas.openxmlformats.org/officeDocument/2006/relationships/hyperlink" Target="https://podminky.urs.cz/item/CS_URS_2021_01/174151101" TargetMode="External" /><Relationship Id="rId10" Type="http://schemas.openxmlformats.org/officeDocument/2006/relationships/hyperlink" Target="https://podminky.urs.cz/item/CS_URS_2021_01/871161211" TargetMode="External" /><Relationship Id="rId11" Type="http://schemas.openxmlformats.org/officeDocument/2006/relationships/hyperlink" Target="https://podminky.urs.cz/item/CS_URS_2021_01/871181211" TargetMode="External" /><Relationship Id="rId12" Type="http://schemas.openxmlformats.org/officeDocument/2006/relationships/hyperlink" Target="https://podminky.urs.cz/item/CS_URS_2021_01/877161110" TargetMode="External" /><Relationship Id="rId13" Type="http://schemas.openxmlformats.org/officeDocument/2006/relationships/hyperlink" Target="https://podminky.urs.cz/item/CS_URS_2021_01/877161112" TargetMode="External" /><Relationship Id="rId14" Type="http://schemas.openxmlformats.org/officeDocument/2006/relationships/hyperlink" Target="https://podminky.urs.cz/item/CS_URS_2021_01/877181112" TargetMode="External" /><Relationship Id="rId15" Type="http://schemas.openxmlformats.org/officeDocument/2006/relationships/hyperlink" Target="https://podminky.urs.cz/item/CS_URS_2021_01/892241111" TargetMode="External" /><Relationship Id="rId16" Type="http://schemas.openxmlformats.org/officeDocument/2006/relationships/hyperlink" Target="https://podminky.urs.cz/item/CS_URS_2021_01/899721111" TargetMode="External" /><Relationship Id="rId17" Type="http://schemas.openxmlformats.org/officeDocument/2006/relationships/hyperlink" Target="https://podminky.urs.cz/item/CS_URS_2021_01/899722112" TargetMode="External" /><Relationship Id="rId18" Type="http://schemas.openxmlformats.org/officeDocument/2006/relationships/hyperlink" Target="https://podminky.urs.cz/item/CS_URS_2021_01/977151116" TargetMode="External" /><Relationship Id="rId19" Type="http://schemas.openxmlformats.org/officeDocument/2006/relationships/hyperlink" Target="https://podminky.urs.cz/item/CS_URS_2021_01/977151118" TargetMode="External" /><Relationship Id="rId20" Type="http://schemas.openxmlformats.org/officeDocument/2006/relationships/hyperlink" Target="https://podminky.urs.cz/item/CS_URS_2021_01/997221551" TargetMode="External" /><Relationship Id="rId21" Type="http://schemas.openxmlformats.org/officeDocument/2006/relationships/hyperlink" Target="https://podminky.urs.cz/item/CS_URS_2021_01/997221559" TargetMode="External" /><Relationship Id="rId22" Type="http://schemas.openxmlformats.org/officeDocument/2006/relationships/hyperlink" Target="https://podminky.urs.cz/item/CS_URS_2021_01/997221611" TargetMode="External" /><Relationship Id="rId23" Type="http://schemas.openxmlformats.org/officeDocument/2006/relationships/hyperlink" Target="https://podminky.urs.cz/item/CS_URS_2021_01/997221645" TargetMode="External" /><Relationship Id="rId24" Type="http://schemas.openxmlformats.org/officeDocument/2006/relationships/hyperlink" Target="https://podminky.urs.cz/item/CS_URS_2021_01/997221655" TargetMode="External" /><Relationship Id="rId25" Type="http://schemas.openxmlformats.org/officeDocument/2006/relationships/hyperlink" Target="https://podminky.urs.cz/item/CS_URS_2021_01/998276101" TargetMode="External" /><Relationship Id="rId26" Type="http://schemas.openxmlformats.org/officeDocument/2006/relationships/drawing" Target="../drawings/drawing22.xml" /><Relationship Id="rId27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31251102" TargetMode="External" /><Relationship Id="rId2" Type="http://schemas.openxmlformats.org/officeDocument/2006/relationships/hyperlink" Target="https://podminky.urs.cz/item/CS_URS_2021_01/162351103" TargetMode="External" /><Relationship Id="rId3" Type="http://schemas.openxmlformats.org/officeDocument/2006/relationships/hyperlink" Target="https://podminky.urs.cz/item/CS_URS_2021_01/162751117" TargetMode="External" /><Relationship Id="rId4" Type="http://schemas.openxmlformats.org/officeDocument/2006/relationships/hyperlink" Target="https://podminky.urs.cz/item/CS_URS_2021_01/167151101" TargetMode="External" /><Relationship Id="rId5" Type="http://schemas.openxmlformats.org/officeDocument/2006/relationships/hyperlink" Target="https://podminky.urs.cz/item/CS_URS_2021_01/171201221" TargetMode="External" /><Relationship Id="rId6" Type="http://schemas.openxmlformats.org/officeDocument/2006/relationships/hyperlink" Target="https://podminky.urs.cz/item/CS_URS_2021_01/171251201" TargetMode="External" /><Relationship Id="rId7" Type="http://schemas.openxmlformats.org/officeDocument/2006/relationships/hyperlink" Target="https://podminky.urs.cz/item/CS_URS_2021_01/174151101" TargetMode="External" /><Relationship Id="rId8" Type="http://schemas.openxmlformats.org/officeDocument/2006/relationships/hyperlink" Target="https://podminky.urs.cz/item/CS_URS_2021_01/247571113" TargetMode="External" /><Relationship Id="rId9" Type="http://schemas.openxmlformats.org/officeDocument/2006/relationships/hyperlink" Target="https://podminky.urs.cz/item/CS_URS_2021_01/271532213" TargetMode="External" /><Relationship Id="rId10" Type="http://schemas.openxmlformats.org/officeDocument/2006/relationships/hyperlink" Target="https://podminky.urs.cz/item/CS_URS_2021_01/894812315" TargetMode="External" /><Relationship Id="rId11" Type="http://schemas.openxmlformats.org/officeDocument/2006/relationships/hyperlink" Target="https://podminky.urs.cz/item/CS_URS_2021_01/894812321" TargetMode="External" /><Relationship Id="rId12" Type="http://schemas.openxmlformats.org/officeDocument/2006/relationships/hyperlink" Target="https://podminky.urs.cz/item/CS_URS_2021_01/894812322" TargetMode="External" /><Relationship Id="rId13" Type="http://schemas.openxmlformats.org/officeDocument/2006/relationships/hyperlink" Target="https://podminky.urs.cz/item/CS_URS_2021_01/894812323" TargetMode="External" /><Relationship Id="rId14" Type="http://schemas.openxmlformats.org/officeDocument/2006/relationships/hyperlink" Target="https://podminky.urs.cz/item/CS_URS_2021_01/894812331" TargetMode="External" /><Relationship Id="rId15" Type="http://schemas.openxmlformats.org/officeDocument/2006/relationships/hyperlink" Target="https://podminky.urs.cz/item/CS_URS_2021_01/894812332" TargetMode="External" /><Relationship Id="rId16" Type="http://schemas.openxmlformats.org/officeDocument/2006/relationships/hyperlink" Target="https://podminky.urs.cz/item/CS_URS_2021_01/894812377" TargetMode="External" /><Relationship Id="rId17" Type="http://schemas.openxmlformats.org/officeDocument/2006/relationships/hyperlink" Target="https://podminky.urs.cz/item/CS_URS_2021_01/899620151" TargetMode="External" /><Relationship Id="rId18" Type="http://schemas.openxmlformats.org/officeDocument/2006/relationships/hyperlink" Target="https://podminky.urs.cz/item/CS_URS_2021_01/899640111" TargetMode="External" /><Relationship Id="rId19" Type="http://schemas.openxmlformats.org/officeDocument/2006/relationships/hyperlink" Target="https://podminky.urs.cz/item/CS_URS_2021_01/961055111" TargetMode="External" /><Relationship Id="rId20" Type="http://schemas.openxmlformats.org/officeDocument/2006/relationships/hyperlink" Target="https://podminky.urs.cz/item/CS_URS_2021_01/997221551" TargetMode="External" /><Relationship Id="rId21" Type="http://schemas.openxmlformats.org/officeDocument/2006/relationships/hyperlink" Target="https://podminky.urs.cz/item/CS_URS_2021_01/997221559" TargetMode="External" /><Relationship Id="rId22" Type="http://schemas.openxmlformats.org/officeDocument/2006/relationships/hyperlink" Target="https://podminky.urs.cz/item/CS_URS_2021_01/997221625" TargetMode="External" /><Relationship Id="rId23" Type="http://schemas.openxmlformats.org/officeDocument/2006/relationships/hyperlink" Target="https://podminky.urs.cz/item/CS_URS_2021_01/998271301" TargetMode="External" /><Relationship Id="rId24" Type="http://schemas.openxmlformats.org/officeDocument/2006/relationships/hyperlink" Target="https://podminky.urs.cz/item/CS_URS_2021_01/230220006" TargetMode="External" /><Relationship Id="rId25" Type="http://schemas.openxmlformats.org/officeDocument/2006/relationships/drawing" Target="../drawings/drawing23.xml" /><Relationship Id="rId26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962032231" TargetMode="External" /><Relationship Id="rId2" Type="http://schemas.openxmlformats.org/officeDocument/2006/relationships/hyperlink" Target="https://podminky.urs.cz/item/CS_URS_2022_01/966071132" TargetMode="External" /><Relationship Id="rId3" Type="http://schemas.openxmlformats.org/officeDocument/2006/relationships/hyperlink" Target="https://podminky.urs.cz/item/CS_URS_2022_01/968082018" TargetMode="External" /><Relationship Id="rId4" Type="http://schemas.openxmlformats.org/officeDocument/2006/relationships/hyperlink" Target="https://podminky.urs.cz/item/CS_URS_2022_01/997013111" TargetMode="External" /><Relationship Id="rId5" Type="http://schemas.openxmlformats.org/officeDocument/2006/relationships/hyperlink" Target="https://podminky.urs.cz/item/CS_URS_2022_01/997013501" TargetMode="External" /><Relationship Id="rId6" Type="http://schemas.openxmlformats.org/officeDocument/2006/relationships/hyperlink" Target="https://podminky.urs.cz/item/CS_URS_2022_01/997013509" TargetMode="External" /><Relationship Id="rId7" Type="http://schemas.openxmlformats.org/officeDocument/2006/relationships/hyperlink" Target="https://podminky.urs.cz/item/CS_URS_2022_01/997013601" TargetMode="External" /><Relationship Id="rId8" Type="http://schemas.openxmlformats.org/officeDocument/2006/relationships/hyperlink" Target="https://podminky.urs.cz/item/CS_URS_2022_01/997013631" TargetMode="External" /><Relationship Id="rId9" Type="http://schemas.openxmlformats.org/officeDocument/2006/relationships/drawing" Target="../drawings/drawing3.xml" /><Relationship Id="rId1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311231116" TargetMode="External" /><Relationship Id="rId2" Type="http://schemas.openxmlformats.org/officeDocument/2006/relationships/hyperlink" Target="https://podminky.urs.cz/item/CS_URS_2022_01/622131321" TargetMode="External" /><Relationship Id="rId3" Type="http://schemas.openxmlformats.org/officeDocument/2006/relationships/hyperlink" Target="https://podminky.urs.cz/item/CS_URS_2022_01/622142001" TargetMode="External" /><Relationship Id="rId4" Type="http://schemas.openxmlformats.org/officeDocument/2006/relationships/hyperlink" Target="https://podminky.urs.cz/item/CS_URS_2022_01/622211021" TargetMode="External" /><Relationship Id="rId5" Type="http://schemas.openxmlformats.org/officeDocument/2006/relationships/hyperlink" Target="https://podminky.urs.cz/item/CS_URS_2022_01/622252001" TargetMode="External" /><Relationship Id="rId6" Type="http://schemas.openxmlformats.org/officeDocument/2006/relationships/hyperlink" Target="https://podminky.urs.cz/item/CS_URS_2021_01/622531011" TargetMode="External" /><Relationship Id="rId7" Type="http://schemas.openxmlformats.org/officeDocument/2006/relationships/hyperlink" Target="https://podminky.urs.cz/item/CS_URS_2022_01/946111113" TargetMode="External" /><Relationship Id="rId8" Type="http://schemas.openxmlformats.org/officeDocument/2006/relationships/hyperlink" Target="https://podminky.urs.cz/item/CS_URS_2022_01/946111213" TargetMode="External" /><Relationship Id="rId9" Type="http://schemas.openxmlformats.org/officeDocument/2006/relationships/hyperlink" Target="https://podminky.urs.cz/item/CS_URS_2022_01/946111813" TargetMode="External" /><Relationship Id="rId10" Type="http://schemas.openxmlformats.org/officeDocument/2006/relationships/hyperlink" Target="https://podminky.urs.cz/item/CS_URS_2022_01/998021021" TargetMode="External" /><Relationship Id="rId11" Type="http://schemas.openxmlformats.org/officeDocument/2006/relationships/hyperlink" Target="https://podminky.urs.cz/item/CS_URS_2022_01/764226442" TargetMode="External" /><Relationship Id="rId12" Type="http://schemas.openxmlformats.org/officeDocument/2006/relationships/hyperlink" Target="https://podminky.urs.cz/item/CS_URS_2022_01/998764101" TargetMode="External" /><Relationship Id="rId13" Type="http://schemas.openxmlformats.org/officeDocument/2006/relationships/hyperlink" Target="https://podminky.urs.cz/item/CS_URS_2022_01/766694111" TargetMode="External" /><Relationship Id="rId14" Type="http://schemas.openxmlformats.org/officeDocument/2006/relationships/hyperlink" Target="https://podminky.urs.cz/item/CS_URS_2022_01/766694112" TargetMode="External" /><Relationship Id="rId15" Type="http://schemas.openxmlformats.org/officeDocument/2006/relationships/hyperlink" Target="https://podminky.urs.cz/item/CS_URS_2022_01/998766101" TargetMode="External" /><Relationship Id="rId16" Type="http://schemas.openxmlformats.org/officeDocument/2006/relationships/hyperlink" Target="https://podminky.urs.cz/item/CS_URS_2022_01/767610125" TargetMode="External" /><Relationship Id="rId17" Type="http://schemas.openxmlformats.org/officeDocument/2006/relationships/hyperlink" Target="https://podminky.urs.cz/item/CS_URS_2022_01/767610126" TargetMode="External" /><Relationship Id="rId18" Type="http://schemas.openxmlformats.org/officeDocument/2006/relationships/hyperlink" Target="https://podminky.urs.cz/item/CS_URS_2022_01/767610127" TargetMode="External" /><Relationship Id="rId19" Type="http://schemas.openxmlformats.org/officeDocument/2006/relationships/hyperlink" Target="https://podminky.urs.cz/item/CS_URS_2022_01/767610128" TargetMode="External" /><Relationship Id="rId20" Type="http://schemas.openxmlformats.org/officeDocument/2006/relationships/hyperlink" Target="https://podminky.urs.cz/item/CS_URS_2022_01/767640221" TargetMode="External" /><Relationship Id="rId21" Type="http://schemas.openxmlformats.org/officeDocument/2006/relationships/hyperlink" Target="https://podminky.urs.cz/item/CS_URS_2022_01/998767101" TargetMode="External" /><Relationship Id="rId22" Type="http://schemas.openxmlformats.org/officeDocument/2006/relationships/drawing" Target="../drawings/drawing4.xml" /><Relationship Id="rId2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271532211" TargetMode="External" /><Relationship Id="rId2" Type="http://schemas.openxmlformats.org/officeDocument/2006/relationships/hyperlink" Target="https://podminky.urs.cz/item/CS_URS_2022_01/273313611" TargetMode="External" /><Relationship Id="rId3" Type="http://schemas.openxmlformats.org/officeDocument/2006/relationships/hyperlink" Target="https://podminky.urs.cz/item/CS_URS_2022_01/273321611" TargetMode="External" /><Relationship Id="rId4" Type="http://schemas.openxmlformats.org/officeDocument/2006/relationships/hyperlink" Target="https://podminky.urs.cz/item/CS_URS_2022_01/273362021" TargetMode="External" /><Relationship Id="rId5" Type="http://schemas.openxmlformats.org/officeDocument/2006/relationships/hyperlink" Target="https://podminky.urs.cz/item/CS_URS_2022_01/274321611" TargetMode="External" /><Relationship Id="rId6" Type="http://schemas.openxmlformats.org/officeDocument/2006/relationships/hyperlink" Target="https://podminky.urs.cz/item/CS_URS_2022_01/274351121" TargetMode="External" /><Relationship Id="rId7" Type="http://schemas.openxmlformats.org/officeDocument/2006/relationships/hyperlink" Target="https://podminky.urs.cz/item/CS_URS_2022_01/274351122" TargetMode="External" /><Relationship Id="rId8" Type="http://schemas.openxmlformats.org/officeDocument/2006/relationships/hyperlink" Target="https://podminky.urs.cz/item/CS_URS_2022_01/317121101" TargetMode="External" /><Relationship Id="rId9" Type="http://schemas.openxmlformats.org/officeDocument/2006/relationships/hyperlink" Target="https://podminky.urs.cz/item/CS_URS_2022_01/317142422" TargetMode="External" /><Relationship Id="rId10" Type="http://schemas.openxmlformats.org/officeDocument/2006/relationships/hyperlink" Target="https://podminky.urs.cz/item/CS_URS_2022_01/317142442" TargetMode="External" /><Relationship Id="rId11" Type="http://schemas.openxmlformats.org/officeDocument/2006/relationships/hyperlink" Target="https://podminky.urs.cz/item/CS_URS_2022_01/317941123" TargetMode="External" /><Relationship Id="rId12" Type="http://schemas.openxmlformats.org/officeDocument/2006/relationships/hyperlink" Target="https://podminky.urs.cz/item/CS_URS_2022_01/338171111" TargetMode="External" /><Relationship Id="rId13" Type="http://schemas.openxmlformats.org/officeDocument/2006/relationships/hyperlink" Target="https://podminky.urs.cz/item/CS_URS_2022_01/342272225" TargetMode="External" /><Relationship Id="rId14" Type="http://schemas.openxmlformats.org/officeDocument/2006/relationships/hyperlink" Target="https://podminky.urs.cz/item/CS_URS_2022_01/342272245" TargetMode="External" /><Relationship Id="rId15" Type="http://schemas.openxmlformats.org/officeDocument/2006/relationships/hyperlink" Target="https://podminky.urs.cz/item/CS_URS_2022_01/346272236" TargetMode="External" /><Relationship Id="rId16" Type="http://schemas.openxmlformats.org/officeDocument/2006/relationships/hyperlink" Target="https://podminky.urs.cz/item/CS_URS_2022_01/346272256" TargetMode="External" /><Relationship Id="rId17" Type="http://schemas.openxmlformats.org/officeDocument/2006/relationships/hyperlink" Target="https://podminky.urs.cz/item/CS_URS_2022_01/348101220" TargetMode="External" /><Relationship Id="rId18" Type="http://schemas.openxmlformats.org/officeDocument/2006/relationships/hyperlink" Target="https://podminky.urs.cz/item/CS_URS_2022_01/348401120" TargetMode="External" /><Relationship Id="rId19" Type="http://schemas.openxmlformats.org/officeDocument/2006/relationships/hyperlink" Target="https://podminky.urs.cz/item/CS_URS_2022_01/417321616" TargetMode="External" /><Relationship Id="rId20" Type="http://schemas.openxmlformats.org/officeDocument/2006/relationships/hyperlink" Target="https://podminky.urs.cz/item/CS_URS_2022_01/417351115" TargetMode="External" /><Relationship Id="rId21" Type="http://schemas.openxmlformats.org/officeDocument/2006/relationships/hyperlink" Target="https://podminky.urs.cz/item/CS_URS_2022_01/417351116" TargetMode="External" /><Relationship Id="rId22" Type="http://schemas.openxmlformats.org/officeDocument/2006/relationships/hyperlink" Target="https://podminky.urs.cz/item/CS_URS_2022_01/417361821" TargetMode="External" /><Relationship Id="rId23" Type="http://schemas.openxmlformats.org/officeDocument/2006/relationships/hyperlink" Target="https://podminky.urs.cz/item/CS_URS_2022_01/612131321" TargetMode="External" /><Relationship Id="rId24" Type="http://schemas.openxmlformats.org/officeDocument/2006/relationships/hyperlink" Target="https://podminky.urs.cz/item/CS_URS_2022_01/612142001" TargetMode="External" /><Relationship Id="rId25" Type="http://schemas.openxmlformats.org/officeDocument/2006/relationships/hyperlink" Target="https://podminky.urs.cz/item/CS_URS_2022_01/612321341" TargetMode="External" /><Relationship Id="rId26" Type="http://schemas.openxmlformats.org/officeDocument/2006/relationships/hyperlink" Target="https://podminky.urs.cz/item/CS_URS_2022_01/632481215" TargetMode="External" /><Relationship Id="rId27" Type="http://schemas.openxmlformats.org/officeDocument/2006/relationships/hyperlink" Target="https://podminky.urs.cz/item/CS_URS_2022_01/642942111" TargetMode="External" /><Relationship Id="rId28" Type="http://schemas.openxmlformats.org/officeDocument/2006/relationships/hyperlink" Target="https://podminky.urs.cz/item/CS_URS_2022_01/642945111" TargetMode="External" /><Relationship Id="rId29" Type="http://schemas.openxmlformats.org/officeDocument/2006/relationships/hyperlink" Target="https://podminky.urs.cz/item/CS_URS_2022_01/642945112" TargetMode="External" /><Relationship Id="rId30" Type="http://schemas.openxmlformats.org/officeDocument/2006/relationships/hyperlink" Target="https://podminky.urs.cz/item/CS_URS_2022_01/961055111" TargetMode="External" /><Relationship Id="rId31" Type="http://schemas.openxmlformats.org/officeDocument/2006/relationships/hyperlink" Target="https://podminky.urs.cz/item/CS_URS_2022_01/962031132" TargetMode="External" /><Relationship Id="rId32" Type="http://schemas.openxmlformats.org/officeDocument/2006/relationships/hyperlink" Target="https://podminky.urs.cz/item/CS_URS_2022_01/962031133" TargetMode="External" /><Relationship Id="rId33" Type="http://schemas.openxmlformats.org/officeDocument/2006/relationships/hyperlink" Target="https://podminky.urs.cz/item/CS_URS_2022_01/963051110" TargetMode="External" /><Relationship Id="rId34" Type="http://schemas.openxmlformats.org/officeDocument/2006/relationships/hyperlink" Target="https://podminky.urs.cz/item/CS_URS_2022_01/965042141" TargetMode="External" /><Relationship Id="rId35" Type="http://schemas.openxmlformats.org/officeDocument/2006/relationships/hyperlink" Target="https://podminky.urs.cz/item/CS_URS_2022_01/965045113" TargetMode="External" /><Relationship Id="rId36" Type="http://schemas.openxmlformats.org/officeDocument/2006/relationships/hyperlink" Target="https://podminky.urs.cz/item/CS_URS_2022_01/965082941" TargetMode="External" /><Relationship Id="rId37" Type="http://schemas.openxmlformats.org/officeDocument/2006/relationships/hyperlink" Target="https://podminky.urs.cz/item/CS_URS_2022_01/968072455" TargetMode="External" /><Relationship Id="rId38" Type="http://schemas.openxmlformats.org/officeDocument/2006/relationships/hyperlink" Target="https://podminky.urs.cz/item/CS_URS_2022_01/968072456" TargetMode="External" /><Relationship Id="rId39" Type="http://schemas.openxmlformats.org/officeDocument/2006/relationships/hyperlink" Target="https://podminky.urs.cz/item/CS_URS_2022_01/977312114" TargetMode="External" /><Relationship Id="rId40" Type="http://schemas.openxmlformats.org/officeDocument/2006/relationships/hyperlink" Target="https://podminky.urs.cz/item/CS_URS_2022_01/978013191" TargetMode="External" /><Relationship Id="rId41" Type="http://schemas.openxmlformats.org/officeDocument/2006/relationships/hyperlink" Target="https://podminky.urs.cz/item/CS_URS_2022_01/985331113" TargetMode="External" /><Relationship Id="rId42" Type="http://schemas.openxmlformats.org/officeDocument/2006/relationships/hyperlink" Target="https://podminky.urs.cz/item/CS_URS_2022_01/997013111" TargetMode="External" /><Relationship Id="rId43" Type="http://schemas.openxmlformats.org/officeDocument/2006/relationships/hyperlink" Target="https://podminky.urs.cz/item/CS_URS_2022_01/997013501" TargetMode="External" /><Relationship Id="rId44" Type="http://schemas.openxmlformats.org/officeDocument/2006/relationships/hyperlink" Target="https://podminky.urs.cz/item/CS_URS_2022_01/997013509" TargetMode="External" /><Relationship Id="rId45" Type="http://schemas.openxmlformats.org/officeDocument/2006/relationships/hyperlink" Target="https://podminky.urs.cz/item/CS_URS_2022_01/997013601" TargetMode="External" /><Relationship Id="rId46" Type="http://schemas.openxmlformats.org/officeDocument/2006/relationships/hyperlink" Target="https://podminky.urs.cz/item/CS_URS_2022_01/997013602" TargetMode="External" /><Relationship Id="rId47" Type="http://schemas.openxmlformats.org/officeDocument/2006/relationships/hyperlink" Target="https://podminky.urs.cz/item/CS_URS_2022_01/997013603" TargetMode="External" /><Relationship Id="rId48" Type="http://schemas.openxmlformats.org/officeDocument/2006/relationships/hyperlink" Target="https://podminky.urs.cz/item/CS_URS_2022_01/997013631" TargetMode="External" /><Relationship Id="rId49" Type="http://schemas.openxmlformats.org/officeDocument/2006/relationships/hyperlink" Target="https://podminky.urs.cz/item/CS_URS_2022_01/997013655" TargetMode="External" /><Relationship Id="rId50" Type="http://schemas.openxmlformats.org/officeDocument/2006/relationships/hyperlink" Target="https://podminky.urs.cz/item/CS_URS_2022_01/998021021" TargetMode="External" /><Relationship Id="rId51" Type="http://schemas.openxmlformats.org/officeDocument/2006/relationships/hyperlink" Target="https://podminky.urs.cz/item/CS_URS_2022_01/711131811" TargetMode="External" /><Relationship Id="rId52" Type="http://schemas.openxmlformats.org/officeDocument/2006/relationships/hyperlink" Target="https://podminky.urs.cz/item/CS_URS_2022_01/711193121" TargetMode="External" /><Relationship Id="rId53" Type="http://schemas.openxmlformats.org/officeDocument/2006/relationships/hyperlink" Target="https://podminky.urs.cz/item/CS_URS_2022_01/711199101" TargetMode="External" /><Relationship Id="rId54" Type="http://schemas.openxmlformats.org/officeDocument/2006/relationships/hyperlink" Target="https://podminky.urs.cz/item/CS_URS_2022_01/998711101" TargetMode="External" /><Relationship Id="rId55" Type="http://schemas.openxmlformats.org/officeDocument/2006/relationships/hyperlink" Target="https://podminky.urs.cz/item/CS_URS_2022_01/763135101" TargetMode="External" /><Relationship Id="rId56" Type="http://schemas.openxmlformats.org/officeDocument/2006/relationships/hyperlink" Target="https://podminky.urs.cz/item/CS_URS_2022_01/998763301" TargetMode="External" /><Relationship Id="rId57" Type="http://schemas.openxmlformats.org/officeDocument/2006/relationships/hyperlink" Target="https://podminky.urs.cz/item/CS_URS_2022_01/766622125" TargetMode="External" /><Relationship Id="rId58" Type="http://schemas.openxmlformats.org/officeDocument/2006/relationships/hyperlink" Target="https://podminky.urs.cz/item/CS_URS_2022_01/766660001" TargetMode="External" /><Relationship Id="rId59" Type="http://schemas.openxmlformats.org/officeDocument/2006/relationships/hyperlink" Target="https://podminky.urs.cz/item/CS_URS_2022_01/766660011" TargetMode="External" /><Relationship Id="rId60" Type="http://schemas.openxmlformats.org/officeDocument/2006/relationships/hyperlink" Target="https://podminky.urs.cz/item/CS_URS_2022_01/766660022" TargetMode="External" /><Relationship Id="rId61" Type="http://schemas.openxmlformats.org/officeDocument/2006/relationships/hyperlink" Target="https://podminky.urs.cz/item/CS_URS_2022_01/766660031" TargetMode="External" /><Relationship Id="rId62" Type="http://schemas.openxmlformats.org/officeDocument/2006/relationships/hyperlink" Target="https://podminky.urs.cz/item/CS_URS_2022_01/766694111" TargetMode="External" /><Relationship Id="rId63" Type="http://schemas.openxmlformats.org/officeDocument/2006/relationships/hyperlink" Target="https://podminky.urs.cz/item/CS_URS_2022_01/766694112" TargetMode="External" /><Relationship Id="rId64" Type="http://schemas.openxmlformats.org/officeDocument/2006/relationships/hyperlink" Target="https://podminky.urs.cz/item/CS_URS_2022_01/766694113" TargetMode="External" /><Relationship Id="rId65" Type="http://schemas.openxmlformats.org/officeDocument/2006/relationships/hyperlink" Target="https://podminky.urs.cz/item/CS_URS_2022_01/998766101" TargetMode="External" /><Relationship Id="rId66" Type="http://schemas.openxmlformats.org/officeDocument/2006/relationships/hyperlink" Target="https://podminky.urs.cz/item/CS_URS_2022_01/767640111" TargetMode="External" /><Relationship Id="rId67" Type="http://schemas.openxmlformats.org/officeDocument/2006/relationships/hyperlink" Target="https://podminky.urs.cz/item/CS_URS_2022_01/998767101" TargetMode="External" /><Relationship Id="rId68" Type="http://schemas.openxmlformats.org/officeDocument/2006/relationships/hyperlink" Target="https://podminky.urs.cz/item/CS_URS_2022_01/771571810" TargetMode="External" /><Relationship Id="rId69" Type="http://schemas.openxmlformats.org/officeDocument/2006/relationships/hyperlink" Target="https://podminky.urs.cz/item/CS_URS_2022_01/776201813" TargetMode="External" /><Relationship Id="rId70" Type="http://schemas.openxmlformats.org/officeDocument/2006/relationships/hyperlink" Target="https://podminky.urs.cz/item/CS_URS_2022_01/781121011" TargetMode="External" /><Relationship Id="rId71" Type="http://schemas.openxmlformats.org/officeDocument/2006/relationships/hyperlink" Target="https://podminky.urs.cz/item/CS_URS_2022_01/781471810" TargetMode="External" /><Relationship Id="rId72" Type="http://schemas.openxmlformats.org/officeDocument/2006/relationships/hyperlink" Target="https://podminky.urs.cz/item/CS_URS_2022_01/781474112" TargetMode="External" /><Relationship Id="rId73" Type="http://schemas.openxmlformats.org/officeDocument/2006/relationships/hyperlink" Target="https://podminky.urs.cz/item/CS_URS_2022_01/998781101" TargetMode="External" /><Relationship Id="rId74" Type="http://schemas.openxmlformats.org/officeDocument/2006/relationships/hyperlink" Target="https://podminky.urs.cz/item/CS_URS_2022_01/784111001" TargetMode="External" /><Relationship Id="rId75" Type="http://schemas.openxmlformats.org/officeDocument/2006/relationships/hyperlink" Target="https://podminky.urs.cz/item/CS_URS_2022_01/784181121" TargetMode="External" /><Relationship Id="rId76" Type="http://schemas.openxmlformats.org/officeDocument/2006/relationships/hyperlink" Target="https://podminky.urs.cz/item/CS_URS_2022_01/784211101" TargetMode="External" /><Relationship Id="rId77" Type="http://schemas.openxmlformats.org/officeDocument/2006/relationships/drawing" Target="../drawings/drawing5.xml" /><Relationship Id="rId78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22251101" TargetMode="External" /><Relationship Id="rId2" Type="http://schemas.openxmlformats.org/officeDocument/2006/relationships/hyperlink" Target="https://podminky.urs.cz/item/CS_URS_2022_01/162751117" TargetMode="External" /><Relationship Id="rId3" Type="http://schemas.openxmlformats.org/officeDocument/2006/relationships/hyperlink" Target="https://podminky.urs.cz/item/CS_URS_2022_01/167151101" TargetMode="External" /><Relationship Id="rId4" Type="http://schemas.openxmlformats.org/officeDocument/2006/relationships/hyperlink" Target="https://podminky.urs.cz/item/CS_URS_2022_01/171201221" TargetMode="External" /><Relationship Id="rId5" Type="http://schemas.openxmlformats.org/officeDocument/2006/relationships/hyperlink" Target="https://podminky.urs.cz/item/CS_URS_2022_01/171251201" TargetMode="External" /><Relationship Id="rId6" Type="http://schemas.openxmlformats.org/officeDocument/2006/relationships/hyperlink" Target="https://podminky.urs.cz/item/CS_URS_2022_01/271532212" TargetMode="External" /><Relationship Id="rId7" Type="http://schemas.openxmlformats.org/officeDocument/2006/relationships/hyperlink" Target="https://podminky.urs.cz/item/CS_URS_2022_01/273321611" TargetMode="External" /><Relationship Id="rId8" Type="http://schemas.openxmlformats.org/officeDocument/2006/relationships/hyperlink" Target="https://podminky.urs.cz/item/CS_URS_2022_01/273351121" TargetMode="External" /><Relationship Id="rId9" Type="http://schemas.openxmlformats.org/officeDocument/2006/relationships/hyperlink" Target="https://podminky.urs.cz/item/CS_URS_2022_01/273351122" TargetMode="External" /><Relationship Id="rId10" Type="http://schemas.openxmlformats.org/officeDocument/2006/relationships/hyperlink" Target="https://podminky.urs.cz/item/CS_URS_2022_01/273361821" TargetMode="External" /><Relationship Id="rId11" Type="http://schemas.openxmlformats.org/officeDocument/2006/relationships/hyperlink" Target="https://podminky.urs.cz/item/CS_URS_2022_01/998012021" TargetMode="External" /><Relationship Id="rId12" Type="http://schemas.openxmlformats.org/officeDocument/2006/relationships/drawing" Target="../drawings/drawing6.xml" /><Relationship Id="rId1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317142422" TargetMode="External" /><Relationship Id="rId2" Type="http://schemas.openxmlformats.org/officeDocument/2006/relationships/hyperlink" Target="https://podminky.urs.cz/item/CS_URS_2022_01/317142442" TargetMode="External" /><Relationship Id="rId3" Type="http://schemas.openxmlformats.org/officeDocument/2006/relationships/hyperlink" Target="https://podminky.urs.cz/item/CS_URS_2022_01/317321611" TargetMode="External" /><Relationship Id="rId4" Type="http://schemas.openxmlformats.org/officeDocument/2006/relationships/hyperlink" Target="https://podminky.urs.cz/item/CS_URS_2022_01/317351101" TargetMode="External" /><Relationship Id="rId5" Type="http://schemas.openxmlformats.org/officeDocument/2006/relationships/hyperlink" Target="https://podminky.urs.cz/item/CS_URS_2022_01/317351102" TargetMode="External" /><Relationship Id="rId6" Type="http://schemas.openxmlformats.org/officeDocument/2006/relationships/hyperlink" Target="https://podminky.urs.cz/item/CS_URS_2022_01/317361821" TargetMode="External" /><Relationship Id="rId7" Type="http://schemas.openxmlformats.org/officeDocument/2006/relationships/hyperlink" Target="https://podminky.urs.cz/item/CS_URS_2022_01/317941123" TargetMode="External" /><Relationship Id="rId8" Type="http://schemas.openxmlformats.org/officeDocument/2006/relationships/hyperlink" Target="https://podminky.urs.cz/item/CS_URS_2022_01/342272225" TargetMode="External" /><Relationship Id="rId9" Type="http://schemas.openxmlformats.org/officeDocument/2006/relationships/hyperlink" Target="https://podminky.urs.cz/item/CS_URS_2022_01/342272245" TargetMode="External" /><Relationship Id="rId10" Type="http://schemas.openxmlformats.org/officeDocument/2006/relationships/hyperlink" Target="https://podminky.urs.cz/item/CS_URS_2022_01/346272246" TargetMode="External" /><Relationship Id="rId11" Type="http://schemas.openxmlformats.org/officeDocument/2006/relationships/hyperlink" Target="https://podminky.urs.cz/item/CS_URS_2022_01/417321616" TargetMode="External" /><Relationship Id="rId12" Type="http://schemas.openxmlformats.org/officeDocument/2006/relationships/hyperlink" Target="https://podminky.urs.cz/item/CS_URS_2022_01/417351115" TargetMode="External" /><Relationship Id="rId13" Type="http://schemas.openxmlformats.org/officeDocument/2006/relationships/hyperlink" Target="https://podminky.urs.cz/item/CS_URS_2022_01/417351116" TargetMode="External" /><Relationship Id="rId14" Type="http://schemas.openxmlformats.org/officeDocument/2006/relationships/hyperlink" Target="https://podminky.urs.cz/item/CS_URS_2022_01/417361821" TargetMode="External" /><Relationship Id="rId15" Type="http://schemas.openxmlformats.org/officeDocument/2006/relationships/hyperlink" Target="https://podminky.urs.cz/item/CS_URS_2022_01/612131321" TargetMode="External" /><Relationship Id="rId16" Type="http://schemas.openxmlformats.org/officeDocument/2006/relationships/hyperlink" Target="https://podminky.urs.cz/item/CS_URS_2022_01/612142001" TargetMode="External" /><Relationship Id="rId17" Type="http://schemas.openxmlformats.org/officeDocument/2006/relationships/hyperlink" Target="https://podminky.urs.cz/item/CS_URS_2022_01/612321341" TargetMode="External" /><Relationship Id="rId18" Type="http://schemas.openxmlformats.org/officeDocument/2006/relationships/hyperlink" Target="https://podminky.urs.cz/item/CS_URS_2022_01/642942111" TargetMode="External" /><Relationship Id="rId19" Type="http://schemas.openxmlformats.org/officeDocument/2006/relationships/hyperlink" Target="https://podminky.urs.cz/item/CS_URS_2022_01/642945111" TargetMode="External" /><Relationship Id="rId20" Type="http://schemas.openxmlformats.org/officeDocument/2006/relationships/hyperlink" Target="https://podminky.urs.cz/item/CS_URS_2022_01/642945112" TargetMode="External" /><Relationship Id="rId21" Type="http://schemas.openxmlformats.org/officeDocument/2006/relationships/hyperlink" Target="https://podminky.urs.cz/item/CS_URS_2022_01/962031132" TargetMode="External" /><Relationship Id="rId22" Type="http://schemas.openxmlformats.org/officeDocument/2006/relationships/hyperlink" Target="https://podminky.urs.cz/item/CS_URS_2022_01/962031133" TargetMode="External" /><Relationship Id="rId23" Type="http://schemas.openxmlformats.org/officeDocument/2006/relationships/hyperlink" Target="https://podminky.urs.cz/item/CS_URS_2022_01/963051110" TargetMode="External" /><Relationship Id="rId24" Type="http://schemas.openxmlformats.org/officeDocument/2006/relationships/hyperlink" Target="https://podminky.urs.cz/item/CS_URS_2022_01/968072455" TargetMode="External" /><Relationship Id="rId25" Type="http://schemas.openxmlformats.org/officeDocument/2006/relationships/hyperlink" Target="https://podminky.urs.cz/item/CS_URS_2022_01/968072456" TargetMode="External" /><Relationship Id="rId26" Type="http://schemas.openxmlformats.org/officeDocument/2006/relationships/hyperlink" Target="https://podminky.urs.cz/item/CS_URS_2022_01/978013191" TargetMode="External" /><Relationship Id="rId27" Type="http://schemas.openxmlformats.org/officeDocument/2006/relationships/hyperlink" Target="https://podminky.urs.cz/item/CS_URS_2022_01/997013111" TargetMode="External" /><Relationship Id="rId28" Type="http://schemas.openxmlformats.org/officeDocument/2006/relationships/hyperlink" Target="https://podminky.urs.cz/item/CS_URS_2022_01/997013501" TargetMode="External" /><Relationship Id="rId29" Type="http://schemas.openxmlformats.org/officeDocument/2006/relationships/hyperlink" Target="https://podminky.urs.cz/item/CS_URS_2022_01/997013509" TargetMode="External" /><Relationship Id="rId30" Type="http://schemas.openxmlformats.org/officeDocument/2006/relationships/hyperlink" Target="https://podminky.urs.cz/item/CS_URS_2022_01/997013602" TargetMode="External" /><Relationship Id="rId31" Type="http://schemas.openxmlformats.org/officeDocument/2006/relationships/hyperlink" Target="https://podminky.urs.cz/item/CS_URS_2022_01/997013603" TargetMode="External" /><Relationship Id="rId32" Type="http://schemas.openxmlformats.org/officeDocument/2006/relationships/hyperlink" Target="https://podminky.urs.cz/item/CS_URS_2022_01/997013631" TargetMode="External" /><Relationship Id="rId33" Type="http://schemas.openxmlformats.org/officeDocument/2006/relationships/hyperlink" Target="https://podminky.urs.cz/item/CS_URS_2022_01/998021021" TargetMode="External" /><Relationship Id="rId34" Type="http://schemas.openxmlformats.org/officeDocument/2006/relationships/hyperlink" Target="https://podminky.urs.cz/item/CS_URS_2022_01/713130821" TargetMode="External" /><Relationship Id="rId35" Type="http://schemas.openxmlformats.org/officeDocument/2006/relationships/hyperlink" Target="https://podminky.urs.cz/item/CS_URS_2022_01/763135101" TargetMode="External" /><Relationship Id="rId36" Type="http://schemas.openxmlformats.org/officeDocument/2006/relationships/hyperlink" Target="https://podminky.urs.cz/item/CS_URS_2022_01/998763301" TargetMode="External" /><Relationship Id="rId37" Type="http://schemas.openxmlformats.org/officeDocument/2006/relationships/hyperlink" Target="https://podminky.urs.cz/item/CS_URS_2022_01/766622115" TargetMode="External" /><Relationship Id="rId38" Type="http://schemas.openxmlformats.org/officeDocument/2006/relationships/hyperlink" Target="https://podminky.urs.cz/item/CS_URS_2022_01/766660001" TargetMode="External" /><Relationship Id="rId39" Type="http://schemas.openxmlformats.org/officeDocument/2006/relationships/hyperlink" Target="https://podminky.urs.cz/item/CS_URS_2022_01/766660002" TargetMode="External" /><Relationship Id="rId40" Type="http://schemas.openxmlformats.org/officeDocument/2006/relationships/hyperlink" Target="https://podminky.urs.cz/item/CS_URS_2022_01/766660011" TargetMode="External" /><Relationship Id="rId41" Type="http://schemas.openxmlformats.org/officeDocument/2006/relationships/hyperlink" Target="https://podminky.urs.cz/item/CS_URS_2022_01/766660012" TargetMode="External" /><Relationship Id="rId42" Type="http://schemas.openxmlformats.org/officeDocument/2006/relationships/hyperlink" Target="https://podminky.urs.cz/item/CS_URS_2022_01/766660022" TargetMode="External" /><Relationship Id="rId43" Type="http://schemas.openxmlformats.org/officeDocument/2006/relationships/hyperlink" Target="https://podminky.urs.cz/item/CS_URS_2022_01/766660031" TargetMode="External" /><Relationship Id="rId44" Type="http://schemas.openxmlformats.org/officeDocument/2006/relationships/hyperlink" Target="https://podminky.urs.cz/item/CS_URS_2022_01/781121011" TargetMode="External" /><Relationship Id="rId45" Type="http://schemas.openxmlformats.org/officeDocument/2006/relationships/hyperlink" Target="https://podminky.urs.cz/item/CS_URS_2022_01/781471810" TargetMode="External" /><Relationship Id="rId46" Type="http://schemas.openxmlformats.org/officeDocument/2006/relationships/hyperlink" Target="https://podminky.urs.cz/item/CS_URS_2022_01/781474112" TargetMode="External" /><Relationship Id="rId47" Type="http://schemas.openxmlformats.org/officeDocument/2006/relationships/hyperlink" Target="https://podminky.urs.cz/item/CS_URS_2022_01/998781101" TargetMode="External" /><Relationship Id="rId48" Type="http://schemas.openxmlformats.org/officeDocument/2006/relationships/hyperlink" Target="https://podminky.urs.cz/item/CS_URS_2022_01/784111001" TargetMode="External" /><Relationship Id="rId49" Type="http://schemas.openxmlformats.org/officeDocument/2006/relationships/hyperlink" Target="https://podminky.urs.cz/item/CS_URS_2022_01/784181121" TargetMode="External" /><Relationship Id="rId50" Type="http://schemas.openxmlformats.org/officeDocument/2006/relationships/hyperlink" Target="https://podminky.urs.cz/item/CS_URS_2022_01/784211101" TargetMode="External" /><Relationship Id="rId51" Type="http://schemas.openxmlformats.org/officeDocument/2006/relationships/drawing" Target="../drawings/drawing7.xml" /><Relationship Id="rId5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632441220" TargetMode="External" /><Relationship Id="rId2" Type="http://schemas.openxmlformats.org/officeDocument/2006/relationships/hyperlink" Target="https://podminky.urs.cz/item/CS_URS_2022_01/632441292" TargetMode="External" /><Relationship Id="rId3" Type="http://schemas.openxmlformats.org/officeDocument/2006/relationships/hyperlink" Target="https://podminky.urs.cz/item/CS_URS_2022_01/713121111" TargetMode="External" /><Relationship Id="rId4" Type="http://schemas.openxmlformats.org/officeDocument/2006/relationships/hyperlink" Target="https://podminky.urs.cz/item/CS_URS_2022_01/998713101" TargetMode="External" /><Relationship Id="rId5" Type="http://schemas.openxmlformats.org/officeDocument/2006/relationships/hyperlink" Target="https://podminky.urs.cz/item/CS_URS_2022_01/771121011" TargetMode="External" /><Relationship Id="rId6" Type="http://schemas.openxmlformats.org/officeDocument/2006/relationships/hyperlink" Target="https://podminky.urs.cz/item/CS_URS_2022_01/771574263" TargetMode="External" /><Relationship Id="rId7" Type="http://schemas.openxmlformats.org/officeDocument/2006/relationships/hyperlink" Target="https://podminky.urs.cz/item/CS_URS_2022_01/998771101" TargetMode="External" /><Relationship Id="rId8" Type="http://schemas.openxmlformats.org/officeDocument/2006/relationships/drawing" Target="../drawings/drawing8.xml" /><Relationship Id="rId9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962032231" TargetMode="External" /><Relationship Id="rId2" Type="http://schemas.openxmlformats.org/officeDocument/2006/relationships/hyperlink" Target="https://podminky.urs.cz/item/CS_URS_2022_01/962032431" TargetMode="External" /><Relationship Id="rId3" Type="http://schemas.openxmlformats.org/officeDocument/2006/relationships/hyperlink" Target="https://podminky.urs.cz/item/CS_URS_2022_01/963051110" TargetMode="External" /><Relationship Id="rId4" Type="http://schemas.openxmlformats.org/officeDocument/2006/relationships/hyperlink" Target="https://podminky.urs.cz/item/CS_URS_2022_01/963051113" TargetMode="External" /><Relationship Id="rId5" Type="http://schemas.openxmlformats.org/officeDocument/2006/relationships/hyperlink" Target="https://podminky.urs.cz/item/CS_URS_2022_01/965045113" TargetMode="External" /><Relationship Id="rId6" Type="http://schemas.openxmlformats.org/officeDocument/2006/relationships/hyperlink" Target="https://podminky.urs.cz/item/CS_URS_2022_01/966071134" TargetMode="External" /><Relationship Id="rId7" Type="http://schemas.openxmlformats.org/officeDocument/2006/relationships/hyperlink" Target="https://podminky.urs.cz/item/CS_URS_2022_01/972054341" TargetMode="External" /><Relationship Id="rId8" Type="http://schemas.openxmlformats.org/officeDocument/2006/relationships/hyperlink" Target="https://podminky.urs.cz/item/CS_URS_2022_01/972054491" TargetMode="External" /><Relationship Id="rId9" Type="http://schemas.openxmlformats.org/officeDocument/2006/relationships/hyperlink" Target="https://podminky.urs.cz/item/CS_URS_2022_01/997013111" TargetMode="External" /><Relationship Id="rId10" Type="http://schemas.openxmlformats.org/officeDocument/2006/relationships/hyperlink" Target="https://podminky.urs.cz/item/CS_URS_2022_01/997013311" TargetMode="External" /><Relationship Id="rId11" Type="http://schemas.openxmlformats.org/officeDocument/2006/relationships/hyperlink" Target="https://podminky.urs.cz/item/CS_URS_2022_01/997013321" TargetMode="External" /><Relationship Id="rId12" Type="http://schemas.openxmlformats.org/officeDocument/2006/relationships/hyperlink" Target="https://podminky.urs.cz/item/CS_URS_2022_01/997013501" TargetMode="External" /><Relationship Id="rId13" Type="http://schemas.openxmlformats.org/officeDocument/2006/relationships/hyperlink" Target="https://podminky.urs.cz/item/CS_URS_2022_01/997013509" TargetMode="External" /><Relationship Id="rId14" Type="http://schemas.openxmlformats.org/officeDocument/2006/relationships/hyperlink" Target="https://podminky.urs.cz/item/CS_URS_2022_01/997013601" TargetMode="External" /><Relationship Id="rId15" Type="http://schemas.openxmlformats.org/officeDocument/2006/relationships/hyperlink" Target="https://podminky.urs.cz/item/CS_URS_2022_01/997013602" TargetMode="External" /><Relationship Id="rId16" Type="http://schemas.openxmlformats.org/officeDocument/2006/relationships/hyperlink" Target="https://podminky.urs.cz/item/CS_URS_2022_01/997013603" TargetMode="External" /><Relationship Id="rId17" Type="http://schemas.openxmlformats.org/officeDocument/2006/relationships/hyperlink" Target="https://podminky.urs.cz/item/CS_URS_2022_01/997013631" TargetMode="External" /><Relationship Id="rId18" Type="http://schemas.openxmlformats.org/officeDocument/2006/relationships/hyperlink" Target="https://podminky.urs.cz/item/CS_URS_2022_01/997013847" TargetMode="External" /><Relationship Id="rId19" Type="http://schemas.openxmlformats.org/officeDocument/2006/relationships/hyperlink" Target="https://podminky.urs.cz/item/CS_URS_2022_01/712300845" TargetMode="External" /><Relationship Id="rId20" Type="http://schemas.openxmlformats.org/officeDocument/2006/relationships/hyperlink" Target="https://podminky.urs.cz/item/CS_URS_2022_01/712990813" TargetMode="External" /><Relationship Id="rId21" Type="http://schemas.openxmlformats.org/officeDocument/2006/relationships/hyperlink" Target="https://podminky.urs.cz/item/CS_URS_2022_01/741421821" TargetMode="External" /><Relationship Id="rId22" Type="http://schemas.openxmlformats.org/officeDocument/2006/relationships/hyperlink" Target="https://podminky.urs.cz/item/CS_URS_2022_01/764002841" TargetMode="External" /><Relationship Id="rId23" Type="http://schemas.openxmlformats.org/officeDocument/2006/relationships/drawing" Target="../drawings/drawing9.xml" /><Relationship Id="rId2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BEAD2-8163-48FB-8DF8-89D9AC4A5BBA}">
  <dimension ref="A1:G29"/>
  <sheetViews>
    <sheetView tabSelected="1" view="pageBreakPreview" zoomScaleSheetLayoutView="100" workbookViewId="0" topLeftCell="A10">
      <selection activeCell="C19" sqref="C19"/>
    </sheetView>
  </sheetViews>
  <sheetFormatPr defaultColWidth="9.140625" defaultRowHeight="12"/>
  <cols>
    <col min="1" max="1" width="2.140625" style="328" customWidth="1"/>
    <col min="2" max="2" width="35.421875" style="328" bestFit="1" customWidth="1"/>
    <col min="3" max="3" width="51.28125" style="328" customWidth="1"/>
    <col min="4" max="4" width="19.421875" style="328" customWidth="1"/>
    <col min="5" max="5" width="8.7109375" style="328" customWidth="1"/>
    <col min="6" max="7" width="9.28125" style="328" hidden="1" customWidth="1"/>
    <col min="8" max="16384" width="9.28125" style="328" customWidth="1"/>
  </cols>
  <sheetData>
    <row r="1" spans="1:6" ht="56.25" customHeight="1">
      <c r="A1" s="347"/>
      <c r="B1" s="352"/>
      <c r="C1" s="351" t="s">
        <v>5365</v>
      </c>
      <c r="D1" s="350"/>
      <c r="E1" s="340"/>
      <c r="F1" s="340"/>
    </row>
    <row r="2" spans="1:6" ht="45" customHeight="1">
      <c r="A2" s="347"/>
      <c r="B2" s="347"/>
      <c r="C2" s="346"/>
      <c r="D2" s="345"/>
      <c r="E2" s="340"/>
      <c r="F2" s="340"/>
    </row>
    <row r="3" spans="1:6" ht="46.5" customHeight="1">
      <c r="A3" s="349" t="s">
        <v>5364</v>
      </c>
      <c r="B3" s="349"/>
      <c r="C3" s="349"/>
      <c r="D3" s="349"/>
      <c r="E3" s="340"/>
      <c r="F3" s="340"/>
    </row>
    <row r="4" spans="1:6" ht="50.25" customHeight="1">
      <c r="A4" s="349" t="s">
        <v>5363</v>
      </c>
      <c r="B4" s="349"/>
      <c r="C4" s="349"/>
      <c r="D4" s="349"/>
      <c r="E4" s="340"/>
      <c r="F4" s="340"/>
    </row>
    <row r="5" spans="1:6" ht="25.5" customHeight="1">
      <c r="A5" s="347"/>
      <c r="B5" s="347"/>
      <c r="C5" s="346"/>
      <c r="D5" s="345"/>
      <c r="E5" s="340"/>
      <c r="F5" s="340"/>
    </row>
    <row r="6" spans="1:6" ht="45" customHeight="1">
      <c r="A6" s="348" t="s">
        <v>5362</v>
      </c>
      <c r="B6" s="348"/>
      <c r="C6" s="348"/>
      <c r="D6" s="348"/>
      <c r="E6" s="340"/>
      <c r="F6" s="340"/>
    </row>
    <row r="7" spans="1:6" ht="12" customHeight="1">
      <c r="A7" s="347"/>
      <c r="B7" s="347"/>
      <c r="C7" s="346"/>
      <c r="D7" s="345"/>
      <c r="E7" s="340"/>
      <c r="F7" s="340"/>
    </row>
    <row r="8" spans="1:6" ht="12" customHeight="1">
      <c r="A8" s="347"/>
      <c r="B8" s="347"/>
      <c r="C8" s="346"/>
      <c r="D8" s="345"/>
      <c r="E8" s="340"/>
      <c r="F8" s="340"/>
    </row>
    <row r="9" spans="1:6" ht="12" customHeight="1">
      <c r="A9" s="347"/>
      <c r="B9" s="347"/>
      <c r="C9" s="346"/>
      <c r="D9" s="345"/>
      <c r="E9" s="340"/>
      <c r="F9" s="340"/>
    </row>
    <row r="10" spans="2:3" ht="14.25" customHeight="1">
      <c r="B10" s="344"/>
      <c r="C10" s="343"/>
    </row>
    <row r="11" spans="2:3" ht="24.95" customHeight="1">
      <c r="B11" s="338" t="s">
        <v>5361</v>
      </c>
      <c r="C11" s="339" t="s">
        <v>440</v>
      </c>
    </row>
    <row r="12" spans="2:3" ht="24.95" customHeight="1">
      <c r="B12" s="338" t="s">
        <v>5360</v>
      </c>
      <c r="C12" s="339" t="s">
        <v>5359</v>
      </c>
    </row>
    <row r="13" spans="2:3" ht="24.95" customHeight="1">
      <c r="B13" s="338" t="s">
        <v>23</v>
      </c>
      <c r="C13" s="342">
        <v>45070</v>
      </c>
    </row>
    <row r="14" spans="2:7" ht="24.95" customHeight="1">
      <c r="B14" s="338" t="s">
        <v>5358</v>
      </c>
      <c r="C14" s="339" t="s">
        <v>5357</v>
      </c>
      <c r="E14" s="332"/>
      <c r="F14" s="332"/>
      <c r="G14" s="332"/>
    </row>
    <row r="15" spans="2:7" ht="24.95" customHeight="1">
      <c r="B15" s="338" t="s">
        <v>5356</v>
      </c>
      <c r="C15" s="339" t="s">
        <v>5355</v>
      </c>
      <c r="E15" s="332"/>
      <c r="F15" s="332"/>
      <c r="G15" s="332"/>
    </row>
    <row r="16" spans="2:7" ht="24.95" customHeight="1">
      <c r="B16" s="338" t="s">
        <v>5354</v>
      </c>
      <c r="C16" s="339" t="s">
        <v>5353</v>
      </c>
      <c r="E16" s="332"/>
      <c r="F16" s="332"/>
      <c r="G16" s="332"/>
    </row>
    <row r="17" spans="2:7" ht="24.95" customHeight="1">
      <c r="B17" s="338" t="s">
        <v>5352</v>
      </c>
      <c r="C17" s="339" t="s">
        <v>5351</v>
      </c>
      <c r="E17" s="332"/>
      <c r="F17" s="332"/>
      <c r="G17" s="332"/>
    </row>
    <row r="18" spans="2:7" ht="24.95" customHeight="1">
      <c r="B18" s="329" t="s">
        <v>5350</v>
      </c>
      <c r="C18" s="339" t="s">
        <v>5349</v>
      </c>
      <c r="E18" s="332"/>
      <c r="F18" s="332"/>
      <c r="G18" s="332"/>
    </row>
    <row r="19" spans="1:6" ht="50.25" customHeight="1">
      <c r="A19" s="341"/>
      <c r="B19" s="341"/>
      <c r="C19" s="341"/>
      <c r="D19" s="341"/>
      <c r="E19" s="340"/>
      <c r="F19" s="340"/>
    </row>
    <row r="20" spans="2:7" ht="25.5" customHeight="1">
      <c r="B20" s="329"/>
      <c r="C20" s="339"/>
      <c r="E20" s="332"/>
      <c r="F20" s="332"/>
      <c r="G20" s="332"/>
    </row>
    <row r="21" spans="2:7" ht="25.5" customHeight="1">
      <c r="B21" s="329"/>
      <c r="C21" s="339"/>
      <c r="E21" s="332"/>
      <c r="F21" s="332"/>
      <c r="G21" s="332"/>
    </row>
    <row r="22" spans="2:7" ht="26.25" customHeight="1">
      <c r="B22" s="329"/>
      <c r="C22" s="339"/>
      <c r="E22" s="332"/>
      <c r="F22" s="332"/>
      <c r="G22" s="332"/>
    </row>
    <row r="23" spans="2:3" ht="26.1" customHeight="1">
      <c r="B23" s="338" t="s">
        <v>5348</v>
      </c>
      <c r="C23" s="339" t="s">
        <v>159</v>
      </c>
    </row>
    <row r="24" spans="2:4" ht="26.1" customHeight="1">
      <c r="B24" s="338" t="s">
        <v>5347</v>
      </c>
      <c r="C24" s="339" t="s">
        <v>5345</v>
      </c>
      <c r="D24" s="336"/>
    </row>
    <row r="25" spans="2:4" ht="26.1" customHeight="1">
      <c r="B25" s="338" t="s">
        <v>5346</v>
      </c>
      <c r="C25" s="339" t="s">
        <v>5345</v>
      </c>
      <c r="D25" s="336"/>
    </row>
    <row r="26" spans="2:4" ht="14.25" customHeight="1">
      <c r="B26" s="338"/>
      <c r="C26" s="337"/>
      <c r="D26" s="336"/>
    </row>
    <row r="27" spans="1:4" ht="24.75" customHeight="1">
      <c r="A27" s="335"/>
      <c r="B27" s="335"/>
      <c r="C27" s="335"/>
      <c r="D27" s="335"/>
    </row>
    <row r="28" spans="1:4" s="331" customFormat="1" ht="17.1" customHeight="1">
      <c r="A28" s="330"/>
      <c r="B28" s="334"/>
      <c r="C28" s="333"/>
      <c r="D28" s="332"/>
    </row>
    <row r="29" spans="1:3" ht="17.1" customHeight="1">
      <c r="A29" s="330"/>
      <c r="B29" s="329"/>
      <c r="C29" s="329"/>
    </row>
    <row r="30" ht="12.75"/>
  </sheetData>
  <mergeCells count="5">
    <mergeCell ref="A27:D27"/>
    <mergeCell ref="A6:D6"/>
    <mergeCell ref="A4:D4"/>
    <mergeCell ref="A3:D3"/>
    <mergeCell ref="C1:D1"/>
  </mergeCells>
  <printOptions/>
  <pageMargins left="0.7874015748031497" right="0.07874015748031496" top="0.3937007874015748" bottom="0.1968503937007874" header="0.3937007874015748" footer="0"/>
  <pageSetup horizontalDpi="600" verticalDpi="600" orientation="portrait" paperSize="9" r:id="rId4"/>
  <drawing r:id="rId3"/>
  <legacyDrawing r:id="rId2"/>
  <oleObjects>
    <mc:AlternateContent xmlns:mc="http://schemas.openxmlformats.org/markup-compatibility/2006">
      <mc:Choice Requires="x14">
        <oleObject progId="Word.Document.12" shapeId="24577" r:id="rId1">
          <objectPr r:id="rId5">
            <anchor>
              <from>
                <xdr:col>0</xdr:col>
                <xdr:colOff>28575</xdr:colOff>
                <xdr:row>26</xdr:row>
                <xdr:rowOff>228600</xdr:rowOff>
              </from>
              <to>
                <xdr:col>3</xdr:col>
                <xdr:colOff>847725</xdr:colOff>
                <xdr:row>30</xdr:row>
                <xdr:rowOff>123825</xdr:rowOff>
              </to>
            </anchor>
          </objectPr>
        </oleObject>
      </mc:Choice>
      <mc:Fallback>
        <oleObject progId="Word.Document.12" shapeId="24577" r:id="rId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21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6" t="s">
        <v>107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79</v>
      </c>
    </row>
    <row r="4" spans="2:46" ht="24.95" customHeight="1">
      <c r="B4" s="19"/>
      <c r="D4" s="20" t="s">
        <v>151</v>
      </c>
      <c r="L4" s="19"/>
      <c r="M4" s="89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316" t="str">
        <f>'Rekapitulace stavby'!K6</f>
        <v>Rekonstrukce školní jídelny v budově č.p. 190</v>
      </c>
      <c r="F7" s="317"/>
      <c r="G7" s="317"/>
      <c r="H7" s="317"/>
      <c r="L7" s="19"/>
    </row>
    <row r="8" spans="2:12" ht="12" customHeight="1">
      <c r="B8" s="19"/>
      <c r="D8" s="26" t="s">
        <v>152</v>
      </c>
      <c r="L8" s="19"/>
    </row>
    <row r="9" spans="2:12" s="1" customFormat="1" ht="16.5" customHeight="1">
      <c r="B9" s="31"/>
      <c r="E9" s="316" t="s">
        <v>1182</v>
      </c>
      <c r="F9" s="318"/>
      <c r="G9" s="318"/>
      <c r="H9" s="318"/>
      <c r="L9" s="31"/>
    </row>
    <row r="10" spans="2:12" s="1" customFormat="1" ht="12" customHeight="1">
      <c r="B10" s="31"/>
      <c r="D10" s="26" t="s">
        <v>154</v>
      </c>
      <c r="L10" s="31"/>
    </row>
    <row r="11" spans="2:12" s="1" customFormat="1" ht="16.5" customHeight="1">
      <c r="B11" s="31"/>
      <c r="E11" s="282" t="s">
        <v>1280</v>
      </c>
      <c r="F11" s="318"/>
      <c r="G11" s="318"/>
      <c r="H11" s="318"/>
      <c r="L11" s="31"/>
    </row>
    <row r="12" spans="2:12" s="1" customFormat="1" ht="11.25">
      <c r="B12" s="31"/>
      <c r="L12" s="31"/>
    </row>
    <row r="13" spans="2:12" s="1" customFormat="1" ht="12" customHeight="1">
      <c r="B13" s="31"/>
      <c r="D13" s="26" t="s">
        <v>18</v>
      </c>
      <c r="F13" s="24" t="s">
        <v>19</v>
      </c>
      <c r="I13" s="26" t="s">
        <v>20</v>
      </c>
      <c r="J13" s="24" t="s">
        <v>19</v>
      </c>
      <c r="L13" s="31"/>
    </row>
    <row r="14" spans="2:12" s="1" customFormat="1" ht="12" customHeight="1">
      <c r="B14" s="31"/>
      <c r="D14" s="26" t="s">
        <v>21</v>
      </c>
      <c r="F14" s="24" t="s">
        <v>22</v>
      </c>
      <c r="I14" s="26" t="s">
        <v>23</v>
      </c>
      <c r="J14" s="48" t="str">
        <f>'Rekapitulace stavby'!AN8</f>
        <v>28. 3. 2022</v>
      </c>
      <c r="L14" s="31"/>
    </row>
    <row r="15" spans="2:12" s="1" customFormat="1" ht="10.9" customHeight="1">
      <c r="B15" s="31"/>
      <c r="L15" s="31"/>
    </row>
    <row r="16" spans="2:12" s="1" customFormat="1" ht="12" customHeight="1">
      <c r="B16" s="31"/>
      <c r="D16" s="26" t="s">
        <v>25</v>
      </c>
      <c r="I16" s="26" t="s">
        <v>26</v>
      </c>
      <c r="J16" s="24" t="s">
        <v>19</v>
      </c>
      <c r="L16" s="31"/>
    </row>
    <row r="17" spans="2:12" s="1" customFormat="1" ht="18" customHeight="1">
      <c r="B17" s="31"/>
      <c r="E17" s="24" t="s">
        <v>440</v>
      </c>
      <c r="I17" s="26" t="s">
        <v>27</v>
      </c>
      <c r="J17" s="24" t="s">
        <v>19</v>
      </c>
      <c r="L17" s="31"/>
    </row>
    <row r="18" spans="2:12" s="1" customFormat="1" ht="6.95" customHeight="1">
      <c r="B18" s="31"/>
      <c r="L18" s="31"/>
    </row>
    <row r="19" spans="2:12" s="1" customFormat="1" ht="12" customHeight="1">
      <c r="B19" s="31"/>
      <c r="D19" s="26" t="s">
        <v>28</v>
      </c>
      <c r="I19" s="26" t="s">
        <v>26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319" t="str">
        <f>'Rekapitulace stavby'!E14</f>
        <v>Vyplň údaj</v>
      </c>
      <c r="F20" s="300"/>
      <c r="G20" s="300"/>
      <c r="H20" s="300"/>
      <c r="I20" s="26" t="s">
        <v>27</v>
      </c>
      <c r="J20" s="27" t="str">
        <f>'Rekapitulace stavby'!AN14</f>
        <v>Vyplň údaj</v>
      </c>
      <c r="L20" s="31"/>
    </row>
    <row r="21" spans="2:12" s="1" customFormat="1" ht="6.95" customHeight="1">
      <c r="B21" s="31"/>
      <c r="L21" s="31"/>
    </row>
    <row r="22" spans="2:12" s="1" customFormat="1" ht="12" customHeight="1">
      <c r="B22" s="31"/>
      <c r="D22" s="26" t="s">
        <v>30</v>
      </c>
      <c r="I22" s="26" t="s">
        <v>26</v>
      </c>
      <c r="J22" s="24" t="s">
        <v>157</v>
      </c>
      <c r="L22" s="31"/>
    </row>
    <row r="23" spans="2:12" s="1" customFormat="1" ht="18" customHeight="1">
      <c r="B23" s="31"/>
      <c r="E23" s="24" t="s">
        <v>33</v>
      </c>
      <c r="I23" s="26" t="s">
        <v>27</v>
      </c>
      <c r="J23" s="24" t="s">
        <v>158</v>
      </c>
      <c r="L23" s="31"/>
    </row>
    <row r="24" spans="2:12" s="1" customFormat="1" ht="6.95" customHeight="1">
      <c r="B24" s="31"/>
      <c r="L24" s="31"/>
    </row>
    <row r="25" spans="2:12" s="1" customFormat="1" ht="12" customHeight="1">
      <c r="B25" s="31"/>
      <c r="D25" s="26" t="s">
        <v>32</v>
      </c>
      <c r="I25" s="26" t="s">
        <v>26</v>
      </c>
      <c r="J25" s="24" t="s">
        <v>19</v>
      </c>
      <c r="L25" s="31"/>
    </row>
    <row r="26" spans="2:12" s="1" customFormat="1" ht="18" customHeight="1">
      <c r="B26" s="31"/>
      <c r="E26" s="24" t="s">
        <v>159</v>
      </c>
      <c r="I26" s="26" t="s">
        <v>27</v>
      </c>
      <c r="J26" s="24" t="s">
        <v>19</v>
      </c>
      <c r="L26" s="31"/>
    </row>
    <row r="27" spans="2:12" s="1" customFormat="1" ht="6.95" customHeight="1">
      <c r="B27" s="31"/>
      <c r="L27" s="31"/>
    </row>
    <row r="28" spans="2:12" s="1" customFormat="1" ht="12" customHeight="1">
      <c r="B28" s="31"/>
      <c r="D28" s="26" t="s">
        <v>34</v>
      </c>
      <c r="L28" s="31"/>
    </row>
    <row r="29" spans="2:12" s="7" customFormat="1" ht="16.5" customHeight="1">
      <c r="B29" s="90"/>
      <c r="E29" s="305" t="s">
        <v>19</v>
      </c>
      <c r="F29" s="305"/>
      <c r="G29" s="305"/>
      <c r="H29" s="305"/>
      <c r="L29" s="90"/>
    </row>
    <row r="30" spans="2:12" s="1" customFormat="1" ht="6.95" customHeight="1">
      <c r="B30" s="31"/>
      <c r="L30" s="31"/>
    </row>
    <row r="31" spans="2:12" s="1" customFormat="1" ht="6.95" customHeight="1">
      <c r="B31" s="31"/>
      <c r="D31" s="49"/>
      <c r="E31" s="49"/>
      <c r="F31" s="49"/>
      <c r="G31" s="49"/>
      <c r="H31" s="49"/>
      <c r="I31" s="49"/>
      <c r="J31" s="49"/>
      <c r="K31" s="49"/>
      <c r="L31" s="31"/>
    </row>
    <row r="32" spans="2:12" s="1" customFormat="1" ht="25.35" customHeight="1">
      <c r="B32" s="31"/>
      <c r="D32" s="91" t="s">
        <v>36</v>
      </c>
      <c r="J32" s="62">
        <f>ROUND(J97,2)</f>
        <v>0</v>
      </c>
      <c r="L32" s="31"/>
    </row>
    <row r="33" spans="2:12" s="1" customFormat="1" ht="6.95" customHeight="1">
      <c r="B33" s="31"/>
      <c r="D33" s="49"/>
      <c r="E33" s="49"/>
      <c r="F33" s="49"/>
      <c r="G33" s="49"/>
      <c r="H33" s="49"/>
      <c r="I33" s="49"/>
      <c r="J33" s="49"/>
      <c r="K33" s="49"/>
      <c r="L33" s="31"/>
    </row>
    <row r="34" spans="2:12" s="1" customFormat="1" ht="14.45" customHeight="1">
      <c r="B34" s="31"/>
      <c r="F34" s="34" t="s">
        <v>38</v>
      </c>
      <c r="I34" s="34" t="s">
        <v>37</v>
      </c>
      <c r="J34" s="34" t="s">
        <v>39</v>
      </c>
      <c r="L34" s="31"/>
    </row>
    <row r="35" spans="2:12" s="1" customFormat="1" ht="14.45" customHeight="1">
      <c r="B35" s="31"/>
      <c r="D35" s="51" t="s">
        <v>40</v>
      </c>
      <c r="E35" s="26" t="s">
        <v>41</v>
      </c>
      <c r="F35" s="82">
        <f>ROUND((SUM(BE97:BE218)),2)</f>
        <v>0</v>
      </c>
      <c r="I35" s="92">
        <v>0.21</v>
      </c>
      <c r="J35" s="82">
        <f>ROUND(((SUM(BE97:BE218))*I35),2)</f>
        <v>0</v>
      </c>
      <c r="L35" s="31"/>
    </row>
    <row r="36" spans="2:12" s="1" customFormat="1" ht="14.45" customHeight="1">
      <c r="B36" s="31"/>
      <c r="E36" s="26" t="s">
        <v>42</v>
      </c>
      <c r="F36" s="82">
        <f>ROUND((SUM(BF97:BF218)),2)</f>
        <v>0</v>
      </c>
      <c r="I36" s="92">
        <v>0.15</v>
      </c>
      <c r="J36" s="82">
        <f>ROUND(((SUM(BF97:BF218))*I36),2)</f>
        <v>0</v>
      </c>
      <c r="L36" s="31"/>
    </row>
    <row r="37" spans="2:12" s="1" customFormat="1" ht="14.45" customHeight="1" hidden="1">
      <c r="B37" s="31"/>
      <c r="E37" s="26" t="s">
        <v>43</v>
      </c>
      <c r="F37" s="82">
        <f>ROUND((SUM(BG97:BG218)),2)</f>
        <v>0</v>
      </c>
      <c r="I37" s="92">
        <v>0.21</v>
      </c>
      <c r="J37" s="82">
        <f>0</f>
        <v>0</v>
      </c>
      <c r="L37" s="31"/>
    </row>
    <row r="38" spans="2:12" s="1" customFormat="1" ht="14.45" customHeight="1" hidden="1">
      <c r="B38" s="31"/>
      <c r="E38" s="26" t="s">
        <v>44</v>
      </c>
      <c r="F38" s="82">
        <f>ROUND((SUM(BH97:BH218)),2)</f>
        <v>0</v>
      </c>
      <c r="I38" s="92">
        <v>0.15</v>
      </c>
      <c r="J38" s="82">
        <f>0</f>
        <v>0</v>
      </c>
      <c r="L38" s="31"/>
    </row>
    <row r="39" spans="2:12" s="1" customFormat="1" ht="14.45" customHeight="1" hidden="1">
      <c r="B39" s="31"/>
      <c r="E39" s="26" t="s">
        <v>45</v>
      </c>
      <c r="F39" s="82">
        <f>ROUND((SUM(BI97:BI218)),2)</f>
        <v>0</v>
      </c>
      <c r="I39" s="92">
        <v>0</v>
      </c>
      <c r="J39" s="82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93"/>
      <c r="D41" s="94" t="s">
        <v>46</v>
      </c>
      <c r="E41" s="53"/>
      <c r="F41" s="53"/>
      <c r="G41" s="95" t="s">
        <v>47</v>
      </c>
      <c r="H41" s="96" t="s">
        <v>48</v>
      </c>
      <c r="I41" s="53"/>
      <c r="J41" s="97">
        <f>SUM(J32:J39)</f>
        <v>0</v>
      </c>
      <c r="K41" s="98"/>
      <c r="L41" s="31"/>
    </row>
    <row r="42" spans="2:12" s="1" customFormat="1" ht="14.45" customHeigh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31"/>
    </row>
    <row r="46" spans="2:12" s="1" customFormat="1" ht="6.95" customHeight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31"/>
    </row>
    <row r="47" spans="2:12" s="1" customFormat="1" ht="24.95" customHeight="1">
      <c r="B47" s="31"/>
      <c r="C47" s="20" t="s">
        <v>160</v>
      </c>
      <c r="L47" s="31"/>
    </row>
    <row r="48" spans="2:12" s="1" customFormat="1" ht="6.95" customHeight="1">
      <c r="B48" s="31"/>
      <c r="L48" s="31"/>
    </row>
    <row r="49" spans="2:12" s="1" customFormat="1" ht="12" customHeight="1">
      <c r="B49" s="31"/>
      <c r="C49" s="26" t="s">
        <v>16</v>
      </c>
      <c r="L49" s="31"/>
    </row>
    <row r="50" spans="2:12" s="1" customFormat="1" ht="16.5" customHeight="1">
      <c r="B50" s="31"/>
      <c r="E50" s="316" t="str">
        <f>E7</f>
        <v>Rekonstrukce školní jídelny v budově č.p. 190</v>
      </c>
      <c r="F50" s="317"/>
      <c r="G50" s="317"/>
      <c r="H50" s="317"/>
      <c r="L50" s="31"/>
    </row>
    <row r="51" spans="2:12" ht="12" customHeight="1">
      <c r="B51" s="19"/>
      <c r="C51" s="26" t="s">
        <v>152</v>
      </c>
      <c r="L51" s="19"/>
    </row>
    <row r="52" spans="2:12" s="1" customFormat="1" ht="16.5" customHeight="1">
      <c r="B52" s="31"/>
      <c r="E52" s="316" t="s">
        <v>1182</v>
      </c>
      <c r="F52" s="318"/>
      <c r="G52" s="318"/>
      <c r="H52" s="318"/>
      <c r="L52" s="31"/>
    </row>
    <row r="53" spans="2:12" s="1" customFormat="1" ht="12" customHeight="1">
      <c r="B53" s="31"/>
      <c r="C53" s="26" t="s">
        <v>154</v>
      </c>
      <c r="L53" s="31"/>
    </row>
    <row r="54" spans="2:12" s="1" customFormat="1" ht="16.5" customHeight="1">
      <c r="B54" s="31"/>
      <c r="E54" s="282" t="str">
        <f>E11</f>
        <v>A.2 - Nové konstrukce</v>
      </c>
      <c r="F54" s="318"/>
      <c r="G54" s="318"/>
      <c r="H54" s="318"/>
      <c r="L54" s="31"/>
    </row>
    <row r="55" spans="2:12" s="1" customFormat="1" ht="6.95" customHeight="1">
      <c r="B55" s="31"/>
      <c r="L55" s="31"/>
    </row>
    <row r="56" spans="2:12" s="1" customFormat="1" ht="12" customHeight="1">
      <c r="B56" s="31"/>
      <c r="C56" s="26" t="s">
        <v>21</v>
      </c>
      <c r="F56" s="24" t="str">
        <f>F14</f>
        <v xml:space="preserve"> </v>
      </c>
      <c r="I56" s="26" t="s">
        <v>23</v>
      </c>
      <c r="J56" s="48" t="str">
        <f>IF(J14="","",J14)</f>
        <v>28. 3. 2022</v>
      </c>
      <c r="L56" s="31"/>
    </row>
    <row r="57" spans="2:12" s="1" customFormat="1" ht="6.95" customHeight="1">
      <c r="B57" s="31"/>
      <c r="L57" s="31"/>
    </row>
    <row r="58" spans="2:12" s="1" customFormat="1" ht="25.7" customHeight="1">
      <c r="B58" s="31"/>
      <c r="C58" s="26" t="s">
        <v>25</v>
      </c>
      <c r="F58" s="24" t="str">
        <f>E17</f>
        <v>Město Jablunkov</v>
      </c>
      <c r="I58" s="26" t="s">
        <v>30</v>
      </c>
      <c r="J58" s="29" t="str">
        <f>E23</f>
        <v>Třinecká projekce, a. s.</v>
      </c>
      <c r="L58" s="31"/>
    </row>
    <row r="59" spans="2:12" s="1" customFormat="1" ht="15.2" customHeight="1">
      <c r="B59" s="31"/>
      <c r="C59" s="26" t="s">
        <v>28</v>
      </c>
      <c r="F59" s="24" t="str">
        <f>IF(E20="","",E20)</f>
        <v>Vyplň údaj</v>
      </c>
      <c r="I59" s="26" t="s">
        <v>32</v>
      </c>
      <c r="J59" s="29" t="str">
        <f>E26</f>
        <v>Radek Kultán</v>
      </c>
      <c r="L59" s="31"/>
    </row>
    <row r="60" spans="2:12" s="1" customFormat="1" ht="10.35" customHeight="1">
      <c r="B60" s="31"/>
      <c r="L60" s="31"/>
    </row>
    <row r="61" spans="2:12" s="1" customFormat="1" ht="29.25" customHeight="1">
      <c r="B61" s="31"/>
      <c r="C61" s="99" t="s">
        <v>161</v>
      </c>
      <c r="D61" s="93"/>
      <c r="E61" s="93"/>
      <c r="F61" s="93"/>
      <c r="G61" s="93"/>
      <c r="H61" s="93"/>
      <c r="I61" s="93"/>
      <c r="J61" s="100" t="s">
        <v>162</v>
      </c>
      <c r="K61" s="93"/>
      <c r="L61" s="31"/>
    </row>
    <row r="62" spans="2:12" s="1" customFormat="1" ht="10.35" customHeight="1">
      <c r="B62" s="31"/>
      <c r="L62" s="31"/>
    </row>
    <row r="63" spans="2:47" s="1" customFormat="1" ht="22.9" customHeight="1">
      <c r="B63" s="31"/>
      <c r="C63" s="101" t="s">
        <v>68</v>
      </c>
      <c r="J63" s="62">
        <f>J97</f>
        <v>0</v>
      </c>
      <c r="L63" s="31"/>
      <c r="AU63" s="16" t="s">
        <v>163</v>
      </c>
    </row>
    <row r="64" spans="2:12" s="8" customFormat="1" ht="24.95" customHeight="1">
      <c r="B64" s="102"/>
      <c r="D64" s="103" t="s">
        <v>164</v>
      </c>
      <c r="E64" s="104"/>
      <c r="F64" s="104"/>
      <c r="G64" s="104"/>
      <c r="H64" s="104"/>
      <c r="I64" s="104"/>
      <c r="J64" s="105">
        <f>J98</f>
        <v>0</v>
      </c>
      <c r="L64" s="102"/>
    </row>
    <row r="65" spans="2:12" s="9" customFormat="1" ht="19.9" customHeight="1">
      <c r="B65" s="106"/>
      <c r="D65" s="107" t="s">
        <v>239</v>
      </c>
      <c r="E65" s="108"/>
      <c r="F65" s="108"/>
      <c r="G65" s="108"/>
      <c r="H65" s="108"/>
      <c r="I65" s="108"/>
      <c r="J65" s="109">
        <f>J101</f>
        <v>0</v>
      </c>
      <c r="L65" s="106"/>
    </row>
    <row r="66" spans="2:12" s="9" customFormat="1" ht="19.9" customHeight="1">
      <c r="B66" s="106"/>
      <c r="D66" s="107" t="s">
        <v>442</v>
      </c>
      <c r="E66" s="108"/>
      <c r="F66" s="108"/>
      <c r="G66" s="108"/>
      <c r="H66" s="108"/>
      <c r="I66" s="108"/>
      <c r="J66" s="109">
        <f>J105</f>
        <v>0</v>
      </c>
      <c r="L66" s="106"/>
    </row>
    <row r="67" spans="2:12" s="9" customFormat="1" ht="19.9" customHeight="1">
      <c r="B67" s="106"/>
      <c r="D67" s="107" t="s">
        <v>240</v>
      </c>
      <c r="E67" s="108"/>
      <c r="F67" s="108"/>
      <c r="G67" s="108"/>
      <c r="H67" s="108"/>
      <c r="I67" s="108"/>
      <c r="J67" s="109">
        <f>J110</f>
        <v>0</v>
      </c>
      <c r="L67" s="106"/>
    </row>
    <row r="68" spans="2:12" s="9" customFormat="1" ht="19.9" customHeight="1">
      <c r="B68" s="106"/>
      <c r="D68" s="107" t="s">
        <v>241</v>
      </c>
      <c r="E68" s="108"/>
      <c r="F68" s="108"/>
      <c r="G68" s="108"/>
      <c r="H68" s="108"/>
      <c r="I68" s="108"/>
      <c r="J68" s="109">
        <f>J125</f>
        <v>0</v>
      </c>
      <c r="L68" s="106"/>
    </row>
    <row r="69" spans="2:12" s="9" customFormat="1" ht="19.9" customHeight="1">
      <c r="B69" s="106"/>
      <c r="D69" s="107" t="s">
        <v>242</v>
      </c>
      <c r="E69" s="108"/>
      <c r="F69" s="108"/>
      <c r="G69" s="108"/>
      <c r="H69" s="108"/>
      <c r="I69" s="108"/>
      <c r="J69" s="109">
        <f>J146</f>
        <v>0</v>
      </c>
      <c r="L69" s="106"/>
    </row>
    <row r="70" spans="2:12" s="8" customFormat="1" ht="24.95" customHeight="1">
      <c r="B70" s="102"/>
      <c r="D70" s="103" t="s">
        <v>243</v>
      </c>
      <c r="E70" s="104"/>
      <c r="F70" s="104"/>
      <c r="G70" s="104"/>
      <c r="H70" s="104"/>
      <c r="I70" s="104"/>
      <c r="J70" s="105">
        <f>J151</f>
        <v>0</v>
      </c>
      <c r="L70" s="102"/>
    </row>
    <row r="71" spans="2:12" s="9" customFormat="1" ht="19.9" customHeight="1">
      <c r="B71" s="106"/>
      <c r="D71" s="107" t="s">
        <v>1184</v>
      </c>
      <c r="E71" s="108"/>
      <c r="F71" s="108"/>
      <c r="G71" s="108"/>
      <c r="H71" s="108"/>
      <c r="I71" s="108"/>
      <c r="J71" s="109">
        <f>J152</f>
        <v>0</v>
      </c>
      <c r="L71" s="106"/>
    </row>
    <row r="72" spans="2:12" s="9" customFormat="1" ht="19.9" customHeight="1">
      <c r="B72" s="106"/>
      <c r="D72" s="107" t="s">
        <v>1004</v>
      </c>
      <c r="E72" s="108"/>
      <c r="F72" s="108"/>
      <c r="G72" s="108"/>
      <c r="H72" s="108"/>
      <c r="I72" s="108"/>
      <c r="J72" s="109">
        <f>J196</f>
        <v>0</v>
      </c>
      <c r="L72" s="106"/>
    </row>
    <row r="73" spans="2:12" s="9" customFormat="1" ht="19.9" customHeight="1">
      <c r="B73" s="106"/>
      <c r="D73" s="107" t="s">
        <v>244</v>
      </c>
      <c r="E73" s="108"/>
      <c r="F73" s="108"/>
      <c r="G73" s="108"/>
      <c r="H73" s="108"/>
      <c r="I73" s="108"/>
      <c r="J73" s="109">
        <f>J205</f>
        <v>0</v>
      </c>
      <c r="L73" s="106"/>
    </row>
    <row r="74" spans="2:12" s="9" customFormat="1" ht="19.9" customHeight="1">
      <c r="B74" s="106"/>
      <c r="D74" s="107" t="s">
        <v>246</v>
      </c>
      <c r="E74" s="108"/>
      <c r="F74" s="108"/>
      <c r="G74" s="108"/>
      <c r="H74" s="108"/>
      <c r="I74" s="108"/>
      <c r="J74" s="109">
        <f>J210</f>
        <v>0</v>
      </c>
      <c r="L74" s="106"/>
    </row>
    <row r="75" spans="2:12" s="9" customFormat="1" ht="19.9" customHeight="1">
      <c r="B75" s="106"/>
      <c r="D75" s="107" t="s">
        <v>1281</v>
      </c>
      <c r="E75" s="108"/>
      <c r="F75" s="108"/>
      <c r="G75" s="108"/>
      <c r="H75" s="108"/>
      <c r="I75" s="108"/>
      <c r="J75" s="109">
        <f>J215</f>
        <v>0</v>
      </c>
      <c r="L75" s="106"/>
    </row>
    <row r="76" spans="2:12" s="1" customFormat="1" ht="21.75" customHeight="1">
      <c r="B76" s="31"/>
      <c r="L76" s="31"/>
    </row>
    <row r="77" spans="2:12" s="1" customFormat="1" ht="6.9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31"/>
    </row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31"/>
    </row>
    <row r="82" spans="2:12" s="1" customFormat="1" ht="24.95" customHeight="1">
      <c r="B82" s="31"/>
      <c r="C82" s="20" t="s">
        <v>167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316" t="str">
        <f>E7</f>
        <v>Rekonstrukce školní jídelny v budově č.p. 190</v>
      </c>
      <c r="F85" s="317"/>
      <c r="G85" s="317"/>
      <c r="H85" s="317"/>
      <c r="L85" s="31"/>
    </row>
    <row r="86" spans="2:12" ht="12" customHeight="1">
      <c r="B86" s="19"/>
      <c r="C86" s="26" t="s">
        <v>152</v>
      </c>
      <c r="L86" s="19"/>
    </row>
    <row r="87" spans="2:12" s="1" customFormat="1" ht="16.5" customHeight="1">
      <c r="B87" s="31"/>
      <c r="E87" s="316" t="s">
        <v>1182</v>
      </c>
      <c r="F87" s="318"/>
      <c r="G87" s="318"/>
      <c r="H87" s="318"/>
      <c r="L87" s="31"/>
    </row>
    <row r="88" spans="2:12" s="1" customFormat="1" ht="12" customHeight="1">
      <c r="B88" s="31"/>
      <c r="C88" s="26" t="s">
        <v>154</v>
      </c>
      <c r="L88" s="31"/>
    </row>
    <row r="89" spans="2:12" s="1" customFormat="1" ht="16.5" customHeight="1">
      <c r="B89" s="31"/>
      <c r="E89" s="282" t="str">
        <f>E11</f>
        <v>A.2 - Nové konstrukce</v>
      </c>
      <c r="F89" s="318"/>
      <c r="G89" s="318"/>
      <c r="H89" s="318"/>
      <c r="L89" s="31"/>
    </row>
    <row r="90" spans="2:12" s="1" customFormat="1" ht="6.95" customHeight="1">
      <c r="B90" s="31"/>
      <c r="L90" s="31"/>
    </row>
    <row r="91" spans="2:12" s="1" customFormat="1" ht="12" customHeight="1">
      <c r="B91" s="31"/>
      <c r="C91" s="26" t="s">
        <v>21</v>
      </c>
      <c r="F91" s="24" t="str">
        <f>F14</f>
        <v xml:space="preserve"> </v>
      </c>
      <c r="I91" s="26" t="s">
        <v>23</v>
      </c>
      <c r="J91" s="48" t="str">
        <f>IF(J14="","",J14)</f>
        <v>28. 3. 2022</v>
      </c>
      <c r="L91" s="31"/>
    </row>
    <row r="92" spans="2:12" s="1" customFormat="1" ht="6.95" customHeight="1">
      <c r="B92" s="31"/>
      <c r="L92" s="31"/>
    </row>
    <row r="93" spans="2:12" s="1" customFormat="1" ht="25.7" customHeight="1">
      <c r="B93" s="31"/>
      <c r="C93" s="26" t="s">
        <v>25</v>
      </c>
      <c r="F93" s="24" t="str">
        <f>E17</f>
        <v>Město Jablunkov</v>
      </c>
      <c r="I93" s="26" t="s">
        <v>30</v>
      </c>
      <c r="J93" s="29" t="str">
        <f>E23</f>
        <v>Třinecká projekce, a. s.</v>
      </c>
      <c r="L93" s="31"/>
    </row>
    <row r="94" spans="2:12" s="1" customFormat="1" ht="15.2" customHeight="1">
      <c r="B94" s="31"/>
      <c r="C94" s="26" t="s">
        <v>28</v>
      </c>
      <c r="F94" s="24" t="str">
        <f>IF(E20="","",E20)</f>
        <v>Vyplň údaj</v>
      </c>
      <c r="I94" s="26" t="s">
        <v>32</v>
      </c>
      <c r="J94" s="29" t="str">
        <f>E26</f>
        <v>Radek Kultán</v>
      </c>
      <c r="L94" s="31"/>
    </row>
    <row r="95" spans="2:12" s="1" customFormat="1" ht="10.35" customHeight="1">
      <c r="B95" s="31"/>
      <c r="L95" s="31"/>
    </row>
    <row r="96" spans="2:20" s="10" customFormat="1" ht="29.25" customHeight="1">
      <c r="B96" s="110"/>
      <c r="C96" s="111" t="s">
        <v>168</v>
      </c>
      <c r="D96" s="112" t="s">
        <v>55</v>
      </c>
      <c r="E96" s="112" t="s">
        <v>51</v>
      </c>
      <c r="F96" s="112" t="s">
        <v>52</v>
      </c>
      <c r="G96" s="112" t="s">
        <v>169</v>
      </c>
      <c r="H96" s="112" t="s">
        <v>170</v>
      </c>
      <c r="I96" s="112" t="s">
        <v>171</v>
      </c>
      <c r="J96" s="112" t="s">
        <v>162</v>
      </c>
      <c r="K96" s="113" t="s">
        <v>172</v>
      </c>
      <c r="L96" s="110"/>
      <c r="M96" s="55" t="s">
        <v>19</v>
      </c>
      <c r="N96" s="56" t="s">
        <v>40</v>
      </c>
      <c r="O96" s="56" t="s">
        <v>173</v>
      </c>
      <c r="P96" s="56" t="s">
        <v>174</v>
      </c>
      <c r="Q96" s="56" t="s">
        <v>175</v>
      </c>
      <c r="R96" s="56" t="s">
        <v>176</v>
      </c>
      <c r="S96" s="56" t="s">
        <v>177</v>
      </c>
      <c r="T96" s="57" t="s">
        <v>178</v>
      </c>
    </row>
    <row r="97" spans="2:63" s="1" customFormat="1" ht="22.9" customHeight="1">
      <c r="B97" s="31"/>
      <c r="C97" s="60" t="s">
        <v>179</v>
      </c>
      <c r="J97" s="114">
        <f>BK97</f>
        <v>0</v>
      </c>
      <c r="L97" s="31"/>
      <c r="M97" s="58"/>
      <c r="N97" s="49"/>
      <c r="O97" s="49"/>
      <c r="P97" s="115">
        <f>P98+P151</f>
        <v>0</v>
      </c>
      <c r="Q97" s="49"/>
      <c r="R97" s="115">
        <f>R98+R151</f>
        <v>176.49372359999998</v>
      </c>
      <c r="S97" s="49"/>
      <c r="T97" s="116">
        <f>T98+T151</f>
        <v>0</v>
      </c>
      <c r="AT97" s="16" t="s">
        <v>69</v>
      </c>
      <c r="AU97" s="16" t="s">
        <v>163</v>
      </c>
      <c r="BK97" s="117">
        <f>BK98+BK151</f>
        <v>0</v>
      </c>
    </row>
    <row r="98" spans="2:63" s="11" customFormat="1" ht="25.9" customHeight="1">
      <c r="B98" s="118"/>
      <c r="D98" s="119" t="s">
        <v>69</v>
      </c>
      <c r="E98" s="120" t="s">
        <v>180</v>
      </c>
      <c r="F98" s="120" t="s">
        <v>181</v>
      </c>
      <c r="I98" s="121"/>
      <c r="J98" s="122">
        <f>BK98</f>
        <v>0</v>
      </c>
      <c r="L98" s="118"/>
      <c r="M98" s="123"/>
      <c r="P98" s="124">
        <f>P99+P100+P101+P105+P110+P125+P146</f>
        <v>0</v>
      </c>
      <c r="R98" s="124">
        <f>R99+R100+R101+R105+R110+R125+R146</f>
        <v>91.52182359999999</v>
      </c>
      <c r="T98" s="125">
        <f>T99+T100+T101+T105+T110+T125+T146</f>
        <v>0</v>
      </c>
      <c r="AR98" s="119" t="s">
        <v>77</v>
      </c>
      <c r="AT98" s="126" t="s">
        <v>69</v>
      </c>
      <c r="AU98" s="126" t="s">
        <v>70</v>
      </c>
      <c r="AY98" s="119" t="s">
        <v>182</v>
      </c>
      <c r="BK98" s="127">
        <f>BK99+BK100+BK101+BK105+BK110+BK125+BK146</f>
        <v>0</v>
      </c>
    </row>
    <row r="99" spans="2:65" s="1" customFormat="1" ht="37.9" customHeight="1">
      <c r="B99" s="31"/>
      <c r="C99" s="130" t="s">
        <v>77</v>
      </c>
      <c r="D99" s="130" t="s">
        <v>185</v>
      </c>
      <c r="E99" s="131" t="s">
        <v>1282</v>
      </c>
      <c r="F99" s="132" t="s">
        <v>1283</v>
      </c>
      <c r="G99" s="133" t="s">
        <v>202</v>
      </c>
      <c r="H99" s="134">
        <v>72.678</v>
      </c>
      <c r="I99" s="135"/>
      <c r="J99" s="136">
        <f>ROUND(I99*H99,2)</f>
        <v>0</v>
      </c>
      <c r="K99" s="132" t="s">
        <v>287</v>
      </c>
      <c r="L99" s="31"/>
      <c r="M99" s="137" t="s">
        <v>19</v>
      </c>
      <c r="N99" s="138" t="s">
        <v>41</v>
      </c>
      <c r="P99" s="139">
        <f>O99*H99</f>
        <v>0</v>
      </c>
      <c r="Q99" s="139">
        <v>0</v>
      </c>
      <c r="R99" s="139">
        <f>Q99*H99</f>
        <v>0</v>
      </c>
      <c r="S99" s="139">
        <v>0</v>
      </c>
      <c r="T99" s="140">
        <f>S99*H99</f>
        <v>0</v>
      </c>
      <c r="AR99" s="141" t="s">
        <v>190</v>
      </c>
      <c r="AT99" s="141" t="s">
        <v>185</v>
      </c>
      <c r="AU99" s="141" t="s">
        <v>77</v>
      </c>
      <c r="AY99" s="16" t="s">
        <v>182</v>
      </c>
      <c r="BE99" s="142">
        <f>IF(N99="základní",J99,0)</f>
        <v>0</v>
      </c>
      <c r="BF99" s="142">
        <f>IF(N99="snížená",J99,0)</f>
        <v>0</v>
      </c>
      <c r="BG99" s="142">
        <f>IF(N99="zákl. přenesená",J99,0)</f>
        <v>0</v>
      </c>
      <c r="BH99" s="142">
        <f>IF(N99="sníž. přenesená",J99,0)</f>
        <v>0</v>
      </c>
      <c r="BI99" s="142">
        <f>IF(N99="nulová",J99,0)</f>
        <v>0</v>
      </c>
      <c r="BJ99" s="16" t="s">
        <v>77</v>
      </c>
      <c r="BK99" s="142">
        <f>ROUND(I99*H99,2)</f>
        <v>0</v>
      </c>
      <c r="BL99" s="16" t="s">
        <v>190</v>
      </c>
      <c r="BM99" s="141" t="s">
        <v>1284</v>
      </c>
    </row>
    <row r="100" spans="2:65" s="1" customFormat="1" ht="16.5" customHeight="1">
      <c r="B100" s="31"/>
      <c r="C100" s="165" t="s">
        <v>79</v>
      </c>
      <c r="D100" s="165" t="s">
        <v>277</v>
      </c>
      <c r="E100" s="166" t="s">
        <v>1285</v>
      </c>
      <c r="F100" s="167" t="s">
        <v>1286</v>
      </c>
      <c r="G100" s="168" t="s">
        <v>202</v>
      </c>
      <c r="H100" s="169">
        <v>72.678</v>
      </c>
      <c r="I100" s="170"/>
      <c r="J100" s="171">
        <f>ROUND(I100*H100,2)</f>
        <v>0</v>
      </c>
      <c r="K100" s="167" t="s">
        <v>287</v>
      </c>
      <c r="L100" s="172"/>
      <c r="M100" s="173" t="s">
        <v>19</v>
      </c>
      <c r="N100" s="174" t="s">
        <v>41</v>
      </c>
      <c r="P100" s="139">
        <f>O100*H100</f>
        <v>0</v>
      </c>
      <c r="Q100" s="139">
        <v>1</v>
      </c>
      <c r="R100" s="139">
        <f>Q100*H100</f>
        <v>72.678</v>
      </c>
      <c r="S100" s="139">
        <v>0</v>
      </c>
      <c r="T100" s="140">
        <f>S100*H100</f>
        <v>0</v>
      </c>
      <c r="AR100" s="141" t="s">
        <v>233</v>
      </c>
      <c r="AT100" s="141" t="s">
        <v>277</v>
      </c>
      <c r="AU100" s="141" t="s">
        <v>77</v>
      </c>
      <c r="AY100" s="16" t="s">
        <v>182</v>
      </c>
      <c r="BE100" s="142">
        <f>IF(N100="základní",J100,0)</f>
        <v>0</v>
      </c>
      <c r="BF100" s="142">
        <f>IF(N100="snížená",J100,0)</f>
        <v>0</v>
      </c>
      <c r="BG100" s="142">
        <f>IF(N100="zákl. přenesená",J100,0)</f>
        <v>0</v>
      </c>
      <c r="BH100" s="142">
        <f>IF(N100="sníž. přenesená",J100,0)</f>
        <v>0</v>
      </c>
      <c r="BI100" s="142">
        <f>IF(N100="nulová",J100,0)</f>
        <v>0</v>
      </c>
      <c r="BJ100" s="16" t="s">
        <v>77</v>
      </c>
      <c r="BK100" s="142">
        <f>ROUND(I100*H100,2)</f>
        <v>0</v>
      </c>
      <c r="BL100" s="16" t="s">
        <v>190</v>
      </c>
      <c r="BM100" s="141" t="s">
        <v>1287</v>
      </c>
    </row>
    <row r="101" spans="2:63" s="11" customFormat="1" ht="22.9" customHeight="1">
      <c r="B101" s="118"/>
      <c r="D101" s="119" t="s">
        <v>69</v>
      </c>
      <c r="E101" s="128" t="s">
        <v>118</v>
      </c>
      <c r="F101" s="128" t="s">
        <v>247</v>
      </c>
      <c r="I101" s="121"/>
      <c r="J101" s="129">
        <f>BK101</f>
        <v>0</v>
      </c>
      <c r="L101" s="118"/>
      <c r="M101" s="123"/>
      <c r="P101" s="124">
        <f>SUM(P102:P104)</f>
        <v>0</v>
      </c>
      <c r="R101" s="124">
        <f>SUM(R102:R104)</f>
        <v>15.020864</v>
      </c>
      <c r="T101" s="125">
        <f>SUM(T102:T104)</f>
        <v>0</v>
      </c>
      <c r="AR101" s="119" t="s">
        <v>77</v>
      </c>
      <c r="AT101" s="126" t="s">
        <v>69</v>
      </c>
      <c r="AU101" s="126" t="s">
        <v>77</v>
      </c>
      <c r="AY101" s="119" t="s">
        <v>182</v>
      </c>
      <c r="BK101" s="127">
        <f>SUM(BK102:BK104)</f>
        <v>0</v>
      </c>
    </row>
    <row r="102" spans="2:65" s="1" customFormat="1" ht="37.9" customHeight="1">
      <c r="B102" s="31"/>
      <c r="C102" s="130" t="s">
        <v>118</v>
      </c>
      <c r="D102" s="130" t="s">
        <v>185</v>
      </c>
      <c r="E102" s="131" t="s">
        <v>538</v>
      </c>
      <c r="F102" s="132" t="s">
        <v>539</v>
      </c>
      <c r="G102" s="133" t="s">
        <v>207</v>
      </c>
      <c r="H102" s="134">
        <v>198.4</v>
      </c>
      <c r="I102" s="135"/>
      <c r="J102" s="136">
        <f>ROUND(I102*H102,2)</f>
        <v>0</v>
      </c>
      <c r="K102" s="132" t="s">
        <v>189</v>
      </c>
      <c r="L102" s="31"/>
      <c r="M102" s="137" t="s">
        <v>19</v>
      </c>
      <c r="N102" s="138" t="s">
        <v>41</v>
      </c>
      <c r="P102" s="139">
        <f>O102*H102</f>
        <v>0</v>
      </c>
      <c r="Q102" s="139">
        <v>0.07571</v>
      </c>
      <c r="R102" s="139">
        <f>Q102*H102</f>
        <v>15.020864</v>
      </c>
      <c r="S102" s="139">
        <v>0</v>
      </c>
      <c r="T102" s="140">
        <f>S102*H102</f>
        <v>0</v>
      </c>
      <c r="AR102" s="141" t="s">
        <v>190</v>
      </c>
      <c r="AT102" s="141" t="s">
        <v>185</v>
      </c>
      <c r="AU102" s="141" t="s">
        <v>79</v>
      </c>
      <c r="AY102" s="16" t="s">
        <v>182</v>
      </c>
      <c r="BE102" s="142">
        <f>IF(N102="základní",J102,0)</f>
        <v>0</v>
      </c>
      <c r="BF102" s="142">
        <f>IF(N102="snížená",J102,0)</f>
        <v>0</v>
      </c>
      <c r="BG102" s="142">
        <f>IF(N102="zákl. přenesená",J102,0)</f>
        <v>0</v>
      </c>
      <c r="BH102" s="142">
        <f>IF(N102="sníž. přenesená",J102,0)</f>
        <v>0</v>
      </c>
      <c r="BI102" s="142">
        <f>IF(N102="nulová",J102,0)</f>
        <v>0</v>
      </c>
      <c r="BJ102" s="16" t="s">
        <v>77</v>
      </c>
      <c r="BK102" s="142">
        <f>ROUND(I102*H102,2)</f>
        <v>0</v>
      </c>
      <c r="BL102" s="16" t="s">
        <v>190</v>
      </c>
      <c r="BM102" s="141" t="s">
        <v>1288</v>
      </c>
    </row>
    <row r="103" spans="2:47" s="1" customFormat="1" ht="11.25">
      <c r="B103" s="31"/>
      <c r="D103" s="143" t="s">
        <v>192</v>
      </c>
      <c r="F103" s="144" t="s">
        <v>541</v>
      </c>
      <c r="I103" s="145"/>
      <c r="L103" s="31"/>
      <c r="M103" s="146"/>
      <c r="T103" s="52"/>
      <c r="AT103" s="16" t="s">
        <v>192</v>
      </c>
      <c r="AU103" s="16" t="s">
        <v>79</v>
      </c>
    </row>
    <row r="104" spans="2:51" s="12" customFormat="1" ht="11.25">
      <c r="B104" s="147"/>
      <c r="D104" s="148" t="s">
        <v>194</v>
      </c>
      <c r="E104" s="149" t="s">
        <v>19</v>
      </c>
      <c r="F104" s="150" t="s">
        <v>1289</v>
      </c>
      <c r="H104" s="151">
        <v>198.4</v>
      </c>
      <c r="I104" s="152"/>
      <c r="L104" s="147"/>
      <c r="M104" s="153"/>
      <c r="T104" s="154"/>
      <c r="AT104" s="149" t="s">
        <v>194</v>
      </c>
      <c r="AU104" s="149" t="s">
        <v>79</v>
      </c>
      <c r="AV104" s="12" t="s">
        <v>79</v>
      </c>
      <c r="AW104" s="12" t="s">
        <v>31</v>
      </c>
      <c r="AX104" s="12" t="s">
        <v>77</v>
      </c>
      <c r="AY104" s="149" t="s">
        <v>182</v>
      </c>
    </row>
    <row r="105" spans="2:63" s="11" customFormat="1" ht="22.9" customHeight="1">
      <c r="B105" s="118"/>
      <c r="D105" s="119" t="s">
        <v>69</v>
      </c>
      <c r="E105" s="128" t="s">
        <v>190</v>
      </c>
      <c r="F105" s="128" t="s">
        <v>566</v>
      </c>
      <c r="I105" s="121"/>
      <c r="J105" s="129">
        <f>BK105</f>
        <v>0</v>
      </c>
      <c r="L105" s="118"/>
      <c r="M105" s="123"/>
      <c r="P105" s="124">
        <f>SUM(P106:P109)</f>
        <v>0</v>
      </c>
      <c r="R105" s="124">
        <f>SUM(R106:R109)</f>
        <v>0</v>
      </c>
      <c r="T105" s="125">
        <f>SUM(T106:T109)</f>
        <v>0</v>
      </c>
      <c r="AR105" s="119" t="s">
        <v>77</v>
      </c>
      <c r="AT105" s="126" t="s">
        <v>69</v>
      </c>
      <c r="AU105" s="126" t="s">
        <v>77</v>
      </c>
      <c r="AY105" s="119" t="s">
        <v>182</v>
      </c>
      <c r="BK105" s="127">
        <f>SUM(BK106:BK109)</f>
        <v>0</v>
      </c>
    </row>
    <row r="106" spans="2:65" s="1" customFormat="1" ht="33" customHeight="1">
      <c r="B106" s="31"/>
      <c r="C106" s="130" t="s">
        <v>190</v>
      </c>
      <c r="D106" s="130" t="s">
        <v>185</v>
      </c>
      <c r="E106" s="131" t="s">
        <v>1290</v>
      </c>
      <c r="F106" s="132" t="s">
        <v>1291</v>
      </c>
      <c r="G106" s="133" t="s">
        <v>207</v>
      </c>
      <c r="H106" s="134">
        <v>1060</v>
      </c>
      <c r="I106" s="135"/>
      <c r="J106" s="136">
        <f>ROUND(I106*H106,2)</f>
        <v>0</v>
      </c>
      <c r="K106" s="132" t="s">
        <v>189</v>
      </c>
      <c r="L106" s="31"/>
      <c r="M106" s="137" t="s">
        <v>19</v>
      </c>
      <c r="N106" s="138" t="s">
        <v>41</v>
      </c>
      <c r="P106" s="139">
        <f>O106*H106</f>
        <v>0</v>
      </c>
      <c r="Q106" s="139">
        <v>0</v>
      </c>
      <c r="R106" s="139">
        <f>Q106*H106</f>
        <v>0</v>
      </c>
      <c r="S106" s="139">
        <v>0</v>
      </c>
      <c r="T106" s="140">
        <f>S106*H106</f>
        <v>0</v>
      </c>
      <c r="AR106" s="141" t="s">
        <v>190</v>
      </c>
      <c r="AT106" s="141" t="s">
        <v>185</v>
      </c>
      <c r="AU106" s="141" t="s">
        <v>79</v>
      </c>
      <c r="AY106" s="16" t="s">
        <v>182</v>
      </c>
      <c r="BE106" s="142">
        <f>IF(N106="základní",J106,0)</f>
        <v>0</v>
      </c>
      <c r="BF106" s="142">
        <f>IF(N106="snížená",J106,0)</f>
        <v>0</v>
      </c>
      <c r="BG106" s="142">
        <f>IF(N106="zákl. přenesená",J106,0)</f>
        <v>0</v>
      </c>
      <c r="BH106" s="142">
        <f>IF(N106="sníž. přenesená",J106,0)</f>
        <v>0</v>
      </c>
      <c r="BI106" s="142">
        <f>IF(N106="nulová",J106,0)</f>
        <v>0</v>
      </c>
      <c r="BJ106" s="16" t="s">
        <v>77</v>
      </c>
      <c r="BK106" s="142">
        <f>ROUND(I106*H106,2)</f>
        <v>0</v>
      </c>
      <c r="BL106" s="16" t="s">
        <v>190</v>
      </c>
      <c r="BM106" s="141" t="s">
        <v>1292</v>
      </c>
    </row>
    <row r="107" spans="2:47" s="1" customFormat="1" ht="11.25">
      <c r="B107" s="31"/>
      <c r="D107" s="143" t="s">
        <v>192</v>
      </c>
      <c r="F107" s="144" t="s">
        <v>1293</v>
      </c>
      <c r="I107" s="145"/>
      <c r="L107" s="31"/>
      <c r="M107" s="146"/>
      <c r="T107" s="52"/>
      <c r="AT107" s="16" t="s">
        <v>192</v>
      </c>
      <c r="AU107" s="16" t="s">
        <v>79</v>
      </c>
    </row>
    <row r="108" spans="2:65" s="1" customFormat="1" ht="16.5" customHeight="1">
      <c r="B108" s="31"/>
      <c r="C108" s="165" t="s">
        <v>217</v>
      </c>
      <c r="D108" s="165" t="s">
        <v>277</v>
      </c>
      <c r="E108" s="166" t="s">
        <v>1294</v>
      </c>
      <c r="F108" s="167" t="s">
        <v>1295</v>
      </c>
      <c r="G108" s="168" t="s">
        <v>207</v>
      </c>
      <c r="H108" s="169">
        <v>1166</v>
      </c>
      <c r="I108" s="170"/>
      <c r="J108" s="171">
        <f>ROUND(I108*H108,2)</f>
        <v>0</v>
      </c>
      <c r="K108" s="167" t="s">
        <v>189</v>
      </c>
      <c r="L108" s="172"/>
      <c r="M108" s="173" t="s">
        <v>19</v>
      </c>
      <c r="N108" s="174" t="s">
        <v>41</v>
      </c>
      <c r="P108" s="139">
        <f>O108*H108</f>
        <v>0</v>
      </c>
      <c r="Q108" s="139">
        <v>0</v>
      </c>
      <c r="R108" s="139">
        <f>Q108*H108</f>
        <v>0</v>
      </c>
      <c r="S108" s="139">
        <v>0</v>
      </c>
      <c r="T108" s="140">
        <f>S108*H108</f>
        <v>0</v>
      </c>
      <c r="AR108" s="141" t="s">
        <v>233</v>
      </c>
      <c r="AT108" s="141" t="s">
        <v>277</v>
      </c>
      <c r="AU108" s="141" t="s">
        <v>79</v>
      </c>
      <c r="AY108" s="16" t="s">
        <v>182</v>
      </c>
      <c r="BE108" s="142">
        <f>IF(N108="základní",J108,0)</f>
        <v>0</v>
      </c>
      <c r="BF108" s="142">
        <f>IF(N108="snížená",J108,0)</f>
        <v>0</v>
      </c>
      <c r="BG108" s="142">
        <f>IF(N108="zákl. přenesená",J108,0)</f>
        <v>0</v>
      </c>
      <c r="BH108" s="142">
        <f>IF(N108="sníž. přenesená",J108,0)</f>
        <v>0</v>
      </c>
      <c r="BI108" s="142">
        <f>IF(N108="nulová",J108,0)</f>
        <v>0</v>
      </c>
      <c r="BJ108" s="16" t="s">
        <v>77</v>
      </c>
      <c r="BK108" s="142">
        <f>ROUND(I108*H108,2)</f>
        <v>0</v>
      </c>
      <c r="BL108" s="16" t="s">
        <v>190</v>
      </c>
      <c r="BM108" s="141" t="s">
        <v>1296</v>
      </c>
    </row>
    <row r="109" spans="2:51" s="12" customFormat="1" ht="11.25">
      <c r="B109" s="147"/>
      <c r="D109" s="148" t="s">
        <v>194</v>
      </c>
      <c r="F109" s="150" t="s">
        <v>1297</v>
      </c>
      <c r="H109" s="151">
        <v>1166</v>
      </c>
      <c r="I109" s="152"/>
      <c r="L109" s="147"/>
      <c r="M109" s="153"/>
      <c r="T109" s="154"/>
      <c r="AT109" s="149" t="s">
        <v>194</v>
      </c>
      <c r="AU109" s="149" t="s">
        <v>79</v>
      </c>
      <c r="AV109" s="12" t="s">
        <v>79</v>
      </c>
      <c r="AW109" s="12" t="s">
        <v>4</v>
      </c>
      <c r="AX109" s="12" t="s">
        <v>77</v>
      </c>
      <c r="AY109" s="149" t="s">
        <v>182</v>
      </c>
    </row>
    <row r="110" spans="2:63" s="11" customFormat="1" ht="22.9" customHeight="1">
      <c r="B110" s="118"/>
      <c r="D110" s="119" t="s">
        <v>69</v>
      </c>
      <c r="E110" s="128" t="s">
        <v>222</v>
      </c>
      <c r="F110" s="128" t="s">
        <v>258</v>
      </c>
      <c r="I110" s="121"/>
      <c r="J110" s="129">
        <f>BK110</f>
        <v>0</v>
      </c>
      <c r="L110" s="118"/>
      <c r="M110" s="123"/>
      <c r="P110" s="124">
        <f>SUM(P111:P124)</f>
        <v>0</v>
      </c>
      <c r="R110" s="124">
        <f>SUM(R111:R124)</f>
        <v>3.8180096000000003</v>
      </c>
      <c r="T110" s="125">
        <f>SUM(T111:T124)</f>
        <v>0</v>
      </c>
      <c r="AR110" s="119" t="s">
        <v>77</v>
      </c>
      <c r="AT110" s="126" t="s">
        <v>69</v>
      </c>
      <c r="AU110" s="126" t="s">
        <v>77</v>
      </c>
      <c r="AY110" s="119" t="s">
        <v>182</v>
      </c>
      <c r="BK110" s="127">
        <f>SUM(BK111:BK124)</f>
        <v>0</v>
      </c>
    </row>
    <row r="111" spans="2:65" s="1" customFormat="1" ht="66.75" customHeight="1">
      <c r="B111" s="31"/>
      <c r="C111" s="130" t="s">
        <v>222</v>
      </c>
      <c r="D111" s="130" t="s">
        <v>185</v>
      </c>
      <c r="E111" s="131" t="s">
        <v>1298</v>
      </c>
      <c r="F111" s="132" t="s">
        <v>1299</v>
      </c>
      <c r="G111" s="133" t="s">
        <v>207</v>
      </c>
      <c r="H111" s="134">
        <v>198.4</v>
      </c>
      <c r="I111" s="135"/>
      <c r="J111" s="136">
        <f>ROUND(I111*H111,2)</f>
        <v>0</v>
      </c>
      <c r="K111" s="132" t="s">
        <v>189</v>
      </c>
      <c r="L111" s="31"/>
      <c r="M111" s="137" t="s">
        <v>19</v>
      </c>
      <c r="N111" s="138" t="s">
        <v>41</v>
      </c>
      <c r="P111" s="139">
        <f>O111*H111</f>
        <v>0</v>
      </c>
      <c r="Q111" s="139">
        <v>0.00868</v>
      </c>
      <c r="R111" s="139">
        <f>Q111*H111</f>
        <v>1.722112</v>
      </c>
      <c r="S111" s="139">
        <v>0</v>
      </c>
      <c r="T111" s="140">
        <f>S111*H111</f>
        <v>0</v>
      </c>
      <c r="AR111" s="141" t="s">
        <v>190</v>
      </c>
      <c r="AT111" s="141" t="s">
        <v>185</v>
      </c>
      <c r="AU111" s="141" t="s">
        <v>79</v>
      </c>
      <c r="AY111" s="16" t="s">
        <v>182</v>
      </c>
      <c r="BE111" s="142">
        <f>IF(N111="základní",J111,0)</f>
        <v>0</v>
      </c>
      <c r="BF111" s="142">
        <f>IF(N111="snížená",J111,0)</f>
        <v>0</v>
      </c>
      <c r="BG111" s="142">
        <f>IF(N111="zákl. přenesená",J111,0)</f>
        <v>0</v>
      </c>
      <c r="BH111" s="142">
        <f>IF(N111="sníž. přenesená",J111,0)</f>
        <v>0</v>
      </c>
      <c r="BI111" s="142">
        <f>IF(N111="nulová",J111,0)</f>
        <v>0</v>
      </c>
      <c r="BJ111" s="16" t="s">
        <v>77</v>
      </c>
      <c r="BK111" s="142">
        <f>ROUND(I111*H111,2)</f>
        <v>0</v>
      </c>
      <c r="BL111" s="16" t="s">
        <v>190</v>
      </c>
      <c r="BM111" s="141" t="s">
        <v>1300</v>
      </c>
    </row>
    <row r="112" spans="2:47" s="1" customFormat="1" ht="11.25">
      <c r="B112" s="31"/>
      <c r="D112" s="143" t="s">
        <v>192</v>
      </c>
      <c r="F112" s="144" t="s">
        <v>1301</v>
      </c>
      <c r="I112" s="145"/>
      <c r="L112" s="31"/>
      <c r="M112" s="146"/>
      <c r="T112" s="52"/>
      <c r="AT112" s="16" t="s">
        <v>192</v>
      </c>
      <c r="AU112" s="16" t="s">
        <v>79</v>
      </c>
    </row>
    <row r="113" spans="2:65" s="1" customFormat="1" ht="24.2" customHeight="1">
      <c r="B113" s="31"/>
      <c r="C113" s="165" t="s">
        <v>228</v>
      </c>
      <c r="D113" s="165" t="s">
        <v>277</v>
      </c>
      <c r="E113" s="166" t="s">
        <v>1302</v>
      </c>
      <c r="F113" s="167" t="s">
        <v>1303</v>
      </c>
      <c r="G113" s="168" t="s">
        <v>207</v>
      </c>
      <c r="H113" s="169">
        <v>202.368</v>
      </c>
      <c r="I113" s="170"/>
      <c r="J113" s="171">
        <f>ROUND(I113*H113,2)</f>
        <v>0</v>
      </c>
      <c r="K113" s="167" t="s">
        <v>189</v>
      </c>
      <c r="L113" s="172"/>
      <c r="M113" s="173" t="s">
        <v>19</v>
      </c>
      <c r="N113" s="174" t="s">
        <v>41</v>
      </c>
      <c r="P113" s="139">
        <f>O113*H113</f>
        <v>0</v>
      </c>
      <c r="Q113" s="139">
        <v>0.0072</v>
      </c>
      <c r="R113" s="139">
        <f>Q113*H113</f>
        <v>1.4570496</v>
      </c>
      <c r="S113" s="139">
        <v>0</v>
      </c>
      <c r="T113" s="140">
        <f>S113*H113</f>
        <v>0</v>
      </c>
      <c r="AR113" s="141" t="s">
        <v>233</v>
      </c>
      <c r="AT113" s="141" t="s">
        <v>277</v>
      </c>
      <c r="AU113" s="141" t="s">
        <v>79</v>
      </c>
      <c r="AY113" s="16" t="s">
        <v>182</v>
      </c>
      <c r="BE113" s="142">
        <f>IF(N113="základní",J113,0)</f>
        <v>0</v>
      </c>
      <c r="BF113" s="142">
        <f>IF(N113="snížená",J113,0)</f>
        <v>0</v>
      </c>
      <c r="BG113" s="142">
        <f>IF(N113="zákl. přenesená",J113,0)</f>
        <v>0</v>
      </c>
      <c r="BH113" s="142">
        <f>IF(N113="sníž. přenesená",J113,0)</f>
        <v>0</v>
      </c>
      <c r="BI113" s="142">
        <f>IF(N113="nulová",J113,0)</f>
        <v>0</v>
      </c>
      <c r="BJ113" s="16" t="s">
        <v>77</v>
      </c>
      <c r="BK113" s="142">
        <f>ROUND(I113*H113,2)</f>
        <v>0</v>
      </c>
      <c r="BL113" s="16" t="s">
        <v>190</v>
      </c>
      <c r="BM113" s="141" t="s">
        <v>1304</v>
      </c>
    </row>
    <row r="114" spans="2:47" s="1" customFormat="1" ht="19.5">
      <c r="B114" s="31"/>
      <c r="D114" s="148" t="s">
        <v>281</v>
      </c>
      <c r="F114" s="175" t="s">
        <v>282</v>
      </c>
      <c r="I114" s="145"/>
      <c r="L114" s="31"/>
      <c r="M114" s="146"/>
      <c r="T114" s="52"/>
      <c r="AT114" s="16" t="s">
        <v>281</v>
      </c>
      <c r="AU114" s="16" t="s">
        <v>79</v>
      </c>
    </row>
    <row r="115" spans="2:51" s="12" customFormat="1" ht="11.25">
      <c r="B115" s="147"/>
      <c r="D115" s="148" t="s">
        <v>194</v>
      </c>
      <c r="F115" s="150" t="s">
        <v>1305</v>
      </c>
      <c r="H115" s="151">
        <v>202.368</v>
      </c>
      <c r="I115" s="152"/>
      <c r="L115" s="147"/>
      <c r="M115" s="153"/>
      <c r="T115" s="154"/>
      <c r="AT115" s="149" t="s">
        <v>194</v>
      </c>
      <c r="AU115" s="149" t="s">
        <v>79</v>
      </c>
      <c r="AV115" s="12" t="s">
        <v>79</v>
      </c>
      <c r="AW115" s="12" t="s">
        <v>4</v>
      </c>
      <c r="AX115" s="12" t="s">
        <v>77</v>
      </c>
      <c r="AY115" s="149" t="s">
        <v>182</v>
      </c>
    </row>
    <row r="116" spans="2:65" s="1" customFormat="1" ht="24.2" customHeight="1">
      <c r="B116" s="31"/>
      <c r="C116" s="130" t="s">
        <v>233</v>
      </c>
      <c r="D116" s="130" t="s">
        <v>185</v>
      </c>
      <c r="E116" s="131" t="s">
        <v>259</v>
      </c>
      <c r="F116" s="132" t="s">
        <v>260</v>
      </c>
      <c r="G116" s="133" t="s">
        <v>207</v>
      </c>
      <c r="H116" s="134">
        <v>198.4</v>
      </c>
      <c r="I116" s="135"/>
      <c r="J116" s="136">
        <f>ROUND(I116*H116,2)</f>
        <v>0</v>
      </c>
      <c r="K116" s="132" t="s">
        <v>189</v>
      </c>
      <c r="L116" s="31"/>
      <c r="M116" s="137" t="s">
        <v>19</v>
      </c>
      <c r="N116" s="138" t="s">
        <v>41</v>
      </c>
      <c r="P116" s="139">
        <f>O116*H116</f>
        <v>0</v>
      </c>
      <c r="Q116" s="139">
        <v>0.00026</v>
      </c>
      <c r="R116" s="139">
        <f>Q116*H116</f>
        <v>0.051584</v>
      </c>
      <c r="S116" s="139">
        <v>0</v>
      </c>
      <c r="T116" s="140">
        <f>S116*H116</f>
        <v>0</v>
      </c>
      <c r="AR116" s="141" t="s">
        <v>190</v>
      </c>
      <c r="AT116" s="141" t="s">
        <v>185</v>
      </c>
      <c r="AU116" s="141" t="s">
        <v>79</v>
      </c>
      <c r="AY116" s="16" t="s">
        <v>182</v>
      </c>
      <c r="BE116" s="142">
        <f>IF(N116="základní",J116,0)</f>
        <v>0</v>
      </c>
      <c r="BF116" s="142">
        <f>IF(N116="snížená",J116,0)</f>
        <v>0</v>
      </c>
      <c r="BG116" s="142">
        <f>IF(N116="zákl. přenesená",J116,0)</f>
        <v>0</v>
      </c>
      <c r="BH116" s="142">
        <f>IF(N116="sníž. přenesená",J116,0)</f>
        <v>0</v>
      </c>
      <c r="BI116" s="142">
        <f>IF(N116="nulová",J116,0)</f>
        <v>0</v>
      </c>
      <c r="BJ116" s="16" t="s">
        <v>77</v>
      </c>
      <c r="BK116" s="142">
        <f>ROUND(I116*H116,2)</f>
        <v>0</v>
      </c>
      <c r="BL116" s="16" t="s">
        <v>190</v>
      </c>
      <c r="BM116" s="141" t="s">
        <v>1306</v>
      </c>
    </row>
    <row r="117" spans="2:47" s="1" customFormat="1" ht="11.25">
      <c r="B117" s="31"/>
      <c r="D117" s="143" t="s">
        <v>192</v>
      </c>
      <c r="F117" s="144" t="s">
        <v>262</v>
      </c>
      <c r="I117" s="145"/>
      <c r="L117" s="31"/>
      <c r="M117" s="146"/>
      <c r="T117" s="52"/>
      <c r="AT117" s="16" t="s">
        <v>192</v>
      </c>
      <c r="AU117" s="16" t="s">
        <v>79</v>
      </c>
    </row>
    <row r="118" spans="2:51" s="12" customFormat="1" ht="11.25">
      <c r="B118" s="147"/>
      <c r="D118" s="148" t="s">
        <v>194</v>
      </c>
      <c r="E118" s="149" t="s">
        <v>19</v>
      </c>
      <c r="F118" s="150" t="s">
        <v>1289</v>
      </c>
      <c r="H118" s="151">
        <v>198.4</v>
      </c>
      <c r="I118" s="152"/>
      <c r="L118" s="147"/>
      <c r="M118" s="153"/>
      <c r="T118" s="154"/>
      <c r="AT118" s="149" t="s">
        <v>194</v>
      </c>
      <c r="AU118" s="149" t="s">
        <v>79</v>
      </c>
      <c r="AV118" s="12" t="s">
        <v>79</v>
      </c>
      <c r="AW118" s="12" t="s">
        <v>31</v>
      </c>
      <c r="AX118" s="12" t="s">
        <v>77</v>
      </c>
      <c r="AY118" s="149" t="s">
        <v>182</v>
      </c>
    </row>
    <row r="119" spans="2:65" s="1" customFormat="1" ht="37.9" customHeight="1">
      <c r="B119" s="31"/>
      <c r="C119" s="130" t="s">
        <v>183</v>
      </c>
      <c r="D119" s="130" t="s">
        <v>185</v>
      </c>
      <c r="E119" s="131" t="s">
        <v>1307</v>
      </c>
      <c r="F119" s="132" t="s">
        <v>1308</v>
      </c>
      <c r="G119" s="133" t="s">
        <v>207</v>
      </c>
      <c r="H119" s="134">
        <v>198.4</v>
      </c>
      <c r="I119" s="135"/>
      <c r="J119" s="136">
        <f>ROUND(I119*H119,2)</f>
        <v>0</v>
      </c>
      <c r="K119" s="132" t="s">
        <v>189</v>
      </c>
      <c r="L119" s="31"/>
      <c r="M119" s="137" t="s">
        <v>19</v>
      </c>
      <c r="N119" s="138" t="s">
        <v>41</v>
      </c>
      <c r="P119" s="139">
        <f>O119*H119</f>
        <v>0</v>
      </c>
      <c r="Q119" s="139">
        <v>0.00028</v>
      </c>
      <c r="R119" s="139">
        <f>Q119*H119</f>
        <v>0.055552</v>
      </c>
      <c r="S119" s="139">
        <v>0</v>
      </c>
      <c r="T119" s="140">
        <f>S119*H119</f>
        <v>0</v>
      </c>
      <c r="AR119" s="141" t="s">
        <v>190</v>
      </c>
      <c r="AT119" s="141" t="s">
        <v>185</v>
      </c>
      <c r="AU119" s="141" t="s">
        <v>79</v>
      </c>
      <c r="AY119" s="16" t="s">
        <v>182</v>
      </c>
      <c r="BE119" s="142">
        <f>IF(N119="základní",J119,0)</f>
        <v>0</v>
      </c>
      <c r="BF119" s="142">
        <f>IF(N119="snížená",J119,0)</f>
        <v>0</v>
      </c>
      <c r="BG119" s="142">
        <f>IF(N119="zákl. přenesená",J119,0)</f>
        <v>0</v>
      </c>
      <c r="BH119" s="142">
        <f>IF(N119="sníž. přenesená",J119,0)</f>
        <v>0</v>
      </c>
      <c r="BI119" s="142">
        <f>IF(N119="nulová",J119,0)</f>
        <v>0</v>
      </c>
      <c r="BJ119" s="16" t="s">
        <v>77</v>
      </c>
      <c r="BK119" s="142">
        <f>ROUND(I119*H119,2)</f>
        <v>0</v>
      </c>
      <c r="BL119" s="16" t="s">
        <v>190</v>
      </c>
      <c r="BM119" s="141" t="s">
        <v>1309</v>
      </c>
    </row>
    <row r="120" spans="2:47" s="1" customFormat="1" ht="11.25">
      <c r="B120" s="31"/>
      <c r="D120" s="143" t="s">
        <v>192</v>
      </c>
      <c r="F120" s="144" t="s">
        <v>1310</v>
      </c>
      <c r="I120" s="145"/>
      <c r="L120" s="31"/>
      <c r="M120" s="146"/>
      <c r="T120" s="52"/>
      <c r="AT120" s="16" t="s">
        <v>192</v>
      </c>
      <c r="AU120" s="16" t="s">
        <v>79</v>
      </c>
    </row>
    <row r="121" spans="2:51" s="12" customFormat="1" ht="11.25">
      <c r="B121" s="147"/>
      <c r="D121" s="148" t="s">
        <v>194</v>
      </c>
      <c r="E121" s="149" t="s">
        <v>19</v>
      </c>
      <c r="F121" s="150" t="s">
        <v>1289</v>
      </c>
      <c r="H121" s="151">
        <v>198.4</v>
      </c>
      <c r="I121" s="152"/>
      <c r="L121" s="147"/>
      <c r="M121" s="153"/>
      <c r="T121" s="154"/>
      <c r="AT121" s="149" t="s">
        <v>194</v>
      </c>
      <c r="AU121" s="149" t="s">
        <v>79</v>
      </c>
      <c r="AV121" s="12" t="s">
        <v>79</v>
      </c>
      <c r="AW121" s="12" t="s">
        <v>31</v>
      </c>
      <c r="AX121" s="12" t="s">
        <v>77</v>
      </c>
      <c r="AY121" s="149" t="s">
        <v>182</v>
      </c>
    </row>
    <row r="122" spans="2:65" s="1" customFormat="1" ht="37.9" customHeight="1">
      <c r="B122" s="31"/>
      <c r="C122" s="130" t="s">
        <v>306</v>
      </c>
      <c r="D122" s="130" t="s">
        <v>185</v>
      </c>
      <c r="E122" s="131" t="s">
        <v>300</v>
      </c>
      <c r="F122" s="132" t="s">
        <v>301</v>
      </c>
      <c r="G122" s="133" t="s">
        <v>207</v>
      </c>
      <c r="H122" s="134">
        <v>198.4</v>
      </c>
      <c r="I122" s="135"/>
      <c r="J122" s="136">
        <f>ROUND(I122*H122,2)</f>
        <v>0</v>
      </c>
      <c r="K122" s="132" t="s">
        <v>302</v>
      </c>
      <c r="L122" s="31"/>
      <c r="M122" s="137" t="s">
        <v>19</v>
      </c>
      <c r="N122" s="138" t="s">
        <v>41</v>
      </c>
      <c r="P122" s="139">
        <f>O122*H122</f>
        <v>0</v>
      </c>
      <c r="Q122" s="139">
        <v>0.00268</v>
      </c>
      <c r="R122" s="139">
        <f>Q122*H122</f>
        <v>0.5317120000000001</v>
      </c>
      <c r="S122" s="139">
        <v>0</v>
      </c>
      <c r="T122" s="140">
        <f>S122*H122</f>
        <v>0</v>
      </c>
      <c r="AR122" s="141" t="s">
        <v>190</v>
      </c>
      <c r="AT122" s="141" t="s">
        <v>185</v>
      </c>
      <c r="AU122" s="141" t="s">
        <v>79</v>
      </c>
      <c r="AY122" s="16" t="s">
        <v>182</v>
      </c>
      <c r="BE122" s="142">
        <f>IF(N122="základní",J122,0)</f>
        <v>0</v>
      </c>
      <c r="BF122" s="142">
        <f>IF(N122="snížená",J122,0)</f>
        <v>0</v>
      </c>
      <c r="BG122" s="142">
        <f>IF(N122="zákl. přenesená",J122,0)</f>
        <v>0</v>
      </c>
      <c r="BH122" s="142">
        <f>IF(N122="sníž. přenesená",J122,0)</f>
        <v>0</v>
      </c>
      <c r="BI122" s="142">
        <f>IF(N122="nulová",J122,0)</f>
        <v>0</v>
      </c>
      <c r="BJ122" s="16" t="s">
        <v>77</v>
      </c>
      <c r="BK122" s="142">
        <f>ROUND(I122*H122,2)</f>
        <v>0</v>
      </c>
      <c r="BL122" s="16" t="s">
        <v>190</v>
      </c>
      <c r="BM122" s="141" t="s">
        <v>1311</v>
      </c>
    </row>
    <row r="123" spans="2:47" s="1" customFormat="1" ht="11.25">
      <c r="B123" s="31"/>
      <c r="D123" s="143" t="s">
        <v>192</v>
      </c>
      <c r="F123" s="144" t="s">
        <v>304</v>
      </c>
      <c r="I123" s="145"/>
      <c r="L123" s="31"/>
      <c r="M123" s="146"/>
      <c r="T123" s="52"/>
      <c r="AT123" s="16" t="s">
        <v>192</v>
      </c>
      <c r="AU123" s="16" t="s">
        <v>79</v>
      </c>
    </row>
    <row r="124" spans="2:51" s="12" customFormat="1" ht="11.25">
      <c r="B124" s="147"/>
      <c r="D124" s="148" t="s">
        <v>194</v>
      </c>
      <c r="E124" s="149" t="s">
        <v>19</v>
      </c>
      <c r="F124" s="150" t="s">
        <v>1289</v>
      </c>
      <c r="H124" s="151">
        <v>198.4</v>
      </c>
      <c r="I124" s="152"/>
      <c r="L124" s="147"/>
      <c r="M124" s="153"/>
      <c r="T124" s="154"/>
      <c r="AT124" s="149" t="s">
        <v>194</v>
      </c>
      <c r="AU124" s="149" t="s">
        <v>79</v>
      </c>
      <c r="AV124" s="12" t="s">
        <v>79</v>
      </c>
      <c r="AW124" s="12" t="s">
        <v>31</v>
      </c>
      <c r="AX124" s="12" t="s">
        <v>77</v>
      </c>
      <c r="AY124" s="149" t="s">
        <v>182</v>
      </c>
    </row>
    <row r="125" spans="2:63" s="11" customFormat="1" ht="22.9" customHeight="1">
      <c r="B125" s="118"/>
      <c r="D125" s="119" t="s">
        <v>69</v>
      </c>
      <c r="E125" s="128" t="s">
        <v>183</v>
      </c>
      <c r="F125" s="128" t="s">
        <v>305</v>
      </c>
      <c r="I125" s="121"/>
      <c r="J125" s="129">
        <f>BK125</f>
        <v>0</v>
      </c>
      <c r="L125" s="118"/>
      <c r="M125" s="123"/>
      <c r="P125" s="124">
        <f>SUM(P126:P145)</f>
        <v>0</v>
      </c>
      <c r="R125" s="124">
        <f>SUM(R126:R145)</f>
        <v>0.0049499999999999995</v>
      </c>
      <c r="T125" s="125">
        <f>SUM(T126:T145)</f>
        <v>0</v>
      </c>
      <c r="AR125" s="119" t="s">
        <v>77</v>
      </c>
      <c r="AT125" s="126" t="s">
        <v>69</v>
      </c>
      <c r="AU125" s="126" t="s">
        <v>77</v>
      </c>
      <c r="AY125" s="119" t="s">
        <v>182</v>
      </c>
      <c r="BK125" s="127">
        <f>SUM(BK126:BK145)</f>
        <v>0</v>
      </c>
    </row>
    <row r="126" spans="2:65" s="1" customFormat="1" ht="44.25" customHeight="1">
      <c r="B126" s="31"/>
      <c r="C126" s="130" t="s">
        <v>311</v>
      </c>
      <c r="D126" s="130" t="s">
        <v>185</v>
      </c>
      <c r="E126" s="131" t="s">
        <v>1312</v>
      </c>
      <c r="F126" s="132" t="s">
        <v>1313</v>
      </c>
      <c r="G126" s="133" t="s">
        <v>207</v>
      </c>
      <c r="H126" s="134">
        <v>601</v>
      </c>
      <c r="I126" s="135"/>
      <c r="J126" s="136">
        <f>ROUND(I126*H126,2)</f>
        <v>0</v>
      </c>
      <c r="K126" s="132" t="s">
        <v>189</v>
      </c>
      <c r="L126" s="31"/>
      <c r="M126" s="137" t="s">
        <v>19</v>
      </c>
      <c r="N126" s="138" t="s">
        <v>41</v>
      </c>
      <c r="P126" s="139">
        <f>O126*H126</f>
        <v>0</v>
      </c>
      <c r="Q126" s="139">
        <v>0</v>
      </c>
      <c r="R126" s="139">
        <f>Q126*H126</f>
        <v>0</v>
      </c>
      <c r="S126" s="139">
        <v>0</v>
      </c>
      <c r="T126" s="140">
        <f>S126*H126</f>
        <v>0</v>
      </c>
      <c r="AR126" s="141" t="s">
        <v>190</v>
      </c>
      <c r="AT126" s="141" t="s">
        <v>185</v>
      </c>
      <c r="AU126" s="141" t="s">
        <v>79</v>
      </c>
      <c r="AY126" s="16" t="s">
        <v>182</v>
      </c>
      <c r="BE126" s="142">
        <f>IF(N126="základní",J126,0)</f>
        <v>0</v>
      </c>
      <c r="BF126" s="142">
        <f>IF(N126="snížená",J126,0)</f>
        <v>0</v>
      </c>
      <c r="BG126" s="142">
        <f>IF(N126="zákl. přenesená",J126,0)</f>
        <v>0</v>
      </c>
      <c r="BH126" s="142">
        <f>IF(N126="sníž. přenesená",J126,0)</f>
        <v>0</v>
      </c>
      <c r="BI126" s="142">
        <f>IF(N126="nulová",J126,0)</f>
        <v>0</v>
      </c>
      <c r="BJ126" s="16" t="s">
        <v>77</v>
      </c>
      <c r="BK126" s="142">
        <f>ROUND(I126*H126,2)</f>
        <v>0</v>
      </c>
      <c r="BL126" s="16" t="s">
        <v>190</v>
      </c>
      <c r="BM126" s="141" t="s">
        <v>1314</v>
      </c>
    </row>
    <row r="127" spans="2:47" s="1" customFormat="1" ht="11.25">
      <c r="B127" s="31"/>
      <c r="D127" s="143" t="s">
        <v>192</v>
      </c>
      <c r="F127" s="144" t="s">
        <v>1315</v>
      </c>
      <c r="I127" s="145"/>
      <c r="L127" s="31"/>
      <c r="M127" s="146"/>
      <c r="T127" s="52"/>
      <c r="AT127" s="16" t="s">
        <v>192</v>
      </c>
      <c r="AU127" s="16" t="s">
        <v>79</v>
      </c>
    </row>
    <row r="128" spans="2:51" s="12" customFormat="1" ht="11.25">
      <c r="B128" s="147"/>
      <c r="D128" s="148" t="s">
        <v>194</v>
      </c>
      <c r="E128" s="149" t="s">
        <v>19</v>
      </c>
      <c r="F128" s="150" t="s">
        <v>1316</v>
      </c>
      <c r="H128" s="151">
        <v>601</v>
      </c>
      <c r="I128" s="152"/>
      <c r="L128" s="147"/>
      <c r="M128" s="153"/>
      <c r="T128" s="154"/>
      <c r="AT128" s="149" t="s">
        <v>194</v>
      </c>
      <c r="AU128" s="149" t="s">
        <v>79</v>
      </c>
      <c r="AV128" s="12" t="s">
        <v>79</v>
      </c>
      <c r="AW128" s="12" t="s">
        <v>31</v>
      </c>
      <c r="AX128" s="12" t="s">
        <v>77</v>
      </c>
      <c r="AY128" s="149" t="s">
        <v>182</v>
      </c>
    </row>
    <row r="129" spans="2:65" s="1" customFormat="1" ht="49.15" customHeight="1">
      <c r="B129" s="31"/>
      <c r="C129" s="130" t="s">
        <v>317</v>
      </c>
      <c r="D129" s="130" t="s">
        <v>185</v>
      </c>
      <c r="E129" s="131" t="s">
        <v>1317</v>
      </c>
      <c r="F129" s="132" t="s">
        <v>1318</v>
      </c>
      <c r="G129" s="133" t="s">
        <v>207</v>
      </c>
      <c r="H129" s="134">
        <v>18030</v>
      </c>
      <c r="I129" s="135"/>
      <c r="J129" s="136">
        <f>ROUND(I129*H129,2)</f>
        <v>0</v>
      </c>
      <c r="K129" s="132" t="s">
        <v>189</v>
      </c>
      <c r="L129" s="31"/>
      <c r="M129" s="137" t="s">
        <v>19</v>
      </c>
      <c r="N129" s="138" t="s">
        <v>41</v>
      </c>
      <c r="P129" s="139">
        <f>O129*H129</f>
        <v>0</v>
      </c>
      <c r="Q129" s="139">
        <v>0</v>
      </c>
      <c r="R129" s="139">
        <f>Q129*H129</f>
        <v>0</v>
      </c>
      <c r="S129" s="139">
        <v>0</v>
      </c>
      <c r="T129" s="140">
        <f>S129*H129</f>
        <v>0</v>
      </c>
      <c r="AR129" s="141" t="s">
        <v>190</v>
      </c>
      <c r="AT129" s="141" t="s">
        <v>185</v>
      </c>
      <c r="AU129" s="141" t="s">
        <v>79</v>
      </c>
      <c r="AY129" s="16" t="s">
        <v>182</v>
      </c>
      <c r="BE129" s="142">
        <f>IF(N129="základní",J129,0)</f>
        <v>0</v>
      </c>
      <c r="BF129" s="142">
        <f>IF(N129="snížená",J129,0)</f>
        <v>0</v>
      </c>
      <c r="BG129" s="142">
        <f>IF(N129="zákl. přenesená",J129,0)</f>
        <v>0</v>
      </c>
      <c r="BH129" s="142">
        <f>IF(N129="sníž. přenesená",J129,0)</f>
        <v>0</v>
      </c>
      <c r="BI129" s="142">
        <f>IF(N129="nulová",J129,0)</f>
        <v>0</v>
      </c>
      <c r="BJ129" s="16" t="s">
        <v>77</v>
      </c>
      <c r="BK129" s="142">
        <f>ROUND(I129*H129,2)</f>
        <v>0</v>
      </c>
      <c r="BL129" s="16" t="s">
        <v>190</v>
      </c>
      <c r="BM129" s="141" t="s">
        <v>1319</v>
      </c>
    </row>
    <row r="130" spans="2:47" s="1" customFormat="1" ht="11.25">
      <c r="B130" s="31"/>
      <c r="D130" s="143" t="s">
        <v>192</v>
      </c>
      <c r="F130" s="144" t="s">
        <v>1320</v>
      </c>
      <c r="I130" s="145"/>
      <c r="L130" s="31"/>
      <c r="M130" s="146"/>
      <c r="T130" s="52"/>
      <c r="AT130" s="16" t="s">
        <v>192</v>
      </c>
      <c r="AU130" s="16" t="s">
        <v>79</v>
      </c>
    </row>
    <row r="131" spans="2:51" s="12" customFormat="1" ht="11.25">
      <c r="B131" s="147"/>
      <c r="D131" s="148" t="s">
        <v>194</v>
      </c>
      <c r="E131" s="149" t="s">
        <v>19</v>
      </c>
      <c r="F131" s="150" t="s">
        <v>1316</v>
      </c>
      <c r="H131" s="151">
        <v>601</v>
      </c>
      <c r="I131" s="152"/>
      <c r="L131" s="147"/>
      <c r="M131" s="153"/>
      <c r="T131" s="154"/>
      <c r="AT131" s="149" t="s">
        <v>194</v>
      </c>
      <c r="AU131" s="149" t="s">
        <v>79</v>
      </c>
      <c r="AV131" s="12" t="s">
        <v>79</v>
      </c>
      <c r="AW131" s="12" t="s">
        <v>31</v>
      </c>
      <c r="AX131" s="12" t="s">
        <v>77</v>
      </c>
      <c r="AY131" s="149" t="s">
        <v>182</v>
      </c>
    </row>
    <row r="132" spans="2:51" s="12" customFormat="1" ht="11.25">
      <c r="B132" s="147"/>
      <c r="D132" s="148" t="s">
        <v>194</v>
      </c>
      <c r="F132" s="150" t="s">
        <v>1321</v>
      </c>
      <c r="H132" s="151">
        <v>18030</v>
      </c>
      <c r="I132" s="152"/>
      <c r="L132" s="147"/>
      <c r="M132" s="153"/>
      <c r="T132" s="154"/>
      <c r="AT132" s="149" t="s">
        <v>194</v>
      </c>
      <c r="AU132" s="149" t="s">
        <v>79</v>
      </c>
      <c r="AV132" s="12" t="s">
        <v>79</v>
      </c>
      <c r="AW132" s="12" t="s">
        <v>4</v>
      </c>
      <c r="AX132" s="12" t="s">
        <v>77</v>
      </c>
      <c r="AY132" s="149" t="s">
        <v>182</v>
      </c>
    </row>
    <row r="133" spans="2:65" s="1" customFormat="1" ht="44.25" customHeight="1">
      <c r="B133" s="31"/>
      <c r="C133" s="130" t="s">
        <v>324</v>
      </c>
      <c r="D133" s="130" t="s">
        <v>185</v>
      </c>
      <c r="E133" s="131" t="s">
        <v>1322</v>
      </c>
      <c r="F133" s="132" t="s">
        <v>1323</v>
      </c>
      <c r="G133" s="133" t="s">
        <v>207</v>
      </c>
      <c r="H133" s="134">
        <v>601</v>
      </c>
      <c r="I133" s="135"/>
      <c r="J133" s="136">
        <f>ROUND(I133*H133,2)</f>
        <v>0</v>
      </c>
      <c r="K133" s="132" t="s">
        <v>189</v>
      </c>
      <c r="L133" s="31"/>
      <c r="M133" s="137" t="s">
        <v>19</v>
      </c>
      <c r="N133" s="138" t="s">
        <v>41</v>
      </c>
      <c r="P133" s="139">
        <f>O133*H133</f>
        <v>0</v>
      </c>
      <c r="Q133" s="139">
        <v>0</v>
      </c>
      <c r="R133" s="139">
        <f>Q133*H133</f>
        <v>0</v>
      </c>
      <c r="S133" s="139">
        <v>0</v>
      </c>
      <c r="T133" s="140">
        <f>S133*H133</f>
        <v>0</v>
      </c>
      <c r="AR133" s="141" t="s">
        <v>190</v>
      </c>
      <c r="AT133" s="141" t="s">
        <v>185</v>
      </c>
      <c r="AU133" s="141" t="s">
        <v>79</v>
      </c>
      <c r="AY133" s="16" t="s">
        <v>182</v>
      </c>
      <c r="BE133" s="142">
        <f>IF(N133="základní",J133,0)</f>
        <v>0</v>
      </c>
      <c r="BF133" s="142">
        <f>IF(N133="snížená",J133,0)</f>
        <v>0</v>
      </c>
      <c r="BG133" s="142">
        <f>IF(N133="zákl. přenesená",J133,0)</f>
        <v>0</v>
      </c>
      <c r="BH133" s="142">
        <f>IF(N133="sníž. přenesená",J133,0)</f>
        <v>0</v>
      </c>
      <c r="BI133" s="142">
        <f>IF(N133="nulová",J133,0)</f>
        <v>0</v>
      </c>
      <c r="BJ133" s="16" t="s">
        <v>77</v>
      </c>
      <c r="BK133" s="142">
        <f>ROUND(I133*H133,2)</f>
        <v>0</v>
      </c>
      <c r="BL133" s="16" t="s">
        <v>190</v>
      </c>
      <c r="BM133" s="141" t="s">
        <v>1324</v>
      </c>
    </row>
    <row r="134" spans="2:47" s="1" customFormat="1" ht="11.25">
      <c r="B134" s="31"/>
      <c r="D134" s="143" t="s">
        <v>192</v>
      </c>
      <c r="F134" s="144" t="s">
        <v>1325</v>
      </c>
      <c r="I134" s="145"/>
      <c r="L134" s="31"/>
      <c r="M134" s="146"/>
      <c r="T134" s="52"/>
      <c r="AT134" s="16" t="s">
        <v>192</v>
      </c>
      <c r="AU134" s="16" t="s">
        <v>79</v>
      </c>
    </row>
    <row r="135" spans="2:65" s="1" customFormat="1" ht="24.2" customHeight="1">
      <c r="B135" s="31"/>
      <c r="C135" s="130" t="s">
        <v>333</v>
      </c>
      <c r="D135" s="130" t="s">
        <v>185</v>
      </c>
      <c r="E135" s="131" t="s">
        <v>640</v>
      </c>
      <c r="F135" s="132" t="s">
        <v>641</v>
      </c>
      <c r="G135" s="133" t="s">
        <v>642</v>
      </c>
      <c r="H135" s="134">
        <v>1</v>
      </c>
      <c r="I135" s="135"/>
      <c r="J135" s="136">
        <f>ROUND(I135*H135,2)</f>
        <v>0</v>
      </c>
      <c r="K135" s="132" t="s">
        <v>287</v>
      </c>
      <c r="L135" s="31"/>
      <c r="M135" s="137" t="s">
        <v>19</v>
      </c>
      <c r="N135" s="138" t="s">
        <v>41</v>
      </c>
      <c r="P135" s="139">
        <f>O135*H135</f>
        <v>0</v>
      </c>
      <c r="Q135" s="139">
        <v>0</v>
      </c>
      <c r="R135" s="139">
        <f>Q135*H135</f>
        <v>0</v>
      </c>
      <c r="S135" s="139">
        <v>0</v>
      </c>
      <c r="T135" s="140">
        <f>S135*H135</f>
        <v>0</v>
      </c>
      <c r="AR135" s="141" t="s">
        <v>190</v>
      </c>
      <c r="AT135" s="141" t="s">
        <v>185</v>
      </c>
      <c r="AU135" s="141" t="s">
        <v>79</v>
      </c>
      <c r="AY135" s="16" t="s">
        <v>182</v>
      </c>
      <c r="BE135" s="142">
        <f>IF(N135="základní",J135,0)</f>
        <v>0</v>
      </c>
      <c r="BF135" s="142">
        <f>IF(N135="snížená",J135,0)</f>
        <v>0</v>
      </c>
      <c r="BG135" s="142">
        <f>IF(N135="zákl. přenesená",J135,0)</f>
        <v>0</v>
      </c>
      <c r="BH135" s="142">
        <f>IF(N135="sníž. přenesená",J135,0)</f>
        <v>0</v>
      </c>
      <c r="BI135" s="142">
        <f>IF(N135="nulová",J135,0)</f>
        <v>0</v>
      </c>
      <c r="BJ135" s="16" t="s">
        <v>77</v>
      </c>
      <c r="BK135" s="142">
        <f>ROUND(I135*H135,2)</f>
        <v>0</v>
      </c>
      <c r="BL135" s="16" t="s">
        <v>190</v>
      </c>
      <c r="BM135" s="141" t="s">
        <v>1326</v>
      </c>
    </row>
    <row r="136" spans="2:47" s="1" customFormat="1" ht="58.5">
      <c r="B136" s="31"/>
      <c r="D136" s="148" t="s">
        <v>281</v>
      </c>
      <c r="F136" s="175" t="s">
        <v>644</v>
      </c>
      <c r="I136" s="145"/>
      <c r="L136" s="31"/>
      <c r="M136" s="146"/>
      <c r="T136" s="52"/>
      <c r="AT136" s="16" t="s">
        <v>281</v>
      </c>
      <c r="AU136" s="16" t="s">
        <v>79</v>
      </c>
    </row>
    <row r="137" spans="2:51" s="12" customFormat="1" ht="11.25">
      <c r="B137" s="147"/>
      <c r="D137" s="148" t="s">
        <v>194</v>
      </c>
      <c r="E137" s="149" t="s">
        <v>19</v>
      </c>
      <c r="F137" s="150" t="s">
        <v>77</v>
      </c>
      <c r="H137" s="151">
        <v>1</v>
      </c>
      <c r="I137" s="152"/>
      <c r="L137" s="147"/>
      <c r="M137" s="153"/>
      <c r="T137" s="154"/>
      <c r="AT137" s="149" t="s">
        <v>194</v>
      </c>
      <c r="AU137" s="149" t="s">
        <v>79</v>
      </c>
      <c r="AV137" s="12" t="s">
        <v>79</v>
      </c>
      <c r="AW137" s="12" t="s">
        <v>31</v>
      </c>
      <c r="AX137" s="12" t="s">
        <v>77</v>
      </c>
      <c r="AY137" s="149" t="s">
        <v>182</v>
      </c>
    </row>
    <row r="138" spans="2:65" s="1" customFormat="1" ht="44.25" customHeight="1">
      <c r="B138" s="31"/>
      <c r="C138" s="130" t="s">
        <v>8</v>
      </c>
      <c r="D138" s="130" t="s">
        <v>185</v>
      </c>
      <c r="E138" s="131" t="s">
        <v>1327</v>
      </c>
      <c r="F138" s="132" t="s">
        <v>1328</v>
      </c>
      <c r="G138" s="133" t="s">
        <v>286</v>
      </c>
      <c r="H138" s="134">
        <v>3</v>
      </c>
      <c r="I138" s="135"/>
      <c r="J138" s="136">
        <f>ROUND(I138*H138,2)</f>
        <v>0</v>
      </c>
      <c r="K138" s="132" t="s">
        <v>189</v>
      </c>
      <c r="L138" s="31"/>
      <c r="M138" s="137" t="s">
        <v>19</v>
      </c>
      <c r="N138" s="138" t="s">
        <v>41</v>
      </c>
      <c r="P138" s="139">
        <f>O138*H138</f>
        <v>0</v>
      </c>
      <c r="Q138" s="139">
        <v>0</v>
      </c>
      <c r="R138" s="139">
        <f>Q138*H138</f>
        <v>0</v>
      </c>
      <c r="S138" s="139">
        <v>0</v>
      </c>
      <c r="T138" s="140">
        <f>S138*H138</f>
        <v>0</v>
      </c>
      <c r="AR138" s="141" t="s">
        <v>190</v>
      </c>
      <c r="AT138" s="141" t="s">
        <v>185</v>
      </c>
      <c r="AU138" s="141" t="s">
        <v>79</v>
      </c>
      <c r="AY138" s="16" t="s">
        <v>182</v>
      </c>
      <c r="BE138" s="142">
        <f>IF(N138="základní",J138,0)</f>
        <v>0</v>
      </c>
      <c r="BF138" s="142">
        <f>IF(N138="snížená",J138,0)</f>
        <v>0</v>
      </c>
      <c r="BG138" s="142">
        <f>IF(N138="zákl. přenesená",J138,0)</f>
        <v>0</v>
      </c>
      <c r="BH138" s="142">
        <f>IF(N138="sníž. přenesená",J138,0)</f>
        <v>0</v>
      </c>
      <c r="BI138" s="142">
        <f>IF(N138="nulová",J138,0)</f>
        <v>0</v>
      </c>
      <c r="BJ138" s="16" t="s">
        <v>77</v>
      </c>
      <c r="BK138" s="142">
        <f>ROUND(I138*H138,2)</f>
        <v>0</v>
      </c>
      <c r="BL138" s="16" t="s">
        <v>190</v>
      </c>
      <c r="BM138" s="141" t="s">
        <v>1329</v>
      </c>
    </row>
    <row r="139" spans="2:47" s="1" customFormat="1" ht="11.25">
      <c r="B139" s="31"/>
      <c r="D139" s="143" t="s">
        <v>192</v>
      </c>
      <c r="F139" s="144" t="s">
        <v>1330</v>
      </c>
      <c r="I139" s="145"/>
      <c r="L139" s="31"/>
      <c r="M139" s="146"/>
      <c r="T139" s="52"/>
      <c r="AT139" s="16" t="s">
        <v>192</v>
      </c>
      <c r="AU139" s="16" t="s">
        <v>79</v>
      </c>
    </row>
    <row r="140" spans="2:65" s="1" customFormat="1" ht="49.15" customHeight="1">
      <c r="B140" s="31"/>
      <c r="C140" s="130" t="s">
        <v>336</v>
      </c>
      <c r="D140" s="130" t="s">
        <v>185</v>
      </c>
      <c r="E140" s="131" t="s">
        <v>1331</v>
      </c>
      <c r="F140" s="132" t="s">
        <v>1332</v>
      </c>
      <c r="G140" s="133" t="s">
        <v>286</v>
      </c>
      <c r="H140" s="134">
        <v>90</v>
      </c>
      <c r="I140" s="135"/>
      <c r="J140" s="136">
        <f>ROUND(I140*H140,2)</f>
        <v>0</v>
      </c>
      <c r="K140" s="132" t="s">
        <v>189</v>
      </c>
      <c r="L140" s="31"/>
      <c r="M140" s="137" t="s">
        <v>19</v>
      </c>
      <c r="N140" s="138" t="s">
        <v>41</v>
      </c>
      <c r="P140" s="139">
        <f>O140*H140</f>
        <v>0</v>
      </c>
      <c r="Q140" s="139">
        <v>0</v>
      </c>
      <c r="R140" s="139">
        <f>Q140*H140</f>
        <v>0</v>
      </c>
      <c r="S140" s="139">
        <v>0</v>
      </c>
      <c r="T140" s="140">
        <f>S140*H140</f>
        <v>0</v>
      </c>
      <c r="AR140" s="141" t="s">
        <v>190</v>
      </c>
      <c r="AT140" s="141" t="s">
        <v>185</v>
      </c>
      <c r="AU140" s="141" t="s">
        <v>79</v>
      </c>
      <c r="AY140" s="16" t="s">
        <v>182</v>
      </c>
      <c r="BE140" s="142">
        <f>IF(N140="základní",J140,0)</f>
        <v>0</v>
      </c>
      <c r="BF140" s="142">
        <f>IF(N140="snížená",J140,0)</f>
        <v>0</v>
      </c>
      <c r="BG140" s="142">
        <f>IF(N140="zákl. přenesená",J140,0)</f>
        <v>0</v>
      </c>
      <c r="BH140" s="142">
        <f>IF(N140="sníž. přenesená",J140,0)</f>
        <v>0</v>
      </c>
      <c r="BI140" s="142">
        <f>IF(N140="nulová",J140,0)</f>
        <v>0</v>
      </c>
      <c r="BJ140" s="16" t="s">
        <v>77</v>
      </c>
      <c r="BK140" s="142">
        <f>ROUND(I140*H140,2)</f>
        <v>0</v>
      </c>
      <c r="BL140" s="16" t="s">
        <v>190</v>
      </c>
      <c r="BM140" s="141" t="s">
        <v>1333</v>
      </c>
    </row>
    <row r="141" spans="2:47" s="1" customFormat="1" ht="11.25">
      <c r="B141" s="31"/>
      <c r="D141" s="143" t="s">
        <v>192</v>
      </c>
      <c r="F141" s="144" t="s">
        <v>1334</v>
      </c>
      <c r="I141" s="145"/>
      <c r="L141" s="31"/>
      <c r="M141" s="146"/>
      <c r="T141" s="52"/>
      <c r="AT141" s="16" t="s">
        <v>192</v>
      </c>
      <c r="AU141" s="16" t="s">
        <v>79</v>
      </c>
    </row>
    <row r="142" spans="2:51" s="12" customFormat="1" ht="11.25">
      <c r="B142" s="147"/>
      <c r="D142" s="148" t="s">
        <v>194</v>
      </c>
      <c r="F142" s="150" t="s">
        <v>1335</v>
      </c>
      <c r="H142" s="151">
        <v>90</v>
      </c>
      <c r="I142" s="152"/>
      <c r="L142" s="147"/>
      <c r="M142" s="153"/>
      <c r="T142" s="154"/>
      <c r="AT142" s="149" t="s">
        <v>194</v>
      </c>
      <c r="AU142" s="149" t="s">
        <v>79</v>
      </c>
      <c r="AV142" s="12" t="s">
        <v>79</v>
      </c>
      <c r="AW142" s="12" t="s">
        <v>4</v>
      </c>
      <c r="AX142" s="12" t="s">
        <v>77</v>
      </c>
      <c r="AY142" s="149" t="s">
        <v>182</v>
      </c>
    </row>
    <row r="143" spans="2:65" s="1" customFormat="1" ht="44.25" customHeight="1">
      <c r="B143" s="31"/>
      <c r="C143" s="130" t="s">
        <v>350</v>
      </c>
      <c r="D143" s="130" t="s">
        <v>185</v>
      </c>
      <c r="E143" s="131" t="s">
        <v>1336</v>
      </c>
      <c r="F143" s="132" t="s">
        <v>1337</v>
      </c>
      <c r="G143" s="133" t="s">
        <v>286</v>
      </c>
      <c r="H143" s="134">
        <v>3</v>
      </c>
      <c r="I143" s="135"/>
      <c r="J143" s="136">
        <f>ROUND(I143*H143,2)</f>
        <v>0</v>
      </c>
      <c r="K143" s="132" t="s">
        <v>189</v>
      </c>
      <c r="L143" s="31"/>
      <c r="M143" s="137" t="s">
        <v>19</v>
      </c>
      <c r="N143" s="138" t="s">
        <v>41</v>
      </c>
      <c r="P143" s="139">
        <f>O143*H143</f>
        <v>0</v>
      </c>
      <c r="Q143" s="139">
        <v>0</v>
      </c>
      <c r="R143" s="139">
        <f>Q143*H143</f>
        <v>0</v>
      </c>
      <c r="S143" s="139">
        <v>0</v>
      </c>
      <c r="T143" s="140">
        <f>S143*H143</f>
        <v>0</v>
      </c>
      <c r="AR143" s="141" t="s">
        <v>190</v>
      </c>
      <c r="AT143" s="141" t="s">
        <v>185</v>
      </c>
      <c r="AU143" s="141" t="s">
        <v>79</v>
      </c>
      <c r="AY143" s="16" t="s">
        <v>182</v>
      </c>
      <c r="BE143" s="142">
        <f>IF(N143="základní",J143,0)</f>
        <v>0</v>
      </c>
      <c r="BF143" s="142">
        <f>IF(N143="snížená",J143,0)</f>
        <v>0</v>
      </c>
      <c r="BG143" s="142">
        <f>IF(N143="zákl. přenesená",J143,0)</f>
        <v>0</v>
      </c>
      <c r="BH143" s="142">
        <f>IF(N143="sníž. přenesená",J143,0)</f>
        <v>0</v>
      </c>
      <c r="BI143" s="142">
        <f>IF(N143="nulová",J143,0)</f>
        <v>0</v>
      </c>
      <c r="BJ143" s="16" t="s">
        <v>77</v>
      </c>
      <c r="BK143" s="142">
        <f>ROUND(I143*H143,2)</f>
        <v>0</v>
      </c>
      <c r="BL143" s="16" t="s">
        <v>190</v>
      </c>
      <c r="BM143" s="141" t="s">
        <v>1338</v>
      </c>
    </row>
    <row r="144" spans="2:47" s="1" customFormat="1" ht="11.25">
      <c r="B144" s="31"/>
      <c r="D144" s="143" t="s">
        <v>192</v>
      </c>
      <c r="F144" s="144" t="s">
        <v>1339</v>
      </c>
      <c r="I144" s="145"/>
      <c r="L144" s="31"/>
      <c r="M144" s="146"/>
      <c r="T144" s="52"/>
      <c r="AT144" s="16" t="s">
        <v>192</v>
      </c>
      <c r="AU144" s="16" t="s">
        <v>79</v>
      </c>
    </row>
    <row r="145" spans="2:65" s="1" customFormat="1" ht="37.9" customHeight="1">
      <c r="B145" s="31"/>
      <c r="C145" s="130" t="s">
        <v>355</v>
      </c>
      <c r="D145" s="130" t="s">
        <v>185</v>
      </c>
      <c r="E145" s="131" t="s">
        <v>1340</v>
      </c>
      <c r="F145" s="132" t="s">
        <v>1341</v>
      </c>
      <c r="G145" s="133" t="s">
        <v>1342</v>
      </c>
      <c r="H145" s="134">
        <v>5</v>
      </c>
      <c r="I145" s="135"/>
      <c r="J145" s="136">
        <f>ROUND(I145*H145,2)</f>
        <v>0</v>
      </c>
      <c r="K145" s="132" t="s">
        <v>287</v>
      </c>
      <c r="L145" s="31"/>
      <c r="M145" s="137" t="s">
        <v>19</v>
      </c>
      <c r="N145" s="138" t="s">
        <v>41</v>
      </c>
      <c r="P145" s="139">
        <f>O145*H145</f>
        <v>0</v>
      </c>
      <c r="Q145" s="139">
        <v>0.00099</v>
      </c>
      <c r="R145" s="139">
        <f>Q145*H145</f>
        <v>0.0049499999999999995</v>
      </c>
      <c r="S145" s="139">
        <v>0</v>
      </c>
      <c r="T145" s="140">
        <f>S145*H145</f>
        <v>0</v>
      </c>
      <c r="AR145" s="141" t="s">
        <v>190</v>
      </c>
      <c r="AT145" s="141" t="s">
        <v>185</v>
      </c>
      <c r="AU145" s="141" t="s">
        <v>79</v>
      </c>
      <c r="AY145" s="16" t="s">
        <v>182</v>
      </c>
      <c r="BE145" s="142">
        <f>IF(N145="základní",J145,0)</f>
        <v>0</v>
      </c>
      <c r="BF145" s="142">
        <f>IF(N145="snížená",J145,0)</f>
        <v>0</v>
      </c>
      <c r="BG145" s="142">
        <f>IF(N145="zákl. přenesená",J145,0)</f>
        <v>0</v>
      </c>
      <c r="BH145" s="142">
        <f>IF(N145="sníž. přenesená",J145,0)</f>
        <v>0</v>
      </c>
      <c r="BI145" s="142">
        <f>IF(N145="nulová",J145,0)</f>
        <v>0</v>
      </c>
      <c r="BJ145" s="16" t="s">
        <v>77</v>
      </c>
      <c r="BK145" s="142">
        <f>ROUND(I145*H145,2)</f>
        <v>0</v>
      </c>
      <c r="BL145" s="16" t="s">
        <v>190</v>
      </c>
      <c r="BM145" s="141" t="s">
        <v>1343</v>
      </c>
    </row>
    <row r="146" spans="2:63" s="11" customFormat="1" ht="22.9" customHeight="1">
      <c r="B146" s="118"/>
      <c r="D146" s="119" t="s">
        <v>69</v>
      </c>
      <c r="E146" s="128" t="s">
        <v>322</v>
      </c>
      <c r="F146" s="128" t="s">
        <v>323</v>
      </c>
      <c r="I146" s="121"/>
      <c r="J146" s="129">
        <f>BK146</f>
        <v>0</v>
      </c>
      <c r="L146" s="118"/>
      <c r="M146" s="123"/>
      <c r="P146" s="124">
        <f>SUM(P147:P150)</f>
        <v>0</v>
      </c>
      <c r="R146" s="124">
        <f>SUM(R147:R150)</f>
        <v>0</v>
      </c>
      <c r="T146" s="125">
        <f>SUM(T147:T150)</f>
        <v>0</v>
      </c>
      <c r="AR146" s="119" t="s">
        <v>77</v>
      </c>
      <c r="AT146" s="126" t="s">
        <v>69</v>
      </c>
      <c r="AU146" s="126" t="s">
        <v>77</v>
      </c>
      <c r="AY146" s="119" t="s">
        <v>182</v>
      </c>
      <c r="BK146" s="127">
        <f>SUM(BK147:BK150)</f>
        <v>0</v>
      </c>
    </row>
    <row r="147" spans="2:65" s="1" customFormat="1" ht="55.5" customHeight="1">
      <c r="B147" s="31"/>
      <c r="C147" s="130" t="s">
        <v>360</v>
      </c>
      <c r="D147" s="130" t="s">
        <v>185</v>
      </c>
      <c r="E147" s="131" t="s">
        <v>1344</v>
      </c>
      <c r="F147" s="132" t="s">
        <v>1345</v>
      </c>
      <c r="G147" s="133" t="s">
        <v>202</v>
      </c>
      <c r="H147" s="134">
        <v>91.522</v>
      </c>
      <c r="I147" s="135"/>
      <c r="J147" s="136">
        <f>ROUND(I147*H147,2)</f>
        <v>0</v>
      </c>
      <c r="K147" s="132" t="s">
        <v>189</v>
      </c>
      <c r="L147" s="31"/>
      <c r="M147" s="137" t="s">
        <v>19</v>
      </c>
      <c r="N147" s="138" t="s">
        <v>41</v>
      </c>
      <c r="P147" s="139">
        <f>O147*H147</f>
        <v>0</v>
      </c>
      <c r="Q147" s="139">
        <v>0</v>
      </c>
      <c r="R147" s="139">
        <f>Q147*H147</f>
        <v>0</v>
      </c>
      <c r="S147" s="139">
        <v>0</v>
      </c>
      <c r="T147" s="140">
        <f>S147*H147</f>
        <v>0</v>
      </c>
      <c r="AR147" s="141" t="s">
        <v>190</v>
      </c>
      <c r="AT147" s="141" t="s">
        <v>185</v>
      </c>
      <c r="AU147" s="141" t="s">
        <v>79</v>
      </c>
      <c r="AY147" s="16" t="s">
        <v>182</v>
      </c>
      <c r="BE147" s="142">
        <f>IF(N147="základní",J147,0)</f>
        <v>0</v>
      </c>
      <c r="BF147" s="142">
        <f>IF(N147="snížená",J147,0)</f>
        <v>0</v>
      </c>
      <c r="BG147" s="142">
        <f>IF(N147="zákl. přenesená",J147,0)</f>
        <v>0</v>
      </c>
      <c r="BH147" s="142">
        <f>IF(N147="sníž. přenesená",J147,0)</f>
        <v>0</v>
      </c>
      <c r="BI147" s="142">
        <f>IF(N147="nulová",J147,0)</f>
        <v>0</v>
      </c>
      <c r="BJ147" s="16" t="s">
        <v>77</v>
      </c>
      <c r="BK147" s="142">
        <f>ROUND(I147*H147,2)</f>
        <v>0</v>
      </c>
      <c r="BL147" s="16" t="s">
        <v>190</v>
      </c>
      <c r="BM147" s="141" t="s">
        <v>1346</v>
      </c>
    </row>
    <row r="148" spans="2:47" s="1" customFormat="1" ht="11.25">
      <c r="B148" s="31"/>
      <c r="D148" s="143" t="s">
        <v>192</v>
      </c>
      <c r="F148" s="144" t="s">
        <v>1347</v>
      </c>
      <c r="I148" s="145"/>
      <c r="L148" s="31"/>
      <c r="M148" s="146"/>
      <c r="T148" s="52"/>
      <c r="AT148" s="16" t="s">
        <v>192</v>
      </c>
      <c r="AU148" s="16" t="s">
        <v>79</v>
      </c>
    </row>
    <row r="149" spans="2:65" s="1" customFormat="1" ht="55.5" customHeight="1">
      <c r="B149" s="31"/>
      <c r="C149" s="130" t="s">
        <v>363</v>
      </c>
      <c r="D149" s="130" t="s">
        <v>185</v>
      </c>
      <c r="E149" s="131" t="s">
        <v>1348</v>
      </c>
      <c r="F149" s="132" t="s">
        <v>1349</v>
      </c>
      <c r="G149" s="133" t="s">
        <v>202</v>
      </c>
      <c r="H149" s="134">
        <v>91.522</v>
      </c>
      <c r="I149" s="135"/>
      <c r="J149" s="136">
        <f>ROUND(I149*H149,2)</f>
        <v>0</v>
      </c>
      <c r="K149" s="132" t="s">
        <v>189</v>
      </c>
      <c r="L149" s="31"/>
      <c r="M149" s="137" t="s">
        <v>19</v>
      </c>
      <c r="N149" s="138" t="s">
        <v>41</v>
      </c>
      <c r="P149" s="139">
        <f>O149*H149</f>
        <v>0</v>
      </c>
      <c r="Q149" s="139">
        <v>0</v>
      </c>
      <c r="R149" s="139">
        <f>Q149*H149</f>
        <v>0</v>
      </c>
      <c r="S149" s="139">
        <v>0</v>
      </c>
      <c r="T149" s="140">
        <f>S149*H149</f>
        <v>0</v>
      </c>
      <c r="AR149" s="141" t="s">
        <v>190</v>
      </c>
      <c r="AT149" s="141" t="s">
        <v>185</v>
      </c>
      <c r="AU149" s="141" t="s">
        <v>79</v>
      </c>
      <c r="AY149" s="16" t="s">
        <v>182</v>
      </c>
      <c r="BE149" s="142">
        <f>IF(N149="základní",J149,0)</f>
        <v>0</v>
      </c>
      <c r="BF149" s="142">
        <f>IF(N149="snížená",J149,0)</f>
        <v>0</v>
      </c>
      <c r="BG149" s="142">
        <f>IF(N149="zákl. přenesená",J149,0)</f>
        <v>0</v>
      </c>
      <c r="BH149" s="142">
        <f>IF(N149="sníž. přenesená",J149,0)</f>
        <v>0</v>
      </c>
      <c r="BI149" s="142">
        <f>IF(N149="nulová",J149,0)</f>
        <v>0</v>
      </c>
      <c r="BJ149" s="16" t="s">
        <v>77</v>
      </c>
      <c r="BK149" s="142">
        <f>ROUND(I149*H149,2)</f>
        <v>0</v>
      </c>
      <c r="BL149" s="16" t="s">
        <v>190</v>
      </c>
      <c r="BM149" s="141" t="s">
        <v>1350</v>
      </c>
    </row>
    <row r="150" spans="2:47" s="1" customFormat="1" ht="11.25">
      <c r="B150" s="31"/>
      <c r="D150" s="143" t="s">
        <v>192</v>
      </c>
      <c r="F150" s="144" t="s">
        <v>1351</v>
      </c>
      <c r="I150" s="145"/>
      <c r="L150" s="31"/>
      <c r="M150" s="146"/>
      <c r="T150" s="52"/>
      <c r="AT150" s="16" t="s">
        <v>192</v>
      </c>
      <c r="AU150" s="16" t="s">
        <v>79</v>
      </c>
    </row>
    <row r="151" spans="2:63" s="11" customFormat="1" ht="25.9" customHeight="1">
      <c r="B151" s="118"/>
      <c r="D151" s="119" t="s">
        <v>69</v>
      </c>
      <c r="E151" s="120" t="s">
        <v>329</v>
      </c>
      <c r="F151" s="120" t="s">
        <v>330</v>
      </c>
      <c r="I151" s="121"/>
      <c r="J151" s="122">
        <f>BK151</f>
        <v>0</v>
      </c>
      <c r="L151" s="118"/>
      <c r="M151" s="123"/>
      <c r="P151" s="124">
        <f>P152+P196+P205+P210+P215</f>
        <v>0</v>
      </c>
      <c r="R151" s="124">
        <f>R152+R196+R205+R210+R215</f>
        <v>84.97189999999999</v>
      </c>
      <c r="T151" s="125">
        <f>T152+T196+T205+T210+T215</f>
        <v>0</v>
      </c>
      <c r="AR151" s="119" t="s">
        <v>79</v>
      </c>
      <c r="AT151" s="126" t="s">
        <v>69</v>
      </c>
      <c r="AU151" s="126" t="s">
        <v>70</v>
      </c>
      <c r="AY151" s="119" t="s">
        <v>182</v>
      </c>
      <c r="BK151" s="127">
        <f>BK152+BK196+BK205+BK210+BK215</f>
        <v>0</v>
      </c>
    </row>
    <row r="152" spans="2:63" s="11" customFormat="1" ht="22.9" customHeight="1">
      <c r="B152" s="118"/>
      <c r="D152" s="119" t="s">
        <v>69</v>
      </c>
      <c r="E152" s="128" t="s">
        <v>1246</v>
      </c>
      <c r="F152" s="128" t="s">
        <v>1247</v>
      </c>
      <c r="I152" s="121"/>
      <c r="J152" s="129">
        <f>BK152</f>
        <v>0</v>
      </c>
      <c r="L152" s="118"/>
      <c r="M152" s="123"/>
      <c r="P152" s="124">
        <f>SUM(P153:P195)</f>
        <v>0</v>
      </c>
      <c r="R152" s="124">
        <f>SUM(R153:R195)</f>
        <v>61.91349399999999</v>
      </c>
      <c r="T152" s="125">
        <f>SUM(T153:T195)</f>
        <v>0</v>
      </c>
      <c r="AR152" s="119" t="s">
        <v>79</v>
      </c>
      <c r="AT152" s="126" t="s">
        <v>69</v>
      </c>
      <c r="AU152" s="126" t="s">
        <v>77</v>
      </c>
      <c r="AY152" s="119" t="s">
        <v>182</v>
      </c>
      <c r="BK152" s="127">
        <f>SUM(BK153:BK195)</f>
        <v>0</v>
      </c>
    </row>
    <row r="153" spans="2:65" s="1" customFormat="1" ht="37.9" customHeight="1">
      <c r="B153" s="31"/>
      <c r="C153" s="130" t="s">
        <v>7</v>
      </c>
      <c r="D153" s="130" t="s">
        <v>185</v>
      </c>
      <c r="E153" s="131" t="s">
        <v>1352</v>
      </c>
      <c r="F153" s="132" t="s">
        <v>1353</v>
      </c>
      <c r="G153" s="133" t="s">
        <v>207</v>
      </c>
      <c r="H153" s="134">
        <v>1055</v>
      </c>
      <c r="I153" s="135"/>
      <c r="J153" s="136">
        <f>ROUND(I153*H153,2)</f>
        <v>0</v>
      </c>
      <c r="K153" s="132" t="s">
        <v>189</v>
      </c>
      <c r="L153" s="31"/>
      <c r="M153" s="137" t="s">
        <v>19</v>
      </c>
      <c r="N153" s="138" t="s">
        <v>41</v>
      </c>
      <c r="P153" s="139">
        <f>O153*H153</f>
        <v>0</v>
      </c>
      <c r="Q153" s="139">
        <v>0</v>
      </c>
      <c r="R153" s="139">
        <f>Q153*H153</f>
        <v>0</v>
      </c>
      <c r="S153" s="139">
        <v>0</v>
      </c>
      <c r="T153" s="140">
        <f>S153*H153</f>
        <v>0</v>
      </c>
      <c r="AR153" s="141" t="s">
        <v>336</v>
      </c>
      <c r="AT153" s="141" t="s">
        <v>185</v>
      </c>
      <c r="AU153" s="141" t="s">
        <v>79</v>
      </c>
      <c r="AY153" s="16" t="s">
        <v>182</v>
      </c>
      <c r="BE153" s="142">
        <f>IF(N153="základní",J153,0)</f>
        <v>0</v>
      </c>
      <c r="BF153" s="142">
        <f>IF(N153="snížená",J153,0)</f>
        <v>0</v>
      </c>
      <c r="BG153" s="142">
        <f>IF(N153="zákl. přenesená",J153,0)</f>
        <v>0</v>
      </c>
      <c r="BH153" s="142">
        <f>IF(N153="sníž. přenesená",J153,0)</f>
        <v>0</v>
      </c>
      <c r="BI153" s="142">
        <f>IF(N153="nulová",J153,0)</f>
        <v>0</v>
      </c>
      <c r="BJ153" s="16" t="s">
        <v>77</v>
      </c>
      <c r="BK153" s="142">
        <f>ROUND(I153*H153,2)</f>
        <v>0</v>
      </c>
      <c r="BL153" s="16" t="s">
        <v>336</v>
      </c>
      <c r="BM153" s="141" t="s">
        <v>1354</v>
      </c>
    </row>
    <row r="154" spans="2:47" s="1" customFormat="1" ht="11.25">
      <c r="B154" s="31"/>
      <c r="D154" s="143" t="s">
        <v>192</v>
      </c>
      <c r="F154" s="144" t="s">
        <v>1355</v>
      </c>
      <c r="I154" s="145"/>
      <c r="L154" s="31"/>
      <c r="M154" s="146"/>
      <c r="T154" s="52"/>
      <c r="AT154" s="16" t="s">
        <v>192</v>
      </c>
      <c r="AU154" s="16" t="s">
        <v>79</v>
      </c>
    </row>
    <row r="155" spans="2:65" s="1" customFormat="1" ht="16.5" customHeight="1">
      <c r="B155" s="31"/>
      <c r="C155" s="165" t="s">
        <v>374</v>
      </c>
      <c r="D155" s="165" t="s">
        <v>277</v>
      </c>
      <c r="E155" s="166" t="s">
        <v>1356</v>
      </c>
      <c r="F155" s="167" t="s">
        <v>1357</v>
      </c>
      <c r="G155" s="168" t="s">
        <v>202</v>
      </c>
      <c r="H155" s="169">
        <v>0.317</v>
      </c>
      <c r="I155" s="170"/>
      <c r="J155" s="171">
        <f>ROUND(I155*H155,2)</f>
        <v>0</v>
      </c>
      <c r="K155" s="167" t="s">
        <v>189</v>
      </c>
      <c r="L155" s="172"/>
      <c r="M155" s="173" t="s">
        <v>19</v>
      </c>
      <c r="N155" s="174" t="s">
        <v>41</v>
      </c>
      <c r="P155" s="139">
        <f>O155*H155</f>
        <v>0</v>
      </c>
      <c r="Q155" s="139">
        <v>1</v>
      </c>
      <c r="R155" s="139">
        <f>Q155*H155</f>
        <v>0.317</v>
      </c>
      <c r="S155" s="139">
        <v>0</v>
      </c>
      <c r="T155" s="140">
        <f>S155*H155</f>
        <v>0</v>
      </c>
      <c r="AR155" s="141" t="s">
        <v>353</v>
      </c>
      <c r="AT155" s="141" t="s">
        <v>277</v>
      </c>
      <c r="AU155" s="141" t="s">
        <v>79</v>
      </c>
      <c r="AY155" s="16" t="s">
        <v>182</v>
      </c>
      <c r="BE155" s="142">
        <f>IF(N155="základní",J155,0)</f>
        <v>0</v>
      </c>
      <c r="BF155" s="142">
        <f>IF(N155="snížená",J155,0)</f>
        <v>0</v>
      </c>
      <c r="BG155" s="142">
        <f>IF(N155="zákl. přenesená",J155,0)</f>
        <v>0</v>
      </c>
      <c r="BH155" s="142">
        <f>IF(N155="sníž. přenesená",J155,0)</f>
        <v>0</v>
      </c>
      <c r="BI155" s="142">
        <f>IF(N155="nulová",J155,0)</f>
        <v>0</v>
      </c>
      <c r="BJ155" s="16" t="s">
        <v>77</v>
      </c>
      <c r="BK155" s="142">
        <f>ROUND(I155*H155,2)</f>
        <v>0</v>
      </c>
      <c r="BL155" s="16" t="s">
        <v>336</v>
      </c>
      <c r="BM155" s="141" t="s">
        <v>1358</v>
      </c>
    </row>
    <row r="156" spans="2:51" s="12" customFormat="1" ht="11.25">
      <c r="B156" s="147"/>
      <c r="D156" s="148" t="s">
        <v>194</v>
      </c>
      <c r="F156" s="150" t="s">
        <v>1359</v>
      </c>
      <c r="H156" s="151">
        <v>0.317</v>
      </c>
      <c r="I156" s="152"/>
      <c r="L156" s="147"/>
      <c r="M156" s="153"/>
      <c r="T156" s="154"/>
      <c r="AT156" s="149" t="s">
        <v>194</v>
      </c>
      <c r="AU156" s="149" t="s">
        <v>79</v>
      </c>
      <c r="AV156" s="12" t="s">
        <v>79</v>
      </c>
      <c r="AW156" s="12" t="s">
        <v>4</v>
      </c>
      <c r="AX156" s="12" t="s">
        <v>77</v>
      </c>
      <c r="AY156" s="149" t="s">
        <v>182</v>
      </c>
    </row>
    <row r="157" spans="2:65" s="1" customFormat="1" ht="24.2" customHeight="1">
      <c r="B157" s="31"/>
      <c r="C157" s="130" t="s">
        <v>379</v>
      </c>
      <c r="D157" s="130" t="s">
        <v>185</v>
      </c>
      <c r="E157" s="131" t="s">
        <v>1360</v>
      </c>
      <c r="F157" s="132" t="s">
        <v>1361</v>
      </c>
      <c r="G157" s="133" t="s">
        <v>207</v>
      </c>
      <c r="H157" s="134">
        <v>1055</v>
      </c>
      <c r="I157" s="135"/>
      <c r="J157" s="136">
        <f>ROUND(I157*H157,2)</f>
        <v>0</v>
      </c>
      <c r="K157" s="132" t="s">
        <v>189</v>
      </c>
      <c r="L157" s="31"/>
      <c r="M157" s="137" t="s">
        <v>19</v>
      </c>
      <c r="N157" s="138" t="s">
        <v>41</v>
      </c>
      <c r="P157" s="139">
        <f>O157*H157</f>
        <v>0</v>
      </c>
      <c r="Q157" s="139">
        <v>0</v>
      </c>
      <c r="R157" s="139">
        <f>Q157*H157</f>
        <v>0</v>
      </c>
      <c r="S157" s="139">
        <v>0</v>
      </c>
      <c r="T157" s="140">
        <f>S157*H157</f>
        <v>0</v>
      </c>
      <c r="AR157" s="141" t="s">
        <v>336</v>
      </c>
      <c r="AT157" s="141" t="s">
        <v>185</v>
      </c>
      <c r="AU157" s="141" t="s">
        <v>79</v>
      </c>
      <c r="AY157" s="16" t="s">
        <v>182</v>
      </c>
      <c r="BE157" s="142">
        <f>IF(N157="základní",J157,0)</f>
        <v>0</v>
      </c>
      <c r="BF157" s="142">
        <f>IF(N157="snížená",J157,0)</f>
        <v>0</v>
      </c>
      <c r="BG157" s="142">
        <f>IF(N157="zákl. přenesená",J157,0)</f>
        <v>0</v>
      </c>
      <c r="BH157" s="142">
        <f>IF(N157="sníž. přenesená",J157,0)</f>
        <v>0</v>
      </c>
      <c r="BI157" s="142">
        <f>IF(N157="nulová",J157,0)</f>
        <v>0</v>
      </c>
      <c r="BJ157" s="16" t="s">
        <v>77</v>
      </c>
      <c r="BK157" s="142">
        <f>ROUND(I157*H157,2)</f>
        <v>0</v>
      </c>
      <c r="BL157" s="16" t="s">
        <v>336</v>
      </c>
      <c r="BM157" s="141" t="s">
        <v>1362</v>
      </c>
    </row>
    <row r="158" spans="2:47" s="1" customFormat="1" ht="11.25">
      <c r="B158" s="31"/>
      <c r="D158" s="143" t="s">
        <v>192</v>
      </c>
      <c r="F158" s="144" t="s">
        <v>1363</v>
      </c>
      <c r="I158" s="145"/>
      <c r="L158" s="31"/>
      <c r="M158" s="146"/>
      <c r="T158" s="52"/>
      <c r="AT158" s="16" t="s">
        <v>192</v>
      </c>
      <c r="AU158" s="16" t="s">
        <v>79</v>
      </c>
    </row>
    <row r="159" spans="2:65" s="1" customFormat="1" ht="37.9" customHeight="1">
      <c r="B159" s="31"/>
      <c r="C159" s="165" t="s">
        <v>386</v>
      </c>
      <c r="D159" s="165" t="s">
        <v>277</v>
      </c>
      <c r="E159" s="166" t="s">
        <v>1364</v>
      </c>
      <c r="F159" s="167" t="s">
        <v>1365</v>
      </c>
      <c r="G159" s="168" t="s">
        <v>207</v>
      </c>
      <c r="H159" s="169">
        <v>1213.25</v>
      </c>
      <c r="I159" s="170"/>
      <c r="J159" s="171">
        <f>ROUND(I159*H159,2)</f>
        <v>0</v>
      </c>
      <c r="K159" s="167" t="s">
        <v>189</v>
      </c>
      <c r="L159" s="172"/>
      <c r="M159" s="173" t="s">
        <v>19</v>
      </c>
      <c r="N159" s="174" t="s">
        <v>41</v>
      </c>
      <c r="P159" s="139">
        <f>O159*H159</f>
        <v>0</v>
      </c>
      <c r="Q159" s="139">
        <v>0.0004</v>
      </c>
      <c r="R159" s="139">
        <f>Q159*H159</f>
        <v>0.4853</v>
      </c>
      <c r="S159" s="139">
        <v>0</v>
      </c>
      <c r="T159" s="140">
        <f>S159*H159</f>
        <v>0</v>
      </c>
      <c r="AR159" s="141" t="s">
        <v>353</v>
      </c>
      <c r="AT159" s="141" t="s">
        <v>277</v>
      </c>
      <c r="AU159" s="141" t="s">
        <v>79</v>
      </c>
      <c r="AY159" s="16" t="s">
        <v>182</v>
      </c>
      <c r="BE159" s="142">
        <f>IF(N159="základní",J159,0)</f>
        <v>0</v>
      </c>
      <c r="BF159" s="142">
        <f>IF(N159="snížená",J159,0)</f>
        <v>0</v>
      </c>
      <c r="BG159" s="142">
        <f>IF(N159="zákl. přenesená",J159,0)</f>
        <v>0</v>
      </c>
      <c r="BH159" s="142">
        <f>IF(N159="sníž. přenesená",J159,0)</f>
        <v>0</v>
      </c>
      <c r="BI159" s="142">
        <f>IF(N159="nulová",J159,0)</f>
        <v>0</v>
      </c>
      <c r="BJ159" s="16" t="s">
        <v>77</v>
      </c>
      <c r="BK159" s="142">
        <f>ROUND(I159*H159,2)</f>
        <v>0</v>
      </c>
      <c r="BL159" s="16" t="s">
        <v>336</v>
      </c>
      <c r="BM159" s="141" t="s">
        <v>1366</v>
      </c>
    </row>
    <row r="160" spans="2:51" s="12" customFormat="1" ht="11.25">
      <c r="B160" s="147"/>
      <c r="D160" s="148" t="s">
        <v>194</v>
      </c>
      <c r="F160" s="150" t="s">
        <v>1367</v>
      </c>
      <c r="H160" s="151">
        <v>1213.25</v>
      </c>
      <c r="I160" s="152"/>
      <c r="L160" s="147"/>
      <c r="M160" s="153"/>
      <c r="T160" s="154"/>
      <c r="AT160" s="149" t="s">
        <v>194</v>
      </c>
      <c r="AU160" s="149" t="s">
        <v>79</v>
      </c>
      <c r="AV160" s="12" t="s">
        <v>79</v>
      </c>
      <c r="AW160" s="12" t="s">
        <v>4</v>
      </c>
      <c r="AX160" s="12" t="s">
        <v>77</v>
      </c>
      <c r="AY160" s="149" t="s">
        <v>182</v>
      </c>
    </row>
    <row r="161" spans="2:65" s="1" customFormat="1" ht="37.9" customHeight="1">
      <c r="B161" s="31"/>
      <c r="C161" s="130" t="s">
        <v>390</v>
      </c>
      <c r="D161" s="130" t="s">
        <v>185</v>
      </c>
      <c r="E161" s="131" t="s">
        <v>1368</v>
      </c>
      <c r="F161" s="132" t="s">
        <v>1369</v>
      </c>
      <c r="G161" s="133" t="s">
        <v>207</v>
      </c>
      <c r="H161" s="134">
        <v>1055</v>
      </c>
      <c r="I161" s="135"/>
      <c r="J161" s="136">
        <f>ROUND(I161*H161,2)</f>
        <v>0</v>
      </c>
      <c r="K161" s="132" t="s">
        <v>189</v>
      </c>
      <c r="L161" s="31"/>
      <c r="M161" s="137" t="s">
        <v>19</v>
      </c>
      <c r="N161" s="138" t="s">
        <v>41</v>
      </c>
      <c r="P161" s="139">
        <f>O161*H161</f>
        <v>0</v>
      </c>
      <c r="Q161" s="139">
        <v>0</v>
      </c>
      <c r="R161" s="139">
        <f>Q161*H161</f>
        <v>0</v>
      </c>
      <c r="S161" s="139">
        <v>0</v>
      </c>
      <c r="T161" s="140">
        <f>S161*H161</f>
        <v>0</v>
      </c>
      <c r="AR161" s="141" t="s">
        <v>336</v>
      </c>
      <c r="AT161" s="141" t="s">
        <v>185</v>
      </c>
      <c r="AU161" s="141" t="s">
        <v>79</v>
      </c>
      <c r="AY161" s="16" t="s">
        <v>182</v>
      </c>
      <c r="BE161" s="142">
        <f>IF(N161="základní",J161,0)</f>
        <v>0</v>
      </c>
      <c r="BF161" s="142">
        <f>IF(N161="snížená",J161,0)</f>
        <v>0</v>
      </c>
      <c r="BG161" s="142">
        <f>IF(N161="zákl. přenesená",J161,0)</f>
        <v>0</v>
      </c>
      <c r="BH161" s="142">
        <f>IF(N161="sníž. přenesená",J161,0)</f>
        <v>0</v>
      </c>
      <c r="BI161" s="142">
        <f>IF(N161="nulová",J161,0)</f>
        <v>0</v>
      </c>
      <c r="BJ161" s="16" t="s">
        <v>77</v>
      </c>
      <c r="BK161" s="142">
        <f>ROUND(I161*H161,2)</f>
        <v>0</v>
      </c>
      <c r="BL161" s="16" t="s">
        <v>336</v>
      </c>
      <c r="BM161" s="141" t="s">
        <v>1370</v>
      </c>
    </row>
    <row r="162" spans="2:47" s="1" customFormat="1" ht="11.25">
      <c r="B162" s="31"/>
      <c r="D162" s="143" t="s">
        <v>192</v>
      </c>
      <c r="F162" s="144" t="s">
        <v>1371</v>
      </c>
      <c r="I162" s="145"/>
      <c r="L162" s="31"/>
      <c r="M162" s="146"/>
      <c r="T162" s="52"/>
      <c r="AT162" s="16" t="s">
        <v>192</v>
      </c>
      <c r="AU162" s="16" t="s">
        <v>79</v>
      </c>
    </row>
    <row r="163" spans="2:65" s="1" customFormat="1" ht="24.2" customHeight="1">
      <c r="B163" s="31"/>
      <c r="C163" s="165" t="s">
        <v>401</v>
      </c>
      <c r="D163" s="165" t="s">
        <v>277</v>
      </c>
      <c r="E163" s="166" t="s">
        <v>1372</v>
      </c>
      <c r="F163" s="167" t="s">
        <v>1373</v>
      </c>
      <c r="G163" s="168" t="s">
        <v>207</v>
      </c>
      <c r="H163" s="169">
        <v>1213.25</v>
      </c>
      <c r="I163" s="170"/>
      <c r="J163" s="171">
        <f>ROUND(I163*H163,2)</f>
        <v>0</v>
      </c>
      <c r="K163" s="167" t="s">
        <v>189</v>
      </c>
      <c r="L163" s="172"/>
      <c r="M163" s="173" t="s">
        <v>19</v>
      </c>
      <c r="N163" s="174" t="s">
        <v>41</v>
      </c>
      <c r="P163" s="139">
        <f>O163*H163</f>
        <v>0</v>
      </c>
      <c r="Q163" s="139">
        <v>0.00168</v>
      </c>
      <c r="R163" s="139">
        <f>Q163*H163</f>
        <v>2.03826</v>
      </c>
      <c r="S163" s="139">
        <v>0</v>
      </c>
      <c r="T163" s="140">
        <f>S163*H163</f>
        <v>0</v>
      </c>
      <c r="AR163" s="141" t="s">
        <v>353</v>
      </c>
      <c r="AT163" s="141" t="s">
        <v>277</v>
      </c>
      <c r="AU163" s="141" t="s">
        <v>79</v>
      </c>
      <c r="AY163" s="16" t="s">
        <v>182</v>
      </c>
      <c r="BE163" s="142">
        <f>IF(N163="základní",J163,0)</f>
        <v>0</v>
      </c>
      <c r="BF163" s="142">
        <f>IF(N163="snížená",J163,0)</f>
        <v>0</v>
      </c>
      <c r="BG163" s="142">
        <f>IF(N163="zákl. přenesená",J163,0)</f>
        <v>0</v>
      </c>
      <c r="BH163" s="142">
        <f>IF(N163="sníž. přenesená",J163,0)</f>
        <v>0</v>
      </c>
      <c r="BI163" s="142">
        <f>IF(N163="nulová",J163,0)</f>
        <v>0</v>
      </c>
      <c r="BJ163" s="16" t="s">
        <v>77</v>
      </c>
      <c r="BK163" s="142">
        <f>ROUND(I163*H163,2)</f>
        <v>0</v>
      </c>
      <c r="BL163" s="16" t="s">
        <v>336</v>
      </c>
      <c r="BM163" s="141" t="s">
        <v>1374</v>
      </c>
    </row>
    <row r="164" spans="2:51" s="12" customFormat="1" ht="11.25">
      <c r="B164" s="147"/>
      <c r="D164" s="148" t="s">
        <v>194</v>
      </c>
      <c r="F164" s="150" t="s">
        <v>1367</v>
      </c>
      <c r="H164" s="151">
        <v>1213.25</v>
      </c>
      <c r="I164" s="152"/>
      <c r="L164" s="147"/>
      <c r="M164" s="153"/>
      <c r="T164" s="154"/>
      <c r="AT164" s="149" t="s">
        <v>194</v>
      </c>
      <c r="AU164" s="149" t="s">
        <v>79</v>
      </c>
      <c r="AV164" s="12" t="s">
        <v>79</v>
      </c>
      <c r="AW164" s="12" t="s">
        <v>4</v>
      </c>
      <c r="AX164" s="12" t="s">
        <v>77</v>
      </c>
      <c r="AY164" s="149" t="s">
        <v>182</v>
      </c>
    </row>
    <row r="165" spans="2:65" s="1" customFormat="1" ht="33" customHeight="1">
      <c r="B165" s="31"/>
      <c r="C165" s="130" t="s">
        <v>405</v>
      </c>
      <c r="D165" s="130" t="s">
        <v>185</v>
      </c>
      <c r="E165" s="131" t="s">
        <v>1375</v>
      </c>
      <c r="F165" s="132" t="s">
        <v>1376</v>
      </c>
      <c r="G165" s="133" t="s">
        <v>207</v>
      </c>
      <c r="H165" s="134">
        <v>1055</v>
      </c>
      <c r="I165" s="135"/>
      <c r="J165" s="136">
        <f>ROUND(I165*H165,2)</f>
        <v>0</v>
      </c>
      <c r="K165" s="132" t="s">
        <v>189</v>
      </c>
      <c r="L165" s="31"/>
      <c r="M165" s="137" t="s">
        <v>19</v>
      </c>
      <c r="N165" s="138" t="s">
        <v>41</v>
      </c>
      <c r="P165" s="139">
        <f>O165*H165</f>
        <v>0</v>
      </c>
      <c r="Q165" s="139">
        <v>0</v>
      </c>
      <c r="R165" s="139">
        <f>Q165*H165</f>
        <v>0</v>
      </c>
      <c r="S165" s="139">
        <v>0</v>
      </c>
      <c r="T165" s="140">
        <f>S165*H165</f>
        <v>0</v>
      </c>
      <c r="AR165" s="141" t="s">
        <v>336</v>
      </c>
      <c r="AT165" s="141" t="s">
        <v>185</v>
      </c>
      <c r="AU165" s="141" t="s">
        <v>79</v>
      </c>
      <c r="AY165" s="16" t="s">
        <v>182</v>
      </c>
      <c r="BE165" s="142">
        <f>IF(N165="základní",J165,0)</f>
        <v>0</v>
      </c>
      <c r="BF165" s="142">
        <f>IF(N165="snížená",J165,0)</f>
        <v>0</v>
      </c>
      <c r="BG165" s="142">
        <f>IF(N165="zákl. přenesená",J165,0)</f>
        <v>0</v>
      </c>
      <c r="BH165" s="142">
        <f>IF(N165="sníž. přenesená",J165,0)</f>
        <v>0</v>
      </c>
      <c r="BI165" s="142">
        <f>IF(N165="nulová",J165,0)</f>
        <v>0</v>
      </c>
      <c r="BJ165" s="16" t="s">
        <v>77</v>
      </c>
      <c r="BK165" s="142">
        <f>ROUND(I165*H165,2)</f>
        <v>0</v>
      </c>
      <c r="BL165" s="16" t="s">
        <v>336</v>
      </c>
      <c r="BM165" s="141" t="s">
        <v>1377</v>
      </c>
    </row>
    <row r="166" spans="2:47" s="1" customFormat="1" ht="11.25">
      <c r="B166" s="31"/>
      <c r="D166" s="143" t="s">
        <v>192</v>
      </c>
      <c r="F166" s="144" t="s">
        <v>1378</v>
      </c>
      <c r="I166" s="145"/>
      <c r="L166" s="31"/>
      <c r="M166" s="146"/>
      <c r="T166" s="52"/>
      <c r="AT166" s="16" t="s">
        <v>192</v>
      </c>
      <c r="AU166" s="16" t="s">
        <v>79</v>
      </c>
    </row>
    <row r="167" spans="2:65" s="1" customFormat="1" ht="24.2" customHeight="1">
      <c r="B167" s="31"/>
      <c r="C167" s="165" t="s">
        <v>413</v>
      </c>
      <c r="D167" s="165" t="s">
        <v>277</v>
      </c>
      <c r="E167" s="166" t="s">
        <v>1379</v>
      </c>
      <c r="F167" s="167" t="s">
        <v>1380</v>
      </c>
      <c r="G167" s="168" t="s">
        <v>207</v>
      </c>
      <c r="H167" s="169">
        <v>1160.5</v>
      </c>
      <c r="I167" s="170"/>
      <c r="J167" s="171">
        <f>ROUND(I167*H167,2)</f>
        <v>0</v>
      </c>
      <c r="K167" s="167" t="s">
        <v>189</v>
      </c>
      <c r="L167" s="172"/>
      <c r="M167" s="173" t="s">
        <v>19</v>
      </c>
      <c r="N167" s="174" t="s">
        <v>41</v>
      </c>
      <c r="P167" s="139">
        <f>O167*H167</f>
        <v>0</v>
      </c>
      <c r="Q167" s="139">
        <v>0.0003</v>
      </c>
      <c r="R167" s="139">
        <f>Q167*H167</f>
        <v>0.34814999999999996</v>
      </c>
      <c r="S167" s="139">
        <v>0</v>
      </c>
      <c r="T167" s="140">
        <f>S167*H167</f>
        <v>0</v>
      </c>
      <c r="AR167" s="141" t="s">
        <v>353</v>
      </c>
      <c r="AT167" s="141" t="s">
        <v>277</v>
      </c>
      <c r="AU167" s="141" t="s">
        <v>79</v>
      </c>
      <c r="AY167" s="16" t="s">
        <v>182</v>
      </c>
      <c r="BE167" s="142">
        <f>IF(N167="základní",J167,0)</f>
        <v>0</v>
      </c>
      <c r="BF167" s="142">
        <f>IF(N167="snížená",J167,0)</f>
        <v>0</v>
      </c>
      <c r="BG167" s="142">
        <f>IF(N167="zákl. přenesená",J167,0)</f>
        <v>0</v>
      </c>
      <c r="BH167" s="142">
        <f>IF(N167="sníž. přenesená",J167,0)</f>
        <v>0</v>
      </c>
      <c r="BI167" s="142">
        <f>IF(N167="nulová",J167,0)</f>
        <v>0</v>
      </c>
      <c r="BJ167" s="16" t="s">
        <v>77</v>
      </c>
      <c r="BK167" s="142">
        <f>ROUND(I167*H167,2)</f>
        <v>0</v>
      </c>
      <c r="BL167" s="16" t="s">
        <v>336</v>
      </c>
      <c r="BM167" s="141" t="s">
        <v>1381</v>
      </c>
    </row>
    <row r="168" spans="2:51" s="12" customFormat="1" ht="11.25">
      <c r="B168" s="147"/>
      <c r="D168" s="148" t="s">
        <v>194</v>
      </c>
      <c r="F168" s="150" t="s">
        <v>1382</v>
      </c>
      <c r="H168" s="151">
        <v>1160.5</v>
      </c>
      <c r="I168" s="152"/>
      <c r="L168" s="147"/>
      <c r="M168" s="153"/>
      <c r="T168" s="154"/>
      <c r="AT168" s="149" t="s">
        <v>194</v>
      </c>
      <c r="AU168" s="149" t="s">
        <v>79</v>
      </c>
      <c r="AV168" s="12" t="s">
        <v>79</v>
      </c>
      <c r="AW168" s="12" t="s">
        <v>4</v>
      </c>
      <c r="AX168" s="12" t="s">
        <v>77</v>
      </c>
      <c r="AY168" s="149" t="s">
        <v>182</v>
      </c>
    </row>
    <row r="169" spans="2:65" s="1" customFormat="1" ht="33" customHeight="1">
      <c r="B169" s="31"/>
      <c r="C169" s="130" t="s">
        <v>415</v>
      </c>
      <c r="D169" s="130" t="s">
        <v>185</v>
      </c>
      <c r="E169" s="131" t="s">
        <v>1375</v>
      </c>
      <c r="F169" s="132" t="s">
        <v>1376</v>
      </c>
      <c r="G169" s="133" t="s">
        <v>207</v>
      </c>
      <c r="H169" s="134">
        <v>1055</v>
      </c>
      <c r="I169" s="135"/>
      <c r="J169" s="136">
        <f>ROUND(I169*H169,2)</f>
        <v>0</v>
      </c>
      <c r="K169" s="132" t="s">
        <v>189</v>
      </c>
      <c r="L169" s="31"/>
      <c r="M169" s="137" t="s">
        <v>19</v>
      </c>
      <c r="N169" s="138" t="s">
        <v>41</v>
      </c>
      <c r="P169" s="139">
        <f>O169*H169</f>
        <v>0</v>
      </c>
      <c r="Q169" s="139">
        <v>0</v>
      </c>
      <c r="R169" s="139">
        <f>Q169*H169</f>
        <v>0</v>
      </c>
      <c r="S169" s="139">
        <v>0</v>
      </c>
      <c r="T169" s="140">
        <f>S169*H169</f>
        <v>0</v>
      </c>
      <c r="AR169" s="141" t="s">
        <v>336</v>
      </c>
      <c r="AT169" s="141" t="s">
        <v>185</v>
      </c>
      <c r="AU169" s="141" t="s">
        <v>79</v>
      </c>
      <c r="AY169" s="16" t="s">
        <v>182</v>
      </c>
      <c r="BE169" s="142">
        <f>IF(N169="základní",J169,0)</f>
        <v>0</v>
      </c>
      <c r="BF169" s="142">
        <f>IF(N169="snížená",J169,0)</f>
        <v>0</v>
      </c>
      <c r="BG169" s="142">
        <f>IF(N169="zákl. přenesená",J169,0)</f>
        <v>0</v>
      </c>
      <c r="BH169" s="142">
        <f>IF(N169="sníž. přenesená",J169,0)</f>
        <v>0</v>
      </c>
      <c r="BI169" s="142">
        <f>IF(N169="nulová",J169,0)</f>
        <v>0</v>
      </c>
      <c r="BJ169" s="16" t="s">
        <v>77</v>
      </c>
      <c r="BK169" s="142">
        <f>ROUND(I169*H169,2)</f>
        <v>0</v>
      </c>
      <c r="BL169" s="16" t="s">
        <v>336</v>
      </c>
      <c r="BM169" s="141" t="s">
        <v>1383</v>
      </c>
    </row>
    <row r="170" spans="2:47" s="1" customFormat="1" ht="11.25">
      <c r="B170" s="31"/>
      <c r="D170" s="143" t="s">
        <v>192</v>
      </c>
      <c r="F170" s="144" t="s">
        <v>1378</v>
      </c>
      <c r="I170" s="145"/>
      <c r="L170" s="31"/>
      <c r="M170" s="146"/>
      <c r="T170" s="52"/>
      <c r="AT170" s="16" t="s">
        <v>192</v>
      </c>
      <c r="AU170" s="16" t="s">
        <v>79</v>
      </c>
    </row>
    <row r="171" spans="2:65" s="1" customFormat="1" ht="24.2" customHeight="1">
      <c r="B171" s="31"/>
      <c r="C171" s="165" t="s">
        <v>421</v>
      </c>
      <c r="D171" s="165" t="s">
        <v>277</v>
      </c>
      <c r="E171" s="166" t="s">
        <v>1384</v>
      </c>
      <c r="F171" s="167" t="s">
        <v>1385</v>
      </c>
      <c r="G171" s="168" t="s">
        <v>207</v>
      </c>
      <c r="H171" s="169">
        <v>1160.5</v>
      </c>
      <c r="I171" s="170"/>
      <c r="J171" s="171">
        <f>ROUND(I171*H171,2)</f>
        <v>0</v>
      </c>
      <c r="K171" s="167" t="s">
        <v>189</v>
      </c>
      <c r="L171" s="172"/>
      <c r="M171" s="173" t="s">
        <v>19</v>
      </c>
      <c r="N171" s="174" t="s">
        <v>41</v>
      </c>
      <c r="P171" s="139">
        <f>O171*H171</f>
        <v>0</v>
      </c>
      <c r="Q171" s="139">
        <v>0.0002</v>
      </c>
      <c r="R171" s="139">
        <f>Q171*H171</f>
        <v>0.2321</v>
      </c>
      <c r="S171" s="139">
        <v>0</v>
      </c>
      <c r="T171" s="140">
        <f>S171*H171</f>
        <v>0</v>
      </c>
      <c r="AR171" s="141" t="s">
        <v>353</v>
      </c>
      <c r="AT171" s="141" t="s">
        <v>277</v>
      </c>
      <c r="AU171" s="141" t="s">
        <v>79</v>
      </c>
      <c r="AY171" s="16" t="s">
        <v>182</v>
      </c>
      <c r="BE171" s="142">
        <f>IF(N171="základní",J171,0)</f>
        <v>0</v>
      </c>
      <c r="BF171" s="142">
        <f>IF(N171="snížená",J171,0)</f>
        <v>0</v>
      </c>
      <c r="BG171" s="142">
        <f>IF(N171="zákl. přenesená",J171,0)</f>
        <v>0</v>
      </c>
      <c r="BH171" s="142">
        <f>IF(N171="sníž. přenesená",J171,0)</f>
        <v>0</v>
      </c>
      <c r="BI171" s="142">
        <f>IF(N171="nulová",J171,0)</f>
        <v>0</v>
      </c>
      <c r="BJ171" s="16" t="s">
        <v>77</v>
      </c>
      <c r="BK171" s="142">
        <f>ROUND(I171*H171,2)</f>
        <v>0</v>
      </c>
      <c r="BL171" s="16" t="s">
        <v>336</v>
      </c>
      <c r="BM171" s="141" t="s">
        <v>1386</v>
      </c>
    </row>
    <row r="172" spans="2:51" s="12" customFormat="1" ht="11.25">
      <c r="B172" s="147"/>
      <c r="D172" s="148" t="s">
        <v>194</v>
      </c>
      <c r="F172" s="150" t="s">
        <v>1382</v>
      </c>
      <c r="H172" s="151">
        <v>1160.5</v>
      </c>
      <c r="I172" s="152"/>
      <c r="L172" s="147"/>
      <c r="M172" s="153"/>
      <c r="T172" s="154"/>
      <c r="AT172" s="149" t="s">
        <v>194</v>
      </c>
      <c r="AU172" s="149" t="s">
        <v>79</v>
      </c>
      <c r="AV172" s="12" t="s">
        <v>79</v>
      </c>
      <c r="AW172" s="12" t="s">
        <v>4</v>
      </c>
      <c r="AX172" s="12" t="s">
        <v>77</v>
      </c>
      <c r="AY172" s="149" t="s">
        <v>182</v>
      </c>
    </row>
    <row r="173" spans="2:65" s="1" customFormat="1" ht="44.25" customHeight="1">
      <c r="B173" s="31"/>
      <c r="C173" s="130" t="s">
        <v>425</v>
      </c>
      <c r="D173" s="130" t="s">
        <v>185</v>
      </c>
      <c r="E173" s="131" t="s">
        <v>1387</v>
      </c>
      <c r="F173" s="132" t="s">
        <v>1388</v>
      </c>
      <c r="G173" s="133" t="s">
        <v>207</v>
      </c>
      <c r="H173" s="134">
        <v>1055</v>
      </c>
      <c r="I173" s="135"/>
      <c r="J173" s="136">
        <f>ROUND(I173*H173,2)</f>
        <v>0</v>
      </c>
      <c r="K173" s="132" t="s">
        <v>189</v>
      </c>
      <c r="L173" s="31"/>
      <c r="M173" s="137" t="s">
        <v>19</v>
      </c>
      <c r="N173" s="138" t="s">
        <v>41</v>
      </c>
      <c r="P173" s="139">
        <f>O173*H173</f>
        <v>0</v>
      </c>
      <c r="Q173" s="139">
        <v>0</v>
      </c>
      <c r="R173" s="139">
        <f>Q173*H173</f>
        <v>0</v>
      </c>
      <c r="S173" s="139">
        <v>0</v>
      </c>
      <c r="T173" s="140">
        <f>S173*H173</f>
        <v>0</v>
      </c>
      <c r="AR173" s="141" t="s">
        <v>336</v>
      </c>
      <c r="AT173" s="141" t="s">
        <v>185</v>
      </c>
      <c r="AU173" s="141" t="s">
        <v>79</v>
      </c>
      <c r="AY173" s="16" t="s">
        <v>182</v>
      </c>
      <c r="BE173" s="142">
        <f>IF(N173="základní",J173,0)</f>
        <v>0</v>
      </c>
      <c r="BF173" s="142">
        <f>IF(N173="snížená",J173,0)</f>
        <v>0</v>
      </c>
      <c r="BG173" s="142">
        <f>IF(N173="zákl. přenesená",J173,0)</f>
        <v>0</v>
      </c>
      <c r="BH173" s="142">
        <f>IF(N173="sníž. přenesená",J173,0)</f>
        <v>0</v>
      </c>
      <c r="BI173" s="142">
        <f>IF(N173="nulová",J173,0)</f>
        <v>0</v>
      </c>
      <c r="BJ173" s="16" t="s">
        <v>77</v>
      </c>
      <c r="BK173" s="142">
        <f>ROUND(I173*H173,2)</f>
        <v>0</v>
      </c>
      <c r="BL173" s="16" t="s">
        <v>336</v>
      </c>
      <c r="BM173" s="141" t="s">
        <v>1389</v>
      </c>
    </row>
    <row r="174" spans="2:47" s="1" customFormat="1" ht="11.25">
      <c r="B174" s="31"/>
      <c r="D174" s="143" t="s">
        <v>192</v>
      </c>
      <c r="F174" s="144" t="s">
        <v>1390</v>
      </c>
      <c r="I174" s="145"/>
      <c r="L174" s="31"/>
      <c r="M174" s="146"/>
      <c r="T174" s="52"/>
      <c r="AT174" s="16" t="s">
        <v>192</v>
      </c>
      <c r="AU174" s="16" t="s">
        <v>79</v>
      </c>
    </row>
    <row r="175" spans="2:65" s="1" customFormat="1" ht="37.9" customHeight="1">
      <c r="B175" s="31"/>
      <c r="C175" s="165" t="s">
        <v>353</v>
      </c>
      <c r="D175" s="165" t="s">
        <v>277</v>
      </c>
      <c r="E175" s="166" t="s">
        <v>1391</v>
      </c>
      <c r="F175" s="167" t="s">
        <v>1392</v>
      </c>
      <c r="G175" s="168" t="s">
        <v>207</v>
      </c>
      <c r="H175" s="169">
        <v>1160.5</v>
      </c>
      <c r="I175" s="170"/>
      <c r="J175" s="171">
        <f>ROUND(I175*H175,2)</f>
        <v>0</v>
      </c>
      <c r="K175" s="167" t="s">
        <v>189</v>
      </c>
      <c r="L175" s="172"/>
      <c r="M175" s="173" t="s">
        <v>19</v>
      </c>
      <c r="N175" s="174" t="s">
        <v>41</v>
      </c>
      <c r="P175" s="139">
        <f>O175*H175</f>
        <v>0</v>
      </c>
      <c r="Q175" s="139">
        <v>0.0008</v>
      </c>
      <c r="R175" s="139">
        <f>Q175*H175</f>
        <v>0.9284</v>
      </c>
      <c r="S175" s="139">
        <v>0</v>
      </c>
      <c r="T175" s="140">
        <f>S175*H175</f>
        <v>0</v>
      </c>
      <c r="AR175" s="141" t="s">
        <v>353</v>
      </c>
      <c r="AT175" s="141" t="s">
        <v>277</v>
      </c>
      <c r="AU175" s="141" t="s">
        <v>79</v>
      </c>
      <c r="AY175" s="16" t="s">
        <v>182</v>
      </c>
      <c r="BE175" s="142">
        <f>IF(N175="základní",J175,0)</f>
        <v>0</v>
      </c>
      <c r="BF175" s="142">
        <f>IF(N175="snížená",J175,0)</f>
        <v>0</v>
      </c>
      <c r="BG175" s="142">
        <f>IF(N175="zákl. přenesená",J175,0)</f>
        <v>0</v>
      </c>
      <c r="BH175" s="142">
        <f>IF(N175="sníž. přenesená",J175,0)</f>
        <v>0</v>
      </c>
      <c r="BI175" s="142">
        <f>IF(N175="nulová",J175,0)</f>
        <v>0</v>
      </c>
      <c r="BJ175" s="16" t="s">
        <v>77</v>
      </c>
      <c r="BK175" s="142">
        <f>ROUND(I175*H175,2)</f>
        <v>0</v>
      </c>
      <c r="BL175" s="16" t="s">
        <v>336</v>
      </c>
      <c r="BM175" s="141" t="s">
        <v>1393</v>
      </c>
    </row>
    <row r="176" spans="2:51" s="12" customFormat="1" ht="11.25">
      <c r="B176" s="147"/>
      <c r="D176" s="148" t="s">
        <v>194</v>
      </c>
      <c r="F176" s="150" t="s">
        <v>1382</v>
      </c>
      <c r="H176" s="151">
        <v>1160.5</v>
      </c>
      <c r="I176" s="152"/>
      <c r="L176" s="147"/>
      <c r="M176" s="153"/>
      <c r="T176" s="154"/>
      <c r="AT176" s="149" t="s">
        <v>194</v>
      </c>
      <c r="AU176" s="149" t="s">
        <v>79</v>
      </c>
      <c r="AV176" s="12" t="s">
        <v>79</v>
      </c>
      <c r="AW176" s="12" t="s">
        <v>4</v>
      </c>
      <c r="AX176" s="12" t="s">
        <v>77</v>
      </c>
      <c r="AY176" s="149" t="s">
        <v>182</v>
      </c>
    </row>
    <row r="177" spans="2:65" s="1" customFormat="1" ht="37.9" customHeight="1">
      <c r="B177" s="31"/>
      <c r="C177" s="130" t="s">
        <v>434</v>
      </c>
      <c r="D177" s="130" t="s">
        <v>185</v>
      </c>
      <c r="E177" s="131" t="s">
        <v>1394</v>
      </c>
      <c r="F177" s="132" t="s">
        <v>1395</v>
      </c>
      <c r="G177" s="133" t="s">
        <v>207</v>
      </c>
      <c r="H177" s="134">
        <v>910</v>
      </c>
      <c r="I177" s="135"/>
      <c r="J177" s="136">
        <f>ROUND(I177*H177,2)</f>
        <v>0</v>
      </c>
      <c r="K177" s="132" t="s">
        <v>189</v>
      </c>
      <c r="L177" s="31"/>
      <c r="M177" s="137" t="s">
        <v>19</v>
      </c>
      <c r="N177" s="138" t="s">
        <v>41</v>
      </c>
      <c r="P177" s="139">
        <f>O177*H177</f>
        <v>0</v>
      </c>
      <c r="Q177" s="139">
        <v>0</v>
      </c>
      <c r="R177" s="139">
        <f>Q177*H177</f>
        <v>0</v>
      </c>
      <c r="S177" s="139">
        <v>0</v>
      </c>
      <c r="T177" s="140">
        <f>S177*H177</f>
        <v>0</v>
      </c>
      <c r="AR177" s="141" t="s">
        <v>336</v>
      </c>
      <c r="AT177" s="141" t="s">
        <v>185</v>
      </c>
      <c r="AU177" s="141" t="s">
        <v>79</v>
      </c>
      <c r="AY177" s="16" t="s">
        <v>182</v>
      </c>
      <c r="BE177" s="142">
        <f>IF(N177="základní",J177,0)</f>
        <v>0</v>
      </c>
      <c r="BF177" s="142">
        <f>IF(N177="snížená",J177,0)</f>
        <v>0</v>
      </c>
      <c r="BG177" s="142">
        <f>IF(N177="zákl. přenesená",J177,0)</f>
        <v>0</v>
      </c>
      <c r="BH177" s="142">
        <f>IF(N177="sníž. přenesená",J177,0)</f>
        <v>0</v>
      </c>
      <c r="BI177" s="142">
        <f>IF(N177="nulová",J177,0)</f>
        <v>0</v>
      </c>
      <c r="BJ177" s="16" t="s">
        <v>77</v>
      </c>
      <c r="BK177" s="142">
        <f>ROUND(I177*H177,2)</f>
        <v>0</v>
      </c>
      <c r="BL177" s="16" t="s">
        <v>336</v>
      </c>
      <c r="BM177" s="141" t="s">
        <v>1396</v>
      </c>
    </row>
    <row r="178" spans="2:47" s="1" customFormat="1" ht="11.25">
      <c r="B178" s="31"/>
      <c r="D178" s="143" t="s">
        <v>192</v>
      </c>
      <c r="F178" s="144" t="s">
        <v>1397</v>
      </c>
      <c r="I178" s="145"/>
      <c r="L178" s="31"/>
      <c r="M178" s="146"/>
      <c r="T178" s="52"/>
      <c r="AT178" s="16" t="s">
        <v>192</v>
      </c>
      <c r="AU178" s="16" t="s">
        <v>79</v>
      </c>
    </row>
    <row r="179" spans="2:65" s="1" customFormat="1" ht="24.2" customHeight="1">
      <c r="B179" s="31"/>
      <c r="C179" s="165" t="s">
        <v>600</v>
      </c>
      <c r="D179" s="165" t="s">
        <v>277</v>
      </c>
      <c r="E179" s="166" t="s">
        <v>1398</v>
      </c>
      <c r="F179" s="167" t="s">
        <v>1399</v>
      </c>
      <c r="G179" s="168" t="s">
        <v>188</v>
      </c>
      <c r="H179" s="169">
        <v>36.4</v>
      </c>
      <c r="I179" s="170"/>
      <c r="J179" s="171">
        <f>ROUND(I179*H179,2)</f>
        <v>0</v>
      </c>
      <c r="K179" s="167" t="s">
        <v>189</v>
      </c>
      <c r="L179" s="172"/>
      <c r="M179" s="173" t="s">
        <v>19</v>
      </c>
      <c r="N179" s="174" t="s">
        <v>41</v>
      </c>
      <c r="P179" s="139">
        <f>O179*H179</f>
        <v>0</v>
      </c>
      <c r="Q179" s="139">
        <v>0.75</v>
      </c>
      <c r="R179" s="139">
        <f>Q179*H179</f>
        <v>27.299999999999997</v>
      </c>
      <c r="S179" s="139">
        <v>0</v>
      </c>
      <c r="T179" s="140">
        <f>S179*H179</f>
        <v>0</v>
      </c>
      <c r="AR179" s="141" t="s">
        <v>353</v>
      </c>
      <c r="AT179" s="141" t="s">
        <v>277</v>
      </c>
      <c r="AU179" s="141" t="s">
        <v>79</v>
      </c>
      <c r="AY179" s="16" t="s">
        <v>182</v>
      </c>
      <c r="BE179" s="142">
        <f>IF(N179="základní",J179,0)</f>
        <v>0</v>
      </c>
      <c r="BF179" s="142">
        <f>IF(N179="snížená",J179,0)</f>
        <v>0</v>
      </c>
      <c r="BG179" s="142">
        <f>IF(N179="zákl. přenesená",J179,0)</f>
        <v>0</v>
      </c>
      <c r="BH179" s="142">
        <f>IF(N179="sníž. přenesená",J179,0)</f>
        <v>0</v>
      </c>
      <c r="BI179" s="142">
        <f>IF(N179="nulová",J179,0)</f>
        <v>0</v>
      </c>
      <c r="BJ179" s="16" t="s">
        <v>77</v>
      </c>
      <c r="BK179" s="142">
        <f>ROUND(I179*H179,2)</f>
        <v>0</v>
      </c>
      <c r="BL179" s="16" t="s">
        <v>336</v>
      </c>
      <c r="BM179" s="141" t="s">
        <v>1400</v>
      </c>
    </row>
    <row r="180" spans="2:65" s="1" customFormat="1" ht="37.9" customHeight="1">
      <c r="B180" s="31"/>
      <c r="C180" s="130" t="s">
        <v>605</v>
      </c>
      <c r="D180" s="130" t="s">
        <v>185</v>
      </c>
      <c r="E180" s="131" t="s">
        <v>1401</v>
      </c>
      <c r="F180" s="132" t="s">
        <v>1402</v>
      </c>
      <c r="G180" s="133" t="s">
        <v>207</v>
      </c>
      <c r="H180" s="134">
        <v>910</v>
      </c>
      <c r="I180" s="135"/>
      <c r="J180" s="136">
        <f>ROUND(I180*H180,2)</f>
        <v>0</v>
      </c>
      <c r="K180" s="132" t="s">
        <v>189</v>
      </c>
      <c r="L180" s="31"/>
      <c r="M180" s="137" t="s">
        <v>19</v>
      </c>
      <c r="N180" s="138" t="s">
        <v>41</v>
      </c>
      <c r="P180" s="139">
        <f>O180*H180</f>
        <v>0</v>
      </c>
      <c r="Q180" s="139">
        <v>0</v>
      </c>
      <c r="R180" s="139">
        <f>Q180*H180</f>
        <v>0</v>
      </c>
      <c r="S180" s="139">
        <v>0</v>
      </c>
      <c r="T180" s="140">
        <f>S180*H180</f>
        <v>0</v>
      </c>
      <c r="AR180" s="141" t="s">
        <v>336</v>
      </c>
      <c r="AT180" s="141" t="s">
        <v>185</v>
      </c>
      <c r="AU180" s="141" t="s">
        <v>79</v>
      </c>
      <c r="AY180" s="16" t="s">
        <v>182</v>
      </c>
      <c r="BE180" s="142">
        <f>IF(N180="základní",J180,0)</f>
        <v>0</v>
      </c>
      <c r="BF180" s="142">
        <f>IF(N180="snížená",J180,0)</f>
        <v>0</v>
      </c>
      <c r="BG180" s="142">
        <f>IF(N180="zákl. přenesená",J180,0)</f>
        <v>0</v>
      </c>
      <c r="BH180" s="142">
        <f>IF(N180="sníž. přenesená",J180,0)</f>
        <v>0</v>
      </c>
      <c r="BI180" s="142">
        <f>IF(N180="nulová",J180,0)</f>
        <v>0</v>
      </c>
      <c r="BJ180" s="16" t="s">
        <v>77</v>
      </c>
      <c r="BK180" s="142">
        <f>ROUND(I180*H180,2)</f>
        <v>0</v>
      </c>
      <c r="BL180" s="16" t="s">
        <v>336</v>
      </c>
      <c r="BM180" s="141" t="s">
        <v>1403</v>
      </c>
    </row>
    <row r="181" spans="2:47" s="1" customFormat="1" ht="11.25">
      <c r="B181" s="31"/>
      <c r="D181" s="143" t="s">
        <v>192</v>
      </c>
      <c r="F181" s="144" t="s">
        <v>1404</v>
      </c>
      <c r="I181" s="145"/>
      <c r="L181" s="31"/>
      <c r="M181" s="146"/>
      <c r="T181" s="52"/>
      <c r="AT181" s="16" t="s">
        <v>192</v>
      </c>
      <c r="AU181" s="16" t="s">
        <v>79</v>
      </c>
    </row>
    <row r="182" spans="2:65" s="1" customFormat="1" ht="16.5" customHeight="1">
      <c r="B182" s="31"/>
      <c r="C182" s="165" t="s">
        <v>609</v>
      </c>
      <c r="D182" s="165" t="s">
        <v>277</v>
      </c>
      <c r="E182" s="166" t="s">
        <v>1405</v>
      </c>
      <c r="F182" s="167" t="s">
        <v>1406</v>
      </c>
      <c r="G182" s="168" t="s">
        <v>207</v>
      </c>
      <c r="H182" s="169">
        <v>910</v>
      </c>
      <c r="I182" s="170"/>
      <c r="J182" s="171">
        <f>ROUND(I182*H182,2)</f>
        <v>0</v>
      </c>
      <c r="K182" s="167" t="s">
        <v>189</v>
      </c>
      <c r="L182" s="172"/>
      <c r="M182" s="173" t="s">
        <v>19</v>
      </c>
      <c r="N182" s="174" t="s">
        <v>41</v>
      </c>
      <c r="P182" s="139">
        <f>O182*H182</f>
        <v>0</v>
      </c>
      <c r="Q182" s="139">
        <v>0.011</v>
      </c>
      <c r="R182" s="139">
        <f>Q182*H182</f>
        <v>10.01</v>
      </c>
      <c r="S182" s="139">
        <v>0</v>
      </c>
      <c r="T182" s="140">
        <f>S182*H182</f>
        <v>0</v>
      </c>
      <c r="AR182" s="141" t="s">
        <v>353</v>
      </c>
      <c r="AT182" s="141" t="s">
        <v>277</v>
      </c>
      <c r="AU182" s="141" t="s">
        <v>79</v>
      </c>
      <c r="AY182" s="16" t="s">
        <v>182</v>
      </c>
      <c r="BE182" s="142">
        <f>IF(N182="základní",J182,0)</f>
        <v>0</v>
      </c>
      <c r="BF182" s="142">
        <f>IF(N182="snížená",J182,0)</f>
        <v>0</v>
      </c>
      <c r="BG182" s="142">
        <f>IF(N182="zákl. přenesená",J182,0)</f>
        <v>0</v>
      </c>
      <c r="BH182" s="142">
        <f>IF(N182="sníž. přenesená",J182,0)</f>
        <v>0</v>
      </c>
      <c r="BI182" s="142">
        <f>IF(N182="nulová",J182,0)</f>
        <v>0</v>
      </c>
      <c r="BJ182" s="16" t="s">
        <v>77</v>
      </c>
      <c r="BK182" s="142">
        <f>ROUND(I182*H182,2)</f>
        <v>0</v>
      </c>
      <c r="BL182" s="16" t="s">
        <v>336</v>
      </c>
      <c r="BM182" s="141" t="s">
        <v>1407</v>
      </c>
    </row>
    <row r="183" spans="2:65" s="1" customFormat="1" ht="55.5" customHeight="1">
      <c r="B183" s="31"/>
      <c r="C183" s="130" t="s">
        <v>613</v>
      </c>
      <c r="D183" s="130" t="s">
        <v>185</v>
      </c>
      <c r="E183" s="131" t="s">
        <v>1408</v>
      </c>
      <c r="F183" s="132" t="s">
        <v>1409</v>
      </c>
      <c r="G183" s="133" t="s">
        <v>188</v>
      </c>
      <c r="H183" s="134">
        <v>15</v>
      </c>
      <c r="I183" s="135"/>
      <c r="J183" s="136">
        <f>ROUND(I183*H183,2)</f>
        <v>0</v>
      </c>
      <c r="K183" s="132" t="s">
        <v>189</v>
      </c>
      <c r="L183" s="31"/>
      <c r="M183" s="137" t="s">
        <v>19</v>
      </c>
      <c r="N183" s="138" t="s">
        <v>41</v>
      </c>
      <c r="P183" s="139">
        <f>O183*H183</f>
        <v>0</v>
      </c>
      <c r="Q183" s="139">
        <v>0</v>
      </c>
      <c r="R183" s="139">
        <f>Q183*H183</f>
        <v>0</v>
      </c>
      <c r="S183" s="139">
        <v>0</v>
      </c>
      <c r="T183" s="140">
        <f>S183*H183</f>
        <v>0</v>
      </c>
      <c r="AR183" s="141" t="s">
        <v>336</v>
      </c>
      <c r="AT183" s="141" t="s">
        <v>185</v>
      </c>
      <c r="AU183" s="141" t="s">
        <v>79</v>
      </c>
      <c r="AY183" s="16" t="s">
        <v>182</v>
      </c>
      <c r="BE183" s="142">
        <f>IF(N183="základní",J183,0)</f>
        <v>0</v>
      </c>
      <c r="BF183" s="142">
        <f>IF(N183="snížená",J183,0)</f>
        <v>0</v>
      </c>
      <c r="BG183" s="142">
        <f>IF(N183="zákl. přenesená",J183,0)</f>
        <v>0</v>
      </c>
      <c r="BH183" s="142">
        <f>IF(N183="sníž. přenesená",J183,0)</f>
        <v>0</v>
      </c>
      <c r="BI183" s="142">
        <f>IF(N183="nulová",J183,0)</f>
        <v>0</v>
      </c>
      <c r="BJ183" s="16" t="s">
        <v>77</v>
      </c>
      <c r="BK183" s="142">
        <f>ROUND(I183*H183,2)</f>
        <v>0</v>
      </c>
      <c r="BL183" s="16" t="s">
        <v>336</v>
      </c>
      <c r="BM183" s="141" t="s">
        <v>1410</v>
      </c>
    </row>
    <row r="184" spans="2:47" s="1" customFormat="1" ht="11.25">
      <c r="B184" s="31"/>
      <c r="D184" s="143" t="s">
        <v>192</v>
      </c>
      <c r="F184" s="144" t="s">
        <v>1411</v>
      </c>
      <c r="I184" s="145"/>
      <c r="L184" s="31"/>
      <c r="M184" s="146"/>
      <c r="T184" s="52"/>
      <c r="AT184" s="16" t="s">
        <v>192</v>
      </c>
      <c r="AU184" s="16" t="s">
        <v>79</v>
      </c>
    </row>
    <row r="185" spans="2:51" s="12" customFormat="1" ht="11.25">
      <c r="B185" s="147"/>
      <c r="D185" s="148" t="s">
        <v>194</v>
      </c>
      <c r="E185" s="149" t="s">
        <v>19</v>
      </c>
      <c r="F185" s="150" t="s">
        <v>8</v>
      </c>
      <c r="H185" s="151">
        <v>15</v>
      </c>
      <c r="I185" s="152"/>
      <c r="L185" s="147"/>
      <c r="M185" s="153"/>
      <c r="T185" s="154"/>
      <c r="AT185" s="149" t="s">
        <v>194</v>
      </c>
      <c r="AU185" s="149" t="s">
        <v>79</v>
      </c>
      <c r="AV185" s="12" t="s">
        <v>79</v>
      </c>
      <c r="AW185" s="12" t="s">
        <v>31</v>
      </c>
      <c r="AX185" s="12" t="s">
        <v>77</v>
      </c>
      <c r="AY185" s="149" t="s">
        <v>182</v>
      </c>
    </row>
    <row r="186" spans="2:65" s="1" customFormat="1" ht="16.5" customHeight="1">
      <c r="B186" s="31"/>
      <c r="C186" s="165" t="s">
        <v>617</v>
      </c>
      <c r="D186" s="165" t="s">
        <v>277</v>
      </c>
      <c r="E186" s="166" t="s">
        <v>1412</v>
      </c>
      <c r="F186" s="167" t="s">
        <v>1413</v>
      </c>
      <c r="G186" s="168" t="s">
        <v>202</v>
      </c>
      <c r="H186" s="169">
        <v>20.25</v>
      </c>
      <c r="I186" s="170"/>
      <c r="J186" s="171">
        <f>ROUND(I186*H186,2)</f>
        <v>0</v>
      </c>
      <c r="K186" s="167" t="s">
        <v>189</v>
      </c>
      <c r="L186" s="172"/>
      <c r="M186" s="173" t="s">
        <v>19</v>
      </c>
      <c r="N186" s="174" t="s">
        <v>41</v>
      </c>
      <c r="P186" s="139">
        <f>O186*H186</f>
        <v>0</v>
      </c>
      <c r="Q186" s="139">
        <v>1</v>
      </c>
      <c r="R186" s="139">
        <f>Q186*H186</f>
        <v>20.25</v>
      </c>
      <c r="S186" s="139">
        <v>0</v>
      </c>
      <c r="T186" s="140">
        <f>S186*H186</f>
        <v>0</v>
      </c>
      <c r="AR186" s="141" t="s">
        <v>353</v>
      </c>
      <c r="AT186" s="141" t="s">
        <v>277</v>
      </c>
      <c r="AU186" s="141" t="s">
        <v>79</v>
      </c>
      <c r="AY186" s="16" t="s">
        <v>182</v>
      </c>
      <c r="BE186" s="142">
        <f>IF(N186="základní",J186,0)</f>
        <v>0</v>
      </c>
      <c r="BF186" s="142">
        <f>IF(N186="snížená",J186,0)</f>
        <v>0</v>
      </c>
      <c r="BG186" s="142">
        <f>IF(N186="zákl. přenesená",J186,0)</f>
        <v>0</v>
      </c>
      <c r="BH186" s="142">
        <f>IF(N186="sníž. přenesená",J186,0)</f>
        <v>0</v>
      </c>
      <c r="BI186" s="142">
        <f>IF(N186="nulová",J186,0)</f>
        <v>0</v>
      </c>
      <c r="BJ186" s="16" t="s">
        <v>77</v>
      </c>
      <c r="BK186" s="142">
        <f>ROUND(I186*H186,2)</f>
        <v>0</v>
      </c>
      <c r="BL186" s="16" t="s">
        <v>336</v>
      </c>
      <c r="BM186" s="141" t="s">
        <v>1414</v>
      </c>
    </row>
    <row r="187" spans="2:51" s="12" customFormat="1" ht="11.25">
      <c r="B187" s="147"/>
      <c r="D187" s="148" t="s">
        <v>194</v>
      </c>
      <c r="E187" s="149" t="s">
        <v>19</v>
      </c>
      <c r="F187" s="150" t="s">
        <v>8</v>
      </c>
      <c r="H187" s="151">
        <v>15</v>
      </c>
      <c r="I187" s="152"/>
      <c r="L187" s="147"/>
      <c r="M187" s="153"/>
      <c r="T187" s="154"/>
      <c r="AT187" s="149" t="s">
        <v>194</v>
      </c>
      <c r="AU187" s="149" t="s">
        <v>79</v>
      </c>
      <c r="AV187" s="12" t="s">
        <v>79</v>
      </c>
      <c r="AW187" s="12" t="s">
        <v>31</v>
      </c>
      <c r="AX187" s="12" t="s">
        <v>77</v>
      </c>
      <c r="AY187" s="149" t="s">
        <v>182</v>
      </c>
    </row>
    <row r="188" spans="2:51" s="12" customFormat="1" ht="11.25">
      <c r="B188" s="147"/>
      <c r="D188" s="148" t="s">
        <v>194</v>
      </c>
      <c r="F188" s="150" t="s">
        <v>1415</v>
      </c>
      <c r="H188" s="151">
        <v>20.25</v>
      </c>
      <c r="I188" s="152"/>
      <c r="L188" s="147"/>
      <c r="M188" s="153"/>
      <c r="T188" s="154"/>
      <c r="AT188" s="149" t="s">
        <v>194</v>
      </c>
      <c r="AU188" s="149" t="s">
        <v>79</v>
      </c>
      <c r="AV188" s="12" t="s">
        <v>79</v>
      </c>
      <c r="AW188" s="12" t="s">
        <v>4</v>
      </c>
      <c r="AX188" s="12" t="s">
        <v>77</v>
      </c>
      <c r="AY188" s="149" t="s">
        <v>182</v>
      </c>
    </row>
    <row r="189" spans="2:65" s="1" customFormat="1" ht="33" customHeight="1">
      <c r="B189" s="31"/>
      <c r="C189" s="130" t="s">
        <v>621</v>
      </c>
      <c r="D189" s="130" t="s">
        <v>185</v>
      </c>
      <c r="E189" s="131" t="s">
        <v>1416</v>
      </c>
      <c r="F189" s="132" t="s">
        <v>1417</v>
      </c>
      <c r="G189" s="133" t="s">
        <v>292</v>
      </c>
      <c r="H189" s="134">
        <v>210</v>
      </c>
      <c r="I189" s="135"/>
      <c r="J189" s="136">
        <f>ROUND(I189*H189,2)</f>
        <v>0</v>
      </c>
      <c r="K189" s="132" t="s">
        <v>189</v>
      </c>
      <c r="L189" s="31"/>
      <c r="M189" s="137" t="s">
        <v>19</v>
      </c>
      <c r="N189" s="138" t="s">
        <v>41</v>
      </c>
      <c r="P189" s="139">
        <f>O189*H189</f>
        <v>0</v>
      </c>
      <c r="Q189" s="139">
        <v>0</v>
      </c>
      <c r="R189" s="139">
        <f>Q189*H189</f>
        <v>0</v>
      </c>
      <c r="S189" s="139">
        <v>0</v>
      </c>
      <c r="T189" s="140">
        <f>S189*H189</f>
        <v>0</v>
      </c>
      <c r="AR189" s="141" t="s">
        <v>336</v>
      </c>
      <c r="AT189" s="141" t="s">
        <v>185</v>
      </c>
      <c r="AU189" s="141" t="s">
        <v>79</v>
      </c>
      <c r="AY189" s="16" t="s">
        <v>182</v>
      </c>
      <c r="BE189" s="142">
        <f>IF(N189="základní",J189,0)</f>
        <v>0</v>
      </c>
      <c r="BF189" s="142">
        <f>IF(N189="snížená",J189,0)</f>
        <v>0</v>
      </c>
      <c r="BG189" s="142">
        <f>IF(N189="zákl. přenesená",J189,0)</f>
        <v>0</v>
      </c>
      <c r="BH189" s="142">
        <f>IF(N189="sníž. přenesená",J189,0)</f>
        <v>0</v>
      </c>
      <c r="BI189" s="142">
        <f>IF(N189="nulová",J189,0)</f>
        <v>0</v>
      </c>
      <c r="BJ189" s="16" t="s">
        <v>77</v>
      </c>
      <c r="BK189" s="142">
        <f>ROUND(I189*H189,2)</f>
        <v>0</v>
      </c>
      <c r="BL189" s="16" t="s">
        <v>336</v>
      </c>
      <c r="BM189" s="141" t="s">
        <v>1418</v>
      </c>
    </row>
    <row r="190" spans="2:47" s="1" customFormat="1" ht="11.25">
      <c r="B190" s="31"/>
      <c r="D190" s="143" t="s">
        <v>192</v>
      </c>
      <c r="F190" s="144" t="s">
        <v>1419</v>
      </c>
      <c r="I190" s="145"/>
      <c r="L190" s="31"/>
      <c r="M190" s="146"/>
      <c r="T190" s="52"/>
      <c r="AT190" s="16" t="s">
        <v>192</v>
      </c>
      <c r="AU190" s="16" t="s">
        <v>79</v>
      </c>
    </row>
    <row r="191" spans="2:51" s="12" customFormat="1" ht="11.25">
      <c r="B191" s="147"/>
      <c r="D191" s="148" t="s">
        <v>194</v>
      </c>
      <c r="E191" s="149" t="s">
        <v>19</v>
      </c>
      <c r="F191" s="150" t="s">
        <v>1420</v>
      </c>
      <c r="H191" s="151">
        <v>210</v>
      </c>
      <c r="I191" s="152"/>
      <c r="L191" s="147"/>
      <c r="M191" s="153"/>
      <c r="T191" s="154"/>
      <c r="AT191" s="149" t="s">
        <v>194</v>
      </c>
      <c r="AU191" s="149" t="s">
        <v>79</v>
      </c>
      <c r="AV191" s="12" t="s">
        <v>79</v>
      </c>
      <c r="AW191" s="12" t="s">
        <v>31</v>
      </c>
      <c r="AX191" s="12" t="s">
        <v>77</v>
      </c>
      <c r="AY191" s="149" t="s">
        <v>182</v>
      </c>
    </row>
    <row r="192" spans="2:65" s="1" customFormat="1" ht="16.5" customHeight="1">
      <c r="B192" s="31"/>
      <c r="C192" s="165" t="s">
        <v>626</v>
      </c>
      <c r="D192" s="165" t="s">
        <v>277</v>
      </c>
      <c r="E192" s="166" t="s">
        <v>1421</v>
      </c>
      <c r="F192" s="167" t="s">
        <v>1422</v>
      </c>
      <c r="G192" s="168" t="s">
        <v>292</v>
      </c>
      <c r="H192" s="169">
        <v>214.2</v>
      </c>
      <c r="I192" s="170"/>
      <c r="J192" s="171">
        <f>ROUND(I192*H192,2)</f>
        <v>0</v>
      </c>
      <c r="K192" s="167" t="s">
        <v>189</v>
      </c>
      <c r="L192" s="172"/>
      <c r="M192" s="173" t="s">
        <v>19</v>
      </c>
      <c r="N192" s="174" t="s">
        <v>41</v>
      </c>
      <c r="P192" s="139">
        <f>O192*H192</f>
        <v>0</v>
      </c>
      <c r="Q192" s="139">
        <v>2E-05</v>
      </c>
      <c r="R192" s="139">
        <f>Q192*H192</f>
        <v>0.0042840000000000005</v>
      </c>
      <c r="S192" s="139">
        <v>0</v>
      </c>
      <c r="T192" s="140">
        <f>S192*H192</f>
        <v>0</v>
      </c>
      <c r="AR192" s="141" t="s">
        <v>353</v>
      </c>
      <c r="AT192" s="141" t="s">
        <v>277</v>
      </c>
      <c r="AU192" s="141" t="s">
        <v>79</v>
      </c>
      <c r="AY192" s="16" t="s">
        <v>182</v>
      </c>
      <c r="BE192" s="142">
        <f>IF(N192="základní",J192,0)</f>
        <v>0</v>
      </c>
      <c r="BF192" s="142">
        <f>IF(N192="snížená",J192,0)</f>
        <v>0</v>
      </c>
      <c r="BG192" s="142">
        <f>IF(N192="zákl. přenesená",J192,0)</f>
        <v>0</v>
      </c>
      <c r="BH192" s="142">
        <f>IF(N192="sníž. přenesená",J192,0)</f>
        <v>0</v>
      </c>
      <c r="BI192" s="142">
        <f>IF(N192="nulová",J192,0)</f>
        <v>0</v>
      </c>
      <c r="BJ192" s="16" t="s">
        <v>77</v>
      </c>
      <c r="BK192" s="142">
        <f>ROUND(I192*H192,2)</f>
        <v>0</v>
      </c>
      <c r="BL192" s="16" t="s">
        <v>336</v>
      </c>
      <c r="BM192" s="141" t="s">
        <v>1423</v>
      </c>
    </row>
    <row r="193" spans="2:51" s="12" customFormat="1" ht="11.25">
      <c r="B193" s="147"/>
      <c r="D193" s="148" t="s">
        <v>194</v>
      </c>
      <c r="F193" s="150" t="s">
        <v>1424</v>
      </c>
      <c r="H193" s="151">
        <v>214.2</v>
      </c>
      <c r="I193" s="152"/>
      <c r="L193" s="147"/>
      <c r="M193" s="153"/>
      <c r="T193" s="154"/>
      <c r="AT193" s="149" t="s">
        <v>194</v>
      </c>
      <c r="AU193" s="149" t="s">
        <v>79</v>
      </c>
      <c r="AV193" s="12" t="s">
        <v>79</v>
      </c>
      <c r="AW193" s="12" t="s">
        <v>4</v>
      </c>
      <c r="AX193" s="12" t="s">
        <v>77</v>
      </c>
      <c r="AY193" s="149" t="s">
        <v>182</v>
      </c>
    </row>
    <row r="194" spans="2:65" s="1" customFormat="1" ht="44.25" customHeight="1">
      <c r="B194" s="31"/>
      <c r="C194" s="130" t="s">
        <v>630</v>
      </c>
      <c r="D194" s="130" t="s">
        <v>185</v>
      </c>
      <c r="E194" s="131" t="s">
        <v>1425</v>
      </c>
      <c r="F194" s="132" t="s">
        <v>1426</v>
      </c>
      <c r="G194" s="133" t="s">
        <v>202</v>
      </c>
      <c r="H194" s="134">
        <v>61.913</v>
      </c>
      <c r="I194" s="135"/>
      <c r="J194" s="136">
        <f>ROUND(I194*H194,2)</f>
        <v>0</v>
      </c>
      <c r="K194" s="132" t="s">
        <v>189</v>
      </c>
      <c r="L194" s="31"/>
      <c r="M194" s="137" t="s">
        <v>19</v>
      </c>
      <c r="N194" s="138" t="s">
        <v>41</v>
      </c>
      <c r="P194" s="139">
        <f>O194*H194</f>
        <v>0</v>
      </c>
      <c r="Q194" s="139">
        <v>0</v>
      </c>
      <c r="R194" s="139">
        <f>Q194*H194</f>
        <v>0</v>
      </c>
      <c r="S194" s="139">
        <v>0</v>
      </c>
      <c r="T194" s="140">
        <f>S194*H194</f>
        <v>0</v>
      </c>
      <c r="AR194" s="141" t="s">
        <v>336</v>
      </c>
      <c r="AT194" s="141" t="s">
        <v>185</v>
      </c>
      <c r="AU194" s="141" t="s">
        <v>79</v>
      </c>
      <c r="AY194" s="16" t="s">
        <v>182</v>
      </c>
      <c r="BE194" s="142">
        <f>IF(N194="základní",J194,0)</f>
        <v>0</v>
      </c>
      <c r="BF194" s="142">
        <f>IF(N194="snížená",J194,0)</f>
        <v>0</v>
      </c>
      <c r="BG194" s="142">
        <f>IF(N194="zákl. přenesená",J194,0)</f>
        <v>0</v>
      </c>
      <c r="BH194" s="142">
        <f>IF(N194="sníž. přenesená",J194,0)</f>
        <v>0</v>
      </c>
      <c r="BI194" s="142">
        <f>IF(N194="nulová",J194,0)</f>
        <v>0</v>
      </c>
      <c r="BJ194" s="16" t="s">
        <v>77</v>
      </c>
      <c r="BK194" s="142">
        <f>ROUND(I194*H194,2)</f>
        <v>0</v>
      </c>
      <c r="BL194" s="16" t="s">
        <v>336</v>
      </c>
      <c r="BM194" s="141" t="s">
        <v>1427</v>
      </c>
    </row>
    <row r="195" spans="2:47" s="1" customFormat="1" ht="11.25">
      <c r="B195" s="31"/>
      <c r="D195" s="143" t="s">
        <v>192</v>
      </c>
      <c r="F195" s="144" t="s">
        <v>1428</v>
      </c>
      <c r="I195" s="145"/>
      <c r="L195" s="31"/>
      <c r="M195" s="146"/>
      <c r="T195" s="52"/>
      <c r="AT195" s="16" t="s">
        <v>192</v>
      </c>
      <c r="AU195" s="16" t="s">
        <v>79</v>
      </c>
    </row>
    <row r="196" spans="2:63" s="11" customFormat="1" ht="22.9" customHeight="1">
      <c r="B196" s="118"/>
      <c r="D196" s="119" t="s">
        <v>69</v>
      </c>
      <c r="E196" s="128" t="s">
        <v>1087</v>
      </c>
      <c r="F196" s="128" t="s">
        <v>1088</v>
      </c>
      <c r="I196" s="121"/>
      <c r="J196" s="129">
        <f>BK196</f>
        <v>0</v>
      </c>
      <c r="L196" s="118"/>
      <c r="M196" s="123"/>
      <c r="P196" s="124">
        <f>SUM(P197:P204)</f>
        <v>0</v>
      </c>
      <c r="R196" s="124">
        <f>SUM(R197:R204)</f>
        <v>19.791800000000002</v>
      </c>
      <c r="T196" s="125">
        <f>SUM(T197:T204)</f>
        <v>0</v>
      </c>
      <c r="AR196" s="119" t="s">
        <v>79</v>
      </c>
      <c r="AT196" s="126" t="s">
        <v>69</v>
      </c>
      <c r="AU196" s="126" t="s">
        <v>77</v>
      </c>
      <c r="AY196" s="119" t="s">
        <v>182</v>
      </c>
      <c r="BK196" s="127">
        <f>SUM(BK197:BK204)</f>
        <v>0</v>
      </c>
    </row>
    <row r="197" spans="2:65" s="1" customFormat="1" ht="37.9" customHeight="1">
      <c r="B197" s="31"/>
      <c r="C197" s="130" t="s">
        <v>635</v>
      </c>
      <c r="D197" s="130" t="s">
        <v>185</v>
      </c>
      <c r="E197" s="131" t="s">
        <v>1429</v>
      </c>
      <c r="F197" s="132" t="s">
        <v>1430</v>
      </c>
      <c r="G197" s="133" t="s">
        <v>207</v>
      </c>
      <c r="H197" s="134">
        <v>1055</v>
      </c>
      <c r="I197" s="135"/>
      <c r="J197" s="136">
        <f>ROUND(I197*H197,2)</f>
        <v>0</v>
      </c>
      <c r="K197" s="132" t="s">
        <v>189</v>
      </c>
      <c r="L197" s="31"/>
      <c r="M197" s="137" t="s">
        <v>19</v>
      </c>
      <c r="N197" s="138" t="s">
        <v>41</v>
      </c>
      <c r="P197" s="139">
        <f>O197*H197</f>
        <v>0</v>
      </c>
      <c r="Q197" s="139">
        <v>0</v>
      </c>
      <c r="R197" s="139">
        <f>Q197*H197</f>
        <v>0</v>
      </c>
      <c r="S197" s="139">
        <v>0</v>
      </c>
      <c r="T197" s="140">
        <f>S197*H197</f>
        <v>0</v>
      </c>
      <c r="AR197" s="141" t="s">
        <v>336</v>
      </c>
      <c r="AT197" s="141" t="s">
        <v>185</v>
      </c>
      <c r="AU197" s="141" t="s">
        <v>79</v>
      </c>
      <c r="AY197" s="16" t="s">
        <v>182</v>
      </c>
      <c r="BE197" s="142">
        <f>IF(N197="základní",J197,0)</f>
        <v>0</v>
      </c>
      <c r="BF197" s="142">
        <f>IF(N197="snížená",J197,0)</f>
        <v>0</v>
      </c>
      <c r="BG197" s="142">
        <f>IF(N197="zákl. přenesená",J197,0)</f>
        <v>0</v>
      </c>
      <c r="BH197" s="142">
        <f>IF(N197="sníž. přenesená",J197,0)</f>
        <v>0</v>
      </c>
      <c r="BI197" s="142">
        <f>IF(N197="nulová",J197,0)</f>
        <v>0</v>
      </c>
      <c r="BJ197" s="16" t="s">
        <v>77</v>
      </c>
      <c r="BK197" s="142">
        <f>ROUND(I197*H197,2)</f>
        <v>0</v>
      </c>
      <c r="BL197" s="16" t="s">
        <v>336</v>
      </c>
      <c r="BM197" s="141" t="s">
        <v>1431</v>
      </c>
    </row>
    <row r="198" spans="2:47" s="1" customFormat="1" ht="11.25">
      <c r="B198" s="31"/>
      <c r="D198" s="143" t="s">
        <v>192</v>
      </c>
      <c r="F198" s="144" t="s">
        <v>1432</v>
      </c>
      <c r="I198" s="145"/>
      <c r="L198" s="31"/>
      <c r="M198" s="146"/>
      <c r="T198" s="52"/>
      <c r="AT198" s="16" t="s">
        <v>192</v>
      </c>
      <c r="AU198" s="16" t="s">
        <v>79</v>
      </c>
    </row>
    <row r="199" spans="2:65" s="1" customFormat="1" ht="24.2" customHeight="1">
      <c r="B199" s="31"/>
      <c r="C199" s="165" t="s">
        <v>639</v>
      </c>
      <c r="D199" s="165" t="s">
        <v>277</v>
      </c>
      <c r="E199" s="166" t="s">
        <v>1433</v>
      </c>
      <c r="F199" s="167" t="s">
        <v>1434</v>
      </c>
      <c r="G199" s="168" t="s">
        <v>207</v>
      </c>
      <c r="H199" s="169">
        <v>2110</v>
      </c>
      <c r="I199" s="170"/>
      <c r="J199" s="171">
        <f>ROUND(I199*H199,2)</f>
        <v>0</v>
      </c>
      <c r="K199" s="167" t="s">
        <v>189</v>
      </c>
      <c r="L199" s="172"/>
      <c r="M199" s="173" t="s">
        <v>19</v>
      </c>
      <c r="N199" s="174" t="s">
        <v>41</v>
      </c>
      <c r="P199" s="139">
        <f>O199*H199</f>
        <v>0</v>
      </c>
      <c r="Q199" s="139">
        <v>0.006</v>
      </c>
      <c r="R199" s="139">
        <f>Q199*H199</f>
        <v>12.66</v>
      </c>
      <c r="S199" s="139">
        <v>0</v>
      </c>
      <c r="T199" s="140">
        <f>S199*H199</f>
        <v>0</v>
      </c>
      <c r="AR199" s="141" t="s">
        <v>353</v>
      </c>
      <c r="AT199" s="141" t="s">
        <v>277</v>
      </c>
      <c r="AU199" s="141" t="s">
        <v>79</v>
      </c>
      <c r="AY199" s="16" t="s">
        <v>182</v>
      </c>
      <c r="BE199" s="142">
        <f>IF(N199="základní",J199,0)</f>
        <v>0</v>
      </c>
      <c r="BF199" s="142">
        <f>IF(N199="snížená",J199,0)</f>
        <v>0</v>
      </c>
      <c r="BG199" s="142">
        <f>IF(N199="zákl. přenesená",J199,0)</f>
        <v>0</v>
      </c>
      <c r="BH199" s="142">
        <f>IF(N199="sníž. přenesená",J199,0)</f>
        <v>0</v>
      </c>
      <c r="BI199" s="142">
        <f>IF(N199="nulová",J199,0)</f>
        <v>0</v>
      </c>
      <c r="BJ199" s="16" t="s">
        <v>77</v>
      </c>
      <c r="BK199" s="142">
        <f>ROUND(I199*H199,2)</f>
        <v>0</v>
      </c>
      <c r="BL199" s="16" t="s">
        <v>336</v>
      </c>
      <c r="BM199" s="141" t="s">
        <v>1435</v>
      </c>
    </row>
    <row r="200" spans="2:65" s="1" customFormat="1" ht="44.25" customHeight="1">
      <c r="B200" s="31"/>
      <c r="C200" s="130" t="s">
        <v>645</v>
      </c>
      <c r="D200" s="130" t="s">
        <v>185</v>
      </c>
      <c r="E200" s="131" t="s">
        <v>1436</v>
      </c>
      <c r="F200" s="132" t="s">
        <v>1437</v>
      </c>
      <c r="G200" s="133" t="s">
        <v>207</v>
      </c>
      <c r="H200" s="134">
        <v>1055</v>
      </c>
      <c r="I200" s="135"/>
      <c r="J200" s="136">
        <f>ROUND(I200*H200,2)</f>
        <v>0</v>
      </c>
      <c r="K200" s="132" t="s">
        <v>189</v>
      </c>
      <c r="L200" s="31"/>
      <c r="M200" s="137" t="s">
        <v>19</v>
      </c>
      <c r="N200" s="138" t="s">
        <v>41</v>
      </c>
      <c r="P200" s="139">
        <f>O200*H200</f>
        <v>0</v>
      </c>
      <c r="Q200" s="139">
        <v>0.00116</v>
      </c>
      <c r="R200" s="139">
        <f>Q200*H200</f>
        <v>1.2238</v>
      </c>
      <c r="S200" s="139">
        <v>0</v>
      </c>
      <c r="T200" s="140">
        <f>S200*H200</f>
        <v>0</v>
      </c>
      <c r="AR200" s="141" t="s">
        <v>336</v>
      </c>
      <c r="AT200" s="141" t="s">
        <v>185</v>
      </c>
      <c r="AU200" s="141" t="s">
        <v>79</v>
      </c>
      <c r="AY200" s="16" t="s">
        <v>182</v>
      </c>
      <c r="BE200" s="142">
        <f>IF(N200="základní",J200,0)</f>
        <v>0</v>
      </c>
      <c r="BF200" s="142">
        <f>IF(N200="snížená",J200,0)</f>
        <v>0</v>
      </c>
      <c r="BG200" s="142">
        <f>IF(N200="zákl. přenesená",J200,0)</f>
        <v>0</v>
      </c>
      <c r="BH200" s="142">
        <f>IF(N200="sníž. přenesená",J200,0)</f>
        <v>0</v>
      </c>
      <c r="BI200" s="142">
        <f>IF(N200="nulová",J200,0)</f>
        <v>0</v>
      </c>
      <c r="BJ200" s="16" t="s">
        <v>77</v>
      </c>
      <c r="BK200" s="142">
        <f>ROUND(I200*H200,2)</f>
        <v>0</v>
      </c>
      <c r="BL200" s="16" t="s">
        <v>336</v>
      </c>
      <c r="BM200" s="141" t="s">
        <v>1438</v>
      </c>
    </row>
    <row r="201" spans="2:47" s="1" customFormat="1" ht="11.25">
      <c r="B201" s="31"/>
      <c r="D201" s="143" t="s">
        <v>192</v>
      </c>
      <c r="F201" s="144" t="s">
        <v>1439</v>
      </c>
      <c r="I201" s="145"/>
      <c r="L201" s="31"/>
      <c r="M201" s="146"/>
      <c r="T201" s="52"/>
      <c r="AT201" s="16" t="s">
        <v>192</v>
      </c>
      <c r="AU201" s="16" t="s">
        <v>79</v>
      </c>
    </row>
    <row r="202" spans="2:65" s="1" customFormat="1" ht="24.2" customHeight="1">
      <c r="B202" s="31"/>
      <c r="C202" s="165" t="s">
        <v>649</v>
      </c>
      <c r="D202" s="165" t="s">
        <v>277</v>
      </c>
      <c r="E202" s="166" t="s">
        <v>1440</v>
      </c>
      <c r="F202" s="167" t="s">
        <v>1441</v>
      </c>
      <c r="G202" s="168" t="s">
        <v>207</v>
      </c>
      <c r="H202" s="169">
        <v>1055</v>
      </c>
      <c r="I202" s="170"/>
      <c r="J202" s="171">
        <f>ROUND(I202*H202,2)</f>
        <v>0</v>
      </c>
      <c r="K202" s="167" t="s">
        <v>189</v>
      </c>
      <c r="L202" s="172"/>
      <c r="M202" s="173" t="s">
        <v>19</v>
      </c>
      <c r="N202" s="174" t="s">
        <v>41</v>
      </c>
      <c r="P202" s="139">
        <f>O202*H202</f>
        <v>0</v>
      </c>
      <c r="Q202" s="139">
        <v>0.0056</v>
      </c>
      <c r="R202" s="139">
        <f>Q202*H202</f>
        <v>5.908</v>
      </c>
      <c r="S202" s="139">
        <v>0</v>
      </c>
      <c r="T202" s="140">
        <f>S202*H202</f>
        <v>0</v>
      </c>
      <c r="AR202" s="141" t="s">
        <v>353</v>
      </c>
      <c r="AT202" s="141" t="s">
        <v>277</v>
      </c>
      <c r="AU202" s="141" t="s">
        <v>79</v>
      </c>
      <c r="AY202" s="16" t="s">
        <v>182</v>
      </c>
      <c r="BE202" s="142">
        <f>IF(N202="základní",J202,0)</f>
        <v>0</v>
      </c>
      <c r="BF202" s="142">
        <f>IF(N202="snížená",J202,0)</f>
        <v>0</v>
      </c>
      <c r="BG202" s="142">
        <f>IF(N202="zákl. přenesená",J202,0)</f>
        <v>0</v>
      </c>
      <c r="BH202" s="142">
        <f>IF(N202="sníž. přenesená",J202,0)</f>
        <v>0</v>
      </c>
      <c r="BI202" s="142">
        <f>IF(N202="nulová",J202,0)</f>
        <v>0</v>
      </c>
      <c r="BJ202" s="16" t="s">
        <v>77</v>
      </c>
      <c r="BK202" s="142">
        <f>ROUND(I202*H202,2)</f>
        <v>0</v>
      </c>
      <c r="BL202" s="16" t="s">
        <v>336</v>
      </c>
      <c r="BM202" s="141" t="s">
        <v>1442</v>
      </c>
    </row>
    <row r="203" spans="2:65" s="1" customFormat="1" ht="44.25" customHeight="1">
      <c r="B203" s="31"/>
      <c r="C203" s="130" t="s">
        <v>655</v>
      </c>
      <c r="D203" s="130" t="s">
        <v>185</v>
      </c>
      <c r="E203" s="131" t="s">
        <v>1161</v>
      </c>
      <c r="F203" s="132" t="s">
        <v>1162</v>
      </c>
      <c r="G203" s="133" t="s">
        <v>202</v>
      </c>
      <c r="H203" s="134">
        <v>19.792</v>
      </c>
      <c r="I203" s="135"/>
      <c r="J203" s="136">
        <f>ROUND(I203*H203,2)</f>
        <v>0</v>
      </c>
      <c r="K203" s="132" t="s">
        <v>189</v>
      </c>
      <c r="L203" s="31"/>
      <c r="M203" s="137" t="s">
        <v>19</v>
      </c>
      <c r="N203" s="138" t="s">
        <v>41</v>
      </c>
      <c r="P203" s="139">
        <f>O203*H203</f>
        <v>0</v>
      </c>
      <c r="Q203" s="139">
        <v>0</v>
      </c>
      <c r="R203" s="139">
        <f>Q203*H203</f>
        <v>0</v>
      </c>
      <c r="S203" s="139">
        <v>0</v>
      </c>
      <c r="T203" s="140">
        <f>S203*H203</f>
        <v>0</v>
      </c>
      <c r="AR203" s="141" t="s">
        <v>336</v>
      </c>
      <c r="AT203" s="141" t="s">
        <v>185</v>
      </c>
      <c r="AU203" s="141" t="s">
        <v>79</v>
      </c>
      <c r="AY203" s="16" t="s">
        <v>182</v>
      </c>
      <c r="BE203" s="142">
        <f>IF(N203="základní",J203,0)</f>
        <v>0</v>
      </c>
      <c r="BF203" s="142">
        <f>IF(N203="snížená",J203,0)</f>
        <v>0</v>
      </c>
      <c r="BG203" s="142">
        <f>IF(N203="zákl. přenesená",J203,0)</f>
        <v>0</v>
      </c>
      <c r="BH203" s="142">
        <f>IF(N203="sníž. přenesená",J203,0)</f>
        <v>0</v>
      </c>
      <c r="BI203" s="142">
        <f>IF(N203="nulová",J203,0)</f>
        <v>0</v>
      </c>
      <c r="BJ203" s="16" t="s">
        <v>77</v>
      </c>
      <c r="BK203" s="142">
        <f>ROUND(I203*H203,2)</f>
        <v>0</v>
      </c>
      <c r="BL203" s="16" t="s">
        <v>336</v>
      </c>
      <c r="BM203" s="141" t="s">
        <v>1443</v>
      </c>
    </row>
    <row r="204" spans="2:47" s="1" customFormat="1" ht="11.25">
      <c r="B204" s="31"/>
      <c r="D204" s="143" t="s">
        <v>192</v>
      </c>
      <c r="F204" s="144" t="s">
        <v>1164</v>
      </c>
      <c r="I204" s="145"/>
      <c r="L204" s="31"/>
      <c r="M204" s="146"/>
      <c r="T204" s="52"/>
      <c r="AT204" s="16" t="s">
        <v>192</v>
      </c>
      <c r="AU204" s="16" t="s">
        <v>79</v>
      </c>
    </row>
    <row r="205" spans="2:63" s="11" customFormat="1" ht="22.9" customHeight="1">
      <c r="B205" s="118"/>
      <c r="D205" s="119" t="s">
        <v>69</v>
      </c>
      <c r="E205" s="128" t="s">
        <v>331</v>
      </c>
      <c r="F205" s="128" t="s">
        <v>332</v>
      </c>
      <c r="I205" s="121"/>
      <c r="J205" s="129">
        <f>BK205</f>
        <v>0</v>
      </c>
      <c r="L205" s="118"/>
      <c r="M205" s="123"/>
      <c r="P205" s="124">
        <f>SUM(P206:P209)</f>
        <v>0</v>
      </c>
      <c r="R205" s="124">
        <f>SUM(R206:R209)</f>
        <v>0.22313600000000003</v>
      </c>
      <c r="T205" s="125">
        <f>SUM(T206:T209)</f>
        <v>0</v>
      </c>
      <c r="AR205" s="119" t="s">
        <v>79</v>
      </c>
      <c r="AT205" s="126" t="s">
        <v>69</v>
      </c>
      <c r="AU205" s="126" t="s">
        <v>77</v>
      </c>
      <c r="AY205" s="119" t="s">
        <v>182</v>
      </c>
      <c r="BK205" s="127">
        <f>SUM(BK206:BK209)</f>
        <v>0</v>
      </c>
    </row>
    <row r="206" spans="2:65" s="1" customFormat="1" ht="33" customHeight="1">
      <c r="B206" s="31"/>
      <c r="C206" s="130" t="s">
        <v>660</v>
      </c>
      <c r="D206" s="130" t="s">
        <v>185</v>
      </c>
      <c r="E206" s="131" t="s">
        <v>1444</v>
      </c>
      <c r="F206" s="132" t="s">
        <v>1445</v>
      </c>
      <c r="G206" s="133" t="s">
        <v>292</v>
      </c>
      <c r="H206" s="134">
        <v>146.8</v>
      </c>
      <c r="I206" s="135"/>
      <c r="J206" s="136">
        <f>ROUND(I206*H206,2)</f>
        <v>0</v>
      </c>
      <c r="K206" s="132" t="s">
        <v>287</v>
      </c>
      <c r="L206" s="31"/>
      <c r="M206" s="137" t="s">
        <v>19</v>
      </c>
      <c r="N206" s="138" t="s">
        <v>41</v>
      </c>
      <c r="P206" s="139">
        <f>O206*H206</f>
        <v>0</v>
      </c>
      <c r="Q206" s="139">
        <v>0.00152</v>
      </c>
      <c r="R206" s="139">
        <f>Q206*H206</f>
        <v>0.22313600000000003</v>
      </c>
      <c r="S206" s="139">
        <v>0</v>
      </c>
      <c r="T206" s="140">
        <f>S206*H206</f>
        <v>0</v>
      </c>
      <c r="AR206" s="141" t="s">
        <v>336</v>
      </c>
      <c r="AT206" s="141" t="s">
        <v>185</v>
      </c>
      <c r="AU206" s="141" t="s">
        <v>79</v>
      </c>
      <c r="AY206" s="16" t="s">
        <v>182</v>
      </c>
      <c r="BE206" s="142">
        <f>IF(N206="základní",J206,0)</f>
        <v>0</v>
      </c>
      <c r="BF206" s="142">
        <f>IF(N206="snížená",J206,0)</f>
        <v>0</v>
      </c>
      <c r="BG206" s="142">
        <f>IF(N206="zákl. přenesená",J206,0)</f>
        <v>0</v>
      </c>
      <c r="BH206" s="142">
        <f>IF(N206="sníž. přenesená",J206,0)</f>
        <v>0</v>
      </c>
      <c r="BI206" s="142">
        <f>IF(N206="nulová",J206,0)</f>
        <v>0</v>
      </c>
      <c r="BJ206" s="16" t="s">
        <v>77</v>
      </c>
      <c r="BK206" s="142">
        <f>ROUND(I206*H206,2)</f>
        <v>0</v>
      </c>
      <c r="BL206" s="16" t="s">
        <v>336</v>
      </c>
      <c r="BM206" s="141" t="s">
        <v>1446</v>
      </c>
    </row>
    <row r="207" spans="2:51" s="12" customFormat="1" ht="11.25">
      <c r="B207" s="147"/>
      <c r="D207" s="148" t="s">
        <v>194</v>
      </c>
      <c r="E207" s="149" t="s">
        <v>19</v>
      </c>
      <c r="F207" s="150" t="s">
        <v>1447</v>
      </c>
      <c r="H207" s="151">
        <v>146.8</v>
      </c>
      <c r="I207" s="152"/>
      <c r="L207" s="147"/>
      <c r="M207" s="153"/>
      <c r="T207" s="154"/>
      <c r="AT207" s="149" t="s">
        <v>194</v>
      </c>
      <c r="AU207" s="149" t="s">
        <v>79</v>
      </c>
      <c r="AV207" s="12" t="s">
        <v>79</v>
      </c>
      <c r="AW207" s="12" t="s">
        <v>31</v>
      </c>
      <c r="AX207" s="12" t="s">
        <v>77</v>
      </c>
      <c r="AY207" s="149" t="s">
        <v>182</v>
      </c>
    </row>
    <row r="208" spans="2:65" s="1" customFormat="1" ht="44.25" customHeight="1">
      <c r="B208" s="31"/>
      <c r="C208" s="130" t="s">
        <v>665</v>
      </c>
      <c r="D208" s="130" t="s">
        <v>185</v>
      </c>
      <c r="E208" s="131" t="s">
        <v>340</v>
      </c>
      <c r="F208" s="132" t="s">
        <v>341</v>
      </c>
      <c r="G208" s="133" t="s">
        <v>202</v>
      </c>
      <c r="H208" s="134">
        <v>0.223</v>
      </c>
      <c r="I208" s="135"/>
      <c r="J208" s="136">
        <f>ROUND(I208*H208,2)</f>
        <v>0</v>
      </c>
      <c r="K208" s="132" t="s">
        <v>189</v>
      </c>
      <c r="L208" s="31"/>
      <c r="M208" s="137" t="s">
        <v>19</v>
      </c>
      <c r="N208" s="138" t="s">
        <v>41</v>
      </c>
      <c r="P208" s="139">
        <f>O208*H208</f>
        <v>0</v>
      </c>
      <c r="Q208" s="139">
        <v>0</v>
      </c>
      <c r="R208" s="139">
        <f>Q208*H208</f>
        <v>0</v>
      </c>
      <c r="S208" s="139">
        <v>0</v>
      </c>
      <c r="T208" s="140">
        <f>S208*H208</f>
        <v>0</v>
      </c>
      <c r="AR208" s="141" t="s">
        <v>336</v>
      </c>
      <c r="AT208" s="141" t="s">
        <v>185</v>
      </c>
      <c r="AU208" s="141" t="s">
        <v>79</v>
      </c>
      <c r="AY208" s="16" t="s">
        <v>182</v>
      </c>
      <c r="BE208" s="142">
        <f>IF(N208="základní",J208,0)</f>
        <v>0</v>
      </c>
      <c r="BF208" s="142">
        <f>IF(N208="snížená",J208,0)</f>
        <v>0</v>
      </c>
      <c r="BG208" s="142">
        <f>IF(N208="zákl. přenesená",J208,0)</f>
        <v>0</v>
      </c>
      <c r="BH208" s="142">
        <f>IF(N208="sníž. přenesená",J208,0)</f>
        <v>0</v>
      </c>
      <c r="BI208" s="142">
        <f>IF(N208="nulová",J208,0)</f>
        <v>0</v>
      </c>
      <c r="BJ208" s="16" t="s">
        <v>77</v>
      </c>
      <c r="BK208" s="142">
        <f>ROUND(I208*H208,2)</f>
        <v>0</v>
      </c>
      <c r="BL208" s="16" t="s">
        <v>336</v>
      </c>
      <c r="BM208" s="141" t="s">
        <v>1448</v>
      </c>
    </row>
    <row r="209" spans="2:47" s="1" customFormat="1" ht="11.25">
      <c r="B209" s="31"/>
      <c r="D209" s="143" t="s">
        <v>192</v>
      </c>
      <c r="F209" s="144" t="s">
        <v>343</v>
      </c>
      <c r="I209" s="145"/>
      <c r="L209" s="31"/>
      <c r="M209" s="146"/>
      <c r="T209" s="52"/>
      <c r="AT209" s="16" t="s">
        <v>192</v>
      </c>
      <c r="AU209" s="16" t="s">
        <v>79</v>
      </c>
    </row>
    <row r="210" spans="2:63" s="11" customFormat="1" ht="22.9" customHeight="1">
      <c r="B210" s="118"/>
      <c r="D210" s="119" t="s">
        <v>69</v>
      </c>
      <c r="E210" s="128" t="s">
        <v>368</v>
      </c>
      <c r="F210" s="128" t="s">
        <v>369</v>
      </c>
      <c r="I210" s="121"/>
      <c r="J210" s="129">
        <f>BK210</f>
        <v>0</v>
      </c>
      <c r="L210" s="118"/>
      <c r="M210" s="123"/>
      <c r="P210" s="124">
        <f>SUM(P211:P214)</f>
        <v>0</v>
      </c>
      <c r="R210" s="124">
        <f>SUM(R211:R214)</f>
        <v>0.0081</v>
      </c>
      <c r="T210" s="125">
        <f>SUM(T211:T214)</f>
        <v>0</v>
      </c>
      <c r="AR210" s="119" t="s">
        <v>79</v>
      </c>
      <c r="AT210" s="126" t="s">
        <v>69</v>
      </c>
      <c r="AU210" s="126" t="s">
        <v>77</v>
      </c>
      <c r="AY210" s="119" t="s">
        <v>182</v>
      </c>
      <c r="BK210" s="127">
        <f>SUM(BK211:BK214)</f>
        <v>0</v>
      </c>
    </row>
    <row r="211" spans="2:65" s="1" customFormat="1" ht="24.2" customHeight="1">
      <c r="B211" s="31"/>
      <c r="C211" s="130" t="s">
        <v>670</v>
      </c>
      <c r="D211" s="130" t="s">
        <v>185</v>
      </c>
      <c r="E211" s="131" t="s">
        <v>1449</v>
      </c>
      <c r="F211" s="132" t="s">
        <v>1450</v>
      </c>
      <c r="G211" s="133" t="s">
        <v>292</v>
      </c>
      <c r="H211" s="134">
        <v>135</v>
      </c>
      <c r="I211" s="135"/>
      <c r="J211" s="136">
        <f>ROUND(I211*H211,2)</f>
        <v>0</v>
      </c>
      <c r="K211" s="132" t="s">
        <v>287</v>
      </c>
      <c r="L211" s="31"/>
      <c r="M211" s="137" t="s">
        <v>19</v>
      </c>
      <c r="N211" s="138" t="s">
        <v>41</v>
      </c>
      <c r="P211" s="139">
        <f>O211*H211</f>
        <v>0</v>
      </c>
      <c r="Q211" s="139">
        <v>6E-05</v>
      </c>
      <c r="R211" s="139">
        <f>Q211*H211</f>
        <v>0.0081</v>
      </c>
      <c r="S211" s="139">
        <v>0</v>
      </c>
      <c r="T211" s="140">
        <f>S211*H211</f>
        <v>0</v>
      </c>
      <c r="AR211" s="141" t="s">
        <v>336</v>
      </c>
      <c r="AT211" s="141" t="s">
        <v>185</v>
      </c>
      <c r="AU211" s="141" t="s">
        <v>79</v>
      </c>
      <c r="AY211" s="16" t="s">
        <v>182</v>
      </c>
      <c r="BE211" s="142">
        <f>IF(N211="základní",J211,0)</f>
        <v>0</v>
      </c>
      <c r="BF211" s="142">
        <f>IF(N211="snížená",J211,0)</f>
        <v>0</v>
      </c>
      <c r="BG211" s="142">
        <f>IF(N211="zákl. přenesená",J211,0)</f>
        <v>0</v>
      </c>
      <c r="BH211" s="142">
        <f>IF(N211="sníž. přenesená",J211,0)</f>
        <v>0</v>
      </c>
      <c r="BI211" s="142">
        <f>IF(N211="nulová",J211,0)</f>
        <v>0</v>
      </c>
      <c r="BJ211" s="16" t="s">
        <v>77</v>
      </c>
      <c r="BK211" s="142">
        <f>ROUND(I211*H211,2)</f>
        <v>0</v>
      </c>
      <c r="BL211" s="16" t="s">
        <v>336</v>
      </c>
      <c r="BM211" s="141" t="s">
        <v>1451</v>
      </c>
    </row>
    <row r="212" spans="2:47" s="1" customFormat="1" ht="19.5">
      <c r="B212" s="31"/>
      <c r="D212" s="148" t="s">
        <v>281</v>
      </c>
      <c r="F212" s="175" t="s">
        <v>1452</v>
      </c>
      <c r="I212" s="145"/>
      <c r="L212" s="31"/>
      <c r="M212" s="146"/>
      <c r="T212" s="52"/>
      <c r="AT212" s="16" t="s">
        <v>281</v>
      </c>
      <c r="AU212" s="16" t="s">
        <v>79</v>
      </c>
    </row>
    <row r="213" spans="2:65" s="1" customFormat="1" ht="44.25" customHeight="1">
      <c r="B213" s="31"/>
      <c r="C213" s="130" t="s">
        <v>689</v>
      </c>
      <c r="D213" s="130" t="s">
        <v>185</v>
      </c>
      <c r="E213" s="131" t="s">
        <v>435</v>
      </c>
      <c r="F213" s="132" t="s">
        <v>436</v>
      </c>
      <c r="G213" s="133" t="s">
        <v>202</v>
      </c>
      <c r="H213" s="134">
        <v>0.008</v>
      </c>
      <c r="I213" s="135"/>
      <c r="J213" s="136">
        <f>ROUND(I213*H213,2)</f>
        <v>0</v>
      </c>
      <c r="K213" s="132" t="s">
        <v>189</v>
      </c>
      <c r="L213" s="31"/>
      <c r="M213" s="137" t="s">
        <v>19</v>
      </c>
      <c r="N213" s="138" t="s">
        <v>41</v>
      </c>
      <c r="P213" s="139">
        <f>O213*H213</f>
        <v>0</v>
      </c>
      <c r="Q213" s="139">
        <v>0</v>
      </c>
      <c r="R213" s="139">
        <f>Q213*H213</f>
        <v>0</v>
      </c>
      <c r="S213" s="139">
        <v>0</v>
      </c>
      <c r="T213" s="140">
        <f>S213*H213</f>
        <v>0</v>
      </c>
      <c r="AR213" s="141" t="s">
        <v>336</v>
      </c>
      <c r="AT213" s="141" t="s">
        <v>185</v>
      </c>
      <c r="AU213" s="141" t="s">
        <v>79</v>
      </c>
      <c r="AY213" s="16" t="s">
        <v>182</v>
      </c>
      <c r="BE213" s="142">
        <f>IF(N213="základní",J213,0)</f>
        <v>0</v>
      </c>
      <c r="BF213" s="142">
        <f>IF(N213="snížená",J213,0)</f>
        <v>0</v>
      </c>
      <c r="BG213" s="142">
        <f>IF(N213="zákl. přenesená",J213,0)</f>
        <v>0</v>
      </c>
      <c r="BH213" s="142">
        <f>IF(N213="sníž. přenesená",J213,0)</f>
        <v>0</v>
      </c>
      <c r="BI213" s="142">
        <f>IF(N213="nulová",J213,0)</f>
        <v>0</v>
      </c>
      <c r="BJ213" s="16" t="s">
        <v>77</v>
      </c>
      <c r="BK213" s="142">
        <f>ROUND(I213*H213,2)</f>
        <v>0</v>
      </c>
      <c r="BL213" s="16" t="s">
        <v>336</v>
      </c>
      <c r="BM213" s="141" t="s">
        <v>1453</v>
      </c>
    </row>
    <row r="214" spans="2:47" s="1" customFormat="1" ht="11.25">
      <c r="B214" s="31"/>
      <c r="D214" s="143" t="s">
        <v>192</v>
      </c>
      <c r="F214" s="144" t="s">
        <v>438</v>
      </c>
      <c r="I214" s="145"/>
      <c r="L214" s="31"/>
      <c r="M214" s="146"/>
      <c r="T214" s="52"/>
      <c r="AT214" s="16" t="s">
        <v>192</v>
      </c>
      <c r="AU214" s="16" t="s">
        <v>79</v>
      </c>
    </row>
    <row r="215" spans="2:63" s="11" customFormat="1" ht="22.9" customHeight="1">
      <c r="B215" s="118"/>
      <c r="D215" s="119" t="s">
        <v>69</v>
      </c>
      <c r="E215" s="128" t="s">
        <v>1454</v>
      </c>
      <c r="F215" s="128" t="s">
        <v>1455</v>
      </c>
      <c r="I215" s="121"/>
      <c r="J215" s="129">
        <f>BK215</f>
        <v>0</v>
      </c>
      <c r="L215" s="118"/>
      <c r="M215" s="123"/>
      <c r="P215" s="124">
        <f>SUM(P216:P218)</f>
        <v>0</v>
      </c>
      <c r="R215" s="124">
        <f>SUM(R216:R218)</f>
        <v>3.03537</v>
      </c>
      <c r="T215" s="125">
        <f>SUM(T216:T218)</f>
        <v>0</v>
      </c>
      <c r="AR215" s="119" t="s">
        <v>79</v>
      </c>
      <c r="AT215" s="126" t="s">
        <v>69</v>
      </c>
      <c r="AU215" s="126" t="s">
        <v>77</v>
      </c>
      <c r="AY215" s="119" t="s">
        <v>182</v>
      </c>
      <c r="BK215" s="127">
        <f>SUM(BK216:BK218)</f>
        <v>0</v>
      </c>
    </row>
    <row r="216" spans="2:65" s="1" customFormat="1" ht="24.2" customHeight="1">
      <c r="B216" s="31"/>
      <c r="C216" s="130" t="s">
        <v>694</v>
      </c>
      <c r="D216" s="130" t="s">
        <v>185</v>
      </c>
      <c r="E216" s="131" t="s">
        <v>1456</v>
      </c>
      <c r="F216" s="132" t="s">
        <v>1457</v>
      </c>
      <c r="G216" s="133" t="s">
        <v>207</v>
      </c>
      <c r="H216" s="134">
        <v>1677</v>
      </c>
      <c r="I216" s="135"/>
      <c r="J216" s="136">
        <f>ROUND(I216*H216,2)</f>
        <v>0</v>
      </c>
      <c r="K216" s="132" t="s">
        <v>287</v>
      </c>
      <c r="L216" s="31"/>
      <c r="M216" s="137" t="s">
        <v>19</v>
      </c>
      <c r="N216" s="138" t="s">
        <v>41</v>
      </c>
      <c r="P216" s="139">
        <f>O216*H216</f>
        <v>0</v>
      </c>
      <c r="Q216" s="139">
        <v>0.00093</v>
      </c>
      <c r="R216" s="139">
        <f>Q216*H216</f>
        <v>1.5596100000000002</v>
      </c>
      <c r="S216" s="139">
        <v>0</v>
      </c>
      <c r="T216" s="140">
        <f>S216*H216</f>
        <v>0</v>
      </c>
      <c r="AR216" s="141" t="s">
        <v>336</v>
      </c>
      <c r="AT216" s="141" t="s">
        <v>185</v>
      </c>
      <c r="AU216" s="141" t="s">
        <v>79</v>
      </c>
      <c r="AY216" s="16" t="s">
        <v>182</v>
      </c>
      <c r="BE216" s="142">
        <f>IF(N216="základní",J216,0)</f>
        <v>0</v>
      </c>
      <c r="BF216" s="142">
        <f>IF(N216="snížená",J216,0)</f>
        <v>0</v>
      </c>
      <c r="BG216" s="142">
        <f>IF(N216="zákl. přenesená",J216,0)</f>
        <v>0</v>
      </c>
      <c r="BH216" s="142">
        <f>IF(N216="sníž. přenesená",J216,0)</f>
        <v>0</v>
      </c>
      <c r="BI216" s="142">
        <f>IF(N216="nulová",J216,0)</f>
        <v>0</v>
      </c>
      <c r="BJ216" s="16" t="s">
        <v>77</v>
      </c>
      <c r="BK216" s="142">
        <f>ROUND(I216*H216,2)</f>
        <v>0</v>
      </c>
      <c r="BL216" s="16" t="s">
        <v>336</v>
      </c>
      <c r="BM216" s="141" t="s">
        <v>1458</v>
      </c>
    </row>
    <row r="217" spans="2:65" s="1" customFormat="1" ht="24.2" customHeight="1">
      <c r="B217" s="31"/>
      <c r="C217" s="130" t="s">
        <v>699</v>
      </c>
      <c r="D217" s="130" t="s">
        <v>185</v>
      </c>
      <c r="E217" s="131" t="s">
        <v>1459</v>
      </c>
      <c r="F217" s="132" t="s">
        <v>1460</v>
      </c>
      <c r="G217" s="133" t="s">
        <v>207</v>
      </c>
      <c r="H217" s="134">
        <v>1677</v>
      </c>
      <c r="I217" s="135"/>
      <c r="J217" s="136">
        <f>ROUND(I217*H217,2)</f>
        <v>0</v>
      </c>
      <c r="K217" s="132" t="s">
        <v>287</v>
      </c>
      <c r="L217" s="31"/>
      <c r="M217" s="137" t="s">
        <v>19</v>
      </c>
      <c r="N217" s="138" t="s">
        <v>41</v>
      </c>
      <c r="P217" s="139">
        <f>O217*H217</f>
        <v>0</v>
      </c>
      <c r="Q217" s="139">
        <v>0.00045</v>
      </c>
      <c r="R217" s="139">
        <f>Q217*H217</f>
        <v>0.7546499999999999</v>
      </c>
      <c r="S217" s="139">
        <v>0</v>
      </c>
      <c r="T217" s="140">
        <f>S217*H217</f>
        <v>0</v>
      </c>
      <c r="AR217" s="141" t="s">
        <v>336</v>
      </c>
      <c r="AT217" s="141" t="s">
        <v>185</v>
      </c>
      <c r="AU217" s="141" t="s">
        <v>79</v>
      </c>
      <c r="AY217" s="16" t="s">
        <v>182</v>
      </c>
      <c r="BE217" s="142">
        <f>IF(N217="základní",J217,0)</f>
        <v>0</v>
      </c>
      <c r="BF217" s="142">
        <f>IF(N217="snížená",J217,0)</f>
        <v>0</v>
      </c>
      <c r="BG217" s="142">
        <f>IF(N217="zákl. přenesená",J217,0)</f>
        <v>0</v>
      </c>
      <c r="BH217" s="142">
        <f>IF(N217="sníž. přenesená",J217,0)</f>
        <v>0</v>
      </c>
      <c r="BI217" s="142">
        <f>IF(N217="nulová",J217,0)</f>
        <v>0</v>
      </c>
      <c r="BJ217" s="16" t="s">
        <v>77</v>
      </c>
      <c r="BK217" s="142">
        <f>ROUND(I217*H217,2)</f>
        <v>0</v>
      </c>
      <c r="BL217" s="16" t="s">
        <v>336</v>
      </c>
      <c r="BM217" s="141" t="s">
        <v>1461</v>
      </c>
    </row>
    <row r="218" spans="2:65" s="1" customFormat="1" ht="24.2" customHeight="1">
      <c r="B218" s="31"/>
      <c r="C218" s="130" t="s">
        <v>496</v>
      </c>
      <c r="D218" s="130" t="s">
        <v>185</v>
      </c>
      <c r="E218" s="131" t="s">
        <v>1462</v>
      </c>
      <c r="F218" s="132" t="s">
        <v>1463</v>
      </c>
      <c r="G218" s="133" t="s">
        <v>207</v>
      </c>
      <c r="H218" s="134">
        <v>1677</v>
      </c>
      <c r="I218" s="135"/>
      <c r="J218" s="136">
        <f>ROUND(I218*H218,2)</f>
        <v>0</v>
      </c>
      <c r="K218" s="132" t="s">
        <v>287</v>
      </c>
      <c r="L218" s="31"/>
      <c r="M218" s="179" t="s">
        <v>19</v>
      </c>
      <c r="N218" s="180" t="s">
        <v>41</v>
      </c>
      <c r="O218" s="163"/>
      <c r="P218" s="181">
        <f>O218*H218</f>
        <v>0</v>
      </c>
      <c r="Q218" s="181">
        <v>0.00043</v>
      </c>
      <c r="R218" s="181">
        <f>Q218*H218</f>
        <v>0.72111</v>
      </c>
      <c r="S218" s="181">
        <v>0</v>
      </c>
      <c r="T218" s="182">
        <f>S218*H218</f>
        <v>0</v>
      </c>
      <c r="AR218" s="141" t="s">
        <v>336</v>
      </c>
      <c r="AT218" s="141" t="s">
        <v>185</v>
      </c>
      <c r="AU218" s="141" t="s">
        <v>79</v>
      </c>
      <c r="AY218" s="16" t="s">
        <v>182</v>
      </c>
      <c r="BE218" s="142">
        <f>IF(N218="základní",J218,0)</f>
        <v>0</v>
      </c>
      <c r="BF218" s="142">
        <f>IF(N218="snížená",J218,0)</f>
        <v>0</v>
      </c>
      <c r="BG218" s="142">
        <f>IF(N218="zákl. přenesená",J218,0)</f>
        <v>0</v>
      </c>
      <c r="BH218" s="142">
        <f>IF(N218="sníž. přenesená",J218,0)</f>
        <v>0</v>
      </c>
      <c r="BI218" s="142">
        <f>IF(N218="nulová",J218,0)</f>
        <v>0</v>
      </c>
      <c r="BJ218" s="16" t="s">
        <v>77</v>
      </c>
      <c r="BK218" s="142">
        <f>ROUND(I218*H218,2)</f>
        <v>0</v>
      </c>
      <c r="BL218" s="16" t="s">
        <v>336</v>
      </c>
      <c r="BM218" s="141" t="s">
        <v>1464</v>
      </c>
    </row>
    <row r="219" spans="2:12" s="1" customFormat="1" ht="6.95" customHeight="1">
      <c r="B219" s="40"/>
      <c r="C219" s="41"/>
      <c r="D219" s="41"/>
      <c r="E219" s="41"/>
      <c r="F219" s="41"/>
      <c r="G219" s="41"/>
      <c r="H219" s="41"/>
      <c r="I219" s="41"/>
      <c r="J219" s="41"/>
      <c r="K219" s="41"/>
      <c r="L219" s="31"/>
    </row>
  </sheetData>
  <sheetProtection algorithmName="SHA-512" hashValue="Xp9WmS8dK8Aw25kUeaDFo7rZYoG3FW+RG/2Zgempf2gXMH0FVkgTd0T3FGDbMGDf5xJhMQ9aXxvLbJppeW+Hhg==" saltValue="d1FoaQvwX4ECgMvetmLZGzVCJdoSrawCd4F8bAwaqqzxhiKWaDRoo+Rvn1XuUReLPrbm6s6petXPcyktHr52Uw==" spinCount="100000" sheet="1" objects="1" scenarios="1" formatColumns="0" formatRows="0" autoFilter="0"/>
  <autoFilter ref="C96:K218"/>
  <mergeCells count="12">
    <mergeCell ref="E89:H89"/>
    <mergeCell ref="L2:V2"/>
    <mergeCell ref="E50:H50"/>
    <mergeCell ref="E52:H52"/>
    <mergeCell ref="E54:H54"/>
    <mergeCell ref="E85:H85"/>
    <mergeCell ref="E87:H87"/>
    <mergeCell ref="E7:H7"/>
    <mergeCell ref="E9:H9"/>
    <mergeCell ref="E11:H11"/>
    <mergeCell ref="E20:H20"/>
    <mergeCell ref="E29:H29"/>
  </mergeCells>
  <hyperlinks>
    <hyperlink ref="F103" r:id="rId1" display="https://podminky.urs.cz/item/CS_URS_2022_01/342272245"/>
    <hyperlink ref="F107" r:id="rId2" display="https://podminky.urs.cz/item/CS_URS_2022_01/444171111"/>
    <hyperlink ref="F112" r:id="rId3" display="https://podminky.urs.cz/item/CS_URS_2022_01/622211041"/>
    <hyperlink ref="F117" r:id="rId4" display="https://podminky.urs.cz/item/CS_URS_2022_01/622131321"/>
    <hyperlink ref="F120" r:id="rId5" display="https://podminky.urs.cz/item/CS_URS_2022_01/622142002"/>
    <hyperlink ref="F123" r:id="rId6" display="https://podminky.urs.cz/item/CS_URS_2021_01/622531011"/>
    <hyperlink ref="F127" r:id="rId7" display="https://podminky.urs.cz/item/CS_URS_2022_01/941111111"/>
    <hyperlink ref="F130" r:id="rId8" display="https://podminky.urs.cz/item/CS_URS_2022_01/941111211"/>
    <hyperlink ref="F134" r:id="rId9" display="https://podminky.urs.cz/item/CS_URS_2022_01/941111811"/>
    <hyperlink ref="F139" r:id="rId10" display="https://podminky.urs.cz/item/CS_URS_2022_01/946113114"/>
    <hyperlink ref="F141" r:id="rId11" display="https://podminky.urs.cz/item/CS_URS_2022_01/946113214"/>
    <hyperlink ref="F144" r:id="rId12" display="https://podminky.urs.cz/item/CS_URS_2022_01/946113814"/>
    <hyperlink ref="F148" r:id="rId13" display="https://podminky.urs.cz/item/CS_URS_2022_01/998011001"/>
    <hyperlink ref="F150" r:id="rId14" display="https://podminky.urs.cz/item/CS_URS_2022_01/998014211"/>
    <hyperlink ref="F154" r:id="rId15" display="https://podminky.urs.cz/item/CS_URS_2022_01/712311101"/>
    <hyperlink ref="F158" r:id="rId16" display="https://podminky.urs.cz/item/CS_URS_2022_01/712331101"/>
    <hyperlink ref="F162" r:id="rId17" display="https://podminky.urs.cz/item/CS_URS_2022_01/712363031"/>
    <hyperlink ref="F166" r:id="rId18" display="https://podminky.urs.cz/item/CS_URS_2022_01/712771271"/>
    <hyperlink ref="F170" r:id="rId19" display="https://podminky.urs.cz/item/CS_URS_2022_01/712771271"/>
    <hyperlink ref="F174" r:id="rId20" display="https://podminky.urs.cz/item/CS_URS_2022_01/712771333"/>
    <hyperlink ref="F178" r:id="rId21" display="https://podminky.urs.cz/item/CS_URS_2022_01/712771403"/>
    <hyperlink ref="F181" r:id="rId22" display="https://podminky.urs.cz/item/CS_URS_2022_01/712771523"/>
    <hyperlink ref="F184" r:id="rId23" display="https://podminky.urs.cz/item/CS_URS_2022_01/712771601"/>
    <hyperlink ref="F190" r:id="rId24" display="https://podminky.urs.cz/item/CS_URS_2022_01/712771611"/>
    <hyperlink ref="F195" r:id="rId25" display="https://podminky.urs.cz/item/CS_URS_2022_01/998712101"/>
    <hyperlink ref="F198" r:id="rId26" display="https://podminky.urs.cz/item/CS_URS_2022_01/713141152"/>
    <hyperlink ref="F201" r:id="rId27" display="https://podminky.urs.cz/item/CS_URS_2022_01/713141131"/>
    <hyperlink ref="F204" r:id="rId28" display="https://podminky.urs.cz/item/CS_URS_2022_01/998713101"/>
    <hyperlink ref="F209" r:id="rId29" display="https://podminky.urs.cz/item/CS_URS_2022_01/998764101"/>
    <hyperlink ref="F214" r:id="rId30" display="https://podminky.urs.cz/item/CS_URS_2022_01/998767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32"/>
  <headerFooter>
    <oddFooter>&amp;CStrana &amp;P z &amp;N</oddFooter>
  </headerFooter>
  <drawing r:id="rId3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9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6" t="s">
        <v>110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79</v>
      </c>
    </row>
    <row r="4" spans="2:46" ht="24.95" customHeight="1">
      <c r="B4" s="19"/>
      <c r="D4" s="20" t="s">
        <v>151</v>
      </c>
      <c r="L4" s="19"/>
      <c r="M4" s="89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316" t="str">
        <f>'Rekapitulace stavby'!K6</f>
        <v>Rekonstrukce školní jídelny v budově č.p. 190</v>
      </c>
      <c r="F7" s="317"/>
      <c r="G7" s="317"/>
      <c r="H7" s="317"/>
      <c r="L7" s="19"/>
    </row>
    <row r="8" spans="2:12" ht="12" customHeight="1">
      <c r="B8" s="19"/>
      <c r="D8" s="26" t="s">
        <v>152</v>
      </c>
      <c r="L8" s="19"/>
    </row>
    <row r="9" spans="2:12" s="1" customFormat="1" ht="16.5" customHeight="1">
      <c r="B9" s="31"/>
      <c r="E9" s="316" t="s">
        <v>1182</v>
      </c>
      <c r="F9" s="318"/>
      <c r="G9" s="318"/>
      <c r="H9" s="318"/>
      <c r="L9" s="31"/>
    </row>
    <row r="10" spans="2:12" s="1" customFormat="1" ht="12" customHeight="1">
      <c r="B10" s="31"/>
      <c r="D10" s="26" t="s">
        <v>154</v>
      </c>
      <c r="L10" s="31"/>
    </row>
    <row r="11" spans="2:12" s="1" customFormat="1" ht="16.5" customHeight="1">
      <c r="B11" s="31"/>
      <c r="E11" s="282" t="s">
        <v>1465</v>
      </c>
      <c r="F11" s="318"/>
      <c r="G11" s="318"/>
      <c r="H11" s="318"/>
      <c r="L11" s="31"/>
    </row>
    <row r="12" spans="2:12" s="1" customFormat="1" ht="11.25">
      <c r="B12" s="31"/>
      <c r="L12" s="31"/>
    </row>
    <row r="13" spans="2:12" s="1" customFormat="1" ht="12" customHeight="1">
      <c r="B13" s="31"/>
      <c r="D13" s="26" t="s">
        <v>18</v>
      </c>
      <c r="F13" s="24" t="s">
        <v>19</v>
      </c>
      <c r="I13" s="26" t="s">
        <v>20</v>
      </c>
      <c r="J13" s="24" t="s">
        <v>19</v>
      </c>
      <c r="L13" s="31"/>
    </row>
    <row r="14" spans="2:12" s="1" customFormat="1" ht="12" customHeight="1">
      <c r="B14" s="31"/>
      <c r="D14" s="26" t="s">
        <v>21</v>
      </c>
      <c r="F14" s="24" t="s">
        <v>22</v>
      </c>
      <c r="I14" s="26" t="s">
        <v>23</v>
      </c>
      <c r="J14" s="48" t="str">
        <f>'Rekapitulace stavby'!AN8</f>
        <v>28. 3. 2022</v>
      </c>
      <c r="L14" s="31"/>
    </row>
    <row r="15" spans="2:12" s="1" customFormat="1" ht="10.9" customHeight="1">
      <c r="B15" s="31"/>
      <c r="L15" s="31"/>
    </row>
    <row r="16" spans="2:12" s="1" customFormat="1" ht="12" customHeight="1">
      <c r="B16" s="31"/>
      <c r="D16" s="26" t="s">
        <v>25</v>
      </c>
      <c r="I16" s="26" t="s">
        <v>26</v>
      </c>
      <c r="J16" s="24" t="s">
        <v>19</v>
      </c>
      <c r="L16" s="31"/>
    </row>
    <row r="17" spans="2:12" s="1" customFormat="1" ht="18" customHeight="1">
      <c r="B17" s="31"/>
      <c r="E17" s="24" t="s">
        <v>440</v>
      </c>
      <c r="I17" s="26" t="s">
        <v>27</v>
      </c>
      <c r="J17" s="24" t="s">
        <v>19</v>
      </c>
      <c r="L17" s="31"/>
    </row>
    <row r="18" spans="2:12" s="1" customFormat="1" ht="6.95" customHeight="1">
      <c r="B18" s="31"/>
      <c r="L18" s="31"/>
    </row>
    <row r="19" spans="2:12" s="1" customFormat="1" ht="12" customHeight="1">
      <c r="B19" s="31"/>
      <c r="D19" s="26" t="s">
        <v>28</v>
      </c>
      <c r="I19" s="26" t="s">
        <v>26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319" t="str">
        <f>'Rekapitulace stavby'!E14</f>
        <v>Vyplň údaj</v>
      </c>
      <c r="F20" s="300"/>
      <c r="G20" s="300"/>
      <c r="H20" s="300"/>
      <c r="I20" s="26" t="s">
        <v>27</v>
      </c>
      <c r="J20" s="27" t="str">
        <f>'Rekapitulace stavby'!AN14</f>
        <v>Vyplň údaj</v>
      </c>
      <c r="L20" s="31"/>
    </row>
    <row r="21" spans="2:12" s="1" customFormat="1" ht="6.95" customHeight="1">
      <c r="B21" s="31"/>
      <c r="L21" s="31"/>
    </row>
    <row r="22" spans="2:12" s="1" customFormat="1" ht="12" customHeight="1">
      <c r="B22" s="31"/>
      <c r="D22" s="26" t="s">
        <v>30</v>
      </c>
      <c r="I22" s="26" t="s">
        <v>26</v>
      </c>
      <c r="J22" s="24" t="s">
        <v>157</v>
      </c>
      <c r="L22" s="31"/>
    </row>
    <row r="23" spans="2:12" s="1" customFormat="1" ht="18" customHeight="1">
      <c r="B23" s="31"/>
      <c r="E23" s="24" t="s">
        <v>33</v>
      </c>
      <c r="I23" s="26" t="s">
        <v>27</v>
      </c>
      <c r="J23" s="24" t="s">
        <v>158</v>
      </c>
      <c r="L23" s="31"/>
    </row>
    <row r="24" spans="2:12" s="1" customFormat="1" ht="6.95" customHeight="1">
      <c r="B24" s="31"/>
      <c r="L24" s="31"/>
    </row>
    <row r="25" spans="2:12" s="1" customFormat="1" ht="12" customHeight="1">
      <c r="B25" s="31"/>
      <c r="D25" s="26" t="s">
        <v>32</v>
      </c>
      <c r="I25" s="26" t="s">
        <v>26</v>
      </c>
      <c r="J25" s="24" t="s">
        <v>19</v>
      </c>
      <c r="L25" s="31"/>
    </row>
    <row r="26" spans="2:12" s="1" customFormat="1" ht="18" customHeight="1">
      <c r="B26" s="31"/>
      <c r="E26" s="24" t="s">
        <v>159</v>
      </c>
      <c r="I26" s="26" t="s">
        <v>27</v>
      </c>
      <c r="J26" s="24" t="s">
        <v>19</v>
      </c>
      <c r="L26" s="31"/>
    </row>
    <row r="27" spans="2:12" s="1" customFormat="1" ht="6.95" customHeight="1">
      <c r="B27" s="31"/>
      <c r="L27" s="31"/>
    </row>
    <row r="28" spans="2:12" s="1" customFormat="1" ht="12" customHeight="1">
      <c r="B28" s="31"/>
      <c r="D28" s="26" t="s">
        <v>34</v>
      </c>
      <c r="L28" s="31"/>
    </row>
    <row r="29" spans="2:12" s="7" customFormat="1" ht="16.5" customHeight="1">
      <c r="B29" s="90"/>
      <c r="E29" s="305" t="s">
        <v>19</v>
      </c>
      <c r="F29" s="305"/>
      <c r="G29" s="305"/>
      <c r="H29" s="305"/>
      <c r="L29" s="90"/>
    </row>
    <row r="30" spans="2:12" s="1" customFormat="1" ht="6.95" customHeight="1">
      <c r="B30" s="31"/>
      <c r="L30" s="31"/>
    </row>
    <row r="31" spans="2:12" s="1" customFormat="1" ht="6.95" customHeight="1">
      <c r="B31" s="31"/>
      <c r="D31" s="49"/>
      <c r="E31" s="49"/>
      <c r="F31" s="49"/>
      <c r="G31" s="49"/>
      <c r="H31" s="49"/>
      <c r="I31" s="49"/>
      <c r="J31" s="49"/>
      <c r="K31" s="49"/>
      <c r="L31" s="31"/>
    </row>
    <row r="32" spans="2:12" s="1" customFormat="1" ht="25.35" customHeight="1">
      <c r="B32" s="31"/>
      <c r="D32" s="91" t="s">
        <v>36</v>
      </c>
      <c r="J32" s="62">
        <f>ROUND(J87,2)</f>
        <v>0</v>
      </c>
      <c r="L32" s="31"/>
    </row>
    <row r="33" spans="2:12" s="1" customFormat="1" ht="6.95" customHeight="1">
      <c r="B33" s="31"/>
      <c r="D33" s="49"/>
      <c r="E33" s="49"/>
      <c r="F33" s="49"/>
      <c r="G33" s="49"/>
      <c r="H33" s="49"/>
      <c r="I33" s="49"/>
      <c r="J33" s="49"/>
      <c r="K33" s="49"/>
      <c r="L33" s="31"/>
    </row>
    <row r="34" spans="2:12" s="1" customFormat="1" ht="14.45" customHeight="1">
      <c r="B34" s="31"/>
      <c r="F34" s="34" t="s">
        <v>38</v>
      </c>
      <c r="I34" s="34" t="s">
        <v>37</v>
      </c>
      <c r="J34" s="34" t="s">
        <v>39</v>
      </c>
      <c r="L34" s="31"/>
    </row>
    <row r="35" spans="2:12" s="1" customFormat="1" ht="14.45" customHeight="1">
      <c r="B35" s="31"/>
      <c r="D35" s="51" t="s">
        <v>40</v>
      </c>
      <c r="E35" s="26" t="s">
        <v>41</v>
      </c>
      <c r="F35" s="82">
        <f>ROUND((SUM(BE87:BE94)),2)</f>
        <v>0</v>
      </c>
      <c r="I35" s="92">
        <v>0.21</v>
      </c>
      <c r="J35" s="82">
        <f>ROUND(((SUM(BE87:BE94))*I35),2)</f>
        <v>0</v>
      </c>
      <c r="L35" s="31"/>
    </row>
    <row r="36" spans="2:12" s="1" customFormat="1" ht="14.45" customHeight="1">
      <c r="B36" s="31"/>
      <c r="E36" s="26" t="s">
        <v>42</v>
      </c>
      <c r="F36" s="82">
        <f>ROUND((SUM(BF87:BF94)),2)</f>
        <v>0</v>
      </c>
      <c r="I36" s="92">
        <v>0.15</v>
      </c>
      <c r="J36" s="82">
        <f>ROUND(((SUM(BF87:BF94))*I36),2)</f>
        <v>0</v>
      </c>
      <c r="L36" s="31"/>
    </row>
    <row r="37" spans="2:12" s="1" customFormat="1" ht="14.45" customHeight="1" hidden="1">
      <c r="B37" s="31"/>
      <c r="E37" s="26" t="s">
        <v>43</v>
      </c>
      <c r="F37" s="82">
        <f>ROUND((SUM(BG87:BG94)),2)</f>
        <v>0</v>
      </c>
      <c r="I37" s="92">
        <v>0.21</v>
      </c>
      <c r="J37" s="82">
        <f>0</f>
        <v>0</v>
      </c>
      <c r="L37" s="31"/>
    </row>
    <row r="38" spans="2:12" s="1" customFormat="1" ht="14.45" customHeight="1" hidden="1">
      <c r="B38" s="31"/>
      <c r="E38" s="26" t="s">
        <v>44</v>
      </c>
      <c r="F38" s="82">
        <f>ROUND((SUM(BH87:BH94)),2)</f>
        <v>0</v>
      </c>
      <c r="I38" s="92">
        <v>0.15</v>
      </c>
      <c r="J38" s="82">
        <f>0</f>
        <v>0</v>
      </c>
      <c r="L38" s="31"/>
    </row>
    <row r="39" spans="2:12" s="1" customFormat="1" ht="14.45" customHeight="1" hidden="1">
      <c r="B39" s="31"/>
      <c r="E39" s="26" t="s">
        <v>45</v>
      </c>
      <c r="F39" s="82">
        <f>ROUND((SUM(BI87:BI94)),2)</f>
        <v>0</v>
      </c>
      <c r="I39" s="92">
        <v>0</v>
      </c>
      <c r="J39" s="82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93"/>
      <c r="D41" s="94" t="s">
        <v>46</v>
      </c>
      <c r="E41" s="53"/>
      <c r="F41" s="53"/>
      <c r="G41" s="95" t="s">
        <v>47</v>
      </c>
      <c r="H41" s="96" t="s">
        <v>48</v>
      </c>
      <c r="I41" s="53"/>
      <c r="J41" s="97">
        <f>SUM(J32:J39)</f>
        <v>0</v>
      </c>
      <c r="K41" s="98"/>
      <c r="L41" s="31"/>
    </row>
    <row r="42" spans="2:12" s="1" customFormat="1" ht="14.45" customHeigh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31"/>
    </row>
    <row r="46" spans="2:12" s="1" customFormat="1" ht="6.95" customHeight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31"/>
    </row>
    <row r="47" spans="2:12" s="1" customFormat="1" ht="24.95" customHeight="1">
      <c r="B47" s="31"/>
      <c r="C47" s="20" t="s">
        <v>160</v>
      </c>
      <c r="L47" s="31"/>
    </row>
    <row r="48" spans="2:12" s="1" customFormat="1" ht="6.95" customHeight="1">
      <c r="B48" s="31"/>
      <c r="L48" s="31"/>
    </row>
    <row r="49" spans="2:12" s="1" customFormat="1" ht="12" customHeight="1">
      <c r="B49" s="31"/>
      <c r="C49" s="26" t="s">
        <v>16</v>
      </c>
      <c r="L49" s="31"/>
    </row>
    <row r="50" spans="2:12" s="1" customFormat="1" ht="16.5" customHeight="1">
      <c r="B50" s="31"/>
      <c r="E50" s="316" t="str">
        <f>E7</f>
        <v>Rekonstrukce školní jídelny v budově č.p. 190</v>
      </c>
      <c r="F50" s="317"/>
      <c r="G50" s="317"/>
      <c r="H50" s="317"/>
      <c r="L50" s="31"/>
    </row>
    <row r="51" spans="2:12" ht="12" customHeight="1">
      <c r="B51" s="19"/>
      <c r="C51" s="26" t="s">
        <v>152</v>
      </c>
      <c r="L51" s="19"/>
    </row>
    <row r="52" spans="2:12" s="1" customFormat="1" ht="16.5" customHeight="1">
      <c r="B52" s="31"/>
      <c r="E52" s="316" t="s">
        <v>1182</v>
      </c>
      <c r="F52" s="318"/>
      <c r="G52" s="318"/>
      <c r="H52" s="318"/>
      <c r="L52" s="31"/>
    </row>
    <row r="53" spans="2:12" s="1" customFormat="1" ht="12" customHeight="1">
      <c r="B53" s="31"/>
      <c r="C53" s="26" t="s">
        <v>154</v>
      </c>
      <c r="L53" s="31"/>
    </row>
    <row r="54" spans="2:12" s="1" customFormat="1" ht="16.5" customHeight="1">
      <c r="B54" s="31"/>
      <c r="E54" s="282" t="str">
        <f>E11</f>
        <v>Střecha - Nezpůsobilé výdaje</v>
      </c>
      <c r="F54" s="318"/>
      <c r="G54" s="318"/>
      <c r="H54" s="318"/>
      <c r="L54" s="31"/>
    </row>
    <row r="55" spans="2:12" s="1" customFormat="1" ht="6.95" customHeight="1">
      <c r="B55" s="31"/>
      <c r="L55" s="31"/>
    </row>
    <row r="56" spans="2:12" s="1" customFormat="1" ht="12" customHeight="1">
      <c r="B56" s="31"/>
      <c r="C56" s="26" t="s">
        <v>21</v>
      </c>
      <c r="F56" s="24" t="str">
        <f>F14</f>
        <v xml:space="preserve"> </v>
      </c>
      <c r="I56" s="26" t="s">
        <v>23</v>
      </c>
      <c r="J56" s="48" t="str">
        <f>IF(J14="","",J14)</f>
        <v>28. 3. 2022</v>
      </c>
      <c r="L56" s="31"/>
    </row>
    <row r="57" spans="2:12" s="1" customFormat="1" ht="6.95" customHeight="1">
      <c r="B57" s="31"/>
      <c r="L57" s="31"/>
    </row>
    <row r="58" spans="2:12" s="1" customFormat="1" ht="25.7" customHeight="1">
      <c r="B58" s="31"/>
      <c r="C58" s="26" t="s">
        <v>25</v>
      </c>
      <c r="F58" s="24" t="str">
        <f>E17</f>
        <v>Město Jablunkov</v>
      </c>
      <c r="I58" s="26" t="s">
        <v>30</v>
      </c>
      <c r="J58" s="29" t="str">
        <f>E23</f>
        <v>Třinecká projekce, a. s.</v>
      </c>
      <c r="L58" s="31"/>
    </row>
    <row r="59" spans="2:12" s="1" customFormat="1" ht="15.2" customHeight="1">
      <c r="B59" s="31"/>
      <c r="C59" s="26" t="s">
        <v>28</v>
      </c>
      <c r="F59" s="24" t="str">
        <f>IF(E20="","",E20)</f>
        <v>Vyplň údaj</v>
      </c>
      <c r="I59" s="26" t="s">
        <v>32</v>
      </c>
      <c r="J59" s="29" t="str">
        <f>E26</f>
        <v>Radek Kultán</v>
      </c>
      <c r="L59" s="31"/>
    </row>
    <row r="60" spans="2:12" s="1" customFormat="1" ht="10.35" customHeight="1">
      <c r="B60" s="31"/>
      <c r="L60" s="31"/>
    </row>
    <row r="61" spans="2:12" s="1" customFormat="1" ht="29.25" customHeight="1">
      <c r="B61" s="31"/>
      <c r="C61" s="99" t="s">
        <v>161</v>
      </c>
      <c r="D61" s="93"/>
      <c r="E61" s="93"/>
      <c r="F61" s="93"/>
      <c r="G61" s="93"/>
      <c r="H61" s="93"/>
      <c r="I61" s="93"/>
      <c r="J61" s="100" t="s">
        <v>162</v>
      </c>
      <c r="K61" s="93"/>
      <c r="L61" s="31"/>
    </row>
    <row r="62" spans="2:12" s="1" customFormat="1" ht="10.35" customHeight="1">
      <c r="B62" s="31"/>
      <c r="L62" s="31"/>
    </row>
    <row r="63" spans="2:47" s="1" customFormat="1" ht="22.9" customHeight="1">
      <c r="B63" s="31"/>
      <c r="C63" s="101" t="s">
        <v>68</v>
      </c>
      <c r="J63" s="62">
        <f>J87</f>
        <v>0</v>
      </c>
      <c r="L63" s="31"/>
      <c r="AU63" s="16" t="s">
        <v>163</v>
      </c>
    </row>
    <row r="64" spans="2:12" s="8" customFormat="1" ht="24.95" customHeight="1">
      <c r="B64" s="102"/>
      <c r="D64" s="103" t="s">
        <v>243</v>
      </c>
      <c r="E64" s="104"/>
      <c r="F64" s="104"/>
      <c r="G64" s="104"/>
      <c r="H64" s="104"/>
      <c r="I64" s="104"/>
      <c r="J64" s="105">
        <f>J88</f>
        <v>0</v>
      </c>
      <c r="L64" s="102"/>
    </row>
    <row r="65" spans="2:12" s="9" customFormat="1" ht="19.9" customHeight="1">
      <c r="B65" s="106"/>
      <c r="D65" s="107" t="s">
        <v>246</v>
      </c>
      <c r="E65" s="108"/>
      <c r="F65" s="108"/>
      <c r="G65" s="108"/>
      <c r="H65" s="108"/>
      <c r="I65" s="108"/>
      <c r="J65" s="109">
        <f>J89</f>
        <v>0</v>
      </c>
      <c r="L65" s="106"/>
    </row>
    <row r="66" spans="2:12" s="1" customFormat="1" ht="21.75" customHeight="1">
      <c r="B66" s="31"/>
      <c r="L66" s="31"/>
    </row>
    <row r="67" spans="2:12" s="1" customFormat="1" ht="6.95" customHeight="1"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31"/>
    </row>
    <row r="71" spans="2:12" s="1" customFormat="1" ht="6.9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31"/>
    </row>
    <row r="72" spans="2:12" s="1" customFormat="1" ht="24.95" customHeight="1">
      <c r="B72" s="31"/>
      <c r="C72" s="20" t="s">
        <v>167</v>
      </c>
      <c r="L72" s="31"/>
    </row>
    <row r="73" spans="2:12" s="1" customFormat="1" ht="6.95" customHeight="1">
      <c r="B73" s="31"/>
      <c r="L73" s="31"/>
    </row>
    <row r="74" spans="2:12" s="1" customFormat="1" ht="12" customHeight="1">
      <c r="B74" s="31"/>
      <c r="C74" s="26" t="s">
        <v>16</v>
      </c>
      <c r="L74" s="31"/>
    </row>
    <row r="75" spans="2:12" s="1" customFormat="1" ht="16.5" customHeight="1">
      <c r="B75" s="31"/>
      <c r="E75" s="316" t="str">
        <f>E7</f>
        <v>Rekonstrukce školní jídelny v budově č.p. 190</v>
      </c>
      <c r="F75" s="317"/>
      <c r="G75" s="317"/>
      <c r="H75" s="317"/>
      <c r="L75" s="31"/>
    </row>
    <row r="76" spans="2:12" ht="12" customHeight="1">
      <c r="B76" s="19"/>
      <c r="C76" s="26" t="s">
        <v>152</v>
      </c>
      <c r="L76" s="19"/>
    </row>
    <row r="77" spans="2:12" s="1" customFormat="1" ht="16.5" customHeight="1">
      <c r="B77" s="31"/>
      <c r="E77" s="316" t="s">
        <v>1182</v>
      </c>
      <c r="F77" s="318"/>
      <c r="G77" s="318"/>
      <c r="H77" s="318"/>
      <c r="L77" s="31"/>
    </row>
    <row r="78" spans="2:12" s="1" customFormat="1" ht="12" customHeight="1">
      <c r="B78" s="31"/>
      <c r="C78" s="26" t="s">
        <v>154</v>
      </c>
      <c r="L78" s="31"/>
    </row>
    <row r="79" spans="2:12" s="1" customFormat="1" ht="16.5" customHeight="1">
      <c r="B79" s="31"/>
      <c r="E79" s="282" t="str">
        <f>E11</f>
        <v>Střecha - Nezpůsobilé výdaje</v>
      </c>
      <c r="F79" s="318"/>
      <c r="G79" s="318"/>
      <c r="H79" s="318"/>
      <c r="L79" s="31"/>
    </row>
    <row r="80" spans="2:12" s="1" customFormat="1" ht="6.95" customHeight="1">
      <c r="B80" s="31"/>
      <c r="L80" s="31"/>
    </row>
    <row r="81" spans="2:12" s="1" customFormat="1" ht="12" customHeight="1">
      <c r="B81" s="31"/>
      <c r="C81" s="26" t="s">
        <v>21</v>
      </c>
      <c r="F81" s="24" t="str">
        <f>F14</f>
        <v xml:space="preserve"> </v>
      </c>
      <c r="I81" s="26" t="s">
        <v>23</v>
      </c>
      <c r="J81" s="48" t="str">
        <f>IF(J14="","",J14)</f>
        <v>28. 3. 2022</v>
      </c>
      <c r="L81" s="31"/>
    </row>
    <row r="82" spans="2:12" s="1" customFormat="1" ht="6.95" customHeight="1">
      <c r="B82" s="31"/>
      <c r="L82" s="31"/>
    </row>
    <row r="83" spans="2:12" s="1" customFormat="1" ht="25.7" customHeight="1">
      <c r="B83" s="31"/>
      <c r="C83" s="26" t="s">
        <v>25</v>
      </c>
      <c r="F83" s="24" t="str">
        <f>E17</f>
        <v>Město Jablunkov</v>
      </c>
      <c r="I83" s="26" t="s">
        <v>30</v>
      </c>
      <c r="J83" s="29" t="str">
        <f>E23</f>
        <v>Třinecká projekce, a. s.</v>
      </c>
      <c r="L83" s="31"/>
    </row>
    <row r="84" spans="2:12" s="1" customFormat="1" ht="15.2" customHeight="1">
      <c r="B84" s="31"/>
      <c r="C84" s="26" t="s">
        <v>28</v>
      </c>
      <c r="F84" s="24" t="str">
        <f>IF(E20="","",E20)</f>
        <v>Vyplň údaj</v>
      </c>
      <c r="I84" s="26" t="s">
        <v>32</v>
      </c>
      <c r="J84" s="29" t="str">
        <f>E26</f>
        <v>Radek Kultán</v>
      </c>
      <c r="L84" s="31"/>
    </row>
    <row r="85" spans="2:12" s="1" customFormat="1" ht="10.35" customHeight="1">
      <c r="B85" s="31"/>
      <c r="L85" s="31"/>
    </row>
    <row r="86" spans="2:20" s="10" customFormat="1" ht="29.25" customHeight="1">
      <c r="B86" s="110"/>
      <c r="C86" s="111" t="s">
        <v>168</v>
      </c>
      <c r="D86" s="112" t="s">
        <v>55</v>
      </c>
      <c r="E86" s="112" t="s">
        <v>51</v>
      </c>
      <c r="F86" s="112" t="s">
        <v>52</v>
      </c>
      <c r="G86" s="112" t="s">
        <v>169</v>
      </c>
      <c r="H86" s="112" t="s">
        <v>170</v>
      </c>
      <c r="I86" s="112" t="s">
        <v>171</v>
      </c>
      <c r="J86" s="112" t="s">
        <v>162</v>
      </c>
      <c r="K86" s="113" t="s">
        <v>172</v>
      </c>
      <c r="L86" s="110"/>
      <c r="M86" s="55" t="s">
        <v>19</v>
      </c>
      <c r="N86" s="56" t="s">
        <v>40</v>
      </c>
      <c r="O86" s="56" t="s">
        <v>173</v>
      </c>
      <c r="P86" s="56" t="s">
        <v>174</v>
      </c>
      <c r="Q86" s="56" t="s">
        <v>175</v>
      </c>
      <c r="R86" s="56" t="s">
        <v>176</v>
      </c>
      <c r="S86" s="56" t="s">
        <v>177</v>
      </c>
      <c r="T86" s="57" t="s">
        <v>178</v>
      </c>
    </row>
    <row r="87" spans="2:63" s="1" customFormat="1" ht="22.9" customHeight="1">
      <c r="B87" s="31"/>
      <c r="C87" s="60" t="s">
        <v>179</v>
      </c>
      <c r="J87" s="114">
        <f>BK87</f>
        <v>0</v>
      </c>
      <c r="L87" s="31"/>
      <c r="M87" s="58"/>
      <c r="N87" s="49"/>
      <c r="O87" s="49"/>
      <c r="P87" s="115">
        <f>P88</f>
        <v>0</v>
      </c>
      <c r="Q87" s="49"/>
      <c r="R87" s="115">
        <f>R88</f>
        <v>0.257535</v>
      </c>
      <c r="S87" s="49"/>
      <c r="T87" s="116">
        <f>T88</f>
        <v>0</v>
      </c>
      <c r="AT87" s="16" t="s">
        <v>69</v>
      </c>
      <c r="AU87" s="16" t="s">
        <v>163</v>
      </c>
      <c r="BK87" s="117">
        <f>BK88</f>
        <v>0</v>
      </c>
    </row>
    <row r="88" spans="2:63" s="11" customFormat="1" ht="25.9" customHeight="1">
      <c r="B88" s="118"/>
      <c r="D88" s="119" t="s">
        <v>69</v>
      </c>
      <c r="E88" s="120" t="s">
        <v>329</v>
      </c>
      <c r="F88" s="120" t="s">
        <v>330</v>
      </c>
      <c r="I88" s="121"/>
      <c r="J88" s="122">
        <f>BK88</f>
        <v>0</v>
      </c>
      <c r="L88" s="118"/>
      <c r="M88" s="123"/>
      <c r="P88" s="124">
        <f>P89</f>
        <v>0</v>
      </c>
      <c r="R88" s="124">
        <f>R89</f>
        <v>0.257535</v>
      </c>
      <c r="T88" s="125">
        <f>T89</f>
        <v>0</v>
      </c>
      <c r="AR88" s="119" t="s">
        <v>79</v>
      </c>
      <c r="AT88" s="126" t="s">
        <v>69</v>
      </c>
      <c r="AU88" s="126" t="s">
        <v>70</v>
      </c>
      <c r="AY88" s="119" t="s">
        <v>182</v>
      </c>
      <c r="BK88" s="127">
        <f>BK89</f>
        <v>0</v>
      </c>
    </row>
    <row r="89" spans="2:63" s="11" customFormat="1" ht="22.9" customHeight="1">
      <c r="B89" s="118"/>
      <c r="D89" s="119" t="s">
        <v>69</v>
      </c>
      <c r="E89" s="128" t="s">
        <v>368</v>
      </c>
      <c r="F89" s="128" t="s">
        <v>369</v>
      </c>
      <c r="I89" s="121"/>
      <c r="J89" s="129">
        <f>BK89</f>
        <v>0</v>
      </c>
      <c r="L89" s="118"/>
      <c r="M89" s="123"/>
      <c r="P89" s="124">
        <f>SUM(P90:P94)</f>
        <v>0</v>
      </c>
      <c r="R89" s="124">
        <f>SUM(R90:R94)</f>
        <v>0.257535</v>
      </c>
      <c r="T89" s="125">
        <f>SUM(T90:T94)</f>
        <v>0</v>
      </c>
      <c r="AR89" s="119" t="s">
        <v>79</v>
      </c>
      <c r="AT89" s="126" t="s">
        <v>69</v>
      </c>
      <c r="AU89" s="126" t="s">
        <v>77</v>
      </c>
      <c r="AY89" s="119" t="s">
        <v>182</v>
      </c>
      <c r="BK89" s="127">
        <f>SUM(BK90:BK94)</f>
        <v>0</v>
      </c>
    </row>
    <row r="90" spans="2:65" s="1" customFormat="1" ht="24.2" customHeight="1">
      <c r="B90" s="31"/>
      <c r="C90" s="130" t="s">
        <v>77</v>
      </c>
      <c r="D90" s="130" t="s">
        <v>185</v>
      </c>
      <c r="E90" s="131" t="s">
        <v>1466</v>
      </c>
      <c r="F90" s="132" t="s">
        <v>1467</v>
      </c>
      <c r="G90" s="133" t="s">
        <v>292</v>
      </c>
      <c r="H90" s="134">
        <v>4.85</v>
      </c>
      <c r="I90" s="135"/>
      <c r="J90" s="136">
        <f>ROUND(I90*H90,2)</f>
        <v>0</v>
      </c>
      <c r="K90" s="132" t="s">
        <v>189</v>
      </c>
      <c r="L90" s="31"/>
      <c r="M90" s="137" t="s">
        <v>19</v>
      </c>
      <c r="N90" s="138" t="s">
        <v>41</v>
      </c>
      <c r="P90" s="139">
        <f>O90*H90</f>
        <v>0</v>
      </c>
      <c r="Q90" s="139">
        <v>0</v>
      </c>
      <c r="R90" s="139">
        <f>Q90*H90</f>
        <v>0</v>
      </c>
      <c r="S90" s="139">
        <v>0</v>
      </c>
      <c r="T90" s="140">
        <f>S90*H90</f>
        <v>0</v>
      </c>
      <c r="AR90" s="141" t="s">
        <v>336</v>
      </c>
      <c r="AT90" s="141" t="s">
        <v>185</v>
      </c>
      <c r="AU90" s="141" t="s">
        <v>79</v>
      </c>
      <c r="AY90" s="16" t="s">
        <v>182</v>
      </c>
      <c r="BE90" s="142">
        <f>IF(N90="základní",J90,0)</f>
        <v>0</v>
      </c>
      <c r="BF90" s="142">
        <f>IF(N90="snížená",J90,0)</f>
        <v>0</v>
      </c>
      <c r="BG90" s="142">
        <f>IF(N90="zákl. přenesená",J90,0)</f>
        <v>0</v>
      </c>
      <c r="BH90" s="142">
        <f>IF(N90="sníž. přenesená",J90,0)</f>
        <v>0</v>
      </c>
      <c r="BI90" s="142">
        <f>IF(N90="nulová",J90,0)</f>
        <v>0</v>
      </c>
      <c r="BJ90" s="16" t="s">
        <v>77</v>
      </c>
      <c r="BK90" s="142">
        <f>ROUND(I90*H90,2)</f>
        <v>0</v>
      </c>
      <c r="BL90" s="16" t="s">
        <v>336</v>
      </c>
      <c r="BM90" s="141" t="s">
        <v>1468</v>
      </c>
    </row>
    <row r="91" spans="2:47" s="1" customFormat="1" ht="11.25">
      <c r="B91" s="31"/>
      <c r="D91" s="143" t="s">
        <v>192</v>
      </c>
      <c r="F91" s="144" t="s">
        <v>1469</v>
      </c>
      <c r="I91" s="145"/>
      <c r="L91" s="31"/>
      <c r="M91" s="146"/>
      <c r="T91" s="52"/>
      <c r="AT91" s="16" t="s">
        <v>192</v>
      </c>
      <c r="AU91" s="16" t="s">
        <v>79</v>
      </c>
    </row>
    <row r="92" spans="2:65" s="1" customFormat="1" ht="37.9" customHeight="1">
      <c r="B92" s="31"/>
      <c r="C92" s="165" t="s">
        <v>79</v>
      </c>
      <c r="D92" s="165" t="s">
        <v>277</v>
      </c>
      <c r="E92" s="166" t="s">
        <v>1470</v>
      </c>
      <c r="F92" s="167" t="s">
        <v>1471</v>
      </c>
      <c r="G92" s="168" t="s">
        <v>292</v>
      </c>
      <c r="H92" s="169">
        <v>4.85</v>
      </c>
      <c r="I92" s="170"/>
      <c r="J92" s="171">
        <f>ROUND(I92*H92,2)</f>
        <v>0</v>
      </c>
      <c r="K92" s="167" t="s">
        <v>189</v>
      </c>
      <c r="L92" s="172"/>
      <c r="M92" s="173" t="s">
        <v>19</v>
      </c>
      <c r="N92" s="174" t="s">
        <v>41</v>
      </c>
      <c r="P92" s="139">
        <f>O92*H92</f>
        <v>0</v>
      </c>
      <c r="Q92" s="139">
        <v>0.0531</v>
      </c>
      <c r="R92" s="139">
        <f>Q92*H92</f>
        <v>0.257535</v>
      </c>
      <c r="S92" s="139">
        <v>0</v>
      </c>
      <c r="T92" s="140">
        <f>S92*H92</f>
        <v>0</v>
      </c>
      <c r="AR92" s="141" t="s">
        <v>353</v>
      </c>
      <c r="AT92" s="141" t="s">
        <v>277</v>
      </c>
      <c r="AU92" s="141" t="s">
        <v>79</v>
      </c>
      <c r="AY92" s="16" t="s">
        <v>182</v>
      </c>
      <c r="BE92" s="142">
        <f>IF(N92="základní",J92,0)</f>
        <v>0</v>
      </c>
      <c r="BF92" s="142">
        <f>IF(N92="snížená",J92,0)</f>
        <v>0</v>
      </c>
      <c r="BG92" s="142">
        <f>IF(N92="zákl. přenesená",J92,0)</f>
        <v>0</v>
      </c>
      <c r="BH92" s="142">
        <f>IF(N92="sníž. přenesená",J92,0)</f>
        <v>0</v>
      </c>
      <c r="BI92" s="142">
        <f>IF(N92="nulová",J92,0)</f>
        <v>0</v>
      </c>
      <c r="BJ92" s="16" t="s">
        <v>77</v>
      </c>
      <c r="BK92" s="142">
        <f>ROUND(I92*H92,2)</f>
        <v>0</v>
      </c>
      <c r="BL92" s="16" t="s">
        <v>336</v>
      </c>
      <c r="BM92" s="141" t="s">
        <v>1472</v>
      </c>
    </row>
    <row r="93" spans="2:65" s="1" customFormat="1" ht="44.25" customHeight="1">
      <c r="B93" s="31"/>
      <c r="C93" s="130" t="s">
        <v>118</v>
      </c>
      <c r="D93" s="130" t="s">
        <v>185</v>
      </c>
      <c r="E93" s="131" t="s">
        <v>435</v>
      </c>
      <c r="F93" s="132" t="s">
        <v>436</v>
      </c>
      <c r="G93" s="133" t="s">
        <v>202</v>
      </c>
      <c r="H93" s="134">
        <v>0.258</v>
      </c>
      <c r="I93" s="135"/>
      <c r="J93" s="136">
        <f>ROUND(I93*H93,2)</f>
        <v>0</v>
      </c>
      <c r="K93" s="132" t="s">
        <v>189</v>
      </c>
      <c r="L93" s="31"/>
      <c r="M93" s="137" t="s">
        <v>19</v>
      </c>
      <c r="N93" s="138" t="s">
        <v>41</v>
      </c>
      <c r="P93" s="139">
        <f>O93*H93</f>
        <v>0</v>
      </c>
      <c r="Q93" s="139">
        <v>0</v>
      </c>
      <c r="R93" s="139">
        <f>Q93*H93</f>
        <v>0</v>
      </c>
      <c r="S93" s="139">
        <v>0</v>
      </c>
      <c r="T93" s="140">
        <f>S93*H93</f>
        <v>0</v>
      </c>
      <c r="AR93" s="141" t="s">
        <v>336</v>
      </c>
      <c r="AT93" s="141" t="s">
        <v>185</v>
      </c>
      <c r="AU93" s="141" t="s">
        <v>79</v>
      </c>
      <c r="AY93" s="16" t="s">
        <v>182</v>
      </c>
      <c r="BE93" s="142">
        <f>IF(N93="základní",J93,0)</f>
        <v>0</v>
      </c>
      <c r="BF93" s="142">
        <f>IF(N93="snížená",J93,0)</f>
        <v>0</v>
      </c>
      <c r="BG93" s="142">
        <f>IF(N93="zákl. přenesená",J93,0)</f>
        <v>0</v>
      </c>
      <c r="BH93" s="142">
        <f>IF(N93="sníž. přenesená",J93,0)</f>
        <v>0</v>
      </c>
      <c r="BI93" s="142">
        <f>IF(N93="nulová",J93,0)</f>
        <v>0</v>
      </c>
      <c r="BJ93" s="16" t="s">
        <v>77</v>
      </c>
      <c r="BK93" s="142">
        <f>ROUND(I93*H93,2)</f>
        <v>0</v>
      </c>
      <c r="BL93" s="16" t="s">
        <v>336</v>
      </c>
      <c r="BM93" s="141" t="s">
        <v>1473</v>
      </c>
    </row>
    <row r="94" spans="2:47" s="1" customFormat="1" ht="11.25">
      <c r="B94" s="31"/>
      <c r="D94" s="143" t="s">
        <v>192</v>
      </c>
      <c r="F94" s="144" t="s">
        <v>438</v>
      </c>
      <c r="I94" s="145"/>
      <c r="L94" s="31"/>
      <c r="M94" s="162"/>
      <c r="N94" s="163"/>
      <c r="O94" s="163"/>
      <c r="P94" s="163"/>
      <c r="Q94" s="163"/>
      <c r="R94" s="163"/>
      <c r="S94" s="163"/>
      <c r="T94" s="164"/>
      <c r="AT94" s="16" t="s">
        <v>192</v>
      </c>
      <c r="AU94" s="16" t="s">
        <v>79</v>
      </c>
    </row>
    <row r="95" spans="2:12" s="1" customFormat="1" ht="6.95" customHeight="1"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31"/>
    </row>
  </sheetData>
  <sheetProtection algorithmName="SHA-512" hashValue="0/Y3LxOsEfBqEyPECUchLXtKunrHxlQpq8NAbkynUrOi87pB/wmGs0/aP5Aibwf/PitHeGSWLWhMcAJ5onIuzg==" saltValue="k42MUIdmKAv4jYfrVMOFEXPAA+xKtd4jrQuitJn6oNBpUwbix8GUfHN8f7TeGWj116ROuDhlujV5f0PVHJavBQ==" spinCount="100000" sheet="1" objects="1" scenarios="1" formatColumns="0" formatRows="0" autoFilter="0"/>
  <autoFilter ref="C86:K94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hyperlinks>
    <hyperlink ref="F91" r:id="rId1" display="https://podminky.urs.cz/item/CS_URS_2022_01/767832102"/>
    <hyperlink ref="F94" r:id="rId2" display="https://podminky.urs.cz/item/CS_URS_2022_01/998767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4"/>
  <headerFooter>
    <oddFooter>&amp;CStrana &amp;P z &amp;N</oddFoot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BM33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6" t="s">
        <v>113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79</v>
      </c>
    </row>
    <row r="4" spans="2:46" ht="24.95" customHeight="1">
      <c r="B4" s="19"/>
      <c r="D4" s="20" t="s">
        <v>151</v>
      </c>
      <c r="L4" s="19"/>
      <c r="M4" s="89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316" t="str">
        <f>'Rekapitulace stavby'!K6</f>
        <v>Rekonstrukce školní jídelny v budově č.p. 190</v>
      </c>
      <c r="F7" s="317"/>
      <c r="G7" s="317"/>
      <c r="H7" s="317"/>
      <c r="L7" s="19"/>
    </row>
    <row r="8" spans="2:12" s="1" customFormat="1" ht="12" customHeight="1">
      <c r="B8" s="31"/>
      <c r="D8" s="26" t="s">
        <v>152</v>
      </c>
      <c r="L8" s="31"/>
    </row>
    <row r="9" spans="2:12" s="1" customFormat="1" ht="16.5" customHeight="1">
      <c r="B9" s="31"/>
      <c r="E9" s="282" t="s">
        <v>1474</v>
      </c>
      <c r="F9" s="318"/>
      <c r="G9" s="318"/>
      <c r="H9" s="318"/>
      <c r="L9" s="31"/>
    </row>
    <row r="10" spans="2:12" s="1" customFormat="1" ht="11.25">
      <c r="B10" s="31"/>
      <c r="L10" s="31"/>
    </row>
    <row r="11" spans="2:12" s="1" customFormat="1" ht="12" customHeight="1">
      <c r="B11" s="31"/>
      <c r="D11" s="26" t="s">
        <v>18</v>
      </c>
      <c r="F11" s="24" t="s">
        <v>19</v>
      </c>
      <c r="I11" s="26" t="s">
        <v>20</v>
      </c>
      <c r="J11" s="24" t="s">
        <v>19</v>
      </c>
      <c r="L11" s="31"/>
    </row>
    <row r="12" spans="2:12" s="1" customFormat="1" ht="12" customHeight="1">
      <c r="B12" s="31"/>
      <c r="D12" s="26" t="s">
        <v>21</v>
      </c>
      <c r="F12" s="24" t="s">
        <v>22</v>
      </c>
      <c r="I12" s="26" t="s">
        <v>23</v>
      </c>
      <c r="J12" s="48" t="str">
        <f>'Rekapitulace stavby'!AN8</f>
        <v>28. 3. 2022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25</v>
      </c>
      <c r="I14" s="26" t="s">
        <v>26</v>
      </c>
      <c r="J14" s="24" t="s">
        <v>19</v>
      </c>
      <c r="L14" s="31"/>
    </row>
    <row r="15" spans="2:12" s="1" customFormat="1" ht="18" customHeight="1">
      <c r="B15" s="31"/>
      <c r="E15" s="24" t="s">
        <v>440</v>
      </c>
      <c r="I15" s="26" t="s">
        <v>27</v>
      </c>
      <c r="J15" s="24" t="s">
        <v>19</v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28</v>
      </c>
      <c r="I17" s="26" t="s">
        <v>26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319" t="str">
        <f>'Rekapitulace stavby'!E14</f>
        <v>Vyplň údaj</v>
      </c>
      <c r="F18" s="300"/>
      <c r="G18" s="300"/>
      <c r="H18" s="300"/>
      <c r="I18" s="26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30</v>
      </c>
      <c r="I20" s="26" t="s">
        <v>26</v>
      </c>
      <c r="J20" s="24" t="s">
        <v>157</v>
      </c>
      <c r="L20" s="31"/>
    </row>
    <row r="21" spans="2:12" s="1" customFormat="1" ht="18" customHeight="1">
      <c r="B21" s="31"/>
      <c r="E21" s="24" t="s">
        <v>33</v>
      </c>
      <c r="I21" s="26" t="s">
        <v>27</v>
      </c>
      <c r="J21" s="24" t="s">
        <v>158</v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32</v>
      </c>
      <c r="I23" s="26" t="s">
        <v>26</v>
      </c>
      <c r="J23" s="24" t="s">
        <v>19</v>
      </c>
      <c r="L23" s="31"/>
    </row>
    <row r="24" spans="2:12" s="1" customFormat="1" ht="18" customHeight="1">
      <c r="B24" s="31"/>
      <c r="E24" s="24" t="s">
        <v>159</v>
      </c>
      <c r="I24" s="26" t="s">
        <v>27</v>
      </c>
      <c r="J24" s="24" t="s">
        <v>19</v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34</v>
      </c>
      <c r="L26" s="31"/>
    </row>
    <row r="27" spans="2:12" s="7" customFormat="1" ht="16.5" customHeight="1">
      <c r="B27" s="90"/>
      <c r="E27" s="305" t="s">
        <v>19</v>
      </c>
      <c r="F27" s="305"/>
      <c r="G27" s="305"/>
      <c r="H27" s="305"/>
      <c r="L27" s="90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49"/>
      <c r="E29" s="49"/>
      <c r="F29" s="49"/>
      <c r="G29" s="49"/>
      <c r="H29" s="49"/>
      <c r="I29" s="49"/>
      <c r="J29" s="49"/>
      <c r="K29" s="49"/>
      <c r="L29" s="31"/>
    </row>
    <row r="30" spans="2:12" s="1" customFormat="1" ht="25.35" customHeight="1">
      <c r="B30" s="31"/>
      <c r="D30" s="91" t="s">
        <v>36</v>
      </c>
      <c r="J30" s="62">
        <f>ROUND(J94,2)</f>
        <v>0</v>
      </c>
      <c r="L30" s="31"/>
    </row>
    <row r="31" spans="2:12" s="1" customFormat="1" ht="6.95" customHeight="1">
      <c r="B31" s="31"/>
      <c r="D31" s="49"/>
      <c r="E31" s="49"/>
      <c r="F31" s="49"/>
      <c r="G31" s="49"/>
      <c r="H31" s="49"/>
      <c r="I31" s="49"/>
      <c r="J31" s="49"/>
      <c r="K31" s="49"/>
      <c r="L31" s="31"/>
    </row>
    <row r="32" spans="2:12" s="1" customFormat="1" ht="14.45" customHeight="1">
      <c r="B32" s="31"/>
      <c r="F32" s="34" t="s">
        <v>38</v>
      </c>
      <c r="I32" s="34" t="s">
        <v>37</v>
      </c>
      <c r="J32" s="34" t="s">
        <v>39</v>
      </c>
      <c r="L32" s="31"/>
    </row>
    <row r="33" spans="2:12" s="1" customFormat="1" ht="14.45" customHeight="1">
      <c r="B33" s="31"/>
      <c r="D33" s="51" t="s">
        <v>40</v>
      </c>
      <c r="E33" s="26" t="s">
        <v>41</v>
      </c>
      <c r="F33" s="82">
        <f>ROUND((SUM(BE94:BE337)),2)</f>
        <v>0</v>
      </c>
      <c r="I33" s="92">
        <v>0.21</v>
      </c>
      <c r="J33" s="82">
        <f>ROUND(((SUM(BE94:BE337))*I33),2)</f>
        <v>0</v>
      </c>
      <c r="L33" s="31"/>
    </row>
    <row r="34" spans="2:12" s="1" customFormat="1" ht="14.45" customHeight="1">
      <c r="B34" s="31"/>
      <c r="E34" s="26" t="s">
        <v>42</v>
      </c>
      <c r="F34" s="82">
        <f>ROUND((SUM(BF94:BF337)),2)</f>
        <v>0</v>
      </c>
      <c r="I34" s="92">
        <v>0.15</v>
      </c>
      <c r="J34" s="82">
        <f>ROUND(((SUM(BF94:BF337))*I34),2)</f>
        <v>0</v>
      </c>
      <c r="L34" s="31"/>
    </row>
    <row r="35" spans="2:12" s="1" customFormat="1" ht="14.45" customHeight="1" hidden="1">
      <c r="B35" s="31"/>
      <c r="E35" s="26" t="s">
        <v>43</v>
      </c>
      <c r="F35" s="82">
        <f>ROUND((SUM(BG94:BG337)),2)</f>
        <v>0</v>
      </c>
      <c r="I35" s="92">
        <v>0.21</v>
      </c>
      <c r="J35" s="82">
        <f>0</f>
        <v>0</v>
      </c>
      <c r="L35" s="31"/>
    </row>
    <row r="36" spans="2:12" s="1" customFormat="1" ht="14.45" customHeight="1" hidden="1">
      <c r="B36" s="31"/>
      <c r="E36" s="26" t="s">
        <v>44</v>
      </c>
      <c r="F36" s="82">
        <f>ROUND((SUM(BH94:BH337)),2)</f>
        <v>0</v>
      </c>
      <c r="I36" s="92">
        <v>0.15</v>
      </c>
      <c r="J36" s="82">
        <f>0</f>
        <v>0</v>
      </c>
      <c r="L36" s="31"/>
    </row>
    <row r="37" spans="2:12" s="1" customFormat="1" ht="14.45" customHeight="1" hidden="1">
      <c r="B37" s="31"/>
      <c r="E37" s="26" t="s">
        <v>45</v>
      </c>
      <c r="F37" s="82">
        <f>ROUND((SUM(BI94:BI337)),2)</f>
        <v>0</v>
      </c>
      <c r="I37" s="92">
        <v>0</v>
      </c>
      <c r="J37" s="82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3"/>
      <c r="D39" s="94" t="s">
        <v>46</v>
      </c>
      <c r="E39" s="53"/>
      <c r="F39" s="53"/>
      <c r="G39" s="95" t="s">
        <v>47</v>
      </c>
      <c r="H39" s="96" t="s">
        <v>48</v>
      </c>
      <c r="I39" s="53"/>
      <c r="J39" s="97">
        <f>SUM(J30:J37)</f>
        <v>0</v>
      </c>
      <c r="K39" s="98"/>
      <c r="L39" s="31"/>
    </row>
    <row r="40" spans="2:12" s="1" customFormat="1" ht="14.45" customHeight="1"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31"/>
    </row>
    <row r="44" spans="2:12" s="1" customFormat="1" ht="6.95" customHeight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31"/>
    </row>
    <row r="45" spans="2:12" s="1" customFormat="1" ht="24.95" customHeight="1">
      <c r="B45" s="31"/>
      <c r="C45" s="20" t="s">
        <v>160</v>
      </c>
      <c r="L45" s="31"/>
    </row>
    <row r="46" spans="2:12" s="1" customFormat="1" ht="6.95" customHeight="1">
      <c r="B46" s="31"/>
      <c r="L46" s="31"/>
    </row>
    <row r="47" spans="2:12" s="1" customFormat="1" ht="12" customHeight="1">
      <c r="B47" s="31"/>
      <c r="C47" s="26" t="s">
        <v>16</v>
      </c>
      <c r="L47" s="31"/>
    </row>
    <row r="48" spans="2:12" s="1" customFormat="1" ht="16.5" customHeight="1">
      <c r="B48" s="31"/>
      <c r="E48" s="316" t="str">
        <f>E7</f>
        <v>Rekonstrukce školní jídelny v budově č.p. 190</v>
      </c>
      <c r="F48" s="317"/>
      <c r="G48" s="317"/>
      <c r="H48" s="317"/>
      <c r="L48" s="31"/>
    </row>
    <row r="49" spans="2:12" s="1" customFormat="1" ht="12" customHeight="1">
      <c r="B49" s="31"/>
      <c r="C49" s="26" t="s">
        <v>152</v>
      </c>
      <c r="L49" s="31"/>
    </row>
    <row r="50" spans="2:12" s="1" customFormat="1" ht="16.5" customHeight="1">
      <c r="B50" s="31"/>
      <c r="E50" s="282" t="str">
        <f>E9</f>
        <v>SO02 - Zdravotně technické instalace</v>
      </c>
      <c r="F50" s="318"/>
      <c r="G50" s="318"/>
      <c r="H50" s="318"/>
      <c r="L50" s="31"/>
    </row>
    <row r="51" spans="2:12" s="1" customFormat="1" ht="6.95" customHeight="1">
      <c r="B51" s="31"/>
      <c r="L51" s="31"/>
    </row>
    <row r="52" spans="2:12" s="1" customFormat="1" ht="12" customHeight="1">
      <c r="B52" s="31"/>
      <c r="C52" s="26" t="s">
        <v>21</v>
      </c>
      <c r="F52" s="24" t="str">
        <f>F12</f>
        <v xml:space="preserve"> </v>
      </c>
      <c r="I52" s="26" t="s">
        <v>23</v>
      </c>
      <c r="J52" s="48" t="str">
        <f>IF(J12="","",J12)</f>
        <v>28. 3. 2022</v>
      </c>
      <c r="L52" s="31"/>
    </row>
    <row r="53" spans="2:12" s="1" customFormat="1" ht="6.95" customHeight="1">
      <c r="B53" s="31"/>
      <c r="L53" s="31"/>
    </row>
    <row r="54" spans="2:12" s="1" customFormat="1" ht="25.7" customHeight="1">
      <c r="B54" s="31"/>
      <c r="C54" s="26" t="s">
        <v>25</v>
      </c>
      <c r="F54" s="24" t="str">
        <f>E15</f>
        <v>Město Jablunkov</v>
      </c>
      <c r="I54" s="26" t="s">
        <v>30</v>
      </c>
      <c r="J54" s="29" t="str">
        <f>E21</f>
        <v>Třinecká projekce, a. s.</v>
      </c>
      <c r="L54" s="31"/>
    </row>
    <row r="55" spans="2:12" s="1" customFormat="1" ht="15.2" customHeight="1">
      <c r="B55" s="31"/>
      <c r="C55" s="26" t="s">
        <v>28</v>
      </c>
      <c r="F55" s="24" t="str">
        <f>IF(E18="","",E18)</f>
        <v>Vyplň údaj</v>
      </c>
      <c r="I55" s="26" t="s">
        <v>32</v>
      </c>
      <c r="J55" s="29" t="str">
        <f>E24</f>
        <v>Radek Kultán</v>
      </c>
      <c r="L55" s="31"/>
    </row>
    <row r="56" spans="2:12" s="1" customFormat="1" ht="10.35" customHeight="1">
      <c r="B56" s="31"/>
      <c r="L56" s="31"/>
    </row>
    <row r="57" spans="2:12" s="1" customFormat="1" ht="29.25" customHeight="1">
      <c r="B57" s="31"/>
      <c r="C57" s="99" t="s">
        <v>161</v>
      </c>
      <c r="D57" s="93"/>
      <c r="E57" s="93"/>
      <c r="F57" s="93"/>
      <c r="G57" s="93"/>
      <c r="H57" s="93"/>
      <c r="I57" s="93"/>
      <c r="J57" s="100" t="s">
        <v>162</v>
      </c>
      <c r="K57" s="93"/>
      <c r="L57" s="31"/>
    </row>
    <row r="58" spans="2:12" s="1" customFormat="1" ht="10.35" customHeight="1">
      <c r="B58" s="31"/>
      <c r="L58" s="31"/>
    </row>
    <row r="59" spans="2:47" s="1" customFormat="1" ht="22.9" customHeight="1">
      <c r="B59" s="31"/>
      <c r="C59" s="101" t="s">
        <v>68</v>
      </c>
      <c r="J59" s="62">
        <f>J94</f>
        <v>0</v>
      </c>
      <c r="L59" s="31"/>
      <c r="AU59" s="16" t="s">
        <v>163</v>
      </c>
    </row>
    <row r="60" spans="2:12" s="8" customFormat="1" ht="24.95" customHeight="1">
      <c r="B60" s="102"/>
      <c r="D60" s="103" t="s">
        <v>164</v>
      </c>
      <c r="E60" s="104"/>
      <c r="F60" s="104"/>
      <c r="G60" s="104"/>
      <c r="H60" s="104"/>
      <c r="I60" s="104"/>
      <c r="J60" s="105">
        <f>J95</f>
        <v>0</v>
      </c>
      <c r="L60" s="102"/>
    </row>
    <row r="61" spans="2:12" s="9" customFormat="1" ht="19.9" customHeight="1">
      <c r="B61" s="106"/>
      <c r="D61" s="107" t="s">
        <v>958</v>
      </c>
      <c r="E61" s="108"/>
      <c r="F61" s="108"/>
      <c r="G61" s="108"/>
      <c r="H61" s="108"/>
      <c r="I61" s="108"/>
      <c r="J61" s="109">
        <f>J96</f>
        <v>0</v>
      </c>
      <c r="L61" s="106"/>
    </row>
    <row r="62" spans="2:12" s="9" customFormat="1" ht="19.9" customHeight="1">
      <c r="B62" s="106"/>
      <c r="D62" s="107" t="s">
        <v>1475</v>
      </c>
      <c r="E62" s="108"/>
      <c r="F62" s="108"/>
      <c r="G62" s="108"/>
      <c r="H62" s="108"/>
      <c r="I62" s="108"/>
      <c r="J62" s="109">
        <f>J120</f>
        <v>0</v>
      </c>
      <c r="L62" s="106"/>
    </row>
    <row r="63" spans="2:12" s="9" customFormat="1" ht="19.9" customHeight="1">
      <c r="B63" s="106"/>
      <c r="D63" s="107" t="s">
        <v>1476</v>
      </c>
      <c r="E63" s="108"/>
      <c r="F63" s="108"/>
      <c r="G63" s="108"/>
      <c r="H63" s="108"/>
      <c r="I63" s="108"/>
      <c r="J63" s="109">
        <f>J122</f>
        <v>0</v>
      </c>
      <c r="L63" s="106"/>
    </row>
    <row r="64" spans="2:12" s="9" customFormat="1" ht="19.9" customHeight="1">
      <c r="B64" s="106"/>
      <c r="D64" s="107" t="s">
        <v>241</v>
      </c>
      <c r="E64" s="108"/>
      <c r="F64" s="108"/>
      <c r="G64" s="108"/>
      <c r="H64" s="108"/>
      <c r="I64" s="108"/>
      <c r="J64" s="109">
        <f>J205</f>
        <v>0</v>
      </c>
      <c r="L64" s="106"/>
    </row>
    <row r="65" spans="2:12" s="9" customFormat="1" ht="19.9" customHeight="1">
      <c r="B65" s="106"/>
      <c r="D65" s="107" t="s">
        <v>166</v>
      </c>
      <c r="E65" s="108"/>
      <c r="F65" s="108"/>
      <c r="G65" s="108"/>
      <c r="H65" s="108"/>
      <c r="I65" s="108"/>
      <c r="J65" s="109">
        <f>J235</f>
        <v>0</v>
      </c>
      <c r="L65" s="106"/>
    </row>
    <row r="66" spans="2:12" s="9" customFormat="1" ht="19.9" customHeight="1">
      <c r="B66" s="106"/>
      <c r="D66" s="107" t="s">
        <v>242</v>
      </c>
      <c r="E66" s="108"/>
      <c r="F66" s="108"/>
      <c r="G66" s="108"/>
      <c r="H66" s="108"/>
      <c r="I66" s="108"/>
      <c r="J66" s="109">
        <f>J243</f>
        <v>0</v>
      </c>
      <c r="L66" s="106"/>
    </row>
    <row r="67" spans="2:12" s="8" customFormat="1" ht="24.95" customHeight="1">
      <c r="B67" s="102"/>
      <c r="D67" s="103" t="s">
        <v>243</v>
      </c>
      <c r="E67" s="104"/>
      <c r="F67" s="104"/>
      <c r="G67" s="104"/>
      <c r="H67" s="104"/>
      <c r="I67" s="104"/>
      <c r="J67" s="105">
        <f>J245</f>
        <v>0</v>
      </c>
      <c r="L67" s="102"/>
    </row>
    <row r="68" spans="2:12" s="9" customFormat="1" ht="19.9" customHeight="1">
      <c r="B68" s="106"/>
      <c r="D68" s="107" t="s">
        <v>1004</v>
      </c>
      <c r="E68" s="108"/>
      <c r="F68" s="108"/>
      <c r="G68" s="108"/>
      <c r="H68" s="108"/>
      <c r="I68" s="108"/>
      <c r="J68" s="109">
        <f>J246</f>
        <v>0</v>
      </c>
      <c r="L68" s="106"/>
    </row>
    <row r="69" spans="2:12" s="9" customFormat="1" ht="19.9" customHeight="1">
      <c r="B69" s="106"/>
      <c r="D69" s="107" t="s">
        <v>1477</v>
      </c>
      <c r="E69" s="108"/>
      <c r="F69" s="108"/>
      <c r="G69" s="108"/>
      <c r="H69" s="108"/>
      <c r="I69" s="108"/>
      <c r="J69" s="109">
        <f>J254</f>
        <v>0</v>
      </c>
      <c r="L69" s="106"/>
    </row>
    <row r="70" spans="2:12" s="9" customFormat="1" ht="19.9" customHeight="1">
      <c r="B70" s="106"/>
      <c r="D70" s="107" t="s">
        <v>1478</v>
      </c>
      <c r="E70" s="108"/>
      <c r="F70" s="108"/>
      <c r="G70" s="108"/>
      <c r="H70" s="108"/>
      <c r="I70" s="108"/>
      <c r="J70" s="109">
        <f>J273</f>
        <v>0</v>
      </c>
      <c r="L70" s="106"/>
    </row>
    <row r="71" spans="2:12" s="9" customFormat="1" ht="19.9" customHeight="1">
      <c r="B71" s="106"/>
      <c r="D71" s="107" t="s">
        <v>444</v>
      </c>
      <c r="E71" s="108"/>
      <c r="F71" s="108"/>
      <c r="G71" s="108"/>
      <c r="H71" s="108"/>
      <c r="I71" s="108"/>
      <c r="J71" s="109">
        <f>J311</f>
        <v>0</v>
      </c>
      <c r="L71" s="106"/>
    </row>
    <row r="72" spans="2:12" s="9" customFormat="1" ht="19.9" customHeight="1">
      <c r="B72" s="106"/>
      <c r="D72" s="107" t="s">
        <v>246</v>
      </c>
      <c r="E72" s="108"/>
      <c r="F72" s="108"/>
      <c r="G72" s="108"/>
      <c r="H72" s="108"/>
      <c r="I72" s="108"/>
      <c r="J72" s="109">
        <f>J331</f>
        <v>0</v>
      </c>
      <c r="L72" s="106"/>
    </row>
    <row r="73" spans="2:12" s="8" customFormat="1" ht="24.95" customHeight="1">
      <c r="B73" s="102"/>
      <c r="D73" s="103" t="s">
        <v>1479</v>
      </c>
      <c r="E73" s="104"/>
      <c r="F73" s="104"/>
      <c r="G73" s="104"/>
      <c r="H73" s="104"/>
      <c r="I73" s="104"/>
      <c r="J73" s="105">
        <f>J334</f>
        <v>0</v>
      </c>
      <c r="L73" s="102"/>
    </row>
    <row r="74" spans="2:12" s="9" customFormat="1" ht="19.9" customHeight="1">
      <c r="B74" s="106"/>
      <c r="D74" s="107" t="s">
        <v>1480</v>
      </c>
      <c r="E74" s="108"/>
      <c r="F74" s="108"/>
      <c r="G74" s="108"/>
      <c r="H74" s="108"/>
      <c r="I74" s="108"/>
      <c r="J74" s="109">
        <f>J335</f>
        <v>0</v>
      </c>
      <c r="L74" s="106"/>
    </row>
    <row r="75" spans="2:12" s="1" customFormat="1" ht="21.75" customHeight="1">
      <c r="B75" s="31"/>
      <c r="L75" s="31"/>
    </row>
    <row r="76" spans="2:12" s="1" customFormat="1" ht="6.95" customHeight="1"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31"/>
    </row>
    <row r="80" spans="2:12" s="1" customFormat="1" ht="6.95" customHeight="1"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31"/>
    </row>
    <row r="81" spans="2:12" s="1" customFormat="1" ht="24.95" customHeight="1">
      <c r="B81" s="31"/>
      <c r="C81" s="20" t="s">
        <v>167</v>
      </c>
      <c r="L81" s="31"/>
    </row>
    <row r="82" spans="2:12" s="1" customFormat="1" ht="6.95" customHeight="1">
      <c r="B82" s="31"/>
      <c r="L82" s="31"/>
    </row>
    <row r="83" spans="2:12" s="1" customFormat="1" ht="12" customHeight="1">
      <c r="B83" s="31"/>
      <c r="C83" s="26" t="s">
        <v>16</v>
      </c>
      <c r="L83" s="31"/>
    </row>
    <row r="84" spans="2:12" s="1" customFormat="1" ht="16.5" customHeight="1">
      <c r="B84" s="31"/>
      <c r="E84" s="316" t="str">
        <f>E7</f>
        <v>Rekonstrukce školní jídelny v budově č.p. 190</v>
      </c>
      <c r="F84" s="317"/>
      <c r="G84" s="317"/>
      <c r="H84" s="317"/>
      <c r="L84" s="31"/>
    </row>
    <row r="85" spans="2:12" s="1" customFormat="1" ht="12" customHeight="1">
      <c r="B85" s="31"/>
      <c r="C85" s="26" t="s">
        <v>152</v>
      </c>
      <c r="L85" s="31"/>
    </row>
    <row r="86" spans="2:12" s="1" customFormat="1" ht="16.5" customHeight="1">
      <c r="B86" s="31"/>
      <c r="E86" s="282" t="str">
        <f>E9</f>
        <v>SO02 - Zdravotně technické instalace</v>
      </c>
      <c r="F86" s="318"/>
      <c r="G86" s="318"/>
      <c r="H86" s="318"/>
      <c r="L86" s="31"/>
    </row>
    <row r="87" spans="2:12" s="1" customFormat="1" ht="6.95" customHeight="1">
      <c r="B87" s="31"/>
      <c r="L87" s="31"/>
    </row>
    <row r="88" spans="2:12" s="1" customFormat="1" ht="12" customHeight="1">
      <c r="B88" s="31"/>
      <c r="C88" s="26" t="s">
        <v>21</v>
      </c>
      <c r="F88" s="24" t="str">
        <f>F12</f>
        <v xml:space="preserve"> </v>
      </c>
      <c r="I88" s="26" t="s">
        <v>23</v>
      </c>
      <c r="J88" s="48" t="str">
        <f>IF(J12="","",J12)</f>
        <v>28. 3. 2022</v>
      </c>
      <c r="L88" s="31"/>
    </row>
    <row r="89" spans="2:12" s="1" customFormat="1" ht="6.95" customHeight="1">
      <c r="B89" s="31"/>
      <c r="L89" s="31"/>
    </row>
    <row r="90" spans="2:12" s="1" customFormat="1" ht="25.7" customHeight="1">
      <c r="B90" s="31"/>
      <c r="C90" s="26" t="s">
        <v>25</v>
      </c>
      <c r="F90" s="24" t="str">
        <f>E15</f>
        <v>Město Jablunkov</v>
      </c>
      <c r="I90" s="26" t="s">
        <v>30</v>
      </c>
      <c r="J90" s="29" t="str">
        <f>E21</f>
        <v>Třinecká projekce, a. s.</v>
      </c>
      <c r="L90" s="31"/>
    </row>
    <row r="91" spans="2:12" s="1" customFormat="1" ht="15.2" customHeight="1">
      <c r="B91" s="31"/>
      <c r="C91" s="26" t="s">
        <v>28</v>
      </c>
      <c r="F91" s="24" t="str">
        <f>IF(E18="","",E18)</f>
        <v>Vyplň údaj</v>
      </c>
      <c r="I91" s="26" t="s">
        <v>32</v>
      </c>
      <c r="J91" s="29" t="str">
        <f>E24</f>
        <v>Radek Kultán</v>
      </c>
      <c r="L91" s="31"/>
    </row>
    <row r="92" spans="2:12" s="1" customFormat="1" ht="10.35" customHeight="1">
      <c r="B92" s="31"/>
      <c r="L92" s="31"/>
    </row>
    <row r="93" spans="2:20" s="10" customFormat="1" ht="29.25" customHeight="1">
      <c r="B93" s="110"/>
      <c r="C93" s="111" t="s">
        <v>168</v>
      </c>
      <c r="D93" s="112" t="s">
        <v>55</v>
      </c>
      <c r="E93" s="112" t="s">
        <v>51</v>
      </c>
      <c r="F93" s="112" t="s">
        <v>52</v>
      </c>
      <c r="G93" s="112" t="s">
        <v>169</v>
      </c>
      <c r="H93" s="112" t="s">
        <v>170</v>
      </c>
      <c r="I93" s="112" t="s">
        <v>171</v>
      </c>
      <c r="J93" s="112" t="s">
        <v>162</v>
      </c>
      <c r="K93" s="113" t="s">
        <v>172</v>
      </c>
      <c r="L93" s="110"/>
      <c r="M93" s="55" t="s">
        <v>19</v>
      </c>
      <c r="N93" s="56" t="s">
        <v>40</v>
      </c>
      <c r="O93" s="56" t="s">
        <v>173</v>
      </c>
      <c r="P93" s="56" t="s">
        <v>174</v>
      </c>
      <c r="Q93" s="56" t="s">
        <v>175</v>
      </c>
      <c r="R93" s="56" t="s">
        <v>176</v>
      </c>
      <c r="S93" s="56" t="s">
        <v>177</v>
      </c>
      <c r="T93" s="57" t="s">
        <v>178</v>
      </c>
    </row>
    <row r="94" spans="2:63" s="1" customFormat="1" ht="22.9" customHeight="1">
      <c r="B94" s="31"/>
      <c r="C94" s="60" t="s">
        <v>179</v>
      </c>
      <c r="J94" s="114">
        <f>BK94</f>
        <v>0</v>
      </c>
      <c r="L94" s="31"/>
      <c r="M94" s="58"/>
      <c r="N94" s="49"/>
      <c r="O94" s="49"/>
      <c r="P94" s="115">
        <f>P95+P245+P334</f>
        <v>0</v>
      </c>
      <c r="Q94" s="49"/>
      <c r="R94" s="115">
        <f>R95+R245+R334</f>
        <v>7.319117670000001</v>
      </c>
      <c r="S94" s="49"/>
      <c r="T94" s="116">
        <f>T95+T245+T334</f>
        <v>79.536</v>
      </c>
      <c r="AT94" s="16" t="s">
        <v>69</v>
      </c>
      <c r="AU94" s="16" t="s">
        <v>163</v>
      </c>
      <c r="BK94" s="117">
        <f>BK95+BK245+BK334</f>
        <v>0</v>
      </c>
    </row>
    <row r="95" spans="2:63" s="11" customFormat="1" ht="25.9" customHeight="1">
      <c r="B95" s="118"/>
      <c r="D95" s="119" t="s">
        <v>69</v>
      </c>
      <c r="E95" s="120" t="s">
        <v>180</v>
      </c>
      <c r="F95" s="120" t="s">
        <v>181</v>
      </c>
      <c r="I95" s="121"/>
      <c r="J95" s="122">
        <f>BK95</f>
        <v>0</v>
      </c>
      <c r="L95" s="118"/>
      <c r="M95" s="123"/>
      <c r="P95" s="124">
        <f>P96+P120+P122+P205+P235+P243</f>
        <v>0</v>
      </c>
      <c r="R95" s="124">
        <f>R96+R120+R122+R205+R235+R243</f>
        <v>3.4540576700000005</v>
      </c>
      <c r="T95" s="125">
        <f>T96+T120+T122+T205+T235+T243</f>
        <v>79.536</v>
      </c>
      <c r="AR95" s="119" t="s">
        <v>77</v>
      </c>
      <c r="AT95" s="126" t="s">
        <v>69</v>
      </c>
      <c r="AU95" s="126" t="s">
        <v>70</v>
      </c>
      <c r="AY95" s="119" t="s">
        <v>182</v>
      </c>
      <c r="BK95" s="127">
        <f>BK96+BK120+BK122+BK205+BK235+BK243</f>
        <v>0</v>
      </c>
    </row>
    <row r="96" spans="2:63" s="11" customFormat="1" ht="22.9" customHeight="1">
      <c r="B96" s="118"/>
      <c r="D96" s="119" t="s">
        <v>69</v>
      </c>
      <c r="E96" s="128" t="s">
        <v>77</v>
      </c>
      <c r="F96" s="128" t="s">
        <v>959</v>
      </c>
      <c r="I96" s="121"/>
      <c r="J96" s="129">
        <f>BK96</f>
        <v>0</v>
      </c>
      <c r="L96" s="118"/>
      <c r="M96" s="123"/>
      <c r="P96" s="124">
        <f>SUM(P97:P119)</f>
        <v>0</v>
      </c>
      <c r="R96" s="124">
        <f>SUM(R97:R119)</f>
        <v>0</v>
      </c>
      <c r="T96" s="125">
        <f>SUM(T97:T119)</f>
        <v>24.387999999999998</v>
      </c>
      <c r="AR96" s="119" t="s">
        <v>77</v>
      </c>
      <c r="AT96" s="126" t="s">
        <v>69</v>
      </c>
      <c r="AU96" s="126" t="s">
        <v>77</v>
      </c>
      <c r="AY96" s="119" t="s">
        <v>182</v>
      </c>
      <c r="BK96" s="127">
        <f>SUM(BK97:BK119)</f>
        <v>0</v>
      </c>
    </row>
    <row r="97" spans="2:65" s="1" customFormat="1" ht="62.65" customHeight="1">
      <c r="B97" s="31"/>
      <c r="C97" s="130" t="s">
        <v>77</v>
      </c>
      <c r="D97" s="130" t="s">
        <v>185</v>
      </c>
      <c r="E97" s="131" t="s">
        <v>1481</v>
      </c>
      <c r="F97" s="132" t="s">
        <v>1482</v>
      </c>
      <c r="G97" s="133" t="s">
        <v>207</v>
      </c>
      <c r="H97" s="134">
        <v>2.8</v>
      </c>
      <c r="I97" s="135"/>
      <c r="J97" s="136">
        <f>ROUND(I97*H97,2)</f>
        <v>0</v>
      </c>
      <c r="K97" s="132" t="s">
        <v>1250</v>
      </c>
      <c r="L97" s="31"/>
      <c r="M97" s="137" t="s">
        <v>19</v>
      </c>
      <c r="N97" s="138" t="s">
        <v>41</v>
      </c>
      <c r="P97" s="139">
        <f>O97*H97</f>
        <v>0</v>
      </c>
      <c r="Q97" s="139">
        <v>0</v>
      </c>
      <c r="R97" s="139">
        <f>Q97*H97</f>
        <v>0</v>
      </c>
      <c r="S97" s="139">
        <v>0.26</v>
      </c>
      <c r="T97" s="140">
        <f>S97*H97</f>
        <v>0.728</v>
      </c>
      <c r="AR97" s="141" t="s">
        <v>190</v>
      </c>
      <c r="AT97" s="141" t="s">
        <v>185</v>
      </c>
      <c r="AU97" s="141" t="s">
        <v>79</v>
      </c>
      <c r="AY97" s="16" t="s">
        <v>182</v>
      </c>
      <c r="BE97" s="142">
        <f>IF(N97="základní",J97,0)</f>
        <v>0</v>
      </c>
      <c r="BF97" s="142">
        <f>IF(N97="snížená",J97,0)</f>
        <v>0</v>
      </c>
      <c r="BG97" s="142">
        <f>IF(N97="zákl. přenesená",J97,0)</f>
        <v>0</v>
      </c>
      <c r="BH97" s="142">
        <f>IF(N97="sníž. přenesená",J97,0)</f>
        <v>0</v>
      </c>
      <c r="BI97" s="142">
        <f>IF(N97="nulová",J97,0)</f>
        <v>0</v>
      </c>
      <c r="BJ97" s="16" t="s">
        <v>77</v>
      </c>
      <c r="BK97" s="142">
        <f>ROUND(I97*H97,2)</f>
        <v>0</v>
      </c>
      <c r="BL97" s="16" t="s">
        <v>190</v>
      </c>
      <c r="BM97" s="141" t="s">
        <v>1483</v>
      </c>
    </row>
    <row r="98" spans="2:65" s="1" customFormat="1" ht="76.35" customHeight="1">
      <c r="B98" s="31"/>
      <c r="C98" s="130" t="s">
        <v>79</v>
      </c>
      <c r="D98" s="130" t="s">
        <v>185</v>
      </c>
      <c r="E98" s="131" t="s">
        <v>1484</v>
      </c>
      <c r="F98" s="132" t="s">
        <v>1485</v>
      </c>
      <c r="G98" s="133" t="s">
        <v>207</v>
      </c>
      <c r="H98" s="134">
        <v>28</v>
      </c>
      <c r="I98" s="135"/>
      <c r="J98" s="136">
        <f>ROUND(I98*H98,2)</f>
        <v>0</v>
      </c>
      <c r="K98" s="132" t="s">
        <v>1486</v>
      </c>
      <c r="L98" s="31"/>
      <c r="M98" s="137" t="s">
        <v>19</v>
      </c>
      <c r="N98" s="138" t="s">
        <v>41</v>
      </c>
      <c r="P98" s="139">
        <f>O98*H98</f>
        <v>0</v>
      </c>
      <c r="Q98" s="139">
        <v>0</v>
      </c>
      <c r="R98" s="139">
        <f>Q98*H98</f>
        <v>0</v>
      </c>
      <c r="S98" s="139">
        <v>0.44</v>
      </c>
      <c r="T98" s="140">
        <f>S98*H98</f>
        <v>12.32</v>
      </c>
      <c r="AR98" s="141" t="s">
        <v>190</v>
      </c>
      <c r="AT98" s="141" t="s">
        <v>185</v>
      </c>
      <c r="AU98" s="141" t="s">
        <v>79</v>
      </c>
      <c r="AY98" s="16" t="s">
        <v>182</v>
      </c>
      <c r="BE98" s="142">
        <f>IF(N98="základní",J98,0)</f>
        <v>0</v>
      </c>
      <c r="BF98" s="142">
        <f>IF(N98="snížená",J98,0)</f>
        <v>0</v>
      </c>
      <c r="BG98" s="142">
        <f>IF(N98="zákl. přenesená",J98,0)</f>
        <v>0</v>
      </c>
      <c r="BH98" s="142">
        <f>IF(N98="sníž. přenesená",J98,0)</f>
        <v>0</v>
      </c>
      <c r="BI98" s="142">
        <f>IF(N98="nulová",J98,0)</f>
        <v>0</v>
      </c>
      <c r="BJ98" s="16" t="s">
        <v>77</v>
      </c>
      <c r="BK98" s="142">
        <f>ROUND(I98*H98,2)</f>
        <v>0</v>
      </c>
      <c r="BL98" s="16" t="s">
        <v>190</v>
      </c>
      <c r="BM98" s="141" t="s">
        <v>1487</v>
      </c>
    </row>
    <row r="99" spans="2:51" s="12" customFormat="1" ht="11.25">
      <c r="B99" s="147"/>
      <c r="D99" s="148" t="s">
        <v>194</v>
      </c>
      <c r="E99" s="149" t="s">
        <v>19</v>
      </c>
      <c r="F99" s="150" t="s">
        <v>413</v>
      </c>
      <c r="H99" s="151">
        <v>28</v>
      </c>
      <c r="I99" s="152"/>
      <c r="L99" s="147"/>
      <c r="M99" s="153"/>
      <c r="T99" s="154"/>
      <c r="AT99" s="149" t="s">
        <v>194</v>
      </c>
      <c r="AU99" s="149" t="s">
        <v>79</v>
      </c>
      <c r="AV99" s="12" t="s">
        <v>79</v>
      </c>
      <c r="AW99" s="12" t="s">
        <v>31</v>
      </c>
      <c r="AX99" s="12" t="s">
        <v>77</v>
      </c>
      <c r="AY99" s="149" t="s">
        <v>182</v>
      </c>
    </row>
    <row r="100" spans="2:65" s="1" customFormat="1" ht="66.75" customHeight="1">
      <c r="B100" s="31"/>
      <c r="C100" s="130" t="s">
        <v>118</v>
      </c>
      <c r="D100" s="130" t="s">
        <v>185</v>
      </c>
      <c r="E100" s="131" t="s">
        <v>1488</v>
      </c>
      <c r="F100" s="132" t="s">
        <v>1489</v>
      </c>
      <c r="G100" s="133" t="s">
        <v>207</v>
      </c>
      <c r="H100" s="134">
        <v>25.2</v>
      </c>
      <c r="I100" s="135"/>
      <c r="J100" s="136">
        <f>ROUND(I100*H100,2)</f>
        <v>0</v>
      </c>
      <c r="K100" s="132" t="s">
        <v>1486</v>
      </c>
      <c r="L100" s="31"/>
      <c r="M100" s="137" t="s">
        <v>19</v>
      </c>
      <c r="N100" s="138" t="s">
        <v>41</v>
      </c>
      <c r="P100" s="139">
        <f>O100*H100</f>
        <v>0</v>
      </c>
      <c r="Q100" s="139">
        <v>0</v>
      </c>
      <c r="R100" s="139">
        <f>Q100*H100</f>
        <v>0</v>
      </c>
      <c r="S100" s="139">
        <v>0.45</v>
      </c>
      <c r="T100" s="140">
        <f>S100*H100</f>
        <v>11.34</v>
      </c>
      <c r="AR100" s="141" t="s">
        <v>190</v>
      </c>
      <c r="AT100" s="141" t="s">
        <v>185</v>
      </c>
      <c r="AU100" s="141" t="s">
        <v>79</v>
      </c>
      <c r="AY100" s="16" t="s">
        <v>182</v>
      </c>
      <c r="BE100" s="142">
        <f>IF(N100="základní",J100,0)</f>
        <v>0</v>
      </c>
      <c r="BF100" s="142">
        <f>IF(N100="snížená",J100,0)</f>
        <v>0</v>
      </c>
      <c r="BG100" s="142">
        <f>IF(N100="zákl. přenesená",J100,0)</f>
        <v>0</v>
      </c>
      <c r="BH100" s="142">
        <f>IF(N100="sníž. přenesená",J100,0)</f>
        <v>0</v>
      </c>
      <c r="BI100" s="142">
        <f>IF(N100="nulová",J100,0)</f>
        <v>0</v>
      </c>
      <c r="BJ100" s="16" t="s">
        <v>77</v>
      </c>
      <c r="BK100" s="142">
        <f>ROUND(I100*H100,2)</f>
        <v>0</v>
      </c>
      <c r="BL100" s="16" t="s">
        <v>190</v>
      </c>
      <c r="BM100" s="141" t="s">
        <v>1490</v>
      </c>
    </row>
    <row r="101" spans="2:51" s="12" customFormat="1" ht="11.25">
      <c r="B101" s="147"/>
      <c r="D101" s="148" t="s">
        <v>194</v>
      </c>
      <c r="E101" s="149" t="s">
        <v>19</v>
      </c>
      <c r="F101" s="150" t="s">
        <v>1491</v>
      </c>
      <c r="H101" s="151">
        <v>25.2</v>
      </c>
      <c r="I101" s="152"/>
      <c r="L101" s="147"/>
      <c r="M101" s="153"/>
      <c r="T101" s="154"/>
      <c r="AT101" s="149" t="s">
        <v>194</v>
      </c>
      <c r="AU101" s="149" t="s">
        <v>79</v>
      </c>
      <c r="AV101" s="12" t="s">
        <v>79</v>
      </c>
      <c r="AW101" s="12" t="s">
        <v>31</v>
      </c>
      <c r="AX101" s="12" t="s">
        <v>77</v>
      </c>
      <c r="AY101" s="149" t="s">
        <v>182</v>
      </c>
    </row>
    <row r="102" spans="2:65" s="1" customFormat="1" ht="49.15" customHeight="1">
      <c r="B102" s="31"/>
      <c r="C102" s="130" t="s">
        <v>190</v>
      </c>
      <c r="D102" s="130" t="s">
        <v>185</v>
      </c>
      <c r="E102" s="131" t="s">
        <v>1492</v>
      </c>
      <c r="F102" s="132" t="s">
        <v>1493</v>
      </c>
      <c r="G102" s="133" t="s">
        <v>188</v>
      </c>
      <c r="H102" s="134">
        <v>241</v>
      </c>
      <c r="I102" s="135"/>
      <c r="J102" s="136">
        <f>ROUND(I102*H102,2)</f>
        <v>0</v>
      </c>
      <c r="K102" s="132" t="s">
        <v>1250</v>
      </c>
      <c r="L102" s="31"/>
      <c r="M102" s="137" t="s">
        <v>19</v>
      </c>
      <c r="N102" s="138" t="s">
        <v>41</v>
      </c>
      <c r="P102" s="139">
        <f>O102*H102</f>
        <v>0</v>
      </c>
      <c r="Q102" s="139">
        <v>0</v>
      </c>
      <c r="R102" s="139">
        <f>Q102*H102</f>
        <v>0</v>
      </c>
      <c r="S102" s="139">
        <v>0</v>
      </c>
      <c r="T102" s="140">
        <f>S102*H102</f>
        <v>0</v>
      </c>
      <c r="AR102" s="141" t="s">
        <v>190</v>
      </c>
      <c r="AT102" s="141" t="s">
        <v>185</v>
      </c>
      <c r="AU102" s="141" t="s">
        <v>79</v>
      </c>
      <c r="AY102" s="16" t="s">
        <v>182</v>
      </c>
      <c r="BE102" s="142">
        <f>IF(N102="základní",J102,0)</f>
        <v>0</v>
      </c>
      <c r="BF102" s="142">
        <f>IF(N102="snížená",J102,0)</f>
        <v>0</v>
      </c>
      <c r="BG102" s="142">
        <f>IF(N102="zákl. přenesená",J102,0)</f>
        <v>0</v>
      </c>
      <c r="BH102" s="142">
        <f>IF(N102="sníž. přenesená",J102,0)</f>
        <v>0</v>
      </c>
      <c r="BI102" s="142">
        <f>IF(N102="nulová",J102,0)</f>
        <v>0</v>
      </c>
      <c r="BJ102" s="16" t="s">
        <v>77</v>
      </c>
      <c r="BK102" s="142">
        <f>ROUND(I102*H102,2)</f>
        <v>0</v>
      </c>
      <c r="BL102" s="16" t="s">
        <v>190</v>
      </c>
      <c r="BM102" s="141" t="s">
        <v>1494</v>
      </c>
    </row>
    <row r="103" spans="2:51" s="12" customFormat="1" ht="11.25">
      <c r="B103" s="147"/>
      <c r="D103" s="148" t="s">
        <v>194</v>
      </c>
      <c r="E103" s="149" t="s">
        <v>19</v>
      </c>
      <c r="F103" s="150" t="s">
        <v>1495</v>
      </c>
      <c r="H103" s="151">
        <v>241</v>
      </c>
      <c r="I103" s="152"/>
      <c r="L103" s="147"/>
      <c r="M103" s="153"/>
      <c r="T103" s="154"/>
      <c r="AT103" s="149" t="s">
        <v>194</v>
      </c>
      <c r="AU103" s="149" t="s">
        <v>79</v>
      </c>
      <c r="AV103" s="12" t="s">
        <v>79</v>
      </c>
      <c r="AW103" s="12" t="s">
        <v>31</v>
      </c>
      <c r="AX103" s="12" t="s">
        <v>77</v>
      </c>
      <c r="AY103" s="149" t="s">
        <v>182</v>
      </c>
    </row>
    <row r="104" spans="2:65" s="1" customFormat="1" ht="66.75" customHeight="1">
      <c r="B104" s="31"/>
      <c r="C104" s="130" t="s">
        <v>217</v>
      </c>
      <c r="D104" s="130" t="s">
        <v>185</v>
      </c>
      <c r="E104" s="131" t="s">
        <v>1496</v>
      </c>
      <c r="F104" s="132" t="s">
        <v>1497</v>
      </c>
      <c r="G104" s="133" t="s">
        <v>188</v>
      </c>
      <c r="H104" s="134">
        <v>173.74</v>
      </c>
      <c r="I104" s="135"/>
      <c r="J104" s="136">
        <f>ROUND(I104*H104,2)</f>
        <v>0</v>
      </c>
      <c r="K104" s="132" t="s">
        <v>1250</v>
      </c>
      <c r="L104" s="31"/>
      <c r="M104" s="137" t="s">
        <v>19</v>
      </c>
      <c r="N104" s="138" t="s">
        <v>41</v>
      </c>
      <c r="P104" s="139">
        <f>O104*H104</f>
        <v>0</v>
      </c>
      <c r="Q104" s="139">
        <v>0</v>
      </c>
      <c r="R104" s="139">
        <f>Q104*H104</f>
        <v>0</v>
      </c>
      <c r="S104" s="139">
        <v>0</v>
      </c>
      <c r="T104" s="140">
        <f>S104*H104</f>
        <v>0</v>
      </c>
      <c r="AR104" s="141" t="s">
        <v>190</v>
      </c>
      <c r="AT104" s="141" t="s">
        <v>185</v>
      </c>
      <c r="AU104" s="141" t="s">
        <v>79</v>
      </c>
      <c r="AY104" s="16" t="s">
        <v>182</v>
      </c>
      <c r="BE104" s="142">
        <f>IF(N104="základní",J104,0)</f>
        <v>0</v>
      </c>
      <c r="BF104" s="142">
        <f>IF(N104="snížená",J104,0)</f>
        <v>0</v>
      </c>
      <c r="BG104" s="142">
        <f>IF(N104="zákl. přenesená",J104,0)</f>
        <v>0</v>
      </c>
      <c r="BH104" s="142">
        <f>IF(N104="sníž. přenesená",J104,0)</f>
        <v>0</v>
      </c>
      <c r="BI104" s="142">
        <f>IF(N104="nulová",J104,0)</f>
        <v>0</v>
      </c>
      <c r="BJ104" s="16" t="s">
        <v>77</v>
      </c>
      <c r="BK104" s="142">
        <f>ROUND(I104*H104,2)</f>
        <v>0</v>
      </c>
      <c r="BL104" s="16" t="s">
        <v>190</v>
      </c>
      <c r="BM104" s="141" t="s">
        <v>1498</v>
      </c>
    </row>
    <row r="105" spans="2:51" s="12" customFormat="1" ht="11.25">
      <c r="B105" s="147"/>
      <c r="D105" s="148" t="s">
        <v>194</v>
      </c>
      <c r="E105" s="149" t="s">
        <v>19</v>
      </c>
      <c r="F105" s="150" t="s">
        <v>1499</v>
      </c>
      <c r="H105" s="151">
        <v>173.74</v>
      </c>
      <c r="I105" s="152"/>
      <c r="L105" s="147"/>
      <c r="M105" s="153"/>
      <c r="T105" s="154"/>
      <c r="AT105" s="149" t="s">
        <v>194</v>
      </c>
      <c r="AU105" s="149" t="s">
        <v>79</v>
      </c>
      <c r="AV105" s="12" t="s">
        <v>79</v>
      </c>
      <c r="AW105" s="12" t="s">
        <v>31</v>
      </c>
      <c r="AX105" s="12" t="s">
        <v>77</v>
      </c>
      <c r="AY105" s="149" t="s">
        <v>182</v>
      </c>
    </row>
    <row r="106" spans="2:65" s="1" customFormat="1" ht="62.65" customHeight="1">
      <c r="B106" s="31"/>
      <c r="C106" s="130" t="s">
        <v>222</v>
      </c>
      <c r="D106" s="130" t="s">
        <v>185</v>
      </c>
      <c r="E106" s="131" t="s">
        <v>964</v>
      </c>
      <c r="F106" s="132" t="s">
        <v>965</v>
      </c>
      <c r="G106" s="133" t="s">
        <v>188</v>
      </c>
      <c r="H106" s="134">
        <v>154.13</v>
      </c>
      <c r="I106" s="135"/>
      <c r="J106" s="136">
        <f>ROUND(I106*H106,2)</f>
        <v>0</v>
      </c>
      <c r="K106" s="132" t="s">
        <v>1250</v>
      </c>
      <c r="L106" s="31"/>
      <c r="M106" s="137" t="s">
        <v>19</v>
      </c>
      <c r="N106" s="138" t="s">
        <v>41</v>
      </c>
      <c r="P106" s="139">
        <f>O106*H106</f>
        <v>0</v>
      </c>
      <c r="Q106" s="139">
        <v>0</v>
      </c>
      <c r="R106" s="139">
        <f>Q106*H106</f>
        <v>0</v>
      </c>
      <c r="S106" s="139">
        <v>0</v>
      </c>
      <c r="T106" s="140">
        <f>S106*H106</f>
        <v>0</v>
      </c>
      <c r="AR106" s="141" t="s">
        <v>190</v>
      </c>
      <c r="AT106" s="141" t="s">
        <v>185</v>
      </c>
      <c r="AU106" s="141" t="s">
        <v>79</v>
      </c>
      <c r="AY106" s="16" t="s">
        <v>182</v>
      </c>
      <c r="BE106" s="142">
        <f>IF(N106="základní",J106,0)</f>
        <v>0</v>
      </c>
      <c r="BF106" s="142">
        <f>IF(N106="snížená",J106,0)</f>
        <v>0</v>
      </c>
      <c r="BG106" s="142">
        <f>IF(N106="zákl. přenesená",J106,0)</f>
        <v>0</v>
      </c>
      <c r="BH106" s="142">
        <f>IF(N106="sníž. přenesená",J106,0)</f>
        <v>0</v>
      </c>
      <c r="BI106" s="142">
        <f>IF(N106="nulová",J106,0)</f>
        <v>0</v>
      </c>
      <c r="BJ106" s="16" t="s">
        <v>77</v>
      </c>
      <c r="BK106" s="142">
        <f>ROUND(I106*H106,2)</f>
        <v>0</v>
      </c>
      <c r="BL106" s="16" t="s">
        <v>190</v>
      </c>
      <c r="BM106" s="141" t="s">
        <v>1500</v>
      </c>
    </row>
    <row r="107" spans="2:51" s="12" customFormat="1" ht="11.25">
      <c r="B107" s="147"/>
      <c r="D107" s="148" t="s">
        <v>194</v>
      </c>
      <c r="E107" s="149" t="s">
        <v>19</v>
      </c>
      <c r="F107" s="150" t="s">
        <v>1501</v>
      </c>
      <c r="H107" s="151">
        <v>154.13</v>
      </c>
      <c r="I107" s="152"/>
      <c r="L107" s="147"/>
      <c r="M107" s="153"/>
      <c r="T107" s="154"/>
      <c r="AT107" s="149" t="s">
        <v>194</v>
      </c>
      <c r="AU107" s="149" t="s">
        <v>79</v>
      </c>
      <c r="AV107" s="12" t="s">
        <v>79</v>
      </c>
      <c r="AW107" s="12" t="s">
        <v>31</v>
      </c>
      <c r="AX107" s="12" t="s">
        <v>77</v>
      </c>
      <c r="AY107" s="149" t="s">
        <v>182</v>
      </c>
    </row>
    <row r="108" spans="2:65" s="1" customFormat="1" ht="37.9" customHeight="1">
      <c r="B108" s="31"/>
      <c r="C108" s="130" t="s">
        <v>228</v>
      </c>
      <c r="D108" s="130" t="s">
        <v>185</v>
      </c>
      <c r="E108" s="131" t="s">
        <v>1502</v>
      </c>
      <c r="F108" s="132" t="s">
        <v>1503</v>
      </c>
      <c r="G108" s="133" t="s">
        <v>188</v>
      </c>
      <c r="H108" s="134">
        <v>327.87</v>
      </c>
      <c r="I108" s="135"/>
      <c r="J108" s="136">
        <f>ROUND(I108*H108,2)</f>
        <v>0</v>
      </c>
      <c r="K108" s="132" t="s">
        <v>1250</v>
      </c>
      <c r="L108" s="31"/>
      <c r="M108" s="137" t="s">
        <v>19</v>
      </c>
      <c r="N108" s="138" t="s">
        <v>41</v>
      </c>
      <c r="P108" s="139">
        <f>O108*H108</f>
        <v>0</v>
      </c>
      <c r="Q108" s="139">
        <v>0</v>
      </c>
      <c r="R108" s="139">
        <f>Q108*H108</f>
        <v>0</v>
      </c>
      <c r="S108" s="139">
        <v>0</v>
      </c>
      <c r="T108" s="140">
        <f>S108*H108</f>
        <v>0</v>
      </c>
      <c r="AR108" s="141" t="s">
        <v>190</v>
      </c>
      <c r="AT108" s="141" t="s">
        <v>185</v>
      </c>
      <c r="AU108" s="141" t="s">
        <v>79</v>
      </c>
      <c r="AY108" s="16" t="s">
        <v>182</v>
      </c>
      <c r="BE108" s="142">
        <f>IF(N108="základní",J108,0)</f>
        <v>0</v>
      </c>
      <c r="BF108" s="142">
        <f>IF(N108="snížená",J108,0)</f>
        <v>0</v>
      </c>
      <c r="BG108" s="142">
        <f>IF(N108="zákl. přenesená",J108,0)</f>
        <v>0</v>
      </c>
      <c r="BH108" s="142">
        <f>IF(N108="sníž. přenesená",J108,0)</f>
        <v>0</v>
      </c>
      <c r="BI108" s="142">
        <f>IF(N108="nulová",J108,0)</f>
        <v>0</v>
      </c>
      <c r="BJ108" s="16" t="s">
        <v>77</v>
      </c>
      <c r="BK108" s="142">
        <f>ROUND(I108*H108,2)</f>
        <v>0</v>
      </c>
      <c r="BL108" s="16" t="s">
        <v>190</v>
      </c>
      <c r="BM108" s="141" t="s">
        <v>1504</v>
      </c>
    </row>
    <row r="109" spans="2:51" s="12" customFormat="1" ht="11.25">
      <c r="B109" s="147"/>
      <c r="D109" s="148" t="s">
        <v>194</v>
      </c>
      <c r="E109" s="149" t="s">
        <v>19</v>
      </c>
      <c r="F109" s="150" t="s">
        <v>1505</v>
      </c>
      <c r="H109" s="151">
        <v>327.87</v>
      </c>
      <c r="I109" s="152"/>
      <c r="L109" s="147"/>
      <c r="M109" s="153"/>
      <c r="T109" s="154"/>
      <c r="AT109" s="149" t="s">
        <v>194</v>
      </c>
      <c r="AU109" s="149" t="s">
        <v>79</v>
      </c>
      <c r="AV109" s="12" t="s">
        <v>79</v>
      </c>
      <c r="AW109" s="12" t="s">
        <v>31</v>
      </c>
      <c r="AX109" s="12" t="s">
        <v>77</v>
      </c>
      <c r="AY109" s="149" t="s">
        <v>182</v>
      </c>
    </row>
    <row r="110" spans="2:65" s="1" customFormat="1" ht="44.25" customHeight="1">
      <c r="B110" s="31"/>
      <c r="C110" s="130" t="s">
        <v>233</v>
      </c>
      <c r="D110" s="130" t="s">
        <v>185</v>
      </c>
      <c r="E110" s="131" t="s">
        <v>972</v>
      </c>
      <c r="F110" s="132" t="s">
        <v>743</v>
      </c>
      <c r="G110" s="133" t="s">
        <v>202</v>
      </c>
      <c r="H110" s="134">
        <v>277.434</v>
      </c>
      <c r="I110" s="135"/>
      <c r="J110" s="136">
        <f>ROUND(I110*H110,2)</f>
        <v>0</v>
      </c>
      <c r="K110" s="132" t="s">
        <v>1250</v>
      </c>
      <c r="L110" s="31"/>
      <c r="M110" s="137" t="s">
        <v>19</v>
      </c>
      <c r="N110" s="138" t="s">
        <v>41</v>
      </c>
      <c r="P110" s="139">
        <f>O110*H110</f>
        <v>0</v>
      </c>
      <c r="Q110" s="139">
        <v>0</v>
      </c>
      <c r="R110" s="139">
        <f>Q110*H110</f>
        <v>0</v>
      </c>
      <c r="S110" s="139">
        <v>0</v>
      </c>
      <c r="T110" s="140">
        <f>S110*H110</f>
        <v>0</v>
      </c>
      <c r="AR110" s="141" t="s">
        <v>190</v>
      </c>
      <c r="AT110" s="141" t="s">
        <v>185</v>
      </c>
      <c r="AU110" s="141" t="s">
        <v>79</v>
      </c>
      <c r="AY110" s="16" t="s">
        <v>182</v>
      </c>
      <c r="BE110" s="142">
        <f>IF(N110="základní",J110,0)</f>
        <v>0</v>
      </c>
      <c r="BF110" s="142">
        <f>IF(N110="snížená",J110,0)</f>
        <v>0</v>
      </c>
      <c r="BG110" s="142">
        <f>IF(N110="zákl. přenesená",J110,0)</f>
        <v>0</v>
      </c>
      <c r="BH110" s="142">
        <f>IF(N110="sníž. přenesená",J110,0)</f>
        <v>0</v>
      </c>
      <c r="BI110" s="142">
        <f>IF(N110="nulová",J110,0)</f>
        <v>0</v>
      </c>
      <c r="BJ110" s="16" t="s">
        <v>77</v>
      </c>
      <c r="BK110" s="142">
        <f>ROUND(I110*H110,2)</f>
        <v>0</v>
      </c>
      <c r="BL110" s="16" t="s">
        <v>190</v>
      </c>
      <c r="BM110" s="141" t="s">
        <v>1506</v>
      </c>
    </row>
    <row r="111" spans="2:51" s="12" customFormat="1" ht="11.25">
      <c r="B111" s="147"/>
      <c r="D111" s="148" t="s">
        <v>194</v>
      </c>
      <c r="E111" s="149" t="s">
        <v>19</v>
      </c>
      <c r="F111" s="150" t="s">
        <v>1507</v>
      </c>
      <c r="H111" s="151">
        <v>277.434</v>
      </c>
      <c r="I111" s="152"/>
      <c r="L111" s="147"/>
      <c r="M111" s="153"/>
      <c r="T111" s="154"/>
      <c r="AT111" s="149" t="s">
        <v>194</v>
      </c>
      <c r="AU111" s="149" t="s">
        <v>79</v>
      </c>
      <c r="AV111" s="12" t="s">
        <v>79</v>
      </c>
      <c r="AW111" s="12" t="s">
        <v>31</v>
      </c>
      <c r="AX111" s="12" t="s">
        <v>77</v>
      </c>
      <c r="AY111" s="149" t="s">
        <v>182</v>
      </c>
    </row>
    <row r="112" spans="2:65" s="1" customFormat="1" ht="37.9" customHeight="1">
      <c r="B112" s="31"/>
      <c r="C112" s="130" t="s">
        <v>183</v>
      </c>
      <c r="D112" s="130" t="s">
        <v>185</v>
      </c>
      <c r="E112" s="131" t="s">
        <v>975</v>
      </c>
      <c r="F112" s="132" t="s">
        <v>976</v>
      </c>
      <c r="G112" s="133" t="s">
        <v>188</v>
      </c>
      <c r="H112" s="134">
        <v>154.13</v>
      </c>
      <c r="I112" s="135"/>
      <c r="J112" s="136">
        <f>ROUND(I112*H112,2)</f>
        <v>0</v>
      </c>
      <c r="K112" s="132" t="s">
        <v>1250</v>
      </c>
      <c r="L112" s="31"/>
      <c r="M112" s="137" t="s">
        <v>19</v>
      </c>
      <c r="N112" s="138" t="s">
        <v>41</v>
      </c>
      <c r="P112" s="139">
        <f>O112*H112</f>
        <v>0</v>
      </c>
      <c r="Q112" s="139">
        <v>0</v>
      </c>
      <c r="R112" s="139">
        <f>Q112*H112</f>
        <v>0</v>
      </c>
      <c r="S112" s="139">
        <v>0</v>
      </c>
      <c r="T112" s="140">
        <f>S112*H112</f>
        <v>0</v>
      </c>
      <c r="AR112" s="141" t="s">
        <v>190</v>
      </c>
      <c r="AT112" s="141" t="s">
        <v>185</v>
      </c>
      <c r="AU112" s="141" t="s">
        <v>79</v>
      </c>
      <c r="AY112" s="16" t="s">
        <v>182</v>
      </c>
      <c r="BE112" s="142">
        <f>IF(N112="základní",J112,0)</f>
        <v>0</v>
      </c>
      <c r="BF112" s="142">
        <f>IF(N112="snížená",J112,0)</f>
        <v>0</v>
      </c>
      <c r="BG112" s="142">
        <f>IF(N112="zákl. přenesená",J112,0)</f>
        <v>0</v>
      </c>
      <c r="BH112" s="142">
        <f>IF(N112="sníž. přenesená",J112,0)</f>
        <v>0</v>
      </c>
      <c r="BI112" s="142">
        <f>IF(N112="nulová",J112,0)</f>
        <v>0</v>
      </c>
      <c r="BJ112" s="16" t="s">
        <v>77</v>
      </c>
      <c r="BK112" s="142">
        <f>ROUND(I112*H112,2)</f>
        <v>0</v>
      </c>
      <c r="BL112" s="16" t="s">
        <v>190</v>
      </c>
      <c r="BM112" s="141" t="s">
        <v>1508</v>
      </c>
    </row>
    <row r="113" spans="2:51" s="12" customFormat="1" ht="11.25">
      <c r="B113" s="147"/>
      <c r="D113" s="148" t="s">
        <v>194</v>
      </c>
      <c r="E113" s="149" t="s">
        <v>19</v>
      </c>
      <c r="F113" s="150" t="s">
        <v>1509</v>
      </c>
      <c r="H113" s="151">
        <v>154.13</v>
      </c>
      <c r="I113" s="152"/>
      <c r="L113" s="147"/>
      <c r="M113" s="153"/>
      <c r="T113" s="154"/>
      <c r="AT113" s="149" t="s">
        <v>194</v>
      </c>
      <c r="AU113" s="149" t="s">
        <v>79</v>
      </c>
      <c r="AV113" s="12" t="s">
        <v>79</v>
      </c>
      <c r="AW113" s="12" t="s">
        <v>31</v>
      </c>
      <c r="AX113" s="12" t="s">
        <v>77</v>
      </c>
      <c r="AY113" s="149" t="s">
        <v>182</v>
      </c>
    </row>
    <row r="114" spans="2:65" s="1" customFormat="1" ht="44.25" customHeight="1">
      <c r="B114" s="31"/>
      <c r="C114" s="130" t="s">
        <v>306</v>
      </c>
      <c r="D114" s="130" t="s">
        <v>185</v>
      </c>
      <c r="E114" s="131" t="s">
        <v>1510</v>
      </c>
      <c r="F114" s="132" t="s">
        <v>1511</v>
      </c>
      <c r="G114" s="133" t="s">
        <v>188</v>
      </c>
      <c r="H114" s="134">
        <v>86.87</v>
      </c>
      <c r="I114" s="135"/>
      <c r="J114" s="136">
        <f>ROUND(I114*H114,2)</f>
        <v>0</v>
      </c>
      <c r="K114" s="132" t="s">
        <v>1250</v>
      </c>
      <c r="L114" s="31"/>
      <c r="M114" s="137" t="s">
        <v>19</v>
      </c>
      <c r="N114" s="138" t="s">
        <v>41</v>
      </c>
      <c r="P114" s="139">
        <f>O114*H114</f>
        <v>0</v>
      </c>
      <c r="Q114" s="139">
        <v>0</v>
      </c>
      <c r="R114" s="139">
        <f>Q114*H114</f>
        <v>0</v>
      </c>
      <c r="S114" s="139">
        <v>0</v>
      </c>
      <c r="T114" s="140">
        <f>S114*H114</f>
        <v>0</v>
      </c>
      <c r="AR114" s="141" t="s">
        <v>190</v>
      </c>
      <c r="AT114" s="141" t="s">
        <v>185</v>
      </c>
      <c r="AU114" s="141" t="s">
        <v>79</v>
      </c>
      <c r="AY114" s="16" t="s">
        <v>182</v>
      </c>
      <c r="BE114" s="142">
        <f>IF(N114="základní",J114,0)</f>
        <v>0</v>
      </c>
      <c r="BF114" s="142">
        <f>IF(N114="snížená",J114,0)</f>
        <v>0</v>
      </c>
      <c r="BG114" s="142">
        <f>IF(N114="zákl. přenesená",J114,0)</f>
        <v>0</v>
      </c>
      <c r="BH114" s="142">
        <f>IF(N114="sníž. přenesená",J114,0)</f>
        <v>0</v>
      </c>
      <c r="BI114" s="142">
        <f>IF(N114="nulová",J114,0)</f>
        <v>0</v>
      </c>
      <c r="BJ114" s="16" t="s">
        <v>77</v>
      </c>
      <c r="BK114" s="142">
        <f>ROUND(I114*H114,2)</f>
        <v>0</v>
      </c>
      <c r="BL114" s="16" t="s">
        <v>190</v>
      </c>
      <c r="BM114" s="141" t="s">
        <v>1512</v>
      </c>
    </row>
    <row r="115" spans="2:51" s="12" customFormat="1" ht="11.25">
      <c r="B115" s="147"/>
      <c r="D115" s="148" t="s">
        <v>194</v>
      </c>
      <c r="E115" s="149" t="s">
        <v>19</v>
      </c>
      <c r="F115" s="150" t="s">
        <v>1513</v>
      </c>
      <c r="H115" s="151">
        <v>86.87</v>
      </c>
      <c r="I115" s="152"/>
      <c r="L115" s="147"/>
      <c r="M115" s="153"/>
      <c r="T115" s="154"/>
      <c r="AT115" s="149" t="s">
        <v>194</v>
      </c>
      <c r="AU115" s="149" t="s">
        <v>79</v>
      </c>
      <c r="AV115" s="12" t="s">
        <v>79</v>
      </c>
      <c r="AW115" s="12" t="s">
        <v>31</v>
      </c>
      <c r="AX115" s="12" t="s">
        <v>77</v>
      </c>
      <c r="AY115" s="149" t="s">
        <v>182</v>
      </c>
    </row>
    <row r="116" spans="2:65" s="1" customFormat="1" ht="66.75" customHeight="1">
      <c r="B116" s="31"/>
      <c r="C116" s="130" t="s">
        <v>311</v>
      </c>
      <c r="D116" s="130" t="s">
        <v>185</v>
      </c>
      <c r="E116" s="131" t="s">
        <v>1514</v>
      </c>
      <c r="F116" s="132" t="s">
        <v>1515</v>
      </c>
      <c r="G116" s="133" t="s">
        <v>188</v>
      </c>
      <c r="H116" s="134">
        <v>123.13</v>
      </c>
      <c r="I116" s="135"/>
      <c r="J116" s="136">
        <f>ROUND(I116*H116,2)</f>
        <v>0</v>
      </c>
      <c r="K116" s="132" t="s">
        <v>1516</v>
      </c>
      <c r="L116" s="31"/>
      <c r="M116" s="137" t="s">
        <v>19</v>
      </c>
      <c r="N116" s="138" t="s">
        <v>41</v>
      </c>
      <c r="P116" s="139">
        <f>O116*H116</f>
        <v>0</v>
      </c>
      <c r="Q116" s="139">
        <v>0</v>
      </c>
      <c r="R116" s="139">
        <f>Q116*H116</f>
        <v>0</v>
      </c>
      <c r="S116" s="139">
        <v>0</v>
      </c>
      <c r="T116" s="140">
        <f>S116*H116</f>
        <v>0</v>
      </c>
      <c r="AR116" s="141" t="s">
        <v>190</v>
      </c>
      <c r="AT116" s="141" t="s">
        <v>185</v>
      </c>
      <c r="AU116" s="141" t="s">
        <v>79</v>
      </c>
      <c r="AY116" s="16" t="s">
        <v>182</v>
      </c>
      <c r="BE116" s="142">
        <f>IF(N116="základní",J116,0)</f>
        <v>0</v>
      </c>
      <c r="BF116" s="142">
        <f>IF(N116="snížená",J116,0)</f>
        <v>0</v>
      </c>
      <c r="BG116" s="142">
        <f>IF(N116="zákl. přenesená",J116,0)</f>
        <v>0</v>
      </c>
      <c r="BH116" s="142">
        <f>IF(N116="sníž. přenesená",J116,0)</f>
        <v>0</v>
      </c>
      <c r="BI116" s="142">
        <f>IF(N116="nulová",J116,0)</f>
        <v>0</v>
      </c>
      <c r="BJ116" s="16" t="s">
        <v>77</v>
      </c>
      <c r="BK116" s="142">
        <f>ROUND(I116*H116,2)</f>
        <v>0</v>
      </c>
      <c r="BL116" s="16" t="s">
        <v>190</v>
      </c>
      <c r="BM116" s="141" t="s">
        <v>1517</v>
      </c>
    </row>
    <row r="117" spans="2:51" s="12" customFormat="1" ht="11.25">
      <c r="B117" s="147"/>
      <c r="D117" s="148" t="s">
        <v>194</v>
      </c>
      <c r="E117" s="149" t="s">
        <v>19</v>
      </c>
      <c r="F117" s="150" t="s">
        <v>1518</v>
      </c>
      <c r="H117" s="151">
        <v>123.13</v>
      </c>
      <c r="I117" s="152"/>
      <c r="L117" s="147"/>
      <c r="M117" s="153"/>
      <c r="T117" s="154"/>
      <c r="AT117" s="149" t="s">
        <v>194</v>
      </c>
      <c r="AU117" s="149" t="s">
        <v>79</v>
      </c>
      <c r="AV117" s="12" t="s">
        <v>79</v>
      </c>
      <c r="AW117" s="12" t="s">
        <v>31</v>
      </c>
      <c r="AX117" s="12" t="s">
        <v>77</v>
      </c>
      <c r="AY117" s="149" t="s">
        <v>182</v>
      </c>
    </row>
    <row r="118" spans="2:65" s="1" customFormat="1" ht="16.5" customHeight="1">
      <c r="B118" s="31"/>
      <c r="C118" s="165" t="s">
        <v>317</v>
      </c>
      <c r="D118" s="165" t="s">
        <v>277</v>
      </c>
      <c r="E118" s="166" t="s">
        <v>1519</v>
      </c>
      <c r="F118" s="167" t="s">
        <v>1520</v>
      </c>
      <c r="G118" s="168" t="s">
        <v>202</v>
      </c>
      <c r="H118" s="169">
        <v>246.26</v>
      </c>
      <c r="I118" s="170"/>
      <c r="J118" s="171">
        <f>ROUND(I118*H118,2)</f>
        <v>0</v>
      </c>
      <c r="K118" s="167" t="s">
        <v>1516</v>
      </c>
      <c r="L118" s="172"/>
      <c r="M118" s="173" t="s">
        <v>19</v>
      </c>
      <c r="N118" s="174" t="s">
        <v>41</v>
      </c>
      <c r="P118" s="139">
        <f>O118*H118</f>
        <v>0</v>
      </c>
      <c r="Q118" s="139">
        <v>0</v>
      </c>
      <c r="R118" s="139">
        <f>Q118*H118</f>
        <v>0</v>
      </c>
      <c r="S118" s="139">
        <v>0</v>
      </c>
      <c r="T118" s="140">
        <f>S118*H118</f>
        <v>0</v>
      </c>
      <c r="AR118" s="141" t="s">
        <v>233</v>
      </c>
      <c r="AT118" s="141" t="s">
        <v>277</v>
      </c>
      <c r="AU118" s="141" t="s">
        <v>79</v>
      </c>
      <c r="AY118" s="16" t="s">
        <v>182</v>
      </c>
      <c r="BE118" s="142">
        <f>IF(N118="základní",J118,0)</f>
        <v>0</v>
      </c>
      <c r="BF118" s="142">
        <f>IF(N118="snížená",J118,0)</f>
        <v>0</v>
      </c>
      <c r="BG118" s="142">
        <f>IF(N118="zákl. přenesená",J118,0)</f>
        <v>0</v>
      </c>
      <c r="BH118" s="142">
        <f>IF(N118="sníž. přenesená",J118,0)</f>
        <v>0</v>
      </c>
      <c r="BI118" s="142">
        <f>IF(N118="nulová",J118,0)</f>
        <v>0</v>
      </c>
      <c r="BJ118" s="16" t="s">
        <v>77</v>
      </c>
      <c r="BK118" s="142">
        <f>ROUND(I118*H118,2)</f>
        <v>0</v>
      </c>
      <c r="BL118" s="16" t="s">
        <v>190</v>
      </c>
      <c r="BM118" s="141" t="s">
        <v>1521</v>
      </c>
    </row>
    <row r="119" spans="2:51" s="12" customFormat="1" ht="11.25">
      <c r="B119" s="147"/>
      <c r="D119" s="148" t="s">
        <v>194</v>
      </c>
      <c r="F119" s="150" t="s">
        <v>1522</v>
      </c>
      <c r="H119" s="151">
        <v>246.26</v>
      </c>
      <c r="I119" s="152"/>
      <c r="L119" s="147"/>
      <c r="M119" s="153"/>
      <c r="T119" s="154"/>
      <c r="AT119" s="149" t="s">
        <v>194</v>
      </c>
      <c r="AU119" s="149" t="s">
        <v>79</v>
      </c>
      <c r="AV119" s="12" t="s">
        <v>79</v>
      </c>
      <c r="AW119" s="12" t="s">
        <v>4</v>
      </c>
      <c r="AX119" s="12" t="s">
        <v>77</v>
      </c>
      <c r="AY119" s="149" t="s">
        <v>182</v>
      </c>
    </row>
    <row r="120" spans="2:63" s="11" customFormat="1" ht="22.9" customHeight="1">
      <c r="B120" s="118"/>
      <c r="D120" s="119" t="s">
        <v>69</v>
      </c>
      <c r="E120" s="128" t="s">
        <v>217</v>
      </c>
      <c r="F120" s="128" t="s">
        <v>1523</v>
      </c>
      <c r="I120" s="121"/>
      <c r="J120" s="129">
        <f>BK120</f>
        <v>0</v>
      </c>
      <c r="L120" s="118"/>
      <c r="M120" s="123"/>
      <c r="P120" s="124">
        <f>P121</f>
        <v>0</v>
      </c>
      <c r="R120" s="124">
        <f>R121</f>
        <v>0</v>
      </c>
      <c r="T120" s="125">
        <f>T121</f>
        <v>0</v>
      </c>
      <c r="AR120" s="119" t="s">
        <v>77</v>
      </c>
      <c r="AT120" s="126" t="s">
        <v>69</v>
      </c>
      <c r="AU120" s="126" t="s">
        <v>77</v>
      </c>
      <c r="AY120" s="119" t="s">
        <v>182</v>
      </c>
      <c r="BK120" s="127">
        <f>BK121</f>
        <v>0</v>
      </c>
    </row>
    <row r="121" spans="2:65" s="1" customFormat="1" ht="24.2" customHeight="1">
      <c r="B121" s="31"/>
      <c r="C121" s="130" t="s">
        <v>324</v>
      </c>
      <c r="D121" s="130" t="s">
        <v>185</v>
      </c>
      <c r="E121" s="131" t="s">
        <v>1524</v>
      </c>
      <c r="F121" s="132" t="s">
        <v>1525</v>
      </c>
      <c r="G121" s="133" t="s">
        <v>207</v>
      </c>
      <c r="H121" s="134">
        <v>28</v>
      </c>
      <c r="I121" s="135"/>
      <c r="J121" s="136">
        <f>ROUND(I121*H121,2)</f>
        <v>0</v>
      </c>
      <c r="K121" s="132" t="s">
        <v>287</v>
      </c>
      <c r="L121" s="31"/>
      <c r="M121" s="137" t="s">
        <v>19</v>
      </c>
      <c r="N121" s="138" t="s">
        <v>41</v>
      </c>
      <c r="P121" s="139">
        <f>O121*H121</f>
        <v>0</v>
      </c>
      <c r="Q121" s="139">
        <v>0</v>
      </c>
      <c r="R121" s="139">
        <f>Q121*H121</f>
        <v>0</v>
      </c>
      <c r="S121" s="139">
        <v>0</v>
      </c>
      <c r="T121" s="140">
        <f>S121*H121</f>
        <v>0</v>
      </c>
      <c r="AR121" s="141" t="s">
        <v>190</v>
      </c>
      <c r="AT121" s="141" t="s">
        <v>185</v>
      </c>
      <c r="AU121" s="141" t="s">
        <v>79</v>
      </c>
      <c r="AY121" s="16" t="s">
        <v>182</v>
      </c>
      <c r="BE121" s="142">
        <f>IF(N121="základní",J121,0)</f>
        <v>0</v>
      </c>
      <c r="BF121" s="142">
        <f>IF(N121="snížená",J121,0)</f>
        <v>0</v>
      </c>
      <c r="BG121" s="142">
        <f>IF(N121="zákl. přenesená",J121,0)</f>
        <v>0</v>
      </c>
      <c r="BH121" s="142">
        <f>IF(N121="sníž. přenesená",J121,0)</f>
        <v>0</v>
      </c>
      <c r="BI121" s="142">
        <f>IF(N121="nulová",J121,0)</f>
        <v>0</v>
      </c>
      <c r="BJ121" s="16" t="s">
        <v>77</v>
      </c>
      <c r="BK121" s="142">
        <f>ROUND(I121*H121,2)</f>
        <v>0</v>
      </c>
      <c r="BL121" s="16" t="s">
        <v>190</v>
      </c>
      <c r="BM121" s="141" t="s">
        <v>1526</v>
      </c>
    </row>
    <row r="122" spans="2:63" s="11" customFormat="1" ht="22.9" customHeight="1">
      <c r="B122" s="118"/>
      <c r="D122" s="119" t="s">
        <v>69</v>
      </c>
      <c r="E122" s="128" t="s">
        <v>233</v>
      </c>
      <c r="F122" s="128" t="s">
        <v>1527</v>
      </c>
      <c r="I122" s="121"/>
      <c r="J122" s="129">
        <f>BK122</f>
        <v>0</v>
      </c>
      <c r="L122" s="118"/>
      <c r="M122" s="123"/>
      <c r="P122" s="124">
        <f>SUM(P123:P204)</f>
        <v>0</v>
      </c>
      <c r="R122" s="124">
        <f>SUM(R123:R204)</f>
        <v>3.3899851700000005</v>
      </c>
      <c r="T122" s="125">
        <f>SUM(T123:T204)</f>
        <v>0</v>
      </c>
      <c r="AR122" s="119" t="s">
        <v>77</v>
      </c>
      <c r="AT122" s="126" t="s">
        <v>69</v>
      </c>
      <c r="AU122" s="126" t="s">
        <v>77</v>
      </c>
      <c r="AY122" s="119" t="s">
        <v>182</v>
      </c>
      <c r="BK122" s="127">
        <f>SUM(BK123:BK204)</f>
        <v>0</v>
      </c>
    </row>
    <row r="123" spans="2:65" s="1" customFormat="1" ht="33" customHeight="1">
      <c r="B123" s="31"/>
      <c r="C123" s="130" t="s">
        <v>333</v>
      </c>
      <c r="D123" s="130" t="s">
        <v>185</v>
      </c>
      <c r="E123" s="131" t="s">
        <v>1528</v>
      </c>
      <c r="F123" s="132" t="s">
        <v>1529</v>
      </c>
      <c r="G123" s="133" t="s">
        <v>188</v>
      </c>
      <c r="H123" s="134">
        <v>31</v>
      </c>
      <c r="I123" s="135"/>
      <c r="J123" s="136">
        <f>ROUND(I123*H123,2)</f>
        <v>0</v>
      </c>
      <c r="K123" s="132" t="s">
        <v>1530</v>
      </c>
      <c r="L123" s="31"/>
      <c r="M123" s="137" t="s">
        <v>19</v>
      </c>
      <c r="N123" s="138" t="s">
        <v>41</v>
      </c>
      <c r="P123" s="139">
        <f>O123*H123</f>
        <v>0</v>
      </c>
      <c r="Q123" s="139">
        <v>0</v>
      </c>
      <c r="R123" s="139">
        <f>Q123*H123</f>
        <v>0</v>
      </c>
      <c r="S123" s="139">
        <v>0</v>
      </c>
      <c r="T123" s="140">
        <f>S123*H123</f>
        <v>0</v>
      </c>
      <c r="AR123" s="141" t="s">
        <v>190</v>
      </c>
      <c r="AT123" s="141" t="s">
        <v>185</v>
      </c>
      <c r="AU123" s="141" t="s">
        <v>79</v>
      </c>
      <c r="AY123" s="16" t="s">
        <v>182</v>
      </c>
      <c r="BE123" s="142">
        <f>IF(N123="základní",J123,0)</f>
        <v>0</v>
      </c>
      <c r="BF123" s="142">
        <f>IF(N123="snížená",J123,0)</f>
        <v>0</v>
      </c>
      <c r="BG123" s="142">
        <f>IF(N123="zákl. přenesená",J123,0)</f>
        <v>0</v>
      </c>
      <c r="BH123" s="142">
        <f>IF(N123="sníž. přenesená",J123,0)</f>
        <v>0</v>
      </c>
      <c r="BI123" s="142">
        <f>IF(N123="nulová",J123,0)</f>
        <v>0</v>
      </c>
      <c r="BJ123" s="16" t="s">
        <v>77</v>
      </c>
      <c r="BK123" s="142">
        <f>ROUND(I123*H123,2)</f>
        <v>0</v>
      </c>
      <c r="BL123" s="16" t="s">
        <v>190</v>
      </c>
      <c r="BM123" s="141" t="s">
        <v>1531</v>
      </c>
    </row>
    <row r="124" spans="2:47" s="1" customFormat="1" ht="19.5">
      <c r="B124" s="31"/>
      <c r="D124" s="148" t="s">
        <v>281</v>
      </c>
      <c r="F124" s="175" t="s">
        <v>1532</v>
      </c>
      <c r="I124" s="145"/>
      <c r="L124" s="31"/>
      <c r="M124" s="146"/>
      <c r="T124" s="52"/>
      <c r="AT124" s="16" t="s">
        <v>281</v>
      </c>
      <c r="AU124" s="16" t="s">
        <v>79</v>
      </c>
    </row>
    <row r="125" spans="2:65" s="1" customFormat="1" ht="44.25" customHeight="1">
      <c r="B125" s="31"/>
      <c r="C125" s="130" t="s">
        <v>8</v>
      </c>
      <c r="D125" s="130" t="s">
        <v>185</v>
      </c>
      <c r="E125" s="131" t="s">
        <v>1533</v>
      </c>
      <c r="F125" s="132" t="s">
        <v>1534</v>
      </c>
      <c r="G125" s="133" t="s">
        <v>292</v>
      </c>
      <c r="H125" s="134">
        <v>500</v>
      </c>
      <c r="I125" s="135"/>
      <c r="J125" s="136">
        <f>ROUND(I125*H125,2)</f>
        <v>0</v>
      </c>
      <c r="K125" s="132" t="s">
        <v>1250</v>
      </c>
      <c r="L125" s="31"/>
      <c r="M125" s="137" t="s">
        <v>19</v>
      </c>
      <c r="N125" s="138" t="s">
        <v>41</v>
      </c>
      <c r="P125" s="139">
        <f>O125*H125</f>
        <v>0</v>
      </c>
      <c r="Q125" s="139">
        <v>0</v>
      </c>
      <c r="R125" s="139">
        <f>Q125*H125</f>
        <v>0</v>
      </c>
      <c r="S125" s="139">
        <v>0</v>
      </c>
      <c r="T125" s="140">
        <f>S125*H125</f>
        <v>0</v>
      </c>
      <c r="AR125" s="141" t="s">
        <v>190</v>
      </c>
      <c r="AT125" s="141" t="s">
        <v>185</v>
      </c>
      <c r="AU125" s="141" t="s">
        <v>79</v>
      </c>
      <c r="AY125" s="16" t="s">
        <v>182</v>
      </c>
      <c r="BE125" s="142">
        <f>IF(N125="základní",J125,0)</f>
        <v>0</v>
      </c>
      <c r="BF125" s="142">
        <f>IF(N125="snížená",J125,0)</f>
        <v>0</v>
      </c>
      <c r="BG125" s="142">
        <f>IF(N125="zákl. přenesená",J125,0)</f>
        <v>0</v>
      </c>
      <c r="BH125" s="142">
        <f>IF(N125="sníž. přenesená",J125,0)</f>
        <v>0</v>
      </c>
      <c r="BI125" s="142">
        <f>IF(N125="nulová",J125,0)</f>
        <v>0</v>
      </c>
      <c r="BJ125" s="16" t="s">
        <v>77</v>
      </c>
      <c r="BK125" s="142">
        <f>ROUND(I125*H125,2)</f>
        <v>0</v>
      </c>
      <c r="BL125" s="16" t="s">
        <v>190</v>
      </c>
      <c r="BM125" s="141" t="s">
        <v>1535</v>
      </c>
    </row>
    <row r="126" spans="2:65" s="1" customFormat="1" ht="21.75" customHeight="1">
      <c r="B126" s="31"/>
      <c r="C126" s="165" t="s">
        <v>336</v>
      </c>
      <c r="D126" s="165" t="s">
        <v>277</v>
      </c>
      <c r="E126" s="166" t="s">
        <v>1536</v>
      </c>
      <c r="F126" s="167" t="s">
        <v>1537</v>
      </c>
      <c r="G126" s="168" t="s">
        <v>292</v>
      </c>
      <c r="H126" s="169">
        <v>500</v>
      </c>
      <c r="I126" s="170"/>
      <c r="J126" s="171">
        <f>ROUND(I126*H126,2)</f>
        <v>0</v>
      </c>
      <c r="K126" s="167" t="s">
        <v>189</v>
      </c>
      <c r="L126" s="172"/>
      <c r="M126" s="173" t="s">
        <v>19</v>
      </c>
      <c r="N126" s="174" t="s">
        <v>41</v>
      </c>
      <c r="P126" s="139">
        <f>O126*H126</f>
        <v>0</v>
      </c>
      <c r="Q126" s="139">
        <v>0.00043</v>
      </c>
      <c r="R126" s="139">
        <f>Q126*H126</f>
        <v>0.215</v>
      </c>
      <c r="S126" s="139">
        <v>0</v>
      </c>
      <c r="T126" s="140">
        <f>S126*H126</f>
        <v>0</v>
      </c>
      <c r="AR126" s="141" t="s">
        <v>233</v>
      </c>
      <c r="AT126" s="141" t="s">
        <v>277</v>
      </c>
      <c r="AU126" s="141" t="s">
        <v>79</v>
      </c>
      <c r="AY126" s="16" t="s">
        <v>182</v>
      </c>
      <c r="BE126" s="142">
        <f>IF(N126="základní",J126,0)</f>
        <v>0</v>
      </c>
      <c r="BF126" s="142">
        <f>IF(N126="snížená",J126,0)</f>
        <v>0</v>
      </c>
      <c r="BG126" s="142">
        <f>IF(N126="zákl. přenesená",J126,0)</f>
        <v>0</v>
      </c>
      <c r="BH126" s="142">
        <f>IF(N126="sníž. přenesená",J126,0)</f>
        <v>0</v>
      </c>
      <c r="BI126" s="142">
        <f>IF(N126="nulová",J126,0)</f>
        <v>0</v>
      </c>
      <c r="BJ126" s="16" t="s">
        <v>77</v>
      </c>
      <c r="BK126" s="142">
        <f>ROUND(I126*H126,2)</f>
        <v>0</v>
      </c>
      <c r="BL126" s="16" t="s">
        <v>190</v>
      </c>
      <c r="BM126" s="141" t="s">
        <v>1538</v>
      </c>
    </row>
    <row r="127" spans="2:65" s="1" customFormat="1" ht="33" customHeight="1">
      <c r="B127" s="31"/>
      <c r="C127" s="130" t="s">
        <v>350</v>
      </c>
      <c r="D127" s="130" t="s">
        <v>185</v>
      </c>
      <c r="E127" s="131" t="s">
        <v>1539</v>
      </c>
      <c r="F127" s="132" t="s">
        <v>1540</v>
      </c>
      <c r="G127" s="133" t="s">
        <v>292</v>
      </c>
      <c r="H127" s="134">
        <v>155</v>
      </c>
      <c r="I127" s="135"/>
      <c r="J127" s="136">
        <f>ROUND(I127*H127,2)</f>
        <v>0</v>
      </c>
      <c r="K127" s="132" t="s">
        <v>1250</v>
      </c>
      <c r="L127" s="31"/>
      <c r="M127" s="137" t="s">
        <v>19</v>
      </c>
      <c r="N127" s="138" t="s">
        <v>41</v>
      </c>
      <c r="P127" s="139">
        <f>O127*H127</f>
        <v>0</v>
      </c>
      <c r="Q127" s="139">
        <v>1E-05</v>
      </c>
      <c r="R127" s="139">
        <f>Q127*H127</f>
        <v>0.0015500000000000002</v>
      </c>
      <c r="S127" s="139">
        <v>0</v>
      </c>
      <c r="T127" s="140">
        <f>S127*H127</f>
        <v>0</v>
      </c>
      <c r="AR127" s="141" t="s">
        <v>190</v>
      </c>
      <c r="AT127" s="141" t="s">
        <v>185</v>
      </c>
      <c r="AU127" s="141" t="s">
        <v>79</v>
      </c>
      <c r="AY127" s="16" t="s">
        <v>182</v>
      </c>
      <c r="BE127" s="142">
        <f>IF(N127="základní",J127,0)</f>
        <v>0</v>
      </c>
      <c r="BF127" s="142">
        <f>IF(N127="snížená",J127,0)</f>
        <v>0</v>
      </c>
      <c r="BG127" s="142">
        <f>IF(N127="zákl. přenesená",J127,0)</f>
        <v>0</v>
      </c>
      <c r="BH127" s="142">
        <f>IF(N127="sníž. přenesená",J127,0)</f>
        <v>0</v>
      </c>
      <c r="BI127" s="142">
        <f>IF(N127="nulová",J127,0)</f>
        <v>0</v>
      </c>
      <c r="BJ127" s="16" t="s">
        <v>77</v>
      </c>
      <c r="BK127" s="142">
        <f>ROUND(I127*H127,2)</f>
        <v>0</v>
      </c>
      <c r="BL127" s="16" t="s">
        <v>190</v>
      </c>
      <c r="BM127" s="141" t="s">
        <v>1541</v>
      </c>
    </row>
    <row r="128" spans="2:51" s="12" customFormat="1" ht="11.25">
      <c r="B128" s="147"/>
      <c r="D128" s="148" t="s">
        <v>194</v>
      </c>
      <c r="E128" s="149" t="s">
        <v>19</v>
      </c>
      <c r="F128" s="150" t="s">
        <v>1542</v>
      </c>
      <c r="H128" s="151">
        <v>155</v>
      </c>
      <c r="I128" s="152"/>
      <c r="L128" s="147"/>
      <c r="M128" s="153"/>
      <c r="T128" s="154"/>
      <c r="AT128" s="149" t="s">
        <v>194</v>
      </c>
      <c r="AU128" s="149" t="s">
        <v>79</v>
      </c>
      <c r="AV128" s="12" t="s">
        <v>79</v>
      </c>
      <c r="AW128" s="12" t="s">
        <v>31</v>
      </c>
      <c r="AX128" s="12" t="s">
        <v>77</v>
      </c>
      <c r="AY128" s="149" t="s">
        <v>182</v>
      </c>
    </row>
    <row r="129" spans="2:65" s="1" customFormat="1" ht="21.75" customHeight="1">
      <c r="B129" s="31"/>
      <c r="C129" s="165" t="s">
        <v>355</v>
      </c>
      <c r="D129" s="165" t="s">
        <v>277</v>
      </c>
      <c r="E129" s="166" t="s">
        <v>1543</v>
      </c>
      <c r="F129" s="167" t="s">
        <v>1544</v>
      </c>
      <c r="G129" s="168" t="s">
        <v>292</v>
      </c>
      <c r="H129" s="169">
        <v>157.325</v>
      </c>
      <c r="I129" s="170"/>
      <c r="J129" s="171">
        <f>ROUND(I129*H129,2)</f>
        <v>0</v>
      </c>
      <c r="K129" s="167" t="s">
        <v>1250</v>
      </c>
      <c r="L129" s="172"/>
      <c r="M129" s="173" t="s">
        <v>19</v>
      </c>
      <c r="N129" s="174" t="s">
        <v>41</v>
      </c>
      <c r="P129" s="139">
        <f>O129*H129</f>
        <v>0</v>
      </c>
      <c r="Q129" s="139">
        <v>0.00159</v>
      </c>
      <c r="R129" s="139">
        <f>Q129*H129</f>
        <v>0.25014675</v>
      </c>
      <c r="S129" s="139">
        <v>0</v>
      </c>
      <c r="T129" s="140">
        <f>S129*H129</f>
        <v>0</v>
      </c>
      <c r="AR129" s="141" t="s">
        <v>233</v>
      </c>
      <c r="AT129" s="141" t="s">
        <v>277</v>
      </c>
      <c r="AU129" s="141" t="s">
        <v>79</v>
      </c>
      <c r="AY129" s="16" t="s">
        <v>182</v>
      </c>
      <c r="BE129" s="142">
        <f>IF(N129="základní",J129,0)</f>
        <v>0</v>
      </c>
      <c r="BF129" s="142">
        <f>IF(N129="snížená",J129,0)</f>
        <v>0</v>
      </c>
      <c r="BG129" s="142">
        <f>IF(N129="zákl. přenesená",J129,0)</f>
        <v>0</v>
      </c>
      <c r="BH129" s="142">
        <f>IF(N129="sníž. přenesená",J129,0)</f>
        <v>0</v>
      </c>
      <c r="BI129" s="142">
        <f>IF(N129="nulová",J129,0)</f>
        <v>0</v>
      </c>
      <c r="BJ129" s="16" t="s">
        <v>77</v>
      </c>
      <c r="BK129" s="142">
        <f>ROUND(I129*H129,2)</f>
        <v>0</v>
      </c>
      <c r="BL129" s="16" t="s">
        <v>190</v>
      </c>
      <c r="BM129" s="141" t="s">
        <v>1545</v>
      </c>
    </row>
    <row r="130" spans="2:51" s="12" customFormat="1" ht="11.25">
      <c r="B130" s="147"/>
      <c r="D130" s="148" t="s">
        <v>194</v>
      </c>
      <c r="F130" s="150" t="s">
        <v>1546</v>
      </c>
      <c r="H130" s="151">
        <v>157.325</v>
      </c>
      <c r="I130" s="152"/>
      <c r="L130" s="147"/>
      <c r="M130" s="153"/>
      <c r="T130" s="154"/>
      <c r="AT130" s="149" t="s">
        <v>194</v>
      </c>
      <c r="AU130" s="149" t="s">
        <v>79</v>
      </c>
      <c r="AV130" s="12" t="s">
        <v>79</v>
      </c>
      <c r="AW130" s="12" t="s">
        <v>4</v>
      </c>
      <c r="AX130" s="12" t="s">
        <v>77</v>
      </c>
      <c r="AY130" s="149" t="s">
        <v>182</v>
      </c>
    </row>
    <row r="131" spans="2:65" s="1" customFormat="1" ht="33" customHeight="1">
      <c r="B131" s="31"/>
      <c r="C131" s="130" t="s">
        <v>360</v>
      </c>
      <c r="D131" s="130" t="s">
        <v>185</v>
      </c>
      <c r="E131" s="131" t="s">
        <v>1547</v>
      </c>
      <c r="F131" s="132" t="s">
        <v>1548</v>
      </c>
      <c r="G131" s="133" t="s">
        <v>292</v>
      </c>
      <c r="H131" s="134">
        <v>147</v>
      </c>
      <c r="I131" s="135"/>
      <c r="J131" s="136">
        <f>ROUND(I131*H131,2)</f>
        <v>0</v>
      </c>
      <c r="K131" s="132" t="s">
        <v>1250</v>
      </c>
      <c r="L131" s="31"/>
      <c r="M131" s="137" t="s">
        <v>19</v>
      </c>
      <c r="N131" s="138" t="s">
        <v>41</v>
      </c>
      <c r="P131" s="139">
        <f>O131*H131</f>
        <v>0</v>
      </c>
      <c r="Q131" s="139">
        <v>1E-05</v>
      </c>
      <c r="R131" s="139">
        <f>Q131*H131</f>
        <v>0.0014700000000000002</v>
      </c>
      <c r="S131" s="139">
        <v>0</v>
      </c>
      <c r="T131" s="140">
        <f>S131*H131</f>
        <v>0</v>
      </c>
      <c r="AR131" s="141" t="s">
        <v>190</v>
      </c>
      <c r="AT131" s="141" t="s">
        <v>185</v>
      </c>
      <c r="AU131" s="141" t="s">
        <v>79</v>
      </c>
      <c r="AY131" s="16" t="s">
        <v>182</v>
      </c>
      <c r="BE131" s="142">
        <f>IF(N131="základní",J131,0)</f>
        <v>0</v>
      </c>
      <c r="BF131" s="142">
        <f>IF(N131="snížená",J131,0)</f>
        <v>0</v>
      </c>
      <c r="BG131" s="142">
        <f>IF(N131="zákl. přenesená",J131,0)</f>
        <v>0</v>
      </c>
      <c r="BH131" s="142">
        <f>IF(N131="sníž. přenesená",J131,0)</f>
        <v>0</v>
      </c>
      <c r="BI131" s="142">
        <f>IF(N131="nulová",J131,0)</f>
        <v>0</v>
      </c>
      <c r="BJ131" s="16" t="s">
        <v>77</v>
      </c>
      <c r="BK131" s="142">
        <f>ROUND(I131*H131,2)</f>
        <v>0</v>
      </c>
      <c r="BL131" s="16" t="s">
        <v>190</v>
      </c>
      <c r="BM131" s="141" t="s">
        <v>1549</v>
      </c>
    </row>
    <row r="132" spans="2:51" s="12" customFormat="1" ht="11.25">
      <c r="B132" s="147"/>
      <c r="D132" s="148" t="s">
        <v>194</v>
      </c>
      <c r="E132" s="149" t="s">
        <v>19</v>
      </c>
      <c r="F132" s="150" t="s">
        <v>1550</v>
      </c>
      <c r="H132" s="151">
        <v>147</v>
      </c>
      <c r="I132" s="152"/>
      <c r="L132" s="147"/>
      <c r="M132" s="153"/>
      <c r="T132" s="154"/>
      <c r="AT132" s="149" t="s">
        <v>194</v>
      </c>
      <c r="AU132" s="149" t="s">
        <v>79</v>
      </c>
      <c r="AV132" s="12" t="s">
        <v>79</v>
      </c>
      <c r="AW132" s="12" t="s">
        <v>31</v>
      </c>
      <c r="AX132" s="12" t="s">
        <v>77</v>
      </c>
      <c r="AY132" s="149" t="s">
        <v>182</v>
      </c>
    </row>
    <row r="133" spans="2:65" s="1" customFormat="1" ht="21.75" customHeight="1">
      <c r="B133" s="31"/>
      <c r="C133" s="165" t="s">
        <v>363</v>
      </c>
      <c r="D133" s="165" t="s">
        <v>277</v>
      </c>
      <c r="E133" s="166" t="s">
        <v>1551</v>
      </c>
      <c r="F133" s="167" t="s">
        <v>1552</v>
      </c>
      <c r="G133" s="168" t="s">
        <v>292</v>
      </c>
      <c r="H133" s="169">
        <v>6</v>
      </c>
      <c r="I133" s="170"/>
      <c r="J133" s="171">
        <f>ROUND(I133*H133,2)</f>
        <v>0</v>
      </c>
      <c r="K133" s="167" t="s">
        <v>1250</v>
      </c>
      <c r="L133" s="172"/>
      <c r="M133" s="173" t="s">
        <v>19</v>
      </c>
      <c r="N133" s="174" t="s">
        <v>41</v>
      </c>
      <c r="P133" s="139">
        <f>O133*H133</f>
        <v>0</v>
      </c>
      <c r="Q133" s="139">
        <v>0.00222</v>
      </c>
      <c r="R133" s="139">
        <f>Q133*H133</f>
        <v>0.013320000000000002</v>
      </c>
      <c r="S133" s="139">
        <v>0</v>
      </c>
      <c r="T133" s="140">
        <f>S133*H133</f>
        <v>0</v>
      </c>
      <c r="AR133" s="141" t="s">
        <v>233</v>
      </c>
      <c r="AT133" s="141" t="s">
        <v>277</v>
      </c>
      <c r="AU133" s="141" t="s">
        <v>79</v>
      </c>
      <c r="AY133" s="16" t="s">
        <v>182</v>
      </c>
      <c r="BE133" s="142">
        <f>IF(N133="základní",J133,0)</f>
        <v>0</v>
      </c>
      <c r="BF133" s="142">
        <f>IF(N133="snížená",J133,0)</f>
        <v>0</v>
      </c>
      <c r="BG133" s="142">
        <f>IF(N133="zákl. přenesená",J133,0)</f>
        <v>0</v>
      </c>
      <c r="BH133" s="142">
        <f>IF(N133="sníž. přenesená",J133,0)</f>
        <v>0</v>
      </c>
      <c r="BI133" s="142">
        <f>IF(N133="nulová",J133,0)</f>
        <v>0</v>
      </c>
      <c r="BJ133" s="16" t="s">
        <v>77</v>
      </c>
      <c r="BK133" s="142">
        <f>ROUND(I133*H133,2)</f>
        <v>0</v>
      </c>
      <c r="BL133" s="16" t="s">
        <v>190</v>
      </c>
      <c r="BM133" s="141" t="s">
        <v>1553</v>
      </c>
    </row>
    <row r="134" spans="2:51" s="12" customFormat="1" ht="22.5">
      <c r="B134" s="147"/>
      <c r="D134" s="148" t="s">
        <v>194</v>
      </c>
      <c r="F134" s="150" t="s">
        <v>1554</v>
      </c>
      <c r="H134" s="151">
        <v>6</v>
      </c>
      <c r="I134" s="152"/>
      <c r="L134" s="147"/>
      <c r="M134" s="153"/>
      <c r="T134" s="154"/>
      <c r="AT134" s="149" t="s">
        <v>194</v>
      </c>
      <c r="AU134" s="149" t="s">
        <v>79</v>
      </c>
      <c r="AV134" s="12" t="s">
        <v>79</v>
      </c>
      <c r="AW134" s="12" t="s">
        <v>4</v>
      </c>
      <c r="AX134" s="12" t="s">
        <v>77</v>
      </c>
      <c r="AY134" s="149" t="s">
        <v>182</v>
      </c>
    </row>
    <row r="135" spans="2:65" s="1" customFormat="1" ht="16.5" customHeight="1">
      <c r="B135" s="31"/>
      <c r="C135" s="165" t="s">
        <v>7</v>
      </c>
      <c r="D135" s="165" t="s">
        <v>277</v>
      </c>
      <c r="E135" s="166" t="s">
        <v>1555</v>
      </c>
      <c r="F135" s="167" t="s">
        <v>1556</v>
      </c>
      <c r="G135" s="168" t="s">
        <v>286</v>
      </c>
      <c r="H135" s="169">
        <v>162.603</v>
      </c>
      <c r="I135" s="170"/>
      <c r="J135" s="171">
        <f>ROUND(I135*H135,2)</f>
        <v>0</v>
      </c>
      <c r="K135" s="167" t="s">
        <v>287</v>
      </c>
      <c r="L135" s="172"/>
      <c r="M135" s="173" t="s">
        <v>19</v>
      </c>
      <c r="N135" s="174" t="s">
        <v>41</v>
      </c>
      <c r="P135" s="139">
        <f>O135*H135</f>
        <v>0</v>
      </c>
      <c r="Q135" s="139">
        <v>0.0103</v>
      </c>
      <c r="R135" s="139">
        <f>Q135*H135</f>
        <v>1.6748109000000002</v>
      </c>
      <c r="S135" s="139">
        <v>0</v>
      </c>
      <c r="T135" s="140">
        <f>S135*H135</f>
        <v>0</v>
      </c>
      <c r="AR135" s="141" t="s">
        <v>233</v>
      </c>
      <c r="AT135" s="141" t="s">
        <v>277</v>
      </c>
      <c r="AU135" s="141" t="s">
        <v>79</v>
      </c>
      <c r="AY135" s="16" t="s">
        <v>182</v>
      </c>
      <c r="BE135" s="142">
        <f>IF(N135="základní",J135,0)</f>
        <v>0</v>
      </c>
      <c r="BF135" s="142">
        <f>IF(N135="snížená",J135,0)</f>
        <v>0</v>
      </c>
      <c r="BG135" s="142">
        <f>IF(N135="zákl. přenesená",J135,0)</f>
        <v>0</v>
      </c>
      <c r="BH135" s="142">
        <f>IF(N135="sníž. přenesená",J135,0)</f>
        <v>0</v>
      </c>
      <c r="BI135" s="142">
        <f>IF(N135="nulová",J135,0)</f>
        <v>0</v>
      </c>
      <c r="BJ135" s="16" t="s">
        <v>77</v>
      </c>
      <c r="BK135" s="142">
        <f>ROUND(I135*H135,2)</f>
        <v>0</v>
      </c>
      <c r="BL135" s="16" t="s">
        <v>190</v>
      </c>
      <c r="BM135" s="141" t="s">
        <v>1557</v>
      </c>
    </row>
    <row r="136" spans="2:51" s="12" customFormat="1" ht="11.25">
      <c r="B136" s="147"/>
      <c r="D136" s="148" t="s">
        <v>194</v>
      </c>
      <c r="E136" s="149" t="s">
        <v>19</v>
      </c>
      <c r="F136" s="150" t="s">
        <v>1558</v>
      </c>
      <c r="H136" s="151">
        <v>160.2</v>
      </c>
      <c r="I136" s="152"/>
      <c r="L136" s="147"/>
      <c r="M136" s="153"/>
      <c r="T136" s="154"/>
      <c r="AT136" s="149" t="s">
        <v>194</v>
      </c>
      <c r="AU136" s="149" t="s">
        <v>79</v>
      </c>
      <c r="AV136" s="12" t="s">
        <v>79</v>
      </c>
      <c r="AW136" s="12" t="s">
        <v>31</v>
      </c>
      <c r="AX136" s="12" t="s">
        <v>77</v>
      </c>
      <c r="AY136" s="149" t="s">
        <v>182</v>
      </c>
    </row>
    <row r="137" spans="2:51" s="12" customFormat="1" ht="11.25">
      <c r="B137" s="147"/>
      <c r="D137" s="148" t="s">
        <v>194</v>
      </c>
      <c r="F137" s="150" t="s">
        <v>1559</v>
      </c>
      <c r="H137" s="151">
        <v>162.603</v>
      </c>
      <c r="I137" s="152"/>
      <c r="L137" s="147"/>
      <c r="M137" s="153"/>
      <c r="T137" s="154"/>
      <c r="AT137" s="149" t="s">
        <v>194</v>
      </c>
      <c r="AU137" s="149" t="s">
        <v>79</v>
      </c>
      <c r="AV137" s="12" t="s">
        <v>79</v>
      </c>
      <c r="AW137" s="12" t="s">
        <v>4</v>
      </c>
      <c r="AX137" s="12" t="s">
        <v>77</v>
      </c>
      <c r="AY137" s="149" t="s">
        <v>182</v>
      </c>
    </row>
    <row r="138" spans="2:65" s="1" customFormat="1" ht="33" customHeight="1">
      <c r="B138" s="31"/>
      <c r="C138" s="130" t="s">
        <v>374</v>
      </c>
      <c r="D138" s="130" t="s">
        <v>185</v>
      </c>
      <c r="E138" s="131" t="s">
        <v>1560</v>
      </c>
      <c r="F138" s="132" t="s">
        <v>1561</v>
      </c>
      <c r="G138" s="133" t="s">
        <v>292</v>
      </c>
      <c r="H138" s="134">
        <v>57</v>
      </c>
      <c r="I138" s="135"/>
      <c r="J138" s="136">
        <f>ROUND(I138*H138,2)</f>
        <v>0</v>
      </c>
      <c r="K138" s="132" t="s">
        <v>1250</v>
      </c>
      <c r="L138" s="31"/>
      <c r="M138" s="137" t="s">
        <v>19</v>
      </c>
      <c r="N138" s="138" t="s">
        <v>41</v>
      </c>
      <c r="P138" s="139">
        <f>O138*H138</f>
        <v>0</v>
      </c>
      <c r="Q138" s="139">
        <v>1E-05</v>
      </c>
      <c r="R138" s="139">
        <f>Q138*H138</f>
        <v>0.0005700000000000001</v>
      </c>
      <c r="S138" s="139">
        <v>0</v>
      </c>
      <c r="T138" s="140">
        <f>S138*H138</f>
        <v>0</v>
      </c>
      <c r="AR138" s="141" t="s">
        <v>190</v>
      </c>
      <c r="AT138" s="141" t="s">
        <v>185</v>
      </c>
      <c r="AU138" s="141" t="s">
        <v>79</v>
      </c>
      <c r="AY138" s="16" t="s">
        <v>182</v>
      </c>
      <c r="BE138" s="142">
        <f>IF(N138="základní",J138,0)</f>
        <v>0</v>
      </c>
      <c r="BF138" s="142">
        <f>IF(N138="snížená",J138,0)</f>
        <v>0</v>
      </c>
      <c r="BG138" s="142">
        <f>IF(N138="zákl. přenesená",J138,0)</f>
        <v>0</v>
      </c>
      <c r="BH138" s="142">
        <f>IF(N138="sníž. přenesená",J138,0)</f>
        <v>0</v>
      </c>
      <c r="BI138" s="142">
        <f>IF(N138="nulová",J138,0)</f>
        <v>0</v>
      </c>
      <c r="BJ138" s="16" t="s">
        <v>77</v>
      </c>
      <c r="BK138" s="142">
        <f>ROUND(I138*H138,2)</f>
        <v>0</v>
      </c>
      <c r="BL138" s="16" t="s">
        <v>190</v>
      </c>
      <c r="BM138" s="141" t="s">
        <v>1562</v>
      </c>
    </row>
    <row r="139" spans="2:51" s="12" customFormat="1" ht="11.25">
      <c r="B139" s="147"/>
      <c r="D139" s="148" t="s">
        <v>194</v>
      </c>
      <c r="E139" s="149" t="s">
        <v>19</v>
      </c>
      <c r="F139" s="150" t="s">
        <v>1563</v>
      </c>
      <c r="H139" s="151">
        <v>57</v>
      </c>
      <c r="I139" s="152"/>
      <c r="L139" s="147"/>
      <c r="M139" s="153"/>
      <c r="T139" s="154"/>
      <c r="AT139" s="149" t="s">
        <v>194</v>
      </c>
      <c r="AU139" s="149" t="s">
        <v>79</v>
      </c>
      <c r="AV139" s="12" t="s">
        <v>79</v>
      </c>
      <c r="AW139" s="12" t="s">
        <v>31</v>
      </c>
      <c r="AX139" s="12" t="s">
        <v>77</v>
      </c>
      <c r="AY139" s="149" t="s">
        <v>182</v>
      </c>
    </row>
    <row r="140" spans="2:65" s="1" customFormat="1" ht="21.75" customHeight="1">
      <c r="B140" s="31"/>
      <c r="C140" s="165" t="s">
        <v>379</v>
      </c>
      <c r="D140" s="165" t="s">
        <v>277</v>
      </c>
      <c r="E140" s="166" t="s">
        <v>1564</v>
      </c>
      <c r="F140" s="167" t="s">
        <v>1565</v>
      </c>
      <c r="G140" s="168" t="s">
        <v>292</v>
      </c>
      <c r="H140" s="169">
        <v>78.155</v>
      </c>
      <c r="I140" s="170"/>
      <c r="J140" s="171">
        <f>ROUND(I140*H140,2)</f>
        <v>0</v>
      </c>
      <c r="K140" s="167" t="s">
        <v>1250</v>
      </c>
      <c r="L140" s="172"/>
      <c r="M140" s="173" t="s">
        <v>19</v>
      </c>
      <c r="N140" s="174" t="s">
        <v>41</v>
      </c>
      <c r="P140" s="139">
        <f>O140*H140</f>
        <v>0</v>
      </c>
      <c r="Q140" s="139">
        <v>0.0033</v>
      </c>
      <c r="R140" s="139">
        <f>Q140*H140</f>
        <v>0.2579115</v>
      </c>
      <c r="S140" s="139">
        <v>0</v>
      </c>
      <c r="T140" s="140">
        <f>S140*H140</f>
        <v>0</v>
      </c>
      <c r="AR140" s="141" t="s">
        <v>233</v>
      </c>
      <c r="AT140" s="141" t="s">
        <v>277</v>
      </c>
      <c r="AU140" s="141" t="s">
        <v>79</v>
      </c>
      <c r="AY140" s="16" t="s">
        <v>182</v>
      </c>
      <c r="BE140" s="142">
        <f>IF(N140="základní",J140,0)</f>
        <v>0</v>
      </c>
      <c r="BF140" s="142">
        <f>IF(N140="snížená",J140,0)</f>
        <v>0</v>
      </c>
      <c r="BG140" s="142">
        <f>IF(N140="zákl. přenesená",J140,0)</f>
        <v>0</v>
      </c>
      <c r="BH140" s="142">
        <f>IF(N140="sníž. přenesená",J140,0)</f>
        <v>0</v>
      </c>
      <c r="BI140" s="142">
        <f>IF(N140="nulová",J140,0)</f>
        <v>0</v>
      </c>
      <c r="BJ140" s="16" t="s">
        <v>77</v>
      </c>
      <c r="BK140" s="142">
        <f>ROUND(I140*H140,2)</f>
        <v>0</v>
      </c>
      <c r="BL140" s="16" t="s">
        <v>190</v>
      </c>
      <c r="BM140" s="141" t="s">
        <v>1566</v>
      </c>
    </row>
    <row r="141" spans="2:51" s="12" customFormat="1" ht="11.25">
      <c r="B141" s="147"/>
      <c r="D141" s="148" t="s">
        <v>194</v>
      </c>
      <c r="F141" s="150" t="s">
        <v>1567</v>
      </c>
      <c r="H141" s="151">
        <v>78.155</v>
      </c>
      <c r="I141" s="152"/>
      <c r="L141" s="147"/>
      <c r="M141" s="153"/>
      <c r="T141" s="154"/>
      <c r="AT141" s="149" t="s">
        <v>194</v>
      </c>
      <c r="AU141" s="149" t="s">
        <v>79</v>
      </c>
      <c r="AV141" s="12" t="s">
        <v>79</v>
      </c>
      <c r="AW141" s="12" t="s">
        <v>4</v>
      </c>
      <c r="AX141" s="12" t="s">
        <v>77</v>
      </c>
      <c r="AY141" s="149" t="s">
        <v>182</v>
      </c>
    </row>
    <row r="142" spans="2:65" s="1" customFormat="1" ht="44.25" customHeight="1">
      <c r="B142" s="31"/>
      <c r="C142" s="130" t="s">
        <v>386</v>
      </c>
      <c r="D142" s="130" t="s">
        <v>185</v>
      </c>
      <c r="E142" s="131" t="s">
        <v>1568</v>
      </c>
      <c r="F142" s="132" t="s">
        <v>1569</v>
      </c>
      <c r="G142" s="133" t="s">
        <v>292</v>
      </c>
      <c r="H142" s="134">
        <v>2</v>
      </c>
      <c r="I142" s="135"/>
      <c r="J142" s="136">
        <f>ROUND(I142*H142,2)</f>
        <v>0</v>
      </c>
      <c r="K142" s="132" t="s">
        <v>1250</v>
      </c>
      <c r="L142" s="31"/>
      <c r="M142" s="137" t="s">
        <v>19</v>
      </c>
      <c r="N142" s="138" t="s">
        <v>41</v>
      </c>
      <c r="P142" s="139">
        <f>O142*H142</f>
        <v>0</v>
      </c>
      <c r="Q142" s="139">
        <v>0.00276</v>
      </c>
      <c r="R142" s="139">
        <f>Q142*H142</f>
        <v>0.00552</v>
      </c>
      <c r="S142" s="139">
        <v>0</v>
      </c>
      <c r="T142" s="140">
        <f>S142*H142</f>
        <v>0</v>
      </c>
      <c r="AR142" s="141" t="s">
        <v>190</v>
      </c>
      <c r="AT142" s="141" t="s">
        <v>185</v>
      </c>
      <c r="AU142" s="141" t="s">
        <v>79</v>
      </c>
      <c r="AY142" s="16" t="s">
        <v>182</v>
      </c>
      <c r="BE142" s="142">
        <f>IF(N142="základní",J142,0)</f>
        <v>0</v>
      </c>
      <c r="BF142" s="142">
        <f>IF(N142="snížená",J142,0)</f>
        <v>0</v>
      </c>
      <c r="BG142" s="142">
        <f>IF(N142="zákl. přenesená",J142,0)</f>
        <v>0</v>
      </c>
      <c r="BH142" s="142">
        <f>IF(N142="sníž. přenesená",J142,0)</f>
        <v>0</v>
      </c>
      <c r="BI142" s="142">
        <f>IF(N142="nulová",J142,0)</f>
        <v>0</v>
      </c>
      <c r="BJ142" s="16" t="s">
        <v>77</v>
      </c>
      <c r="BK142" s="142">
        <f>ROUND(I142*H142,2)</f>
        <v>0</v>
      </c>
      <c r="BL142" s="16" t="s">
        <v>190</v>
      </c>
      <c r="BM142" s="141" t="s">
        <v>1570</v>
      </c>
    </row>
    <row r="143" spans="2:47" s="1" customFormat="1" ht="19.5">
      <c r="B143" s="31"/>
      <c r="D143" s="148" t="s">
        <v>281</v>
      </c>
      <c r="F143" s="175" t="s">
        <v>1571</v>
      </c>
      <c r="I143" s="145"/>
      <c r="L143" s="31"/>
      <c r="M143" s="146"/>
      <c r="T143" s="52"/>
      <c r="AT143" s="16" t="s">
        <v>281</v>
      </c>
      <c r="AU143" s="16" t="s">
        <v>79</v>
      </c>
    </row>
    <row r="144" spans="2:65" s="1" customFormat="1" ht="37.9" customHeight="1">
      <c r="B144" s="31"/>
      <c r="C144" s="130" t="s">
        <v>390</v>
      </c>
      <c r="D144" s="130" t="s">
        <v>185</v>
      </c>
      <c r="E144" s="131" t="s">
        <v>1572</v>
      </c>
      <c r="F144" s="132" t="s">
        <v>1573</v>
      </c>
      <c r="G144" s="133" t="s">
        <v>292</v>
      </c>
      <c r="H144" s="134">
        <v>7.5</v>
      </c>
      <c r="I144" s="135"/>
      <c r="J144" s="136">
        <f>ROUND(I144*H144,2)</f>
        <v>0</v>
      </c>
      <c r="K144" s="132" t="s">
        <v>1250</v>
      </c>
      <c r="L144" s="31"/>
      <c r="M144" s="137" t="s">
        <v>19</v>
      </c>
      <c r="N144" s="138" t="s">
        <v>41</v>
      </c>
      <c r="P144" s="139">
        <f>O144*H144</f>
        <v>0</v>
      </c>
      <c r="Q144" s="139">
        <v>0</v>
      </c>
      <c r="R144" s="139">
        <f>Q144*H144</f>
        <v>0</v>
      </c>
      <c r="S144" s="139">
        <v>0</v>
      </c>
      <c r="T144" s="140">
        <f>S144*H144</f>
        <v>0</v>
      </c>
      <c r="AR144" s="141" t="s">
        <v>190</v>
      </c>
      <c r="AT144" s="141" t="s">
        <v>185</v>
      </c>
      <c r="AU144" s="141" t="s">
        <v>79</v>
      </c>
      <c r="AY144" s="16" t="s">
        <v>182</v>
      </c>
      <c r="BE144" s="142">
        <f>IF(N144="základní",J144,0)</f>
        <v>0</v>
      </c>
      <c r="BF144" s="142">
        <f>IF(N144="snížená",J144,0)</f>
        <v>0</v>
      </c>
      <c r="BG144" s="142">
        <f>IF(N144="zákl. přenesená",J144,0)</f>
        <v>0</v>
      </c>
      <c r="BH144" s="142">
        <f>IF(N144="sníž. přenesená",J144,0)</f>
        <v>0</v>
      </c>
      <c r="BI144" s="142">
        <f>IF(N144="nulová",J144,0)</f>
        <v>0</v>
      </c>
      <c r="BJ144" s="16" t="s">
        <v>77</v>
      </c>
      <c r="BK144" s="142">
        <f>ROUND(I144*H144,2)</f>
        <v>0</v>
      </c>
      <c r="BL144" s="16" t="s">
        <v>190</v>
      </c>
      <c r="BM144" s="141" t="s">
        <v>1574</v>
      </c>
    </row>
    <row r="145" spans="2:47" s="1" customFormat="1" ht="19.5">
      <c r="B145" s="31"/>
      <c r="D145" s="148" t="s">
        <v>281</v>
      </c>
      <c r="F145" s="175" t="s">
        <v>1575</v>
      </c>
      <c r="I145" s="145"/>
      <c r="L145" s="31"/>
      <c r="M145" s="146"/>
      <c r="T145" s="52"/>
      <c r="AT145" s="16" t="s">
        <v>281</v>
      </c>
      <c r="AU145" s="16" t="s">
        <v>79</v>
      </c>
    </row>
    <row r="146" spans="2:51" s="12" customFormat="1" ht="11.25">
      <c r="B146" s="147"/>
      <c r="D146" s="148" t="s">
        <v>194</v>
      </c>
      <c r="E146" s="149" t="s">
        <v>19</v>
      </c>
      <c r="F146" s="150" t="s">
        <v>1576</v>
      </c>
      <c r="H146" s="151">
        <v>7.5</v>
      </c>
      <c r="I146" s="152"/>
      <c r="L146" s="147"/>
      <c r="M146" s="153"/>
      <c r="T146" s="154"/>
      <c r="AT146" s="149" t="s">
        <v>194</v>
      </c>
      <c r="AU146" s="149" t="s">
        <v>79</v>
      </c>
      <c r="AV146" s="12" t="s">
        <v>79</v>
      </c>
      <c r="AW146" s="12" t="s">
        <v>31</v>
      </c>
      <c r="AX146" s="12" t="s">
        <v>77</v>
      </c>
      <c r="AY146" s="149" t="s">
        <v>182</v>
      </c>
    </row>
    <row r="147" spans="2:65" s="1" customFormat="1" ht="21.75" customHeight="1">
      <c r="B147" s="31"/>
      <c r="C147" s="165" t="s">
        <v>401</v>
      </c>
      <c r="D147" s="165" t="s">
        <v>277</v>
      </c>
      <c r="E147" s="166" t="s">
        <v>1577</v>
      </c>
      <c r="F147" s="167" t="s">
        <v>1578</v>
      </c>
      <c r="G147" s="168" t="s">
        <v>292</v>
      </c>
      <c r="H147" s="169">
        <v>7.613</v>
      </c>
      <c r="I147" s="170"/>
      <c r="J147" s="171">
        <f>ROUND(I147*H147,2)</f>
        <v>0</v>
      </c>
      <c r="K147" s="167" t="s">
        <v>1250</v>
      </c>
      <c r="L147" s="172"/>
      <c r="M147" s="173" t="s">
        <v>19</v>
      </c>
      <c r="N147" s="174" t="s">
        <v>41</v>
      </c>
      <c r="P147" s="139">
        <f>O147*H147</f>
        <v>0</v>
      </c>
      <c r="Q147" s="139">
        <v>0.00674</v>
      </c>
      <c r="R147" s="139">
        <f>Q147*H147</f>
        <v>0.05131162</v>
      </c>
      <c r="S147" s="139">
        <v>0</v>
      </c>
      <c r="T147" s="140">
        <f>S147*H147</f>
        <v>0</v>
      </c>
      <c r="AR147" s="141" t="s">
        <v>233</v>
      </c>
      <c r="AT147" s="141" t="s">
        <v>277</v>
      </c>
      <c r="AU147" s="141" t="s">
        <v>79</v>
      </c>
      <c r="AY147" s="16" t="s">
        <v>182</v>
      </c>
      <c r="BE147" s="142">
        <f>IF(N147="základní",J147,0)</f>
        <v>0</v>
      </c>
      <c r="BF147" s="142">
        <f>IF(N147="snížená",J147,0)</f>
        <v>0</v>
      </c>
      <c r="BG147" s="142">
        <f>IF(N147="zákl. přenesená",J147,0)</f>
        <v>0</v>
      </c>
      <c r="BH147" s="142">
        <f>IF(N147="sníž. přenesená",J147,0)</f>
        <v>0</v>
      </c>
      <c r="BI147" s="142">
        <f>IF(N147="nulová",J147,0)</f>
        <v>0</v>
      </c>
      <c r="BJ147" s="16" t="s">
        <v>77</v>
      </c>
      <c r="BK147" s="142">
        <f>ROUND(I147*H147,2)</f>
        <v>0</v>
      </c>
      <c r="BL147" s="16" t="s">
        <v>190</v>
      </c>
      <c r="BM147" s="141" t="s">
        <v>1579</v>
      </c>
    </row>
    <row r="148" spans="2:51" s="12" customFormat="1" ht="11.25">
      <c r="B148" s="147"/>
      <c r="D148" s="148" t="s">
        <v>194</v>
      </c>
      <c r="F148" s="150" t="s">
        <v>1580</v>
      </c>
      <c r="H148" s="151">
        <v>7.613</v>
      </c>
      <c r="I148" s="152"/>
      <c r="L148" s="147"/>
      <c r="M148" s="153"/>
      <c r="T148" s="154"/>
      <c r="AT148" s="149" t="s">
        <v>194</v>
      </c>
      <c r="AU148" s="149" t="s">
        <v>79</v>
      </c>
      <c r="AV148" s="12" t="s">
        <v>79</v>
      </c>
      <c r="AW148" s="12" t="s">
        <v>4</v>
      </c>
      <c r="AX148" s="12" t="s">
        <v>77</v>
      </c>
      <c r="AY148" s="149" t="s">
        <v>182</v>
      </c>
    </row>
    <row r="149" spans="2:65" s="1" customFormat="1" ht="33" customHeight="1">
      <c r="B149" s="31"/>
      <c r="C149" s="130" t="s">
        <v>405</v>
      </c>
      <c r="D149" s="130" t="s">
        <v>185</v>
      </c>
      <c r="E149" s="131" t="s">
        <v>1581</v>
      </c>
      <c r="F149" s="132" t="s">
        <v>1582</v>
      </c>
      <c r="G149" s="133" t="s">
        <v>292</v>
      </c>
      <c r="H149" s="134">
        <v>105</v>
      </c>
      <c r="I149" s="135"/>
      <c r="J149" s="136">
        <f>ROUND(I149*H149,2)</f>
        <v>0</v>
      </c>
      <c r="K149" s="132" t="s">
        <v>1250</v>
      </c>
      <c r="L149" s="31"/>
      <c r="M149" s="137" t="s">
        <v>19</v>
      </c>
      <c r="N149" s="138" t="s">
        <v>41</v>
      </c>
      <c r="P149" s="139">
        <f>O149*H149</f>
        <v>0</v>
      </c>
      <c r="Q149" s="139">
        <v>1E-05</v>
      </c>
      <c r="R149" s="139">
        <f>Q149*H149</f>
        <v>0.0010500000000000002</v>
      </c>
      <c r="S149" s="139">
        <v>0</v>
      </c>
      <c r="T149" s="140">
        <f>S149*H149</f>
        <v>0</v>
      </c>
      <c r="AR149" s="141" t="s">
        <v>190</v>
      </c>
      <c r="AT149" s="141" t="s">
        <v>185</v>
      </c>
      <c r="AU149" s="141" t="s">
        <v>79</v>
      </c>
      <c r="AY149" s="16" t="s">
        <v>182</v>
      </c>
      <c r="BE149" s="142">
        <f>IF(N149="základní",J149,0)</f>
        <v>0</v>
      </c>
      <c r="BF149" s="142">
        <f>IF(N149="snížená",J149,0)</f>
        <v>0</v>
      </c>
      <c r="BG149" s="142">
        <f>IF(N149="zákl. přenesená",J149,0)</f>
        <v>0</v>
      </c>
      <c r="BH149" s="142">
        <f>IF(N149="sníž. přenesená",J149,0)</f>
        <v>0</v>
      </c>
      <c r="BI149" s="142">
        <f>IF(N149="nulová",J149,0)</f>
        <v>0</v>
      </c>
      <c r="BJ149" s="16" t="s">
        <v>77</v>
      </c>
      <c r="BK149" s="142">
        <f>ROUND(I149*H149,2)</f>
        <v>0</v>
      </c>
      <c r="BL149" s="16" t="s">
        <v>190</v>
      </c>
      <c r="BM149" s="141" t="s">
        <v>1583</v>
      </c>
    </row>
    <row r="150" spans="2:51" s="12" customFormat="1" ht="11.25">
      <c r="B150" s="147"/>
      <c r="D150" s="148" t="s">
        <v>194</v>
      </c>
      <c r="E150" s="149" t="s">
        <v>19</v>
      </c>
      <c r="F150" s="150" t="s">
        <v>1584</v>
      </c>
      <c r="H150" s="151">
        <v>105</v>
      </c>
      <c r="I150" s="152"/>
      <c r="L150" s="147"/>
      <c r="M150" s="153"/>
      <c r="T150" s="154"/>
      <c r="AT150" s="149" t="s">
        <v>194</v>
      </c>
      <c r="AU150" s="149" t="s">
        <v>79</v>
      </c>
      <c r="AV150" s="12" t="s">
        <v>79</v>
      </c>
      <c r="AW150" s="12" t="s">
        <v>31</v>
      </c>
      <c r="AX150" s="12" t="s">
        <v>77</v>
      </c>
      <c r="AY150" s="149" t="s">
        <v>182</v>
      </c>
    </row>
    <row r="151" spans="2:65" s="1" customFormat="1" ht="21.75" customHeight="1">
      <c r="B151" s="31"/>
      <c r="C151" s="165" t="s">
        <v>413</v>
      </c>
      <c r="D151" s="165" t="s">
        <v>277</v>
      </c>
      <c r="E151" s="166" t="s">
        <v>1585</v>
      </c>
      <c r="F151" s="167" t="s">
        <v>1586</v>
      </c>
      <c r="G151" s="168" t="s">
        <v>292</v>
      </c>
      <c r="H151" s="169">
        <v>76.125</v>
      </c>
      <c r="I151" s="170"/>
      <c r="J151" s="171">
        <f>ROUND(I151*H151,2)</f>
        <v>0</v>
      </c>
      <c r="K151" s="167" t="s">
        <v>1250</v>
      </c>
      <c r="L151" s="172"/>
      <c r="M151" s="173" t="s">
        <v>19</v>
      </c>
      <c r="N151" s="174" t="s">
        <v>41</v>
      </c>
      <c r="P151" s="139">
        <f>O151*H151</f>
        <v>0</v>
      </c>
      <c r="Q151" s="139">
        <v>0.00482</v>
      </c>
      <c r="R151" s="139">
        <f>Q151*H151</f>
        <v>0.3669225</v>
      </c>
      <c r="S151" s="139">
        <v>0</v>
      </c>
      <c r="T151" s="140">
        <f>S151*H151</f>
        <v>0</v>
      </c>
      <c r="AR151" s="141" t="s">
        <v>233</v>
      </c>
      <c r="AT151" s="141" t="s">
        <v>277</v>
      </c>
      <c r="AU151" s="141" t="s">
        <v>79</v>
      </c>
      <c r="AY151" s="16" t="s">
        <v>182</v>
      </c>
      <c r="BE151" s="142">
        <f>IF(N151="základní",J151,0)</f>
        <v>0</v>
      </c>
      <c r="BF151" s="142">
        <f>IF(N151="snížená",J151,0)</f>
        <v>0</v>
      </c>
      <c r="BG151" s="142">
        <f>IF(N151="zákl. přenesená",J151,0)</f>
        <v>0</v>
      </c>
      <c r="BH151" s="142">
        <f>IF(N151="sníž. přenesená",J151,0)</f>
        <v>0</v>
      </c>
      <c r="BI151" s="142">
        <f>IF(N151="nulová",J151,0)</f>
        <v>0</v>
      </c>
      <c r="BJ151" s="16" t="s">
        <v>77</v>
      </c>
      <c r="BK151" s="142">
        <f>ROUND(I151*H151,2)</f>
        <v>0</v>
      </c>
      <c r="BL151" s="16" t="s">
        <v>190</v>
      </c>
      <c r="BM151" s="141" t="s">
        <v>1587</v>
      </c>
    </row>
    <row r="152" spans="2:51" s="12" customFormat="1" ht="11.25">
      <c r="B152" s="147"/>
      <c r="D152" s="148" t="s">
        <v>194</v>
      </c>
      <c r="F152" s="150" t="s">
        <v>1588</v>
      </c>
      <c r="H152" s="151">
        <v>76.125</v>
      </c>
      <c r="I152" s="152"/>
      <c r="L152" s="147"/>
      <c r="M152" s="153"/>
      <c r="T152" s="154"/>
      <c r="AT152" s="149" t="s">
        <v>194</v>
      </c>
      <c r="AU152" s="149" t="s">
        <v>79</v>
      </c>
      <c r="AV152" s="12" t="s">
        <v>79</v>
      </c>
      <c r="AW152" s="12" t="s">
        <v>4</v>
      </c>
      <c r="AX152" s="12" t="s">
        <v>77</v>
      </c>
      <c r="AY152" s="149" t="s">
        <v>182</v>
      </c>
    </row>
    <row r="153" spans="2:65" s="1" customFormat="1" ht="37.9" customHeight="1">
      <c r="B153" s="31"/>
      <c r="C153" s="130" t="s">
        <v>415</v>
      </c>
      <c r="D153" s="130" t="s">
        <v>185</v>
      </c>
      <c r="E153" s="131" t="s">
        <v>1589</v>
      </c>
      <c r="F153" s="132" t="s">
        <v>1590</v>
      </c>
      <c r="G153" s="133" t="s">
        <v>292</v>
      </c>
      <c r="H153" s="134">
        <v>4</v>
      </c>
      <c r="I153" s="135"/>
      <c r="J153" s="136">
        <f>ROUND(I153*H153,2)</f>
        <v>0</v>
      </c>
      <c r="K153" s="132" t="s">
        <v>1250</v>
      </c>
      <c r="L153" s="31"/>
      <c r="M153" s="137" t="s">
        <v>19</v>
      </c>
      <c r="N153" s="138" t="s">
        <v>41</v>
      </c>
      <c r="P153" s="139">
        <f>O153*H153</f>
        <v>0</v>
      </c>
      <c r="Q153" s="139">
        <v>0</v>
      </c>
      <c r="R153" s="139">
        <f>Q153*H153</f>
        <v>0</v>
      </c>
      <c r="S153" s="139">
        <v>0</v>
      </c>
      <c r="T153" s="140">
        <f>S153*H153</f>
        <v>0</v>
      </c>
      <c r="AR153" s="141" t="s">
        <v>190</v>
      </c>
      <c r="AT153" s="141" t="s">
        <v>185</v>
      </c>
      <c r="AU153" s="141" t="s">
        <v>79</v>
      </c>
      <c r="AY153" s="16" t="s">
        <v>182</v>
      </c>
      <c r="BE153" s="142">
        <f>IF(N153="základní",J153,0)</f>
        <v>0</v>
      </c>
      <c r="BF153" s="142">
        <f>IF(N153="snížená",J153,0)</f>
        <v>0</v>
      </c>
      <c r="BG153" s="142">
        <f>IF(N153="zákl. přenesená",J153,0)</f>
        <v>0</v>
      </c>
      <c r="BH153" s="142">
        <f>IF(N153="sníž. přenesená",J153,0)</f>
        <v>0</v>
      </c>
      <c r="BI153" s="142">
        <f>IF(N153="nulová",J153,0)</f>
        <v>0</v>
      </c>
      <c r="BJ153" s="16" t="s">
        <v>77</v>
      </c>
      <c r="BK153" s="142">
        <f>ROUND(I153*H153,2)</f>
        <v>0</v>
      </c>
      <c r="BL153" s="16" t="s">
        <v>190</v>
      </c>
      <c r="BM153" s="141" t="s">
        <v>1591</v>
      </c>
    </row>
    <row r="154" spans="2:47" s="1" customFormat="1" ht="19.5">
      <c r="B154" s="31"/>
      <c r="D154" s="148" t="s">
        <v>281</v>
      </c>
      <c r="F154" s="175" t="s">
        <v>1575</v>
      </c>
      <c r="I154" s="145"/>
      <c r="L154" s="31"/>
      <c r="M154" s="146"/>
      <c r="T154" s="52"/>
      <c r="AT154" s="16" t="s">
        <v>281</v>
      </c>
      <c r="AU154" s="16" t="s">
        <v>79</v>
      </c>
    </row>
    <row r="155" spans="2:65" s="1" customFormat="1" ht="24.2" customHeight="1">
      <c r="B155" s="31"/>
      <c r="C155" s="165" t="s">
        <v>421</v>
      </c>
      <c r="D155" s="165" t="s">
        <v>277</v>
      </c>
      <c r="E155" s="166" t="s">
        <v>1592</v>
      </c>
      <c r="F155" s="167" t="s">
        <v>1593</v>
      </c>
      <c r="G155" s="168" t="s">
        <v>292</v>
      </c>
      <c r="H155" s="169">
        <v>4.06</v>
      </c>
      <c r="I155" s="170"/>
      <c r="J155" s="171">
        <f>ROUND(I155*H155,2)</f>
        <v>0</v>
      </c>
      <c r="K155" s="167" t="s">
        <v>1250</v>
      </c>
      <c r="L155" s="172"/>
      <c r="M155" s="173" t="s">
        <v>19</v>
      </c>
      <c r="N155" s="174" t="s">
        <v>41</v>
      </c>
      <c r="P155" s="139">
        <f>O155*H155</f>
        <v>0</v>
      </c>
      <c r="Q155" s="139">
        <v>0.01049</v>
      </c>
      <c r="R155" s="139">
        <f>Q155*H155</f>
        <v>0.04258939999999999</v>
      </c>
      <c r="S155" s="139">
        <v>0</v>
      </c>
      <c r="T155" s="140">
        <f>S155*H155</f>
        <v>0</v>
      </c>
      <c r="AR155" s="141" t="s">
        <v>233</v>
      </c>
      <c r="AT155" s="141" t="s">
        <v>277</v>
      </c>
      <c r="AU155" s="141" t="s">
        <v>79</v>
      </c>
      <c r="AY155" s="16" t="s">
        <v>182</v>
      </c>
      <c r="BE155" s="142">
        <f>IF(N155="základní",J155,0)</f>
        <v>0</v>
      </c>
      <c r="BF155" s="142">
        <f>IF(N155="snížená",J155,0)</f>
        <v>0</v>
      </c>
      <c r="BG155" s="142">
        <f>IF(N155="zákl. přenesená",J155,0)</f>
        <v>0</v>
      </c>
      <c r="BH155" s="142">
        <f>IF(N155="sníž. přenesená",J155,0)</f>
        <v>0</v>
      </c>
      <c r="BI155" s="142">
        <f>IF(N155="nulová",J155,0)</f>
        <v>0</v>
      </c>
      <c r="BJ155" s="16" t="s">
        <v>77</v>
      </c>
      <c r="BK155" s="142">
        <f>ROUND(I155*H155,2)</f>
        <v>0</v>
      </c>
      <c r="BL155" s="16" t="s">
        <v>190</v>
      </c>
      <c r="BM155" s="141" t="s">
        <v>1594</v>
      </c>
    </row>
    <row r="156" spans="2:51" s="12" customFormat="1" ht="11.25">
      <c r="B156" s="147"/>
      <c r="D156" s="148" t="s">
        <v>194</v>
      </c>
      <c r="F156" s="150" t="s">
        <v>1595</v>
      </c>
      <c r="H156" s="151">
        <v>4.06</v>
      </c>
      <c r="I156" s="152"/>
      <c r="L156" s="147"/>
      <c r="M156" s="153"/>
      <c r="T156" s="154"/>
      <c r="AT156" s="149" t="s">
        <v>194</v>
      </c>
      <c r="AU156" s="149" t="s">
        <v>79</v>
      </c>
      <c r="AV156" s="12" t="s">
        <v>79</v>
      </c>
      <c r="AW156" s="12" t="s">
        <v>4</v>
      </c>
      <c r="AX156" s="12" t="s">
        <v>77</v>
      </c>
      <c r="AY156" s="149" t="s">
        <v>182</v>
      </c>
    </row>
    <row r="157" spans="2:65" s="1" customFormat="1" ht="44.25" customHeight="1">
      <c r="B157" s="31"/>
      <c r="C157" s="130" t="s">
        <v>425</v>
      </c>
      <c r="D157" s="130" t="s">
        <v>185</v>
      </c>
      <c r="E157" s="131" t="s">
        <v>1596</v>
      </c>
      <c r="F157" s="132" t="s">
        <v>1597</v>
      </c>
      <c r="G157" s="133" t="s">
        <v>292</v>
      </c>
      <c r="H157" s="134">
        <v>5</v>
      </c>
      <c r="I157" s="135"/>
      <c r="J157" s="136">
        <f>ROUND(I157*H157,2)</f>
        <v>0</v>
      </c>
      <c r="K157" s="132" t="s">
        <v>1250</v>
      </c>
      <c r="L157" s="31"/>
      <c r="M157" s="137" t="s">
        <v>19</v>
      </c>
      <c r="N157" s="138" t="s">
        <v>41</v>
      </c>
      <c r="P157" s="139">
        <f>O157*H157</f>
        <v>0</v>
      </c>
      <c r="Q157" s="139">
        <v>0.0044</v>
      </c>
      <c r="R157" s="139">
        <f>Q157*H157</f>
        <v>0.022000000000000002</v>
      </c>
      <c r="S157" s="139">
        <v>0</v>
      </c>
      <c r="T157" s="140">
        <f>S157*H157</f>
        <v>0</v>
      </c>
      <c r="AR157" s="141" t="s">
        <v>190</v>
      </c>
      <c r="AT157" s="141" t="s">
        <v>185</v>
      </c>
      <c r="AU157" s="141" t="s">
        <v>79</v>
      </c>
      <c r="AY157" s="16" t="s">
        <v>182</v>
      </c>
      <c r="BE157" s="142">
        <f>IF(N157="základní",J157,0)</f>
        <v>0</v>
      </c>
      <c r="BF157" s="142">
        <f>IF(N157="snížená",J157,0)</f>
        <v>0</v>
      </c>
      <c r="BG157" s="142">
        <f>IF(N157="zákl. přenesená",J157,0)</f>
        <v>0</v>
      </c>
      <c r="BH157" s="142">
        <f>IF(N157="sníž. přenesená",J157,0)</f>
        <v>0</v>
      </c>
      <c r="BI157" s="142">
        <f>IF(N157="nulová",J157,0)</f>
        <v>0</v>
      </c>
      <c r="BJ157" s="16" t="s">
        <v>77</v>
      </c>
      <c r="BK157" s="142">
        <f>ROUND(I157*H157,2)</f>
        <v>0</v>
      </c>
      <c r="BL157" s="16" t="s">
        <v>190</v>
      </c>
      <c r="BM157" s="141" t="s">
        <v>1598</v>
      </c>
    </row>
    <row r="158" spans="2:47" s="1" customFormat="1" ht="19.5">
      <c r="B158" s="31"/>
      <c r="D158" s="148" t="s">
        <v>281</v>
      </c>
      <c r="F158" s="175" t="s">
        <v>1571</v>
      </c>
      <c r="I158" s="145"/>
      <c r="L158" s="31"/>
      <c r="M158" s="146"/>
      <c r="T158" s="52"/>
      <c r="AT158" s="16" t="s">
        <v>281</v>
      </c>
      <c r="AU158" s="16" t="s">
        <v>79</v>
      </c>
    </row>
    <row r="159" spans="2:65" s="1" customFormat="1" ht="33" customHeight="1">
      <c r="B159" s="31"/>
      <c r="C159" s="130" t="s">
        <v>353</v>
      </c>
      <c r="D159" s="130" t="s">
        <v>185</v>
      </c>
      <c r="E159" s="131" t="s">
        <v>1599</v>
      </c>
      <c r="F159" s="132" t="s">
        <v>1600</v>
      </c>
      <c r="G159" s="133" t="s">
        <v>292</v>
      </c>
      <c r="H159" s="134">
        <v>35</v>
      </c>
      <c r="I159" s="135"/>
      <c r="J159" s="136">
        <f>ROUND(I159*H159,2)</f>
        <v>0</v>
      </c>
      <c r="K159" s="132" t="s">
        <v>1250</v>
      </c>
      <c r="L159" s="31"/>
      <c r="M159" s="137" t="s">
        <v>19</v>
      </c>
      <c r="N159" s="138" t="s">
        <v>41</v>
      </c>
      <c r="P159" s="139">
        <f>O159*H159</f>
        <v>0</v>
      </c>
      <c r="Q159" s="139">
        <v>2E-05</v>
      </c>
      <c r="R159" s="139">
        <f>Q159*H159</f>
        <v>0.0007000000000000001</v>
      </c>
      <c r="S159" s="139">
        <v>0</v>
      </c>
      <c r="T159" s="140">
        <f>S159*H159</f>
        <v>0</v>
      </c>
      <c r="AR159" s="141" t="s">
        <v>190</v>
      </c>
      <c r="AT159" s="141" t="s">
        <v>185</v>
      </c>
      <c r="AU159" s="141" t="s">
        <v>79</v>
      </c>
      <c r="AY159" s="16" t="s">
        <v>182</v>
      </c>
      <c r="BE159" s="142">
        <f>IF(N159="základní",J159,0)</f>
        <v>0</v>
      </c>
      <c r="BF159" s="142">
        <f>IF(N159="snížená",J159,0)</f>
        <v>0</v>
      </c>
      <c r="BG159" s="142">
        <f>IF(N159="zákl. přenesená",J159,0)</f>
        <v>0</v>
      </c>
      <c r="BH159" s="142">
        <f>IF(N159="sníž. přenesená",J159,0)</f>
        <v>0</v>
      </c>
      <c r="BI159" s="142">
        <f>IF(N159="nulová",J159,0)</f>
        <v>0</v>
      </c>
      <c r="BJ159" s="16" t="s">
        <v>77</v>
      </c>
      <c r="BK159" s="142">
        <f>ROUND(I159*H159,2)</f>
        <v>0</v>
      </c>
      <c r="BL159" s="16" t="s">
        <v>190</v>
      </c>
      <c r="BM159" s="141" t="s">
        <v>1601</v>
      </c>
    </row>
    <row r="160" spans="2:65" s="1" customFormat="1" ht="21.75" customHeight="1">
      <c r="B160" s="31"/>
      <c r="C160" s="165" t="s">
        <v>434</v>
      </c>
      <c r="D160" s="165" t="s">
        <v>277</v>
      </c>
      <c r="E160" s="166" t="s">
        <v>1602</v>
      </c>
      <c r="F160" s="167" t="s">
        <v>1603</v>
      </c>
      <c r="G160" s="168" t="s">
        <v>292</v>
      </c>
      <c r="H160" s="169">
        <v>35.525</v>
      </c>
      <c r="I160" s="170"/>
      <c r="J160" s="171">
        <f>ROUND(I160*H160,2)</f>
        <v>0</v>
      </c>
      <c r="K160" s="167" t="s">
        <v>1250</v>
      </c>
      <c r="L160" s="172"/>
      <c r="M160" s="173" t="s">
        <v>19</v>
      </c>
      <c r="N160" s="174" t="s">
        <v>41</v>
      </c>
      <c r="P160" s="139">
        <f>O160*H160</f>
        <v>0</v>
      </c>
      <c r="Q160" s="139">
        <v>0.0041</v>
      </c>
      <c r="R160" s="139">
        <f>Q160*H160</f>
        <v>0.14565250000000002</v>
      </c>
      <c r="S160" s="139">
        <v>0</v>
      </c>
      <c r="T160" s="140">
        <f>S160*H160</f>
        <v>0</v>
      </c>
      <c r="AR160" s="141" t="s">
        <v>233</v>
      </c>
      <c r="AT160" s="141" t="s">
        <v>277</v>
      </c>
      <c r="AU160" s="141" t="s">
        <v>79</v>
      </c>
      <c r="AY160" s="16" t="s">
        <v>182</v>
      </c>
      <c r="BE160" s="142">
        <f>IF(N160="základní",J160,0)</f>
        <v>0</v>
      </c>
      <c r="BF160" s="142">
        <f>IF(N160="snížená",J160,0)</f>
        <v>0</v>
      </c>
      <c r="BG160" s="142">
        <f>IF(N160="zákl. přenesená",J160,0)</f>
        <v>0</v>
      </c>
      <c r="BH160" s="142">
        <f>IF(N160="sníž. přenesená",J160,0)</f>
        <v>0</v>
      </c>
      <c r="BI160" s="142">
        <f>IF(N160="nulová",J160,0)</f>
        <v>0</v>
      </c>
      <c r="BJ160" s="16" t="s">
        <v>77</v>
      </c>
      <c r="BK160" s="142">
        <f>ROUND(I160*H160,2)</f>
        <v>0</v>
      </c>
      <c r="BL160" s="16" t="s">
        <v>190</v>
      </c>
      <c r="BM160" s="141" t="s">
        <v>1604</v>
      </c>
    </row>
    <row r="161" spans="2:51" s="12" customFormat="1" ht="11.25">
      <c r="B161" s="147"/>
      <c r="D161" s="148" t="s">
        <v>194</v>
      </c>
      <c r="F161" s="150" t="s">
        <v>1605</v>
      </c>
      <c r="H161" s="151">
        <v>35.525</v>
      </c>
      <c r="I161" s="152"/>
      <c r="L161" s="147"/>
      <c r="M161" s="153"/>
      <c r="T161" s="154"/>
      <c r="AT161" s="149" t="s">
        <v>194</v>
      </c>
      <c r="AU161" s="149" t="s">
        <v>79</v>
      </c>
      <c r="AV161" s="12" t="s">
        <v>79</v>
      </c>
      <c r="AW161" s="12" t="s">
        <v>4</v>
      </c>
      <c r="AX161" s="12" t="s">
        <v>77</v>
      </c>
      <c r="AY161" s="149" t="s">
        <v>182</v>
      </c>
    </row>
    <row r="162" spans="2:65" s="1" customFormat="1" ht="44.25" customHeight="1">
      <c r="B162" s="31"/>
      <c r="C162" s="130" t="s">
        <v>600</v>
      </c>
      <c r="D162" s="130" t="s">
        <v>185</v>
      </c>
      <c r="E162" s="131" t="s">
        <v>1606</v>
      </c>
      <c r="F162" s="132" t="s">
        <v>1607</v>
      </c>
      <c r="G162" s="133" t="s">
        <v>292</v>
      </c>
      <c r="H162" s="134">
        <v>2</v>
      </c>
      <c r="I162" s="135"/>
      <c r="J162" s="136">
        <f>ROUND(I162*H162,2)</f>
        <v>0</v>
      </c>
      <c r="K162" s="132" t="s">
        <v>1250</v>
      </c>
      <c r="L162" s="31"/>
      <c r="M162" s="137" t="s">
        <v>19</v>
      </c>
      <c r="N162" s="138" t="s">
        <v>41</v>
      </c>
      <c r="P162" s="139">
        <f>O162*H162</f>
        <v>0</v>
      </c>
      <c r="Q162" s="139">
        <v>0.00747</v>
      </c>
      <c r="R162" s="139">
        <f>Q162*H162</f>
        <v>0.01494</v>
      </c>
      <c r="S162" s="139">
        <v>0</v>
      </c>
      <c r="T162" s="140">
        <f>S162*H162</f>
        <v>0</v>
      </c>
      <c r="AR162" s="141" t="s">
        <v>190</v>
      </c>
      <c r="AT162" s="141" t="s">
        <v>185</v>
      </c>
      <c r="AU162" s="141" t="s">
        <v>79</v>
      </c>
      <c r="AY162" s="16" t="s">
        <v>182</v>
      </c>
      <c r="BE162" s="142">
        <f>IF(N162="základní",J162,0)</f>
        <v>0</v>
      </c>
      <c r="BF162" s="142">
        <f>IF(N162="snížená",J162,0)</f>
        <v>0</v>
      </c>
      <c r="BG162" s="142">
        <f>IF(N162="zákl. přenesená",J162,0)</f>
        <v>0</v>
      </c>
      <c r="BH162" s="142">
        <f>IF(N162="sníž. přenesená",J162,0)</f>
        <v>0</v>
      </c>
      <c r="BI162" s="142">
        <f>IF(N162="nulová",J162,0)</f>
        <v>0</v>
      </c>
      <c r="BJ162" s="16" t="s">
        <v>77</v>
      </c>
      <c r="BK162" s="142">
        <f>ROUND(I162*H162,2)</f>
        <v>0</v>
      </c>
      <c r="BL162" s="16" t="s">
        <v>190</v>
      </c>
      <c r="BM162" s="141" t="s">
        <v>1608</v>
      </c>
    </row>
    <row r="163" spans="2:47" s="1" customFormat="1" ht="19.5">
      <c r="B163" s="31"/>
      <c r="D163" s="148" t="s">
        <v>281</v>
      </c>
      <c r="F163" s="175" t="s">
        <v>1571</v>
      </c>
      <c r="I163" s="145"/>
      <c r="L163" s="31"/>
      <c r="M163" s="146"/>
      <c r="T163" s="52"/>
      <c r="AT163" s="16" t="s">
        <v>281</v>
      </c>
      <c r="AU163" s="16" t="s">
        <v>79</v>
      </c>
    </row>
    <row r="164" spans="2:65" s="1" customFormat="1" ht="44.25" customHeight="1">
      <c r="B164" s="31"/>
      <c r="C164" s="130" t="s">
        <v>605</v>
      </c>
      <c r="D164" s="130" t="s">
        <v>185</v>
      </c>
      <c r="E164" s="131" t="s">
        <v>1609</v>
      </c>
      <c r="F164" s="132" t="s">
        <v>1610</v>
      </c>
      <c r="G164" s="133" t="s">
        <v>292</v>
      </c>
      <c r="H164" s="134">
        <v>1</v>
      </c>
      <c r="I164" s="135"/>
      <c r="J164" s="136">
        <f>ROUND(I164*H164,2)</f>
        <v>0</v>
      </c>
      <c r="K164" s="132" t="s">
        <v>1250</v>
      </c>
      <c r="L164" s="31"/>
      <c r="M164" s="137" t="s">
        <v>19</v>
      </c>
      <c r="N164" s="138" t="s">
        <v>41</v>
      </c>
      <c r="P164" s="139">
        <f>O164*H164</f>
        <v>0</v>
      </c>
      <c r="Q164" s="139">
        <v>0.01182</v>
      </c>
      <c r="R164" s="139">
        <f>Q164*H164</f>
        <v>0.01182</v>
      </c>
      <c r="S164" s="139">
        <v>0</v>
      </c>
      <c r="T164" s="140">
        <f>S164*H164</f>
        <v>0</v>
      </c>
      <c r="AR164" s="141" t="s">
        <v>190</v>
      </c>
      <c r="AT164" s="141" t="s">
        <v>185</v>
      </c>
      <c r="AU164" s="141" t="s">
        <v>79</v>
      </c>
      <c r="AY164" s="16" t="s">
        <v>182</v>
      </c>
      <c r="BE164" s="142">
        <f>IF(N164="základní",J164,0)</f>
        <v>0</v>
      </c>
      <c r="BF164" s="142">
        <f>IF(N164="snížená",J164,0)</f>
        <v>0</v>
      </c>
      <c r="BG164" s="142">
        <f>IF(N164="zákl. přenesená",J164,0)</f>
        <v>0</v>
      </c>
      <c r="BH164" s="142">
        <f>IF(N164="sníž. přenesená",J164,0)</f>
        <v>0</v>
      </c>
      <c r="BI164" s="142">
        <f>IF(N164="nulová",J164,0)</f>
        <v>0</v>
      </c>
      <c r="BJ164" s="16" t="s">
        <v>77</v>
      </c>
      <c r="BK164" s="142">
        <f>ROUND(I164*H164,2)</f>
        <v>0</v>
      </c>
      <c r="BL164" s="16" t="s">
        <v>190</v>
      </c>
      <c r="BM164" s="141" t="s">
        <v>1611</v>
      </c>
    </row>
    <row r="165" spans="2:47" s="1" customFormat="1" ht="19.5">
      <c r="B165" s="31"/>
      <c r="D165" s="148" t="s">
        <v>281</v>
      </c>
      <c r="F165" s="175" t="s">
        <v>1571</v>
      </c>
      <c r="I165" s="145"/>
      <c r="L165" s="31"/>
      <c r="M165" s="146"/>
      <c r="T165" s="52"/>
      <c r="AT165" s="16" t="s">
        <v>281</v>
      </c>
      <c r="AU165" s="16" t="s">
        <v>79</v>
      </c>
    </row>
    <row r="166" spans="2:65" s="1" customFormat="1" ht="37.9" customHeight="1">
      <c r="B166" s="31"/>
      <c r="C166" s="130" t="s">
        <v>609</v>
      </c>
      <c r="D166" s="130" t="s">
        <v>185</v>
      </c>
      <c r="E166" s="131" t="s">
        <v>1612</v>
      </c>
      <c r="F166" s="132" t="s">
        <v>1613</v>
      </c>
      <c r="G166" s="133" t="s">
        <v>286</v>
      </c>
      <c r="H166" s="134">
        <v>114</v>
      </c>
      <c r="I166" s="135"/>
      <c r="J166" s="136">
        <f aca="true" t="shared" si="0" ref="J166:J185">ROUND(I166*H166,2)</f>
        <v>0</v>
      </c>
      <c r="K166" s="132" t="s">
        <v>1250</v>
      </c>
      <c r="L166" s="31"/>
      <c r="M166" s="137" t="s">
        <v>19</v>
      </c>
      <c r="N166" s="138" t="s">
        <v>41</v>
      </c>
      <c r="P166" s="139">
        <f aca="true" t="shared" si="1" ref="P166:P185">O166*H166</f>
        <v>0</v>
      </c>
      <c r="Q166" s="139">
        <v>0</v>
      </c>
      <c r="R166" s="139">
        <f aca="true" t="shared" si="2" ref="R166:R185">Q166*H166</f>
        <v>0</v>
      </c>
      <c r="S166" s="139">
        <v>0</v>
      </c>
      <c r="T166" s="140">
        <f aca="true" t="shared" si="3" ref="T166:T185">S166*H166</f>
        <v>0</v>
      </c>
      <c r="AR166" s="141" t="s">
        <v>190</v>
      </c>
      <c r="AT166" s="141" t="s">
        <v>185</v>
      </c>
      <c r="AU166" s="141" t="s">
        <v>79</v>
      </c>
      <c r="AY166" s="16" t="s">
        <v>182</v>
      </c>
      <c r="BE166" s="142">
        <f aca="true" t="shared" si="4" ref="BE166:BE185">IF(N166="základní",J166,0)</f>
        <v>0</v>
      </c>
      <c r="BF166" s="142">
        <f aca="true" t="shared" si="5" ref="BF166:BF185">IF(N166="snížená",J166,0)</f>
        <v>0</v>
      </c>
      <c r="BG166" s="142">
        <f aca="true" t="shared" si="6" ref="BG166:BG185">IF(N166="zákl. přenesená",J166,0)</f>
        <v>0</v>
      </c>
      <c r="BH166" s="142">
        <f aca="true" t="shared" si="7" ref="BH166:BH185">IF(N166="sníž. přenesená",J166,0)</f>
        <v>0</v>
      </c>
      <c r="BI166" s="142">
        <f aca="true" t="shared" si="8" ref="BI166:BI185">IF(N166="nulová",J166,0)</f>
        <v>0</v>
      </c>
      <c r="BJ166" s="16" t="s">
        <v>77</v>
      </c>
      <c r="BK166" s="142">
        <f aca="true" t="shared" si="9" ref="BK166:BK185">ROUND(I166*H166,2)</f>
        <v>0</v>
      </c>
      <c r="BL166" s="16" t="s">
        <v>190</v>
      </c>
      <c r="BM166" s="141" t="s">
        <v>1614</v>
      </c>
    </row>
    <row r="167" spans="2:65" s="1" customFormat="1" ht="16.5" customHeight="1">
      <c r="B167" s="31"/>
      <c r="C167" s="165" t="s">
        <v>613</v>
      </c>
      <c r="D167" s="165" t="s">
        <v>277</v>
      </c>
      <c r="E167" s="166" t="s">
        <v>1615</v>
      </c>
      <c r="F167" s="167" t="s">
        <v>1616</v>
      </c>
      <c r="G167" s="168" t="s">
        <v>286</v>
      </c>
      <c r="H167" s="169">
        <v>114</v>
      </c>
      <c r="I167" s="170"/>
      <c r="J167" s="171">
        <f t="shared" si="0"/>
        <v>0</v>
      </c>
      <c r="K167" s="167" t="s">
        <v>287</v>
      </c>
      <c r="L167" s="172"/>
      <c r="M167" s="173" t="s">
        <v>19</v>
      </c>
      <c r="N167" s="174" t="s">
        <v>41</v>
      </c>
      <c r="P167" s="139">
        <f t="shared" si="1"/>
        <v>0</v>
      </c>
      <c r="Q167" s="139">
        <v>0.0003</v>
      </c>
      <c r="R167" s="139">
        <f t="shared" si="2"/>
        <v>0.034199999999999994</v>
      </c>
      <c r="S167" s="139">
        <v>0</v>
      </c>
      <c r="T167" s="140">
        <f t="shared" si="3"/>
        <v>0</v>
      </c>
      <c r="AR167" s="141" t="s">
        <v>233</v>
      </c>
      <c r="AT167" s="141" t="s">
        <v>277</v>
      </c>
      <c r="AU167" s="141" t="s">
        <v>79</v>
      </c>
      <c r="AY167" s="16" t="s">
        <v>182</v>
      </c>
      <c r="BE167" s="142">
        <f t="shared" si="4"/>
        <v>0</v>
      </c>
      <c r="BF167" s="142">
        <f t="shared" si="5"/>
        <v>0</v>
      </c>
      <c r="BG167" s="142">
        <f t="shared" si="6"/>
        <v>0</v>
      </c>
      <c r="BH167" s="142">
        <f t="shared" si="7"/>
        <v>0</v>
      </c>
      <c r="BI167" s="142">
        <f t="shared" si="8"/>
        <v>0</v>
      </c>
      <c r="BJ167" s="16" t="s">
        <v>77</v>
      </c>
      <c r="BK167" s="142">
        <f t="shared" si="9"/>
        <v>0</v>
      </c>
      <c r="BL167" s="16" t="s">
        <v>190</v>
      </c>
      <c r="BM167" s="141" t="s">
        <v>1617</v>
      </c>
    </row>
    <row r="168" spans="2:65" s="1" customFormat="1" ht="37.9" customHeight="1">
      <c r="B168" s="31"/>
      <c r="C168" s="130" t="s">
        <v>617</v>
      </c>
      <c r="D168" s="130" t="s">
        <v>185</v>
      </c>
      <c r="E168" s="131" t="s">
        <v>1618</v>
      </c>
      <c r="F168" s="132" t="s">
        <v>1619</v>
      </c>
      <c r="G168" s="133" t="s">
        <v>286</v>
      </c>
      <c r="H168" s="134">
        <v>6</v>
      </c>
      <c r="I168" s="135"/>
      <c r="J168" s="136">
        <f t="shared" si="0"/>
        <v>0</v>
      </c>
      <c r="K168" s="132" t="s">
        <v>1250</v>
      </c>
      <c r="L168" s="31"/>
      <c r="M168" s="137" t="s">
        <v>19</v>
      </c>
      <c r="N168" s="138" t="s">
        <v>41</v>
      </c>
      <c r="P168" s="139">
        <f t="shared" si="1"/>
        <v>0</v>
      </c>
      <c r="Q168" s="139">
        <v>0</v>
      </c>
      <c r="R168" s="139">
        <f t="shared" si="2"/>
        <v>0</v>
      </c>
      <c r="S168" s="139">
        <v>0</v>
      </c>
      <c r="T168" s="140">
        <f t="shared" si="3"/>
        <v>0</v>
      </c>
      <c r="AR168" s="141" t="s">
        <v>190</v>
      </c>
      <c r="AT168" s="141" t="s">
        <v>185</v>
      </c>
      <c r="AU168" s="141" t="s">
        <v>79</v>
      </c>
      <c r="AY168" s="16" t="s">
        <v>182</v>
      </c>
      <c r="BE168" s="142">
        <f t="shared" si="4"/>
        <v>0</v>
      </c>
      <c r="BF168" s="142">
        <f t="shared" si="5"/>
        <v>0</v>
      </c>
      <c r="BG168" s="142">
        <f t="shared" si="6"/>
        <v>0</v>
      </c>
      <c r="BH168" s="142">
        <f t="shared" si="7"/>
        <v>0</v>
      </c>
      <c r="BI168" s="142">
        <f t="shared" si="8"/>
        <v>0</v>
      </c>
      <c r="BJ168" s="16" t="s">
        <v>77</v>
      </c>
      <c r="BK168" s="142">
        <f t="shared" si="9"/>
        <v>0</v>
      </c>
      <c r="BL168" s="16" t="s">
        <v>190</v>
      </c>
      <c r="BM168" s="141" t="s">
        <v>1620</v>
      </c>
    </row>
    <row r="169" spans="2:65" s="1" customFormat="1" ht="16.5" customHeight="1">
      <c r="B169" s="31"/>
      <c r="C169" s="165" t="s">
        <v>621</v>
      </c>
      <c r="D169" s="165" t="s">
        <v>277</v>
      </c>
      <c r="E169" s="166" t="s">
        <v>1621</v>
      </c>
      <c r="F169" s="167" t="s">
        <v>1622</v>
      </c>
      <c r="G169" s="168" t="s">
        <v>286</v>
      </c>
      <c r="H169" s="169">
        <v>6</v>
      </c>
      <c r="I169" s="170"/>
      <c r="J169" s="171">
        <f t="shared" si="0"/>
        <v>0</v>
      </c>
      <c r="K169" s="167" t="s">
        <v>287</v>
      </c>
      <c r="L169" s="172"/>
      <c r="M169" s="173" t="s">
        <v>19</v>
      </c>
      <c r="N169" s="174" t="s">
        <v>41</v>
      </c>
      <c r="P169" s="139">
        <f t="shared" si="1"/>
        <v>0</v>
      </c>
      <c r="Q169" s="139">
        <v>0.0008</v>
      </c>
      <c r="R169" s="139">
        <f t="shared" si="2"/>
        <v>0.0048000000000000004</v>
      </c>
      <c r="S169" s="139">
        <v>0</v>
      </c>
      <c r="T169" s="140">
        <f t="shared" si="3"/>
        <v>0</v>
      </c>
      <c r="AR169" s="141" t="s">
        <v>233</v>
      </c>
      <c r="AT169" s="141" t="s">
        <v>277</v>
      </c>
      <c r="AU169" s="141" t="s">
        <v>79</v>
      </c>
      <c r="AY169" s="16" t="s">
        <v>182</v>
      </c>
      <c r="BE169" s="142">
        <f t="shared" si="4"/>
        <v>0</v>
      </c>
      <c r="BF169" s="142">
        <f t="shared" si="5"/>
        <v>0</v>
      </c>
      <c r="BG169" s="142">
        <f t="shared" si="6"/>
        <v>0</v>
      </c>
      <c r="BH169" s="142">
        <f t="shared" si="7"/>
        <v>0</v>
      </c>
      <c r="BI169" s="142">
        <f t="shared" si="8"/>
        <v>0</v>
      </c>
      <c r="BJ169" s="16" t="s">
        <v>77</v>
      </c>
      <c r="BK169" s="142">
        <f t="shared" si="9"/>
        <v>0</v>
      </c>
      <c r="BL169" s="16" t="s">
        <v>190</v>
      </c>
      <c r="BM169" s="141" t="s">
        <v>1623</v>
      </c>
    </row>
    <row r="170" spans="2:65" s="1" customFormat="1" ht="37.9" customHeight="1">
      <c r="B170" s="31"/>
      <c r="C170" s="130" t="s">
        <v>626</v>
      </c>
      <c r="D170" s="130" t="s">
        <v>185</v>
      </c>
      <c r="E170" s="131" t="s">
        <v>1624</v>
      </c>
      <c r="F170" s="132" t="s">
        <v>1625</v>
      </c>
      <c r="G170" s="133" t="s">
        <v>286</v>
      </c>
      <c r="H170" s="134">
        <v>85</v>
      </c>
      <c r="I170" s="135"/>
      <c r="J170" s="136">
        <f t="shared" si="0"/>
        <v>0</v>
      </c>
      <c r="K170" s="132" t="s">
        <v>1250</v>
      </c>
      <c r="L170" s="31"/>
      <c r="M170" s="137" t="s">
        <v>19</v>
      </c>
      <c r="N170" s="138" t="s">
        <v>41</v>
      </c>
      <c r="P170" s="139">
        <f t="shared" si="1"/>
        <v>0</v>
      </c>
      <c r="Q170" s="139">
        <v>0</v>
      </c>
      <c r="R170" s="139">
        <f t="shared" si="2"/>
        <v>0</v>
      </c>
      <c r="S170" s="139">
        <v>0</v>
      </c>
      <c r="T170" s="140">
        <f t="shared" si="3"/>
        <v>0</v>
      </c>
      <c r="AR170" s="141" t="s">
        <v>190</v>
      </c>
      <c r="AT170" s="141" t="s">
        <v>185</v>
      </c>
      <c r="AU170" s="141" t="s">
        <v>79</v>
      </c>
      <c r="AY170" s="16" t="s">
        <v>182</v>
      </c>
      <c r="BE170" s="142">
        <f t="shared" si="4"/>
        <v>0</v>
      </c>
      <c r="BF170" s="142">
        <f t="shared" si="5"/>
        <v>0</v>
      </c>
      <c r="BG170" s="142">
        <f t="shared" si="6"/>
        <v>0</v>
      </c>
      <c r="BH170" s="142">
        <f t="shared" si="7"/>
        <v>0</v>
      </c>
      <c r="BI170" s="142">
        <f t="shared" si="8"/>
        <v>0</v>
      </c>
      <c r="BJ170" s="16" t="s">
        <v>77</v>
      </c>
      <c r="BK170" s="142">
        <f t="shared" si="9"/>
        <v>0</v>
      </c>
      <c r="BL170" s="16" t="s">
        <v>190</v>
      </c>
      <c r="BM170" s="141" t="s">
        <v>1626</v>
      </c>
    </row>
    <row r="171" spans="2:65" s="1" customFormat="1" ht="16.5" customHeight="1">
      <c r="B171" s="31"/>
      <c r="C171" s="165" t="s">
        <v>630</v>
      </c>
      <c r="D171" s="165" t="s">
        <v>277</v>
      </c>
      <c r="E171" s="166" t="s">
        <v>1627</v>
      </c>
      <c r="F171" s="167" t="s">
        <v>1628</v>
      </c>
      <c r="G171" s="168" t="s">
        <v>286</v>
      </c>
      <c r="H171" s="169">
        <v>85</v>
      </c>
      <c r="I171" s="170"/>
      <c r="J171" s="171">
        <f t="shared" si="0"/>
        <v>0</v>
      </c>
      <c r="K171" s="167" t="s">
        <v>287</v>
      </c>
      <c r="L171" s="172"/>
      <c r="M171" s="173" t="s">
        <v>19</v>
      </c>
      <c r="N171" s="174" t="s">
        <v>41</v>
      </c>
      <c r="P171" s="139">
        <f t="shared" si="1"/>
        <v>0</v>
      </c>
      <c r="Q171" s="139">
        <v>0.0004</v>
      </c>
      <c r="R171" s="139">
        <f t="shared" si="2"/>
        <v>0.034</v>
      </c>
      <c r="S171" s="139">
        <v>0</v>
      </c>
      <c r="T171" s="140">
        <f t="shared" si="3"/>
        <v>0</v>
      </c>
      <c r="AR171" s="141" t="s">
        <v>233</v>
      </c>
      <c r="AT171" s="141" t="s">
        <v>277</v>
      </c>
      <c r="AU171" s="141" t="s">
        <v>79</v>
      </c>
      <c r="AY171" s="16" t="s">
        <v>182</v>
      </c>
      <c r="BE171" s="142">
        <f t="shared" si="4"/>
        <v>0</v>
      </c>
      <c r="BF171" s="142">
        <f t="shared" si="5"/>
        <v>0</v>
      </c>
      <c r="BG171" s="142">
        <f t="shared" si="6"/>
        <v>0</v>
      </c>
      <c r="BH171" s="142">
        <f t="shared" si="7"/>
        <v>0</v>
      </c>
      <c r="BI171" s="142">
        <f t="shared" si="8"/>
        <v>0</v>
      </c>
      <c r="BJ171" s="16" t="s">
        <v>77</v>
      </c>
      <c r="BK171" s="142">
        <f t="shared" si="9"/>
        <v>0</v>
      </c>
      <c r="BL171" s="16" t="s">
        <v>190</v>
      </c>
      <c r="BM171" s="141" t="s">
        <v>1629</v>
      </c>
    </row>
    <row r="172" spans="2:65" s="1" customFormat="1" ht="37.9" customHeight="1">
      <c r="B172" s="31"/>
      <c r="C172" s="130" t="s">
        <v>635</v>
      </c>
      <c r="D172" s="130" t="s">
        <v>185</v>
      </c>
      <c r="E172" s="131" t="s">
        <v>1630</v>
      </c>
      <c r="F172" s="132" t="s">
        <v>1631</v>
      </c>
      <c r="G172" s="133" t="s">
        <v>286</v>
      </c>
      <c r="H172" s="134">
        <v>37</v>
      </c>
      <c r="I172" s="135"/>
      <c r="J172" s="136">
        <f t="shared" si="0"/>
        <v>0</v>
      </c>
      <c r="K172" s="132" t="s">
        <v>1250</v>
      </c>
      <c r="L172" s="31"/>
      <c r="M172" s="137" t="s">
        <v>19</v>
      </c>
      <c r="N172" s="138" t="s">
        <v>41</v>
      </c>
      <c r="P172" s="139">
        <f t="shared" si="1"/>
        <v>0</v>
      </c>
      <c r="Q172" s="139">
        <v>0</v>
      </c>
      <c r="R172" s="139">
        <f t="shared" si="2"/>
        <v>0</v>
      </c>
      <c r="S172" s="139">
        <v>0</v>
      </c>
      <c r="T172" s="140">
        <f t="shared" si="3"/>
        <v>0</v>
      </c>
      <c r="AR172" s="141" t="s">
        <v>190</v>
      </c>
      <c r="AT172" s="141" t="s">
        <v>185</v>
      </c>
      <c r="AU172" s="141" t="s">
        <v>79</v>
      </c>
      <c r="AY172" s="16" t="s">
        <v>182</v>
      </c>
      <c r="BE172" s="142">
        <f t="shared" si="4"/>
        <v>0</v>
      </c>
      <c r="BF172" s="142">
        <f t="shared" si="5"/>
        <v>0</v>
      </c>
      <c r="BG172" s="142">
        <f t="shared" si="6"/>
        <v>0</v>
      </c>
      <c r="BH172" s="142">
        <f t="shared" si="7"/>
        <v>0</v>
      </c>
      <c r="BI172" s="142">
        <f t="shared" si="8"/>
        <v>0</v>
      </c>
      <c r="BJ172" s="16" t="s">
        <v>77</v>
      </c>
      <c r="BK172" s="142">
        <f t="shared" si="9"/>
        <v>0</v>
      </c>
      <c r="BL172" s="16" t="s">
        <v>190</v>
      </c>
      <c r="BM172" s="141" t="s">
        <v>1632</v>
      </c>
    </row>
    <row r="173" spans="2:65" s="1" customFormat="1" ht="16.5" customHeight="1">
      <c r="B173" s="31"/>
      <c r="C173" s="165" t="s">
        <v>639</v>
      </c>
      <c r="D173" s="165" t="s">
        <v>277</v>
      </c>
      <c r="E173" s="166" t="s">
        <v>1633</v>
      </c>
      <c r="F173" s="167" t="s">
        <v>1634</v>
      </c>
      <c r="G173" s="168" t="s">
        <v>286</v>
      </c>
      <c r="H173" s="169">
        <v>16</v>
      </c>
      <c r="I173" s="170"/>
      <c r="J173" s="171">
        <f t="shared" si="0"/>
        <v>0</v>
      </c>
      <c r="K173" s="167" t="s">
        <v>287</v>
      </c>
      <c r="L173" s="172"/>
      <c r="M173" s="173" t="s">
        <v>19</v>
      </c>
      <c r="N173" s="174" t="s">
        <v>41</v>
      </c>
      <c r="P173" s="139">
        <f t="shared" si="1"/>
        <v>0</v>
      </c>
      <c r="Q173" s="139">
        <v>0.001</v>
      </c>
      <c r="R173" s="139">
        <f t="shared" si="2"/>
        <v>0.016</v>
      </c>
      <c r="S173" s="139">
        <v>0</v>
      </c>
      <c r="T173" s="140">
        <f t="shared" si="3"/>
        <v>0</v>
      </c>
      <c r="AR173" s="141" t="s">
        <v>233</v>
      </c>
      <c r="AT173" s="141" t="s">
        <v>277</v>
      </c>
      <c r="AU173" s="141" t="s">
        <v>79</v>
      </c>
      <c r="AY173" s="16" t="s">
        <v>182</v>
      </c>
      <c r="BE173" s="142">
        <f t="shared" si="4"/>
        <v>0</v>
      </c>
      <c r="BF173" s="142">
        <f t="shared" si="5"/>
        <v>0</v>
      </c>
      <c r="BG173" s="142">
        <f t="shared" si="6"/>
        <v>0</v>
      </c>
      <c r="BH173" s="142">
        <f t="shared" si="7"/>
        <v>0</v>
      </c>
      <c r="BI173" s="142">
        <f t="shared" si="8"/>
        <v>0</v>
      </c>
      <c r="BJ173" s="16" t="s">
        <v>77</v>
      </c>
      <c r="BK173" s="142">
        <f t="shared" si="9"/>
        <v>0</v>
      </c>
      <c r="BL173" s="16" t="s">
        <v>190</v>
      </c>
      <c r="BM173" s="141" t="s">
        <v>1635</v>
      </c>
    </row>
    <row r="174" spans="2:65" s="1" customFormat="1" ht="16.5" customHeight="1">
      <c r="B174" s="31"/>
      <c r="C174" s="165" t="s">
        <v>645</v>
      </c>
      <c r="D174" s="165" t="s">
        <v>277</v>
      </c>
      <c r="E174" s="166" t="s">
        <v>1636</v>
      </c>
      <c r="F174" s="167" t="s">
        <v>1634</v>
      </c>
      <c r="G174" s="168" t="s">
        <v>286</v>
      </c>
      <c r="H174" s="169">
        <v>21</v>
      </c>
      <c r="I174" s="170"/>
      <c r="J174" s="171">
        <f t="shared" si="0"/>
        <v>0</v>
      </c>
      <c r="K174" s="167" t="s">
        <v>287</v>
      </c>
      <c r="L174" s="172"/>
      <c r="M174" s="173" t="s">
        <v>19</v>
      </c>
      <c r="N174" s="174" t="s">
        <v>41</v>
      </c>
      <c r="P174" s="139">
        <f t="shared" si="1"/>
        <v>0</v>
      </c>
      <c r="Q174" s="139">
        <v>0.001</v>
      </c>
      <c r="R174" s="139">
        <f t="shared" si="2"/>
        <v>0.021</v>
      </c>
      <c r="S174" s="139">
        <v>0</v>
      </c>
      <c r="T174" s="140">
        <f t="shared" si="3"/>
        <v>0</v>
      </c>
      <c r="AR174" s="141" t="s">
        <v>233</v>
      </c>
      <c r="AT174" s="141" t="s">
        <v>277</v>
      </c>
      <c r="AU174" s="141" t="s">
        <v>79</v>
      </c>
      <c r="AY174" s="16" t="s">
        <v>182</v>
      </c>
      <c r="BE174" s="142">
        <f t="shared" si="4"/>
        <v>0</v>
      </c>
      <c r="BF174" s="142">
        <f t="shared" si="5"/>
        <v>0</v>
      </c>
      <c r="BG174" s="142">
        <f t="shared" si="6"/>
        <v>0</v>
      </c>
      <c r="BH174" s="142">
        <f t="shared" si="7"/>
        <v>0</v>
      </c>
      <c r="BI174" s="142">
        <f t="shared" si="8"/>
        <v>0</v>
      </c>
      <c r="BJ174" s="16" t="s">
        <v>77</v>
      </c>
      <c r="BK174" s="142">
        <f t="shared" si="9"/>
        <v>0</v>
      </c>
      <c r="BL174" s="16" t="s">
        <v>190</v>
      </c>
      <c r="BM174" s="141" t="s">
        <v>1637</v>
      </c>
    </row>
    <row r="175" spans="2:65" s="1" customFormat="1" ht="37.9" customHeight="1">
      <c r="B175" s="31"/>
      <c r="C175" s="130" t="s">
        <v>649</v>
      </c>
      <c r="D175" s="130" t="s">
        <v>185</v>
      </c>
      <c r="E175" s="131" t="s">
        <v>1638</v>
      </c>
      <c r="F175" s="132" t="s">
        <v>1639</v>
      </c>
      <c r="G175" s="133" t="s">
        <v>286</v>
      </c>
      <c r="H175" s="134">
        <v>8</v>
      </c>
      <c r="I175" s="135"/>
      <c r="J175" s="136">
        <f t="shared" si="0"/>
        <v>0</v>
      </c>
      <c r="K175" s="132" t="s">
        <v>1250</v>
      </c>
      <c r="L175" s="31"/>
      <c r="M175" s="137" t="s">
        <v>19</v>
      </c>
      <c r="N175" s="138" t="s">
        <v>41</v>
      </c>
      <c r="P175" s="139">
        <f t="shared" si="1"/>
        <v>0</v>
      </c>
      <c r="Q175" s="139">
        <v>0</v>
      </c>
      <c r="R175" s="139">
        <f t="shared" si="2"/>
        <v>0</v>
      </c>
      <c r="S175" s="139">
        <v>0</v>
      </c>
      <c r="T175" s="140">
        <f t="shared" si="3"/>
        <v>0</v>
      </c>
      <c r="AR175" s="141" t="s">
        <v>190</v>
      </c>
      <c r="AT175" s="141" t="s">
        <v>185</v>
      </c>
      <c r="AU175" s="141" t="s">
        <v>79</v>
      </c>
      <c r="AY175" s="16" t="s">
        <v>182</v>
      </c>
      <c r="BE175" s="142">
        <f t="shared" si="4"/>
        <v>0</v>
      </c>
      <c r="BF175" s="142">
        <f t="shared" si="5"/>
        <v>0</v>
      </c>
      <c r="BG175" s="142">
        <f t="shared" si="6"/>
        <v>0</v>
      </c>
      <c r="BH175" s="142">
        <f t="shared" si="7"/>
        <v>0</v>
      </c>
      <c r="BI175" s="142">
        <f t="shared" si="8"/>
        <v>0</v>
      </c>
      <c r="BJ175" s="16" t="s">
        <v>77</v>
      </c>
      <c r="BK175" s="142">
        <f t="shared" si="9"/>
        <v>0</v>
      </c>
      <c r="BL175" s="16" t="s">
        <v>190</v>
      </c>
      <c r="BM175" s="141" t="s">
        <v>1640</v>
      </c>
    </row>
    <row r="176" spans="2:65" s="1" customFormat="1" ht="16.5" customHeight="1">
      <c r="B176" s="31"/>
      <c r="C176" s="165" t="s">
        <v>655</v>
      </c>
      <c r="D176" s="165" t="s">
        <v>277</v>
      </c>
      <c r="E176" s="166" t="s">
        <v>1641</v>
      </c>
      <c r="F176" s="167" t="s">
        <v>1642</v>
      </c>
      <c r="G176" s="168" t="s">
        <v>286</v>
      </c>
      <c r="H176" s="169">
        <v>8</v>
      </c>
      <c r="I176" s="170"/>
      <c r="J176" s="171">
        <f t="shared" si="0"/>
        <v>0</v>
      </c>
      <c r="K176" s="167" t="s">
        <v>287</v>
      </c>
      <c r="L176" s="172"/>
      <c r="M176" s="173" t="s">
        <v>19</v>
      </c>
      <c r="N176" s="174" t="s">
        <v>41</v>
      </c>
      <c r="P176" s="139">
        <f t="shared" si="1"/>
        <v>0</v>
      </c>
      <c r="Q176" s="139">
        <v>0.0003</v>
      </c>
      <c r="R176" s="139">
        <f t="shared" si="2"/>
        <v>0.0024</v>
      </c>
      <c r="S176" s="139">
        <v>0</v>
      </c>
      <c r="T176" s="140">
        <f t="shared" si="3"/>
        <v>0</v>
      </c>
      <c r="AR176" s="141" t="s">
        <v>233</v>
      </c>
      <c r="AT176" s="141" t="s">
        <v>277</v>
      </c>
      <c r="AU176" s="141" t="s">
        <v>79</v>
      </c>
      <c r="AY176" s="16" t="s">
        <v>182</v>
      </c>
      <c r="BE176" s="142">
        <f t="shared" si="4"/>
        <v>0</v>
      </c>
      <c r="BF176" s="142">
        <f t="shared" si="5"/>
        <v>0</v>
      </c>
      <c r="BG176" s="142">
        <f t="shared" si="6"/>
        <v>0</v>
      </c>
      <c r="BH176" s="142">
        <f t="shared" si="7"/>
        <v>0</v>
      </c>
      <c r="BI176" s="142">
        <f t="shared" si="8"/>
        <v>0</v>
      </c>
      <c r="BJ176" s="16" t="s">
        <v>77</v>
      </c>
      <c r="BK176" s="142">
        <f t="shared" si="9"/>
        <v>0</v>
      </c>
      <c r="BL176" s="16" t="s">
        <v>190</v>
      </c>
      <c r="BM176" s="141" t="s">
        <v>1643</v>
      </c>
    </row>
    <row r="177" spans="2:65" s="1" customFormat="1" ht="37.9" customHeight="1">
      <c r="B177" s="31"/>
      <c r="C177" s="130" t="s">
        <v>660</v>
      </c>
      <c r="D177" s="130" t="s">
        <v>185</v>
      </c>
      <c r="E177" s="131" t="s">
        <v>1644</v>
      </c>
      <c r="F177" s="132" t="s">
        <v>1645</v>
      </c>
      <c r="G177" s="133" t="s">
        <v>286</v>
      </c>
      <c r="H177" s="134">
        <v>4</v>
      </c>
      <c r="I177" s="135"/>
      <c r="J177" s="136">
        <f t="shared" si="0"/>
        <v>0</v>
      </c>
      <c r="K177" s="132" t="s">
        <v>1250</v>
      </c>
      <c r="L177" s="31"/>
      <c r="M177" s="137" t="s">
        <v>19</v>
      </c>
      <c r="N177" s="138" t="s">
        <v>41</v>
      </c>
      <c r="P177" s="139">
        <f t="shared" si="1"/>
        <v>0</v>
      </c>
      <c r="Q177" s="139">
        <v>0</v>
      </c>
      <c r="R177" s="139">
        <f t="shared" si="2"/>
        <v>0</v>
      </c>
      <c r="S177" s="139">
        <v>0</v>
      </c>
      <c r="T177" s="140">
        <f t="shared" si="3"/>
        <v>0</v>
      </c>
      <c r="AR177" s="141" t="s">
        <v>190</v>
      </c>
      <c r="AT177" s="141" t="s">
        <v>185</v>
      </c>
      <c r="AU177" s="141" t="s">
        <v>79</v>
      </c>
      <c r="AY177" s="16" t="s">
        <v>182</v>
      </c>
      <c r="BE177" s="142">
        <f t="shared" si="4"/>
        <v>0</v>
      </c>
      <c r="BF177" s="142">
        <f t="shared" si="5"/>
        <v>0</v>
      </c>
      <c r="BG177" s="142">
        <f t="shared" si="6"/>
        <v>0</v>
      </c>
      <c r="BH177" s="142">
        <f t="shared" si="7"/>
        <v>0</v>
      </c>
      <c r="BI177" s="142">
        <f t="shared" si="8"/>
        <v>0</v>
      </c>
      <c r="BJ177" s="16" t="s">
        <v>77</v>
      </c>
      <c r="BK177" s="142">
        <f t="shared" si="9"/>
        <v>0</v>
      </c>
      <c r="BL177" s="16" t="s">
        <v>190</v>
      </c>
      <c r="BM177" s="141" t="s">
        <v>1646</v>
      </c>
    </row>
    <row r="178" spans="2:65" s="1" customFormat="1" ht="16.5" customHeight="1">
      <c r="B178" s="31"/>
      <c r="C178" s="165" t="s">
        <v>665</v>
      </c>
      <c r="D178" s="165" t="s">
        <v>277</v>
      </c>
      <c r="E178" s="166" t="s">
        <v>1647</v>
      </c>
      <c r="F178" s="167" t="s">
        <v>1648</v>
      </c>
      <c r="G178" s="168" t="s">
        <v>286</v>
      </c>
      <c r="H178" s="169">
        <v>4</v>
      </c>
      <c r="I178" s="170"/>
      <c r="J178" s="171">
        <f t="shared" si="0"/>
        <v>0</v>
      </c>
      <c r="K178" s="167" t="s">
        <v>287</v>
      </c>
      <c r="L178" s="172"/>
      <c r="M178" s="173" t="s">
        <v>19</v>
      </c>
      <c r="N178" s="174" t="s">
        <v>41</v>
      </c>
      <c r="P178" s="139">
        <f t="shared" si="1"/>
        <v>0</v>
      </c>
      <c r="Q178" s="139">
        <v>0.0008</v>
      </c>
      <c r="R178" s="139">
        <f t="shared" si="2"/>
        <v>0.0032</v>
      </c>
      <c r="S178" s="139">
        <v>0</v>
      </c>
      <c r="T178" s="140">
        <f t="shared" si="3"/>
        <v>0</v>
      </c>
      <c r="AR178" s="141" t="s">
        <v>233</v>
      </c>
      <c r="AT178" s="141" t="s">
        <v>277</v>
      </c>
      <c r="AU178" s="141" t="s">
        <v>79</v>
      </c>
      <c r="AY178" s="16" t="s">
        <v>182</v>
      </c>
      <c r="BE178" s="142">
        <f t="shared" si="4"/>
        <v>0</v>
      </c>
      <c r="BF178" s="142">
        <f t="shared" si="5"/>
        <v>0</v>
      </c>
      <c r="BG178" s="142">
        <f t="shared" si="6"/>
        <v>0</v>
      </c>
      <c r="BH178" s="142">
        <f t="shared" si="7"/>
        <v>0</v>
      </c>
      <c r="BI178" s="142">
        <f t="shared" si="8"/>
        <v>0</v>
      </c>
      <c r="BJ178" s="16" t="s">
        <v>77</v>
      </c>
      <c r="BK178" s="142">
        <f t="shared" si="9"/>
        <v>0</v>
      </c>
      <c r="BL178" s="16" t="s">
        <v>190</v>
      </c>
      <c r="BM178" s="141" t="s">
        <v>1649</v>
      </c>
    </row>
    <row r="179" spans="2:65" s="1" customFormat="1" ht="37.9" customHeight="1">
      <c r="B179" s="31"/>
      <c r="C179" s="130" t="s">
        <v>670</v>
      </c>
      <c r="D179" s="130" t="s">
        <v>185</v>
      </c>
      <c r="E179" s="131" t="s">
        <v>1650</v>
      </c>
      <c r="F179" s="132" t="s">
        <v>1651</v>
      </c>
      <c r="G179" s="133" t="s">
        <v>286</v>
      </c>
      <c r="H179" s="134">
        <v>19</v>
      </c>
      <c r="I179" s="135"/>
      <c r="J179" s="136">
        <f t="shared" si="0"/>
        <v>0</v>
      </c>
      <c r="K179" s="132" t="s">
        <v>1250</v>
      </c>
      <c r="L179" s="31"/>
      <c r="M179" s="137" t="s">
        <v>19</v>
      </c>
      <c r="N179" s="138" t="s">
        <v>41</v>
      </c>
      <c r="P179" s="139">
        <f t="shared" si="1"/>
        <v>0</v>
      </c>
      <c r="Q179" s="139">
        <v>0</v>
      </c>
      <c r="R179" s="139">
        <f t="shared" si="2"/>
        <v>0</v>
      </c>
      <c r="S179" s="139">
        <v>0</v>
      </c>
      <c r="T179" s="140">
        <f t="shared" si="3"/>
        <v>0</v>
      </c>
      <c r="AR179" s="141" t="s">
        <v>190</v>
      </c>
      <c r="AT179" s="141" t="s">
        <v>185</v>
      </c>
      <c r="AU179" s="141" t="s">
        <v>79</v>
      </c>
      <c r="AY179" s="16" t="s">
        <v>182</v>
      </c>
      <c r="BE179" s="142">
        <f t="shared" si="4"/>
        <v>0</v>
      </c>
      <c r="BF179" s="142">
        <f t="shared" si="5"/>
        <v>0</v>
      </c>
      <c r="BG179" s="142">
        <f t="shared" si="6"/>
        <v>0</v>
      </c>
      <c r="BH179" s="142">
        <f t="shared" si="7"/>
        <v>0</v>
      </c>
      <c r="BI179" s="142">
        <f t="shared" si="8"/>
        <v>0</v>
      </c>
      <c r="BJ179" s="16" t="s">
        <v>77</v>
      </c>
      <c r="BK179" s="142">
        <f t="shared" si="9"/>
        <v>0</v>
      </c>
      <c r="BL179" s="16" t="s">
        <v>190</v>
      </c>
      <c r="BM179" s="141" t="s">
        <v>1652</v>
      </c>
    </row>
    <row r="180" spans="2:65" s="1" customFormat="1" ht="16.5" customHeight="1">
      <c r="B180" s="31"/>
      <c r="C180" s="165" t="s">
        <v>676</v>
      </c>
      <c r="D180" s="165" t="s">
        <v>277</v>
      </c>
      <c r="E180" s="166" t="s">
        <v>1653</v>
      </c>
      <c r="F180" s="167" t="s">
        <v>1654</v>
      </c>
      <c r="G180" s="168" t="s">
        <v>286</v>
      </c>
      <c r="H180" s="169">
        <v>8</v>
      </c>
      <c r="I180" s="170"/>
      <c r="J180" s="171">
        <f t="shared" si="0"/>
        <v>0</v>
      </c>
      <c r="K180" s="167" t="s">
        <v>287</v>
      </c>
      <c r="L180" s="172"/>
      <c r="M180" s="173" t="s">
        <v>19</v>
      </c>
      <c r="N180" s="174" t="s">
        <v>41</v>
      </c>
      <c r="P180" s="139">
        <f t="shared" si="1"/>
        <v>0</v>
      </c>
      <c r="Q180" s="139">
        <v>0.0013</v>
      </c>
      <c r="R180" s="139">
        <f t="shared" si="2"/>
        <v>0.0104</v>
      </c>
      <c r="S180" s="139">
        <v>0</v>
      </c>
      <c r="T180" s="140">
        <f t="shared" si="3"/>
        <v>0</v>
      </c>
      <c r="AR180" s="141" t="s">
        <v>233</v>
      </c>
      <c r="AT180" s="141" t="s">
        <v>277</v>
      </c>
      <c r="AU180" s="141" t="s">
        <v>79</v>
      </c>
      <c r="AY180" s="16" t="s">
        <v>182</v>
      </c>
      <c r="BE180" s="142">
        <f t="shared" si="4"/>
        <v>0</v>
      </c>
      <c r="BF180" s="142">
        <f t="shared" si="5"/>
        <v>0</v>
      </c>
      <c r="BG180" s="142">
        <f t="shared" si="6"/>
        <v>0</v>
      </c>
      <c r="BH180" s="142">
        <f t="shared" si="7"/>
        <v>0</v>
      </c>
      <c r="BI180" s="142">
        <f t="shared" si="8"/>
        <v>0</v>
      </c>
      <c r="BJ180" s="16" t="s">
        <v>77</v>
      </c>
      <c r="BK180" s="142">
        <f t="shared" si="9"/>
        <v>0</v>
      </c>
      <c r="BL180" s="16" t="s">
        <v>190</v>
      </c>
      <c r="BM180" s="141" t="s">
        <v>1655</v>
      </c>
    </row>
    <row r="181" spans="2:65" s="1" customFormat="1" ht="16.5" customHeight="1">
      <c r="B181" s="31"/>
      <c r="C181" s="165" t="s">
        <v>682</v>
      </c>
      <c r="D181" s="165" t="s">
        <v>277</v>
      </c>
      <c r="E181" s="166" t="s">
        <v>1656</v>
      </c>
      <c r="F181" s="167" t="s">
        <v>1657</v>
      </c>
      <c r="G181" s="168" t="s">
        <v>286</v>
      </c>
      <c r="H181" s="169">
        <v>12</v>
      </c>
      <c r="I181" s="170"/>
      <c r="J181" s="171">
        <f t="shared" si="0"/>
        <v>0</v>
      </c>
      <c r="K181" s="167" t="s">
        <v>287</v>
      </c>
      <c r="L181" s="172"/>
      <c r="M181" s="173" t="s">
        <v>19</v>
      </c>
      <c r="N181" s="174" t="s">
        <v>41</v>
      </c>
      <c r="P181" s="139">
        <f t="shared" si="1"/>
        <v>0</v>
      </c>
      <c r="Q181" s="139">
        <v>0.0014</v>
      </c>
      <c r="R181" s="139">
        <f t="shared" si="2"/>
        <v>0.0168</v>
      </c>
      <c r="S181" s="139">
        <v>0</v>
      </c>
      <c r="T181" s="140">
        <f t="shared" si="3"/>
        <v>0</v>
      </c>
      <c r="AR181" s="141" t="s">
        <v>233</v>
      </c>
      <c r="AT181" s="141" t="s">
        <v>277</v>
      </c>
      <c r="AU181" s="141" t="s">
        <v>79</v>
      </c>
      <c r="AY181" s="16" t="s">
        <v>182</v>
      </c>
      <c r="BE181" s="142">
        <f t="shared" si="4"/>
        <v>0</v>
      </c>
      <c r="BF181" s="142">
        <f t="shared" si="5"/>
        <v>0</v>
      </c>
      <c r="BG181" s="142">
        <f t="shared" si="6"/>
        <v>0</v>
      </c>
      <c r="BH181" s="142">
        <f t="shared" si="7"/>
        <v>0</v>
      </c>
      <c r="BI181" s="142">
        <f t="shared" si="8"/>
        <v>0</v>
      </c>
      <c r="BJ181" s="16" t="s">
        <v>77</v>
      </c>
      <c r="BK181" s="142">
        <f t="shared" si="9"/>
        <v>0</v>
      </c>
      <c r="BL181" s="16" t="s">
        <v>190</v>
      </c>
      <c r="BM181" s="141" t="s">
        <v>1658</v>
      </c>
    </row>
    <row r="182" spans="2:65" s="1" customFormat="1" ht="37.9" customHeight="1">
      <c r="B182" s="31"/>
      <c r="C182" s="130" t="s">
        <v>689</v>
      </c>
      <c r="D182" s="130" t="s">
        <v>185</v>
      </c>
      <c r="E182" s="131" t="s">
        <v>1659</v>
      </c>
      <c r="F182" s="132" t="s">
        <v>1660</v>
      </c>
      <c r="G182" s="133" t="s">
        <v>286</v>
      </c>
      <c r="H182" s="134">
        <v>19</v>
      </c>
      <c r="I182" s="135"/>
      <c r="J182" s="136">
        <f t="shared" si="0"/>
        <v>0</v>
      </c>
      <c r="K182" s="132" t="s">
        <v>1250</v>
      </c>
      <c r="L182" s="31"/>
      <c r="M182" s="137" t="s">
        <v>19</v>
      </c>
      <c r="N182" s="138" t="s">
        <v>41</v>
      </c>
      <c r="P182" s="139">
        <f t="shared" si="1"/>
        <v>0</v>
      </c>
      <c r="Q182" s="139">
        <v>0</v>
      </c>
      <c r="R182" s="139">
        <f t="shared" si="2"/>
        <v>0</v>
      </c>
      <c r="S182" s="139">
        <v>0</v>
      </c>
      <c r="T182" s="140">
        <f t="shared" si="3"/>
        <v>0</v>
      </c>
      <c r="AR182" s="141" t="s">
        <v>190</v>
      </c>
      <c r="AT182" s="141" t="s">
        <v>185</v>
      </c>
      <c r="AU182" s="141" t="s">
        <v>79</v>
      </c>
      <c r="AY182" s="16" t="s">
        <v>182</v>
      </c>
      <c r="BE182" s="142">
        <f t="shared" si="4"/>
        <v>0</v>
      </c>
      <c r="BF182" s="142">
        <f t="shared" si="5"/>
        <v>0</v>
      </c>
      <c r="BG182" s="142">
        <f t="shared" si="6"/>
        <v>0</v>
      </c>
      <c r="BH182" s="142">
        <f t="shared" si="7"/>
        <v>0</v>
      </c>
      <c r="BI182" s="142">
        <f t="shared" si="8"/>
        <v>0</v>
      </c>
      <c r="BJ182" s="16" t="s">
        <v>77</v>
      </c>
      <c r="BK182" s="142">
        <f t="shared" si="9"/>
        <v>0</v>
      </c>
      <c r="BL182" s="16" t="s">
        <v>190</v>
      </c>
      <c r="BM182" s="141" t="s">
        <v>1661</v>
      </c>
    </row>
    <row r="183" spans="2:65" s="1" customFormat="1" ht="16.5" customHeight="1">
      <c r="B183" s="31"/>
      <c r="C183" s="165" t="s">
        <v>694</v>
      </c>
      <c r="D183" s="165" t="s">
        <v>277</v>
      </c>
      <c r="E183" s="166" t="s">
        <v>1662</v>
      </c>
      <c r="F183" s="167" t="s">
        <v>1663</v>
      </c>
      <c r="G183" s="168" t="s">
        <v>286</v>
      </c>
      <c r="H183" s="169">
        <v>11</v>
      </c>
      <c r="I183" s="170"/>
      <c r="J183" s="171">
        <f t="shared" si="0"/>
        <v>0</v>
      </c>
      <c r="K183" s="167" t="s">
        <v>287</v>
      </c>
      <c r="L183" s="172"/>
      <c r="M183" s="173" t="s">
        <v>19</v>
      </c>
      <c r="N183" s="174" t="s">
        <v>41</v>
      </c>
      <c r="P183" s="139">
        <f t="shared" si="1"/>
        <v>0</v>
      </c>
      <c r="Q183" s="139">
        <v>0.0005</v>
      </c>
      <c r="R183" s="139">
        <f t="shared" si="2"/>
        <v>0.0055</v>
      </c>
      <c r="S183" s="139">
        <v>0</v>
      </c>
      <c r="T183" s="140">
        <f t="shared" si="3"/>
        <v>0</v>
      </c>
      <c r="AR183" s="141" t="s">
        <v>233</v>
      </c>
      <c r="AT183" s="141" t="s">
        <v>277</v>
      </c>
      <c r="AU183" s="141" t="s">
        <v>79</v>
      </c>
      <c r="AY183" s="16" t="s">
        <v>182</v>
      </c>
      <c r="BE183" s="142">
        <f t="shared" si="4"/>
        <v>0</v>
      </c>
      <c r="BF183" s="142">
        <f t="shared" si="5"/>
        <v>0</v>
      </c>
      <c r="BG183" s="142">
        <f t="shared" si="6"/>
        <v>0</v>
      </c>
      <c r="BH183" s="142">
        <f t="shared" si="7"/>
        <v>0</v>
      </c>
      <c r="BI183" s="142">
        <f t="shared" si="8"/>
        <v>0</v>
      </c>
      <c r="BJ183" s="16" t="s">
        <v>77</v>
      </c>
      <c r="BK183" s="142">
        <f t="shared" si="9"/>
        <v>0</v>
      </c>
      <c r="BL183" s="16" t="s">
        <v>190</v>
      </c>
      <c r="BM183" s="141" t="s">
        <v>1664</v>
      </c>
    </row>
    <row r="184" spans="2:65" s="1" customFormat="1" ht="16.5" customHeight="1">
      <c r="B184" s="31"/>
      <c r="C184" s="165" t="s">
        <v>699</v>
      </c>
      <c r="D184" s="165" t="s">
        <v>277</v>
      </c>
      <c r="E184" s="166" t="s">
        <v>1665</v>
      </c>
      <c r="F184" s="167" t="s">
        <v>1666</v>
      </c>
      <c r="G184" s="168" t="s">
        <v>286</v>
      </c>
      <c r="H184" s="169">
        <v>8</v>
      </c>
      <c r="I184" s="170"/>
      <c r="J184" s="171">
        <f t="shared" si="0"/>
        <v>0</v>
      </c>
      <c r="K184" s="167" t="s">
        <v>287</v>
      </c>
      <c r="L184" s="172"/>
      <c r="M184" s="173" t="s">
        <v>19</v>
      </c>
      <c r="N184" s="174" t="s">
        <v>41</v>
      </c>
      <c r="P184" s="139">
        <f t="shared" si="1"/>
        <v>0</v>
      </c>
      <c r="Q184" s="139">
        <v>0.0006</v>
      </c>
      <c r="R184" s="139">
        <f t="shared" si="2"/>
        <v>0.0048</v>
      </c>
      <c r="S184" s="139">
        <v>0</v>
      </c>
      <c r="T184" s="140">
        <f t="shared" si="3"/>
        <v>0</v>
      </c>
      <c r="AR184" s="141" t="s">
        <v>233</v>
      </c>
      <c r="AT184" s="141" t="s">
        <v>277</v>
      </c>
      <c r="AU184" s="141" t="s">
        <v>79</v>
      </c>
      <c r="AY184" s="16" t="s">
        <v>182</v>
      </c>
      <c r="BE184" s="142">
        <f t="shared" si="4"/>
        <v>0</v>
      </c>
      <c r="BF184" s="142">
        <f t="shared" si="5"/>
        <v>0</v>
      </c>
      <c r="BG184" s="142">
        <f t="shared" si="6"/>
        <v>0</v>
      </c>
      <c r="BH184" s="142">
        <f t="shared" si="7"/>
        <v>0</v>
      </c>
      <c r="BI184" s="142">
        <f t="shared" si="8"/>
        <v>0</v>
      </c>
      <c r="BJ184" s="16" t="s">
        <v>77</v>
      </c>
      <c r="BK184" s="142">
        <f t="shared" si="9"/>
        <v>0</v>
      </c>
      <c r="BL184" s="16" t="s">
        <v>190</v>
      </c>
      <c r="BM184" s="141" t="s">
        <v>1667</v>
      </c>
    </row>
    <row r="185" spans="2:65" s="1" customFormat="1" ht="37.9" customHeight="1">
      <c r="B185" s="31"/>
      <c r="C185" s="130" t="s">
        <v>496</v>
      </c>
      <c r="D185" s="130" t="s">
        <v>185</v>
      </c>
      <c r="E185" s="131" t="s">
        <v>1668</v>
      </c>
      <c r="F185" s="132" t="s">
        <v>1669</v>
      </c>
      <c r="G185" s="133" t="s">
        <v>286</v>
      </c>
      <c r="H185" s="134">
        <v>28</v>
      </c>
      <c r="I185" s="135"/>
      <c r="J185" s="136">
        <f t="shared" si="0"/>
        <v>0</v>
      </c>
      <c r="K185" s="132" t="s">
        <v>1250</v>
      </c>
      <c r="L185" s="31"/>
      <c r="M185" s="137" t="s">
        <v>19</v>
      </c>
      <c r="N185" s="138" t="s">
        <v>41</v>
      </c>
      <c r="P185" s="139">
        <f t="shared" si="1"/>
        <v>0</v>
      </c>
      <c r="Q185" s="139">
        <v>0</v>
      </c>
      <c r="R185" s="139">
        <f t="shared" si="2"/>
        <v>0</v>
      </c>
      <c r="S185" s="139">
        <v>0</v>
      </c>
      <c r="T185" s="140">
        <f t="shared" si="3"/>
        <v>0</v>
      </c>
      <c r="AR185" s="141" t="s">
        <v>190</v>
      </c>
      <c r="AT185" s="141" t="s">
        <v>185</v>
      </c>
      <c r="AU185" s="141" t="s">
        <v>79</v>
      </c>
      <c r="AY185" s="16" t="s">
        <v>182</v>
      </c>
      <c r="BE185" s="142">
        <f t="shared" si="4"/>
        <v>0</v>
      </c>
      <c r="BF185" s="142">
        <f t="shared" si="5"/>
        <v>0</v>
      </c>
      <c r="BG185" s="142">
        <f t="shared" si="6"/>
        <v>0</v>
      </c>
      <c r="BH185" s="142">
        <f t="shared" si="7"/>
        <v>0</v>
      </c>
      <c r="BI185" s="142">
        <f t="shared" si="8"/>
        <v>0</v>
      </c>
      <c r="BJ185" s="16" t="s">
        <v>77</v>
      </c>
      <c r="BK185" s="142">
        <f t="shared" si="9"/>
        <v>0</v>
      </c>
      <c r="BL185" s="16" t="s">
        <v>190</v>
      </c>
      <c r="BM185" s="141" t="s">
        <v>1670</v>
      </c>
    </row>
    <row r="186" spans="2:51" s="12" customFormat="1" ht="11.25">
      <c r="B186" s="147"/>
      <c r="D186" s="148" t="s">
        <v>194</v>
      </c>
      <c r="E186" s="149" t="s">
        <v>19</v>
      </c>
      <c r="F186" s="150" t="s">
        <v>1671</v>
      </c>
      <c r="H186" s="151">
        <v>28</v>
      </c>
      <c r="I186" s="152"/>
      <c r="L186" s="147"/>
      <c r="M186" s="153"/>
      <c r="T186" s="154"/>
      <c r="AT186" s="149" t="s">
        <v>194</v>
      </c>
      <c r="AU186" s="149" t="s">
        <v>79</v>
      </c>
      <c r="AV186" s="12" t="s">
        <v>79</v>
      </c>
      <c r="AW186" s="12" t="s">
        <v>31</v>
      </c>
      <c r="AX186" s="12" t="s">
        <v>77</v>
      </c>
      <c r="AY186" s="149" t="s">
        <v>182</v>
      </c>
    </row>
    <row r="187" spans="2:65" s="1" customFormat="1" ht="16.5" customHeight="1">
      <c r="B187" s="31"/>
      <c r="C187" s="165" t="s">
        <v>708</v>
      </c>
      <c r="D187" s="165" t="s">
        <v>277</v>
      </c>
      <c r="E187" s="166" t="s">
        <v>1672</v>
      </c>
      <c r="F187" s="167" t="s">
        <v>1673</v>
      </c>
      <c r="G187" s="168" t="s">
        <v>286</v>
      </c>
      <c r="H187" s="169">
        <v>28</v>
      </c>
      <c r="I187" s="170"/>
      <c r="J187" s="171">
        <f>ROUND(I187*H187,2)</f>
        <v>0</v>
      </c>
      <c r="K187" s="167" t="s">
        <v>287</v>
      </c>
      <c r="L187" s="172"/>
      <c r="M187" s="173" t="s">
        <v>19</v>
      </c>
      <c r="N187" s="174" t="s">
        <v>41</v>
      </c>
      <c r="P187" s="139">
        <f>O187*H187</f>
        <v>0</v>
      </c>
      <c r="Q187" s="139">
        <v>0.0022</v>
      </c>
      <c r="R187" s="139">
        <f>Q187*H187</f>
        <v>0.0616</v>
      </c>
      <c r="S187" s="139">
        <v>0</v>
      </c>
      <c r="T187" s="140">
        <f>S187*H187</f>
        <v>0</v>
      </c>
      <c r="AR187" s="141" t="s">
        <v>233</v>
      </c>
      <c r="AT187" s="141" t="s">
        <v>277</v>
      </c>
      <c r="AU187" s="141" t="s">
        <v>79</v>
      </c>
      <c r="AY187" s="16" t="s">
        <v>182</v>
      </c>
      <c r="BE187" s="142">
        <f>IF(N187="základní",J187,0)</f>
        <v>0</v>
      </c>
      <c r="BF187" s="142">
        <f>IF(N187="snížená",J187,0)</f>
        <v>0</v>
      </c>
      <c r="BG187" s="142">
        <f>IF(N187="zákl. přenesená",J187,0)</f>
        <v>0</v>
      </c>
      <c r="BH187" s="142">
        <f>IF(N187="sníž. přenesená",J187,0)</f>
        <v>0</v>
      </c>
      <c r="BI187" s="142">
        <f>IF(N187="nulová",J187,0)</f>
        <v>0</v>
      </c>
      <c r="BJ187" s="16" t="s">
        <v>77</v>
      </c>
      <c r="BK187" s="142">
        <f>ROUND(I187*H187,2)</f>
        <v>0</v>
      </c>
      <c r="BL187" s="16" t="s">
        <v>190</v>
      </c>
      <c r="BM187" s="141" t="s">
        <v>1674</v>
      </c>
    </row>
    <row r="188" spans="2:65" s="1" customFormat="1" ht="37.9" customHeight="1">
      <c r="B188" s="31"/>
      <c r="C188" s="130" t="s">
        <v>715</v>
      </c>
      <c r="D188" s="130" t="s">
        <v>185</v>
      </c>
      <c r="E188" s="131" t="s">
        <v>1675</v>
      </c>
      <c r="F188" s="132" t="s">
        <v>1676</v>
      </c>
      <c r="G188" s="133" t="s">
        <v>286</v>
      </c>
      <c r="H188" s="134">
        <v>12</v>
      </c>
      <c r="I188" s="135"/>
      <c r="J188" s="136">
        <f>ROUND(I188*H188,2)</f>
        <v>0</v>
      </c>
      <c r="K188" s="132" t="s">
        <v>1250</v>
      </c>
      <c r="L188" s="31"/>
      <c r="M188" s="137" t="s">
        <v>19</v>
      </c>
      <c r="N188" s="138" t="s">
        <v>41</v>
      </c>
      <c r="P188" s="139">
        <f>O188*H188</f>
        <v>0</v>
      </c>
      <c r="Q188" s="139">
        <v>0</v>
      </c>
      <c r="R188" s="139">
        <f>Q188*H188</f>
        <v>0</v>
      </c>
      <c r="S188" s="139">
        <v>0</v>
      </c>
      <c r="T188" s="140">
        <f>S188*H188</f>
        <v>0</v>
      </c>
      <c r="AR188" s="141" t="s">
        <v>190</v>
      </c>
      <c r="AT188" s="141" t="s">
        <v>185</v>
      </c>
      <c r="AU188" s="141" t="s">
        <v>79</v>
      </c>
      <c r="AY188" s="16" t="s">
        <v>182</v>
      </c>
      <c r="BE188" s="142">
        <f>IF(N188="základní",J188,0)</f>
        <v>0</v>
      </c>
      <c r="BF188" s="142">
        <f>IF(N188="snížená",J188,0)</f>
        <v>0</v>
      </c>
      <c r="BG188" s="142">
        <f>IF(N188="zákl. přenesená",J188,0)</f>
        <v>0</v>
      </c>
      <c r="BH188" s="142">
        <f>IF(N188="sníž. přenesená",J188,0)</f>
        <v>0</v>
      </c>
      <c r="BI188" s="142">
        <f>IF(N188="nulová",J188,0)</f>
        <v>0</v>
      </c>
      <c r="BJ188" s="16" t="s">
        <v>77</v>
      </c>
      <c r="BK188" s="142">
        <f>ROUND(I188*H188,2)</f>
        <v>0</v>
      </c>
      <c r="BL188" s="16" t="s">
        <v>190</v>
      </c>
      <c r="BM188" s="141" t="s">
        <v>1677</v>
      </c>
    </row>
    <row r="189" spans="2:51" s="12" customFormat="1" ht="11.25">
      <c r="B189" s="147"/>
      <c r="D189" s="148" t="s">
        <v>194</v>
      </c>
      <c r="E189" s="149" t="s">
        <v>19</v>
      </c>
      <c r="F189" s="150" t="s">
        <v>1678</v>
      </c>
      <c r="H189" s="151">
        <v>12</v>
      </c>
      <c r="I189" s="152"/>
      <c r="L189" s="147"/>
      <c r="M189" s="153"/>
      <c r="T189" s="154"/>
      <c r="AT189" s="149" t="s">
        <v>194</v>
      </c>
      <c r="AU189" s="149" t="s">
        <v>79</v>
      </c>
      <c r="AV189" s="12" t="s">
        <v>79</v>
      </c>
      <c r="AW189" s="12" t="s">
        <v>31</v>
      </c>
      <c r="AX189" s="12" t="s">
        <v>77</v>
      </c>
      <c r="AY189" s="149" t="s">
        <v>182</v>
      </c>
    </row>
    <row r="190" spans="2:65" s="1" customFormat="1" ht="16.5" customHeight="1">
      <c r="B190" s="31"/>
      <c r="C190" s="165" t="s">
        <v>720</v>
      </c>
      <c r="D190" s="165" t="s">
        <v>277</v>
      </c>
      <c r="E190" s="166" t="s">
        <v>1679</v>
      </c>
      <c r="F190" s="167" t="s">
        <v>1680</v>
      </c>
      <c r="G190" s="168" t="s">
        <v>286</v>
      </c>
      <c r="H190" s="169">
        <v>2</v>
      </c>
      <c r="I190" s="170"/>
      <c r="J190" s="171">
        <f aca="true" t="shared" si="10" ref="J190:J204">ROUND(I190*H190,2)</f>
        <v>0</v>
      </c>
      <c r="K190" s="167" t="s">
        <v>287</v>
      </c>
      <c r="L190" s="172"/>
      <c r="M190" s="173" t="s">
        <v>19</v>
      </c>
      <c r="N190" s="174" t="s">
        <v>41</v>
      </c>
      <c r="P190" s="139">
        <f aca="true" t="shared" si="11" ref="P190:P204">O190*H190</f>
        <v>0</v>
      </c>
      <c r="Q190" s="139">
        <v>0.0043</v>
      </c>
      <c r="R190" s="139">
        <f aca="true" t="shared" si="12" ref="R190:R204">Q190*H190</f>
        <v>0.0086</v>
      </c>
      <c r="S190" s="139">
        <v>0</v>
      </c>
      <c r="T190" s="140">
        <f aca="true" t="shared" si="13" ref="T190:T204">S190*H190</f>
        <v>0</v>
      </c>
      <c r="AR190" s="141" t="s">
        <v>233</v>
      </c>
      <c r="AT190" s="141" t="s">
        <v>277</v>
      </c>
      <c r="AU190" s="141" t="s">
        <v>79</v>
      </c>
      <c r="AY190" s="16" t="s">
        <v>182</v>
      </c>
      <c r="BE190" s="142">
        <f aca="true" t="shared" si="14" ref="BE190:BE204">IF(N190="základní",J190,0)</f>
        <v>0</v>
      </c>
      <c r="BF190" s="142">
        <f aca="true" t="shared" si="15" ref="BF190:BF204">IF(N190="snížená",J190,0)</f>
        <v>0</v>
      </c>
      <c r="BG190" s="142">
        <f aca="true" t="shared" si="16" ref="BG190:BG204">IF(N190="zákl. přenesená",J190,0)</f>
        <v>0</v>
      </c>
      <c r="BH190" s="142">
        <f aca="true" t="shared" si="17" ref="BH190:BH204">IF(N190="sníž. přenesená",J190,0)</f>
        <v>0</v>
      </c>
      <c r="BI190" s="142">
        <f aca="true" t="shared" si="18" ref="BI190:BI204">IF(N190="nulová",J190,0)</f>
        <v>0</v>
      </c>
      <c r="BJ190" s="16" t="s">
        <v>77</v>
      </c>
      <c r="BK190" s="142">
        <f aca="true" t="shared" si="19" ref="BK190:BK204">ROUND(I190*H190,2)</f>
        <v>0</v>
      </c>
      <c r="BL190" s="16" t="s">
        <v>190</v>
      </c>
      <c r="BM190" s="141" t="s">
        <v>1681</v>
      </c>
    </row>
    <row r="191" spans="2:65" s="1" customFormat="1" ht="16.5" customHeight="1">
      <c r="B191" s="31"/>
      <c r="C191" s="165" t="s">
        <v>722</v>
      </c>
      <c r="D191" s="165" t="s">
        <v>277</v>
      </c>
      <c r="E191" s="166" t="s">
        <v>1682</v>
      </c>
      <c r="F191" s="167" t="s">
        <v>1683</v>
      </c>
      <c r="G191" s="168" t="s">
        <v>286</v>
      </c>
      <c r="H191" s="169">
        <v>10</v>
      </c>
      <c r="I191" s="170"/>
      <c r="J191" s="171">
        <f t="shared" si="10"/>
        <v>0</v>
      </c>
      <c r="K191" s="167" t="s">
        <v>287</v>
      </c>
      <c r="L191" s="172"/>
      <c r="M191" s="173" t="s">
        <v>19</v>
      </c>
      <c r="N191" s="174" t="s">
        <v>41</v>
      </c>
      <c r="P191" s="139">
        <f t="shared" si="11"/>
        <v>0</v>
      </c>
      <c r="Q191" s="139">
        <v>0.0034</v>
      </c>
      <c r="R191" s="139">
        <f t="shared" si="12"/>
        <v>0.033999999999999996</v>
      </c>
      <c r="S191" s="139">
        <v>0</v>
      </c>
      <c r="T191" s="140">
        <f t="shared" si="13"/>
        <v>0</v>
      </c>
      <c r="AR191" s="141" t="s">
        <v>233</v>
      </c>
      <c r="AT191" s="141" t="s">
        <v>277</v>
      </c>
      <c r="AU191" s="141" t="s">
        <v>79</v>
      </c>
      <c r="AY191" s="16" t="s">
        <v>182</v>
      </c>
      <c r="BE191" s="142">
        <f t="shared" si="14"/>
        <v>0</v>
      </c>
      <c r="BF191" s="142">
        <f t="shared" si="15"/>
        <v>0</v>
      </c>
      <c r="BG191" s="142">
        <f t="shared" si="16"/>
        <v>0</v>
      </c>
      <c r="BH191" s="142">
        <f t="shared" si="17"/>
        <v>0</v>
      </c>
      <c r="BI191" s="142">
        <f t="shared" si="18"/>
        <v>0</v>
      </c>
      <c r="BJ191" s="16" t="s">
        <v>77</v>
      </c>
      <c r="BK191" s="142">
        <f t="shared" si="19"/>
        <v>0</v>
      </c>
      <c r="BL191" s="16" t="s">
        <v>190</v>
      </c>
      <c r="BM191" s="141" t="s">
        <v>1684</v>
      </c>
    </row>
    <row r="192" spans="2:65" s="1" customFormat="1" ht="37.9" customHeight="1">
      <c r="B192" s="31"/>
      <c r="C192" s="130" t="s">
        <v>724</v>
      </c>
      <c r="D192" s="130" t="s">
        <v>185</v>
      </c>
      <c r="E192" s="131" t="s">
        <v>1685</v>
      </c>
      <c r="F192" s="132" t="s">
        <v>1686</v>
      </c>
      <c r="G192" s="133" t="s">
        <v>286</v>
      </c>
      <c r="H192" s="134">
        <v>8</v>
      </c>
      <c r="I192" s="135"/>
      <c r="J192" s="136">
        <f t="shared" si="10"/>
        <v>0</v>
      </c>
      <c r="K192" s="132" t="s">
        <v>1250</v>
      </c>
      <c r="L192" s="31"/>
      <c r="M192" s="137" t="s">
        <v>19</v>
      </c>
      <c r="N192" s="138" t="s">
        <v>41</v>
      </c>
      <c r="P192" s="139">
        <f t="shared" si="11"/>
        <v>0</v>
      </c>
      <c r="Q192" s="139">
        <v>0</v>
      </c>
      <c r="R192" s="139">
        <f t="shared" si="12"/>
        <v>0</v>
      </c>
      <c r="S192" s="139">
        <v>0</v>
      </c>
      <c r="T192" s="140">
        <f t="shared" si="13"/>
        <v>0</v>
      </c>
      <c r="AR192" s="141" t="s">
        <v>190</v>
      </c>
      <c r="AT192" s="141" t="s">
        <v>185</v>
      </c>
      <c r="AU192" s="141" t="s">
        <v>79</v>
      </c>
      <c r="AY192" s="16" t="s">
        <v>182</v>
      </c>
      <c r="BE192" s="142">
        <f t="shared" si="14"/>
        <v>0</v>
      </c>
      <c r="BF192" s="142">
        <f t="shared" si="15"/>
        <v>0</v>
      </c>
      <c r="BG192" s="142">
        <f t="shared" si="16"/>
        <v>0</v>
      </c>
      <c r="BH192" s="142">
        <f t="shared" si="17"/>
        <v>0</v>
      </c>
      <c r="BI192" s="142">
        <f t="shared" si="18"/>
        <v>0</v>
      </c>
      <c r="BJ192" s="16" t="s">
        <v>77</v>
      </c>
      <c r="BK192" s="142">
        <f t="shared" si="19"/>
        <v>0</v>
      </c>
      <c r="BL192" s="16" t="s">
        <v>190</v>
      </c>
      <c r="BM192" s="141" t="s">
        <v>1687</v>
      </c>
    </row>
    <row r="193" spans="2:65" s="1" customFormat="1" ht="16.5" customHeight="1">
      <c r="B193" s="31"/>
      <c r="C193" s="165" t="s">
        <v>727</v>
      </c>
      <c r="D193" s="165" t="s">
        <v>277</v>
      </c>
      <c r="E193" s="166" t="s">
        <v>1688</v>
      </c>
      <c r="F193" s="167" t="s">
        <v>1689</v>
      </c>
      <c r="G193" s="168" t="s">
        <v>286</v>
      </c>
      <c r="H193" s="169">
        <v>8</v>
      </c>
      <c r="I193" s="170"/>
      <c r="J193" s="171">
        <f t="shared" si="10"/>
        <v>0</v>
      </c>
      <c r="K193" s="167" t="s">
        <v>287</v>
      </c>
      <c r="L193" s="172"/>
      <c r="M193" s="173" t="s">
        <v>19</v>
      </c>
      <c r="N193" s="174" t="s">
        <v>41</v>
      </c>
      <c r="P193" s="139">
        <f t="shared" si="11"/>
        <v>0</v>
      </c>
      <c r="Q193" s="139">
        <v>0.0013</v>
      </c>
      <c r="R193" s="139">
        <f t="shared" si="12"/>
        <v>0.0104</v>
      </c>
      <c r="S193" s="139">
        <v>0</v>
      </c>
      <c r="T193" s="140">
        <f t="shared" si="13"/>
        <v>0</v>
      </c>
      <c r="AR193" s="141" t="s">
        <v>233</v>
      </c>
      <c r="AT193" s="141" t="s">
        <v>277</v>
      </c>
      <c r="AU193" s="141" t="s">
        <v>79</v>
      </c>
      <c r="AY193" s="16" t="s">
        <v>182</v>
      </c>
      <c r="BE193" s="142">
        <f t="shared" si="14"/>
        <v>0</v>
      </c>
      <c r="BF193" s="142">
        <f t="shared" si="15"/>
        <v>0</v>
      </c>
      <c r="BG193" s="142">
        <f t="shared" si="16"/>
        <v>0</v>
      </c>
      <c r="BH193" s="142">
        <f t="shared" si="17"/>
        <v>0</v>
      </c>
      <c r="BI193" s="142">
        <f t="shared" si="18"/>
        <v>0</v>
      </c>
      <c r="BJ193" s="16" t="s">
        <v>77</v>
      </c>
      <c r="BK193" s="142">
        <f t="shared" si="19"/>
        <v>0</v>
      </c>
      <c r="BL193" s="16" t="s">
        <v>190</v>
      </c>
      <c r="BM193" s="141" t="s">
        <v>1690</v>
      </c>
    </row>
    <row r="194" spans="2:65" s="1" customFormat="1" ht="37.9" customHeight="1">
      <c r="B194" s="31"/>
      <c r="C194" s="130" t="s">
        <v>729</v>
      </c>
      <c r="D194" s="130" t="s">
        <v>185</v>
      </c>
      <c r="E194" s="131" t="s">
        <v>1691</v>
      </c>
      <c r="F194" s="132" t="s">
        <v>1692</v>
      </c>
      <c r="G194" s="133" t="s">
        <v>286</v>
      </c>
      <c r="H194" s="134">
        <v>2</v>
      </c>
      <c r="I194" s="135"/>
      <c r="J194" s="136">
        <f t="shared" si="10"/>
        <v>0</v>
      </c>
      <c r="K194" s="132" t="s">
        <v>1250</v>
      </c>
      <c r="L194" s="31"/>
      <c r="M194" s="137" t="s">
        <v>19</v>
      </c>
      <c r="N194" s="138" t="s">
        <v>41</v>
      </c>
      <c r="P194" s="139">
        <f t="shared" si="11"/>
        <v>0</v>
      </c>
      <c r="Q194" s="139">
        <v>0</v>
      </c>
      <c r="R194" s="139">
        <f t="shared" si="12"/>
        <v>0</v>
      </c>
      <c r="S194" s="139">
        <v>0</v>
      </c>
      <c r="T194" s="140">
        <f t="shared" si="13"/>
        <v>0</v>
      </c>
      <c r="AR194" s="141" t="s">
        <v>190</v>
      </c>
      <c r="AT194" s="141" t="s">
        <v>185</v>
      </c>
      <c r="AU194" s="141" t="s">
        <v>79</v>
      </c>
      <c r="AY194" s="16" t="s">
        <v>182</v>
      </c>
      <c r="BE194" s="142">
        <f t="shared" si="14"/>
        <v>0</v>
      </c>
      <c r="BF194" s="142">
        <f t="shared" si="15"/>
        <v>0</v>
      </c>
      <c r="BG194" s="142">
        <f t="shared" si="16"/>
        <v>0</v>
      </c>
      <c r="BH194" s="142">
        <f t="shared" si="17"/>
        <v>0</v>
      </c>
      <c r="BI194" s="142">
        <f t="shared" si="18"/>
        <v>0</v>
      </c>
      <c r="BJ194" s="16" t="s">
        <v>77</v>
      </c>
      <c r="BK194" s="142">
        <f t="shared" si="19"/>
        <v>0</v>
      </c>
      <c r="BL194" s="16" t="s">
        <v>190</v>
      </c>
      <c r="BM194" s="141" t="s">
        <v>1693</v>
      </c>
    </row>
    <row r="195" spans="2:65" s="1" customFormat="1" ht="16.5" customHeight="1">
      <c r="B195" s="31"/>
      <c r="C195" s="165" t="s">
        <v>734</v>
      </c>
      <c r="D195" s="165" t="s">
        <v>277</v>
      </c>
      <c r="E195" s="166" t="s">
        <v>1694</v>
      </c>
      <c r="F195" s="167" t="s">
        <v>1695</v>
      </c>
      <c r="G195" s="168" t="s">
        <v>286</v>
      </c>
      <c r="H195" s="169">
        <v>2</v>
      </c>
      <c r="I195" s="170"/>
      <c r="J195" s="171">
        <f t="shared" si="10"/>
        <v>0</v>
      </c>
      <c r="K195" s="167" t="s">
        <v>287</v>
      </c>
      <c r="L195" s="172"/>
      <c r="M195" s="173" t="s">
        <v>19</v>
      </c>
      <c r="N195" s="174" t="s">
        <v>41</v>
      </c>
      <c r="P195" s="139">
        <f t="shared" si="11"/>
        <v>0</v>
      </c>
      <c r="Q195" s="139">
        <v>0.0028</v>
      </c>
      <c r="R195" s="139">
        <f t="shared" si="12"/>
        <v>0.0056</v>
      </c>
      <c r="S195" s="139">
        <v>0</v>
      </c>
      <c r="T195" s="140">
        <f t="shared" si="13"/>
        <v>0</v>
      </c>
      <c r="AR195" s="141" t="s">
        <v>233</v>
      </c>
      <c r="AT195" s="141" t="s">
        <v>277</v>
      </c>
      <c r="AU195" s="141" t="s">
        <v>79</v>
      </c>
      <c r="AY195" s="16" t="s">
        <v>182</v>
      </c>
      <c r="BE195" s="142">
        <f t="shared" si="14"/>
        <v>0</v>
      </c>
      <c r="BF195" s="142">
        <f t="shared" si="15"/>
        <v>0</v>
      </c>
      <c r="BG195" s="142">
        <f t="shared" si="16"/>
        <v>0</v>
      </c>
      <c r="BH195" s="142">
        <f t="shared" si="17"/>
        <v>0</v>
      </c>
      <c r="BI195" s="142">
        <f t="shared" si="18"/>
        <v>0</v>
      </c>
      <c r="BJ195" s="16" t="s">
        <v>77</v>
      </c>
      <c r="BK195" s="142">
        <f t="shared" si="19"/>
        <v>0</v>
      </c>
      <c r="BL195" s="16" t="s">
        <v>190</v>
      </c>
      <c r="BM195" s="141" t="s">
        <v>1696</v>
      </c>
    </row>
    <row r="196" spans="2:65" s="1" customFormat="1" ht="37.9" customHeight="1">
      <c r="B196" s="31"/>
      <c r="C196" s="130" t="s">
        <v>739</v>
      </c>
      <c r="D196" s="130" t="s">
        <v>185</v>
      </c>
      <c r="E196" s="131" t="s">
        <v>1697</v>
      </c>
      <c r="F196" s="132" t="s">
        <v>1698</v>
      </c>
      <c r="G196" s="133" t="s">
        <v>286</v>
      </c>
      <c r="H196" s="134">
        <v>3</v>
      </c>
      <c r="I196" s="135"/>
      <c r="J196" s="136">
        <f t="shared" si="10"/>
        <v>0</v>
      </c>
      <c r="K196" s="132" t="s">
        <v>1250</v>
      </c>
      <c r="L196" s="31"/>
      <c r="M196" s="137" t="s">
        <v>19</v>
      </c>
      <c r="N196" s="138" t="s">
        <v>41</v>
      </c>
      <c r="P196" s="139">
        <f t="shared" si="11"/>
        <v>0</v>
      </c>
      <c r="Q196" s="139">
        <v>0</v>
      </c>
      <c r="R196" s="139">
        <f t="shared" si="12"/>
        <v>0</v>
      </c>
      <c r="S196" s="139">
        <v>0</v>
      </c>
      <c r="T196" s="140">
        <f t="shared" si="13"/>
        <v>0</v>
      </c>
      <c r="AR196" s="141" t="s">
        <v>190</v>
      </c>
      <c r="AT196" s="141" t="s">
        <v>185</v>
      </c>
      <c r="AU196" s="141" t="s">
        <v>79</v>
      </c>
      <c r="AY196" s="16" t="s">
        <v>182</v>
      </c>
      <c r="BE196" s="142">
        <f t="shared" si="14"/>
        <v>0</v>
      </c>
      <c r="BF196" s="142">
        <f t="shared" si="15"/>
        <v>0</v>
      </c>
      <c r="BG196" s="142">
        <f t="shared" si="16"/>
        <v>0</v>
      </c>
      <c r="BH196" s="142">
        <f t="shared" si="17"/>
        <v>0</v>
      </c>
      <c r="BI196" s="142">
        <f t="shared" si="18"/>
        <v>0</v>
      </c>
      <c r="BJ196" s="16" t="s">
        <v>77</v>
      </c>
      <c r="BK196" s="142">
        <f t="shared" si="19"/>
        <v>0</v>
      </c>
      <c r="BL196" s="16" t="s">
        <v>190</v>
      </c>
      <c r="BM196" s="141" t="s">
        <v>1699</v>
      </c>
    </row>
    <row r="197" spans="2:65" s="1" customFormat="1" ht="16.5" customHeight="1">
      <c r="B197" s="31"/>
      <c r="C197" s="165" t="s">
        <v>741</v>
      </c>
      <c r="D197" s="165" t="s">
        <v>277</v>
      </c>
      <c r="E197" s="166" t="s">
        <v>1700</v>
      </c>
      <c r="F197" s="167" t="s">
        <v>1680</v>
      </c>
      <c r="G197" s="168" t="s">
        <v>286</v>
      </c>
      <c r="H197" s="169">
        <v>3</v>
      </c>
      <c r="I197" s="170"/>
      <c r="J197" s="171">
        <f t="shared" si="10"/>
        <v>0</v>
      </c>
      <c r="K197" s="167" t="s">
        <v>287</v>
      </c>
      <c r="L197" s="172"/>
      <c r="M197" s="173" t="s">
        <v>19</v>
      </c>
      <c r="N197" s="174" t="s">
        <v>41</v>
      </c>
      <c r="P197" s="139">
        <f t="shared" si="11"/>
        <v>0</v>
      </c>
      <c r="Q197" s="139">
        <v>0.0043</v>
      </c>
      <c r="R197" s="139">
        <f t="shared" si="12"/>
        <v>0.0129</v>
      </c>
      <c r="S197" s="139">
        <v>0</v>
      </c>
      <c r="T197" s="140">
        <f t="shared" si="13"/>
        <v>0</v>
      </c>
      <c r="AR197" s="141" t="s">
        <v>233</v>
      </c>
      <c r="AT197" s="141" t="s">
        <v>277</v>
      </c>
      <c r="AU197" s="141" t="s">
        <v>79</v>
      </c>
      <c r="AY197" s="16" t="s">
        <v>182</v>
      </c>
      <c r="BE197" s="142">
        <f t="shared" si="14"/>
        <v>0</v>
      </c>
      <c r="BF197" s="142">
        <f t="shared" si="15"/>
        <v>0</v>
      </c>
      <c r="BG197" s="142">
        <f t="shared" si="16"/>
        <v>0</v>
      </c>
      <c r="BH197" s="142">
        <f t="shared" si="17"/>
        <v>0</v>
      </c>
      <c r="BI197" s="142">
        <f t="shared" si="18"/>
        <v>0</v>
      </c>
      <c r="BJ197" s="16" t="s">
        <v>77</v>
      </c>
      <c r="BK197" s="142">
        <f t="shared" si="19"/>
        <v>0</v>
      </c>
      <c r="BL197" s="16" t="s">
        <v>190</v>
      </c>
      <c r="BM197" s="141" t="s">
        <v>1701</v>
      </c>
    </row>
    <row r="198" spans="2:65" s="1" customFormat="1" ht="37.9" customHeight="1">
      <c r="B198" s="31"/>
      <c r="C198" s="130" t="s">
        <v>746</v>
      </c>
      <c r="D198" s="130" t="s">
        <v>185</v>
      </c>
      <c r="E198" s="131" t="s">
        <v>1702</v>
      </c>
      <c r="F198" s="132" t="s">
        <v>1703</v>
      </c>
      <c r="G198" s="133" t="s">
        <v>286</v>
      </c>
      <c r="H198" s="134">
        <v>1</v>
      </c>
      <c r="I198" s="135"/>
      <c r="J198" s="136">
        <f t="shared" si="10"/>
        <v>0</v>
      </c>
      <c r="K198" s="132" t="s">
        <v>1250</v>
      </c>
      <c r="L198" s="31"/>
      <c r="M198" s="137" t="s">
        <v>19</v>
      </c>
      <c r="N198" s="138" t="s">
        <v>41</v>
      </c>
      <c r="P198" s="139">
        <f t="shared" si="11"/>
        <v>0</v>
      </c>
      <c r="Q198" s="139">
        <v>0</v>
      </c>
      <c r="R198" s="139">
        <f t="shared" si="12"/>
        <v>0</v>
      </c>
      <c r="S198" s="139">
        <v>0</v>
      </c>
      <c r="T198" s="140">
        <f t="shared" si="13"/>
        <v>0</v>
      </c>
      <c r="AR198" s="141" t="s">
        <v>190</v>
      </c>
      <c r="AT198" s="141" t="s">
        <v>185</v>
      </c>
      <c r="AU198" s="141" t="s">
        <v>79</v>
      </c>
      <c r="AY198" s="16" t="s">
        <v>182</v>
      </c>
      <c r="BE198" s="142">
        <f t="shared" si="14"/>
        <v>0</v>
      </c>
      <c r="BF198" s="142">
        <f t="shared" si="15"/>
        <v>0</v>
      </c>
      <c r="BG198" s="142">
        <f t="shared" si="16"/>
        <v>0</v>
      </c>
      <c r="BH198" s="142">
        <f t="shared" si="17"/>
        <v>0</v>
      </c>
      <c r="BI198" s="142">
        <f t="shared" si="18"/>
        <v>0</v>
      </c>
      <c r="BJ198" s="16" t="s">
        <v>77</v>
      </c>
      <c r="BK198" s="142">
        <f t="shared" si="19"/>
        <v>0</v>
      </c>
      <c r="BL198" s="16" t="s">
        <v>190</v>
      </c>
      <c r="BM198" s="141" t="s">
        <v>1704</v>
      </c>
    </row>
    <row r="199" spans="2:65" s="1" customFormat="1" ht="16.5" customHeight="1">
      <c r="B199" s="31"/>
      <c r="C199" s="165" t="s">
        <v>750</v>
      </c>
      <c r="D199" s="165" t="s">
        <v>277</v>
      </c>
      <c r="E199" s="166" t="s">
        <v>1705</v>
      </c>
      <c r="F199" s="167" t="s">
        <v>1689</v>
      </c>
      <c r="G199" s="168" t="s">
        <v>286</v>
      </c>
      <c r="H199" s="169">
        <v>1</v>
      </c>
      <c r="I199" s="170"/>
      <c r="J199" s="171">
        <f t="shared" si="10"/>
        <v>0</v>
      </c>
      <c r="K199" s="167" t="s">
        <v>287</v>
      </c>
      <c r="L199" s="172"/>
      <c r="M199" s="173" t="s">
        <v>19</v>
      </c>
      <c r="N199" s="174" t="s">
        <v>41</v>
      </c>
      <c r="P199" s="139">
        <f t="shared" si="11"/>
        <v>0</v>
      </c>
      <c r="Q199" s="139">
        <v>0.0013</v>
      </c>
      <c r="R199" s="139">
        <f t="shared" si="12"/>
        <v>0.0013</v>
      </c>
      <c r="S199" s="139">
        <v>0</v>
      </c>
      <c r="T199" s="140">
        <f t="shared" si="13"/>
        <v>0</v>
      </c>
      <c r="AR199" s="141" t="s">
        <v>233</v>
      </c>
      <c r="AT199" s="141" t="s">
        <v>277</v>
      </c>
      <c r="AU199" s="141" t="s">
        <v>79</v>
      </c>
      <c r="AY199" s="16" t="s">
        <v>182</v>
      </c>
      <c r="BE199" s="142">
        <f t="shared" si="14"/>
        <v>0</v>
      </c>
      <c r="BF199" s="142">
        <f t="shared" si="15"/>
        <v>0</v>
      </c>
      <c r="BG199" s="142">
        <f t="shared" si="16"/>
        <v>0</v>
      </c>
      <c r="BH199" s="142">
        <f t="shared" si="17"/>
        <v>0</v>
      </c>
      <c r="BI199" s="142">
        <f t="shared" si="18"/>
        <v>0</v>
      </c>
      <c r="BJ199" s="16" t="s">
        <v>77</v>
      </c>
      <c r="BK199" s="142">
        <f t="shared" si="19"/>
        <v>0</v>
      </c>
      <c r="BL199" s="16" t="s">
        <v>190</v>
      </c>
      <c r="BM199" s="141" t="s">
        <v>1706</v>
      </c>
    </row>
    <row r="200" spans="2:65" s="1" customFormat="1" ht="16.5" customHeight="1">
      <c r="B200" s="31"/>
      <c r="C200" s="130" t="s">
        <v>755</v>
      </c>
      <c r="D200" s="130" t="s">
        <v>185</v>
      </c>
      <c r="E200" s="131" t="s">
        <v>1707</v>
      </c>
      <c r="F200" s="132" t="s">
        <v>1708</v>
      </c>
      <c r="G200" s="133" t="s">
        <v>292</v>
      </c>
      <c r="H200" s="134">
        <v>500</v>
      </c>
      <c r="I200" s="135"/>
      <c r="J200" s="136">
        <f t="shared" si="10"/>
        <v>0</v>
      </c>
      <c r="K200" s="132" t="s">
        <v>1250</v>
      </c>
      <c r="L200" s="31"/>
      <c r="M200" s="137" t="s">
        <v>19</v>
      </c>
      <c r="N200" s="138" t="s">
        <v>41</v>
      </c>
      <c r="P200" s="139">
        <f t="shared" si="11"/>
        <v>0</v>
      </c>
      <c r="Q200" s="139">
        <v>0</v>
      </c>
      <c r="R200" s="139">
        <f t="shared" si="12"/>
        <v>0</v>
      </c>
      <c r="S200" s="139">
        <v>0</v>
      </c>
      <c r="T200" s="140">
        <f t="shared" si="13"/>
        <v>0</v>
      </c>
      <c r="AR200" s="141" t="s">
        <v>190</v>
      </c>
      <c r="AT200" s="141" t="s">
        <v>185</v>
      </c>
      <c r="AU200" s="141" t="s">
        <v>79</v>
      </c>
      <c r="AY200" s="16" t="s">
        <v>182</v>
      </c>
      <c r="BE200" s="142">
        <f t="shared" si="14"/>
        <v>0</v>
      </c>
      <c r="BF200" s="142">
        <f t="shared" si="15"/>
        <v>0</v>
      </c>
      <c r="BG200" s="142">
        <f t="shared" si="16"/>
        <v>0</v>
      </c>
      <c r="BH200" s="142">
        <f t="shared" si="17"/>
        <v>0</v>
      </c>
      <c r="BI200" s="142">
        <f t="shared" si="18"/>
        <v>0</v>
      </c>
      <c r="BJ200" s="16" t="s">
        <v>77</v>
      </c>
      <c r="BK200" s="142">
        <f t="shared" si="19"/>
        <v>0</v>
      </c>
      <c r="BL200" s="16" t="s">
        <v>190</v>
      </c>
      <c r="BM200" s="141" t="s">
        <v>1709</v>
      </c>
    </row>
    <row r="201" spans="2:65" s="1" customFormat="1" ht="21.75" customHeight="1">
      <c r="B201" s="31"/>
      <c r="C201" s="130" t="s">
        <v>762</v>
      </c>
      <c r="D201" s="130" t="s">
        <v>185</v>
      </c>
      <c r="E201" s="131" t="s">
        <v>1710</v>
      </c>
      <c r="F201" s="132" t="s">
        <v>1711</v>
      </c>
      <c r="G201" s="133" t="s">
        <v>292</v>
      </c>
      <c r="H201" s="134">
        <v>302</v>
      </c>
      <c r="I201" s="135"/>
      <c r="J201" s="136">
        <f t="shared" si="10"/>
        <v>0</v>
      </c>
      <c r="K201" s="132" t="s">
        <v>1250</v>
      </c>
      <c r="L201" s="31"/>
      <c r="M201" s="137" t="s">
        <v>19</v>
      </c>
      <c r="N201" s="138" t="s">
        <v>41</v>
      </c>
      <c r="P201" s="139">
        <f t="shared" si="11"/>
        <v>0</v>
      </c>
      <c r="Q201" s="139">
        <v>0</v>
      </c>
      <c r="R201" s="139">
        <f t="shared" si="12"/>
        <v>0</v>
      </c>
      <c r="S201" s="139">
        <v>0</v>
      </c>
      <c r="T201" s="140">
        <f t="shared" si="13"/>
        <v>0</v>
      </c>
      <c r="AR201" s="141" t="s">
        <v>190</v>
      </c>
      <c r="AT201" s="141" t="s">
        <v>185</v>
      </c>
      <c r="AU201" s="141" t="s">
        <v>79</v>
      </c>
      <c r="AY201" s="16" t="s">
        <v>182</v>
      </c>
      <c r="BE201" s="142">
        <f t="shared" si="14"/>
        <v>0</v>
      </c>
      <c r="BF201" s="142">
        <f t="shared" si="15"/>
        <v>0</v>
      </c>
      <c r="BG201" s="142">
        <f t="shared" si="16"/>
        <v>0</v>
      </c>
      <c r="BH201" s="142">
        <f t="shared" si="17"/>
        <v>0</v>
      </c>
      <c r="BI201" s="142">
        <f t="shared" si="18"/>
        <v>0</v>
      </c>
      <c r="BJ201" s="16" t="s">
        <v>77</v>
      </c>
      <c r="BK201" s="142">
        <f t="shared" si="19"/>
        <v>0</v>
      </c>
      <c r="BL201" s="16" t="s">
        <v>190</v>
      </c>
      <c r="BM201" s="141" t="s">
        <v>1712</v>
      </c>
    </row>
    <row r="202" spans="2:65" s="1" customFormat="1" ht="21.75" customHeight="1">
      <c r="B202" s="31"/>
      <c r="C202" s="130" t="s">
        <v>768</v>
      </c>
      <c r="D202" s="130" t="s">
        <v>185</v>
      </c>
      <c r="E202" s="131" t="s">
        <v>1713</v>
      </c>
      <c r="F202" s="132" t="s">
        <v>1714</v>
      </c>
      <c r="G202" s="133" t="s">
        <v>292</v>
      </c>
      <c r="H202" s="134">
        <v>180.5</v>
      </c>
      <c r="I202" s="135"/>
      <c r="J202" s="136">
        <f t="shared" si="10"/>
        <v>0</v>
      </c>
      <c r="K202" s="132" t="s">
        <v>1250</v>
      </c>
      <c r="L202" s="31"/>
      <c r="M202" s="137" t="s">
        <v>19</v>
      </c>
      <c r="N202" s="138" t="s">
        <v>41</v>
      </c>
      <c r="P202" s="139">
        <f t="shared" si="11"/>
        <v>0</v>
      </c>
      <c r="Q202" s="139">
        <v>0</v>
      </c>
      <c r="R202" s="139">
        <f t="shared" si="12"/>
        <v>0</v>
      </c>
      <c r="S202" s="139">
        <v>0</v>
      </c>
      <c r="T202" s="140">
        <f t="shared" si="13"/>
        <v>0</v>
      </c>
      <c r="AR202" s="141" t="s">
        <v>190</v>
      </c>
      <c r="AT202" s="141" t="s">
        <v>185</v>
      </c>
      <c r="AU202" s="141" t="s">
        <v>79</v>
      </c>
      <c r="AY202" s="16" t="s">
        <v>182</v>
      </c>
      <c r="BE202" s="142">
        <f t="shared" si="14"/>
        <v>0</v>
      </c>
      <c r="BF202" s="142">
        <f t="shared" si="15"/>
        <v>0</v>
      </c>
      <c r="BG202" s="142">
        <f t="shared" si="16"/>
        <v>0</v>
      </c>
      <c r="BH202" s="142">
        <f t="shared" si="17"/>
        <v>0</v>
      </c>
      <c r="BI202" s="142">
        <f t="shared" si="18"/>
        <v>0</v>
      </c>
      <c r="BJ202" s="16" t="s">
        <v>77</v>
      </c>
      <c r="BK202" s="142">
        <f t="shared" si="19"/>
        <v>0</v>
      </c>
      <c r="BL202" s="16" t="s">
        <v>190</v>
      </c>
      <c r="BM202" s="141" t="s">
        <v>1715</v>
      </c>
    </row>
    <row r="203" spans="2:65" s="1" customFormat="1" ht="24.2" customHeight="1">
      <c r="B203" s="31"/>
      <c r="C203" s="130" t="s">
        <v>772</v>
      </c>
      <c r="D203" s="130" t="s">
        <v>185</v>
      </c>
      <c r="E203" s="131" t="s">
        <v>1716</v>
      </c>
      <c r="F203" s="132" t="s">
        <v>1717</v>
      </c>
      <c r="G203" s="133" t="s">
        <v>292</v>
      </c>
      <c r="H203" s="134">
        <v>38</v>
      </c>
      <c r="I203" s="135"/>
      <c r="J203" s="136">
        <f t="shared" si="10"/>
        <v>0</v>
      </c>
      <c r="K203" s="132" t="s">
        <v>1250</v>
      </c>
      <c r="L203" s="31"/>
      <c r="M203" s="137" t="s">
        <v>19</v>
      </c>
      <c r="N203" s="138" t="s">
        <v>41</v>
      </c>
      <c r="P203" s="139">
        <f t="shared" si="11"/>
        <v>0</v>
      </c>
      <c r="Q203" s="139">
        <v>0</v>
      </c>
      <c r="R203" s="139">
        <f t="shared" si="12"/>
        <v>0</v>
      </c>
      <c r="S203" s="139">
        <v>0</v>
      </c>
      <c r="T203" s="140">
        <f t="shared" si="13"/>
        <v>0</v>
      </c>
      <c r="AR203" s="141" t="s">
        <v>190</v>
      </c>
      <c r="AT203" s="141" t="s">
        <v>185</v>
      </c>
      <c r="AU203" s="141" t="s">
        <v>79</v>
      </c>
      <c r="AY203" s="16" t="s">
        <v>182</v>
      </c>
      <c r="BE203" s="142">
        <f t="shared" si="14"/>
        <v>0</v>
      </c>
      <c r="BF203" s="142">
        <f t="shared" si="15"/>
        <v>0</v>
      </c>
      <c r="BG203" s="142">
        <f t="shared" si="16"/>
        <v>0</v>
      </c>
      <c r="BH203" s="142">
        <f t="shared" si="17"/>
        <v>0</v>
      </c>
      <c r="BI203" s="142">
        <f t="shared" si="18"/>
        <v>0</v>
      </c>
      <c r="BJ203" s="16" t="s">
        <v>77</v>
      </c>
      <c r="BK203" s="142">
        <f t="shared" si="19"/>
        <v>0</v>
      </c>
      <c r="BL203" s="16" t="s">
        <v>190</v>
      </c>
      <c r="BM203" s="141" t="s">
        <v>1718</v>
      </c>
    </row>
    <row r="204" spans="2:65" s="1" customFormat="1" ht="21.75" customHeight="1">
      <c r="B204" s="31"/>
      <c r="C204" s="130" t="s">
        <v>779</v>
      </c>
      <c r="D204" s="130" t="s">
        <v>185</v>
      </c>
      <c r="E204" s="131" t="s">
        <v>1719</v>
      </c>
      <c r="F204" s="132" t="s">
        <v>1720</v>
      </c>
      <c r="G204" s="133" t="s">
        <v>292</v>
      </c>
      <c r="H204" s="134">
        <v>420</v>
      </c>
      <c r="I204" s="135"/>
      <c r="J204" s="136">
        <f t="shared" si="10"/>
        <v>0</v>
      </c>
      <c r="K204" s="132" t="s">
        <v>1250</v>
      </c>
      <c r="L204" s="31"/>
      <c r="M204" s="137" t="s">
        <v>19</v>
      </c>
      <c r="N204" s="138" t="s">
        <v>41</v>
      </c>
      <c r="P204" s="139">
        <f t="shared" si="11"/>
        <v>0</v>
      </c>
      <c r="Q204" s="139">
        <v>6E-05</v>
      </c>
      <c r="R204" s="139">
        <f t="shared" si="12"/>
        <v>0.0252</v>
      </c>
      <c r="S204" s="139">
        <v>0</v>
      </c>
      <c r="T204" s="140">
        <f t="shared" si="13"/>
        <v>0</v>
      </c>
      <c r="AR204" s="141" t="s">
        <v>190</v>
      </c>
      <c r="AT204" s="141" t="s">
        <v>185</v>
      </c>
      <c r="AU204" s="141" t="s">
        <v>79</v>
      </c>
      <c r="AY204" s="16" t="s">
        <v>182</v>
      </c>
      <c r="BE204" s="142">
        <f t="shared" si="14"/>
        <v>0</v>
      </c>
      <c r="BF204" s="142">
        <f t="shared" si="15"/>
        <v>0</v>
      </c>
      <c r="BG204" s="142">
        <f t="shared" si="16"/>
        <v>0</v>
      </c>
      <c r="BH204" s="142">
        <f t="shared" si="17"/>
        <v>0</v>
      </c>
      <c r="BI204" s="142">
        <f t="shared" si="18"/>
        <v>0</v>
      </c>
      <c r="BJ204" s="16" t="s">
        <v>77</v>
      </c>
      <c r="BK204" s="142">
        <f t="shared" si="19"/>
        <v>0</v>
      </c>
      <c r="BL204" s="16" t="s">
        <v>190</v>
      </c>
      <c r="BM204" s="141" t="s">
        <v>1721</v>
      </c>
    </row>
    <row r="205" spans="2:63" s="11" customFormat="1" ht="22.9" customHeight="1">
      <c r="B205" s="118"/>
      <c r="D205" s="119" t="s">
        <v>69</v>
      </c>
      <c r="E205" s="128" t="s">
        <v>183</v>
      </c>
      <c r="F205" s="128" t="s">
        <v>305</v>
      </c>
      <c r="I205" s="121"/>
      <c r="J205" s="129">
        <f>BK205</f>
        <v>0</v>
      </c>
      <c r="L205" s="118"/>
      <c r="M205" s="123"/>
      <c r="P205" s="124">
        <f>SUM(P206:P234)</f>
        <v>0</v>
      </c>
      <c r="R205" s="124">
        <f>SUM(R206:R234)</f>
        <v>0.06407250000000002</v>
      </c>
      <c r="T205" s="125">
        <f>SUM(T206:T234)</f>
        <v>55.148</v>
      </c>
      <c r="AR205" s="119" t="s">
        <v>77</v>
      </c>
      <c r="AT205" s="126" t="s">
        <v>69</v>
      </c>
      <c r="AU205" s="126" t="s">
        <v>77</v>
      </c>
      <c r="AY205" s="119" t="s">
        <v>182</v>
      </c>
      <c r="BK205" s="127">
        <f>SUM(BK206:BK234)</f>
        <v>0</v>
      </c>
    </row>
    <row r="206" spans="2:65" s="1" customFormat="1" ht="24.2" customHeight="1">
      <c r="B206" s="31"/>
      <c r="C206" s="130" t="s">
        <v>785</v>
      </c>
      <c r="D206" s="130" t="s">
        <v>185</v>
      </c>
      <c r="E206" s="131" t="s">
        <v>1722</v>
      </c>
      <c r="F206" s="132" t="s">
        <v>1723</v>
      </c>
      <c r="G206" s="133" t="s">
        <v>1342</v>
      </c>
      <c r="H206" s="134">
        <v>7</v>
      </c>
      <c r="I206" s="135"/>
      <c r="J206" s="136">
        <f>ROUND(I206*H206,2)</f>
        <v>0</v>
      </c>
      <c r="K206" s="132" t="s">
        <v>287</v>
      </c>
      <c r="L206" s="31"/>
      <c r="M206" s="137" t="s">
        <v>19</v>
      </c>
      <c r="N206" s="138" t="s">
        <v>41</v>
      </c>
      <c r="P206" s="139">
        <f>O206*H206</f>
        <v>0</v>
      </c>
      <c r="Q206" s="139">
        <v>0.00189</v>
      </c>
      <c r="R206" s="139">
        <f>Q206*H206</f>
        <v>0.01323</v>
      </c>
      <c r="S206" s="139">
        <v>0</v>
      </c>
      <c r="T206" s="140">
        <f>S206*H206</f>
        <v>0</v>
      </c>
      <c r="AR206" s="141" t="s">
        <v>336</v>
      </c>
      <c r="AT206" s="141" t="s">
        <v>185</v>
      </c>
      <c r="AU206" s="141" t="s">
        <v>79</v>
      </c>
      <c r="AY206" s="16" t="s">
        <v>182</v>
      </c>
      <c r="BE206" s="142">
        <f>IF(N206="základní",J206,0)</f>
        <v>0</v>
      </c>
      <c r="BF206" s="142">
        <f>IF(N206="snížená",J206,0)</f>
        <v>0</v>
      </c>
      <c r="BG206" s="142">
        <f>IF(N206="zákl. přenesená",J206,0)</f>
        <v>0</v>
      </c>
      <c r="BH206" s="142">
        <f>IF(N206="sníž. přenesená",J206,0)</f>
        <v>0</v>
      </c>
      <c r="BI206" s="142">
        <f>IF(N206="nulová",J206,0)</f>
        <v>0</v>
      </c>
      <c r="BJ206" s="16" t="s">
        <v>77</v>
      </c>
      <c r="BK206" s="142">
        <f>ROUND(I206*H206,2)</f>
        <v>0</v>
      </c>
      <c r="BL206" s="16" t="s">
        <v>336</v>
      </c>
      <c r="BM206" s="141" t="s">
        <v>1724</v>
      </c>
    </row>
    <row r="207" spans="2:47" s="1" customFormat="1" ht="107.25">
      <c r="B207" s="31"/>
      <c r="D207" s="148" t="s">
        <v>281</v>
      </c>
      <c r="F207" s="175" t="s">
        <v>1725</v>
      </c>
      <c r="I207" s="145"/>
      <c r="L207" s="31"/>
      <c r="M207" s="146"/>
      <c r="T207" s="52"/>
      <c r="AT207" s="16" t="s">
        <v>281</v>
      </c>
      <c r="AU207" s="16" t="s">
        <v>79</v>
      </c>
    </row>
    <row r="208" spans="2:65" s="1" customFormat="1" ht="24.2" customHeight="1">
      <c r="B208" s="31"/>
      <c r="C208" s="130" t="s">
        <v>790</v>
      </c>
      <c r="D208" s="130" t="s">
        <v>185</v>
      </c>
      <c r="E208" s="131" t="s">
        <v>1726</v>
      </c>
      <c r="F208" s="132" t="s">
        <v>1727</v>
      </c>
      <c r="G208" s="133" t="s">
        <v>1342</v>
      </c>
      <c r="H208" s="134">
        <v>7</v>
      </c>
      <c r="I208" s="135"/>
      <c r="J208" s="136">
        <f>ROUND(I208*H208,2)</f>
        <v>0</v>
      </c>
      <c r="K208" s="132" t="s">
        <v>287</v>
      </c>
      <c r="L208" s="31"/>
      <c r="M208" s="137" t="s">
        <v>19</v>
      </c>
      <c r="N208" s="138" t="s">
        <v>41</v>
      </c>
      <c r="P208" s="139">
        <f>O208*H208</f>
        <v>0</v>
      </c>
      <c r="Q208" s="139">
        <v>0.00189</v>
      </c>
      <c r="R208" s="139">
        <f>Q208*H208</f>
        <v>0.01323</v>
      </c>
      <c r="S208" s="139">
        <v>0</v>
      </c>
      <c r="T208" s="140">
        <f>S208*H208</f>
        <v>0</v>
      </c>
      <c r="AR208" s="141" t="s">
        <v>336</v>
      </c>
      <c r="AT208" s="141" t="s">
        <v>185</v>
      </c>
      <c r="AU208" s="141" t="s">
        <v>79</v>
      </c>
      <c r="AY208" s="16" t="s">
        <v>182</v>
      </c>
      <c r="BE208" s="142">
        <f>IF(N208="základní",J208,0)</f>
        <v>0</v>
      </c>
      <c r="BF208" s="142">
        <f>IF(N208="snížená",J208,0)</f>
        <v>0</v>
      </c>
      <c r="BG208" s="142">
        <f>IF(N208="zákl. přenesená",J208,0)</f>
        <v>0</v>
      </c>
      <c r="BH208" s="142">
        <f>IF(N208="sníž. přenesená",J208,0)</f>
        <v>0</v>
      </c>
      <c r="BI208" s="142">
        <f>IF(N208="nulová",J208,0)</f>
        <v>0</v>
      </c>
      <c r="BJ208" s="16" t="s">
        <v>77</v>
      </c>
      <c r="BK208" s="142">
        <f>ROUND(I208*H208,2)</f>
        <v>0</v>
      </c>
      <c r="BL208" s="16" t="s">
        <v>336</v>
      </c>
      <c r="BM208" s="141" t="s">
        <v>1728</v>
      </c>
    </row>
    <row r="209" spans="2:47" s="1" customFormat="1" ht="136.5">
      <c r="B209" s="31"/>
      <c r="D209" s="148" t="s">
        <v>281</v>
      </c>
      <c r="F209" s="175" t="s">
        <v>1729</v>
      </c>
      <c r="I209" s="145"/>
      <c r="L209" s="31"/>
      <c r="M209" s="146"/>
      <c r="T209" s="52"/>
      <c r="AT209" s="16" t="s">
        <v>281</v>
      </c>
      <c r="AU209" s="16" t="s">
        <v>79</v>
      </c>
    </row>
    <row r="210" spans="2:65" s="1" customFormat="1" ht="24.2" customHeight="1">
      <c r="B210" s="31"/>
      <c r="C210" s="130" t="s">
        <v>796</v>
      </c>
      <c r="D210" s="130" t="s">
        <v>185</v>
      </c>
      <c r="E210" s="131" t="s">
        <v>1730</v>
      </c>
      <c r="F210" s="132" t="s">
        <v>1731</v>
      </c>
      <c r="G210" s="133" t="s">
        <v>1342</v>
      </c>
      <c r="H210" s="134">
        <v>4</v>
      </c>
      <c r="I210" s="135"/>
      <c r="J210" s="136">
        <f>ROUND(I210*H210,2)</f>
        <v>0</v>
      </c>
      <c r="K210" s="132" t="s">
        <v>287</v>
      </c>
      <c r="L210" s="31"/>
      <c r="M210" s="137" t="s">
        <v>19</v>
      </c>
      <c r="N210" s="138" t="s">
        <v>41</v>
      </c>
      <c r="P210" s="139">
        <f>O210*H210</f>
        <v>0</v>
      </c>
      <c r="Q210" s="139">
        <v>0.00189</v>
      </c>
      <c r="R210" s="139">
        <f>Q210*H210</f>
        <v>0.00756</v>
      </c>
      <c r="S210" s="139">
        <v>0</v>
      </c>
      <c r="T210" s="140">
        <f>S210*H210</f>
        <v>0</v>
      </c>
      <c r="AR210" s="141" t="s">
        <v>336</v>
      </c>
      <c r="AT210" s="141" t="s">
        <v>185</v>
      </c>
      <c r="AU210" s="141" t="s">
        <v>79</v>
      </c>
      <c r="AY210" s="16" t="s">
        <v>182</v>
      </c>
      <c r="BE210" s="142">
        <f>IF(N210="základní",J210,0)</f>
        <v>0</v>
      </c>
      <c r="BF210" s="142">
        <f>IF(N210="snížená",J210,0)</f>
        <v>0</v>
      </c>
      <c r="BG210" s="142">
        <f>IF(N210="zákl. přenesená",J210,0)</f>
        <v>0</v>
      </c>
      <c r="BH210" s="142">
        <f>IF(N210="sníž. přenesená",J210,0)</f>
        <v>0</v>
      </c>
      <c r="BI210" s="142">
        <f>IF(N210="nulová",J210,0)</f>
        <v>0</v>
      </c>
      <c r="BJ210" s="16" t="s">
        <v>77</v>
      </c>
      <c r="BK210" s="142">
        <f>ROUND(I210*H210,2)</f>
        <v>0</v>
      </c>
      <c r="BL210" s="16" t="s">
        <v>336</v>
      </c>
      <c r="BM210" s="141" t="s">
        <v>1732</v>
      </c>
    </row>
    <row r="211" spans="2:47" s="1" customFormat="1" ht="126.75">
      <c r="B211" s="31"/>
      <c r="D211" s="148" t="s">
        <v>281</v>
      </c>
      <c r="F211" s="175" t="s">
        <v>1733</v>
      </c>
      <c r="I211" s="145"/>
      <c r="L211" s="31"/>
      <c r="M211" s="146"/>
      <c r="T211" s="52"/>
      <c r="AT211" s="16" t="s">
        <v>281</v>
      </c>
      <c r="AU211" s="16" t="s">
        <v>79</v>
      </c>
    </row>
    <row r="212" spans="2:65" s="1" customFormat="1" ht="24.2" customHeight="1">
      <c r="B212" s="31"/>
      <c r="C212" s="130" t="s">
        <v>801</v>
      </c>
      <c r="D212" s="130" t="s">
        <v>185</v>
      </c>
      <c r="E212" s="131" t="s">
        <v>1734</v>
      </c>
      <c r="F212" s="132" t="s">
        <v>1735</v>
      </c>
      <c r="G212" s="133" t="s">
        <v>1342</v>
      </c>
      <c r="H212" s="134">
        <v>2</v>
      </c>
      <c r="I212" s="135"/>
      <c r="J212" s="136">
        <f>ROUND(I212*H212,2)</f>
        <v>0</v>
      </c>
      <c r="K212" s="132" t="s">
        <v>287</v>
      </c>
      <c r="L212" s="31"/>
      <c r="M212" s="137" t="s">
        <v>19</v>
      </c>
      <c r="N212" s="138" t="s">
        <v>41</v>
      </c>
      <c r="P212" s="139">
        <f>O212*H212</f>
        <v>0</v>
      </c>
      <c r="Q212" s="139">
        <v>0.00189</v>
      </c>
      <c r="R212" s="139">
        <f>Q212*H212</f>
        <v>0.00378</v>
      </c>
      <c r="S212" s="139">
        <v>0</v>
      </c>
      <c r="T212" s="140">
        <f>S212*H212</f>
        <v>0</v>
      </c>
      <c r="AR212" s="141" t="s">
        <v>336</v>
      </c>
      <c r="AT212" s="141" t="s">
        <v>185</v>
      </c>
      <c r="AU212" s="141" t="s">
        <v>79</v>
      </c>
      <c r="AY212" s="16" t="s">
        <v>182</v>
      </c>
      <c r="BE212" s="142">
        <f>IF(N212="základní",J212,0)</f>
        <v>0</v>
      </c>
      <c r="BF212" s="142">
        <f>IF(N212="snížená",J212,0)</f>
        <v>0</v>
      </c>
      <c r="BG212" s="142">
        <f>IF(N212="zákl. přenesená",J212,0)</f>
        <v>0</v>
      </c>
      <c r="BH212" s="142">
        <f>IF(N212="sníž. přenesená",J212,0)</f>
        <v>0</v>
      </c>
      <c r="BI212" s="142">
        <f>IF(N212="nulová",J212,0)</f>
        <v>0</v>
      </c>
      <c r="BJ212" s="16" t="s">
        <v>77</v>
      </c>
      <c r="BK212" s="142">
        <f>ROUND(I212*H212,2)</f>
        <v>0</v>
      </c>
      <c r="BL212" s="16" t="s">
        <v>336</v>
      </c>
      <c r="BM212" s="141" t="s">
        <v>1736</v>
      </c>
    </row>
    <row r="213" spans="2:47" s="1" customFormat="1" ht="107.25">
      <c r="B213" s="31"/>
      <c r="D213" s="148" t="s">
        <v>281</v>
      </c>
      <c r="F213" s="175" t="s">
        <v>1737</v>
      </c>
      <c r="I213" s="145"/>
      <c r="L213" s="31"/>
      <c r="M213" s="146"/>
      <c r="T213" s="52"/>
      <c r="AT213" s="16" t="s">
        <v>281</v>
      </c>
      <c r="AU213" s="16" t="s">
        <v>79</v>
      </c>
    </row>
    <row r="214" spans="2:65" s="1" customFormat="1" ht="24.2" customHeight="1">
      <c r="B214" s="31"/>
      <c r="C214" s="130" t="s">
        <v>806</v>
      </c>
      <c r="D214" s="130" t="s">
        <v>185</v>
      </c>
      <c r="E214" s="131" t="s">
        <v>1738</v>
      </c>
      <c r="F214" s="132" t="s">
        <v>1739</v>
      </c>
      <c r="G214" s="133" t="s">
        <v>1342</v>
      </c>
      <c r="H214" s="134">
        <v>1</v>
      </c>
      <c r="I214" s="135"/>
      <c r="J214" s="136">
        <f>ROUND(I214*H214,2)</f>
        <v>0</v>
      </c>
      <c r="K214" s="132" t="s">
        <v>287</v>
      </c>
      <c r="L214" s="31"/>
      <c r="M214" s="137" t="s">
        <v>19</v>
      </c>
      <c r="N214" s="138" t="s">
        <v>41</v>
      </c>
      <c r="P214" s="139">
        <f>O214*H214</f>
        <v>0</v>
      </c>
      <c r="Q214" s="139">
        <v>0.00189</v>
      </c>
      <c r="R214" s="139">
        <f>Q214*H214</f>
        <v>0.00189</v>
      </c>
      <c r="S214" s="139">
        <v>0</v>
      </c>
      <c r="T214" s="140">
        <f>S214*H214</f>
        <v>0</v>
      </c>
      <c r="AR214" s="141" t="s">
        <v>336</v>
      </c>
      <c r="AT214" s="141" t="s">
        <v>185</v>
      </c>
      <c r="AU214" s="141" t="s">
        <v>79</v>
      </c>
      <c r="AY214" s="16" t="s">
        <v>182</v>
      </c>
      <c r="BE214" s="142">
        <f>IF(N214="základní",J214,0)</f>
        <v>0</v>
      </c>
      <c r="BF214" s="142">
        <f>IF(N214="snížená",J214,0)</f>
        <v>0</v>
      </c>
      <c r="BG214" s="142">
        <f>IF(N214="zákl. přenesená",J214,0)</f>
        <v>0</v>
      </c>
      <c r="BH214" s="142">
        <f>IF(N214="sníž. přenesená",J214,0)</f>
        <v>0</v>
      </c>
      <c r="BI214" s="142">
        <f>IF(N214="nulová",J214,0)</f>
        <v>0</v>
      </c>
      <c r="BJ214" s="16" t="s">
        <v>77</v>
      </c>
      <c r="BK214" s="142">
        <f>ROUND(I214*H214,2)</f>
        <v>0</v>
      </c>
      <c r="BL214" s="16" t="s">
        <v>336</v>
      </c>
      <c r="BM214" s="141" t="s">
        <v>1740</v>
      </c>
    </row>
    <row r="215" spans="2:47" s="1" customFormat="1" ht="107.25">
      <c r="B215" s="31"/>
      <c r="D215" s="148" t="s">
        <v>281</v>
      </c>
      <c r="F215" s="175" t="s">
        <v>1741</v>
      </c>
      <c r="I215" s="145"/>
      <c r="L215" s="31"/>
      <c r="M215" s="146"/>
      <c r="T215" s="52"/>
      <c r="AT215" s="16" t="s">
        <v>281</v>
      </c>
      <c r="AU215" s="16" t="s">
        <v>79</v>
      </c>
    </row>
    <row r="216" spans="2:65" s="1" customFormat="1" ht="24.2" customHeight="1">
      <c r="B216" s="31"/>
      <c r="C216" s="130" t="s">
        <v>812</v>
      </c>
      <c r="D216" s="130" t="s">
        <v>185</v>
      </c>
      <c r="E216" s="131" t="s">
        <v>1742</v>
      </c>
      <c r="F216" s="132" t="s">
        <v>1743</v>
      </c>
      <c r="G216" s="133" t="s">
        <v>1342</v>
      </c>
      <c r="H216" s="134">
        <v>1</v>
      </c>
      <c r="I216" s="135"/>
      <c r="J216" s="136">
        <f>ROUND(I216*H216,2)</f>
        <v>0</v>
      </c>
      <c r="K216" s="132" t="s">
        <v>287</v>
      </c>
      <c r="L216" s="31"/>
      <c r="M216" s="137" t="s">
        <v>19</v>
      </c>
      <c r="N216" s="138" t="s">
        <v>41</v>
      </c>
      <c r="P216" s="139">
        <f>O216*H216</f>
        <v>0</v>
      </c>
      <c r="Q216" s="139">
        <v>0.00189</v>
      </c>
      <c r="R216" s="139">
        <f>Q216*H216</f>
        <v>0.00189</v>
      </c>
      <c r="S216" s="139">
        <v>0</v>
      </c>
      <c r="T216" s="140">
        <f>S216*H216</f>
        <v>0</v>
      </c>
      <c r="AR216" s="141" t="s">
        <v>336</v>
      </c>
      <c r="AT216" s="141" t="s">
        <v>185</v>
      </c>
      <c r="AU216" s="141" t="s">
        <v>79</v>
      </c>
      <c r="AY216" s="16" t="s">
        <v>182</v>
      </c>
      <c r="BE216" s="142">
        <f>IF(N216="základní",J216,0)</f>
        <v>0</v>
      </c>
      <c r="BF216" s="142">
        <f>IF(N216="snížená",J216,0)</f>
        <v>0</v>
      </c>
      <c r="BG216" s="142">
        <f>IF(N216="zákl. přenesená",J216,0)</f>
        <v>0</v>
      </c>
      <c r="BH216" s="142">
        <f>IF(N216="sníž. přenesená",J216,0)</f>
        <v>0</v>
      </c>
      <c r="BI216" s="142">
        <f>IF(N216="nulová",J216,0)</f>
        <v>0</v>
      </c>
      <c r="BJ216" s="16" t="s">
        <v>77</v>
      </c>
      <c r="BK216" s="142">
        <f>ROUND(I216*H216,2)</f>
        <v>0</v>
      </c>
      <c r="BL216" s="16" t="s">
        <v>336</v>
      </c>
      <c r="BM216" s="141" t="s">
        <v>1744</v>
      </c>
    </row>
    <row r="217" spans="2:47" s="1" customFormat="1" ht="107.25">
      <c r="B217" s="31"/>
      <c r="D217" s="148" t="s">
        <v>281</v>
      </c>
      <c r="F217" s="175" t="s">
        <v>1745</v>
      </c>
      <c r="I217" s="145"/>
      <c r="L217" s="31"/>
      <c r="M217" s="146"/>
      <c r="T217" s="52"/>
      <c r="AT217" s="16" t="s">
        <v>281</v>
      </c>
      <c r="AU217" s="16" t="s">
        <v>79</v>
      </c>
    </row>
    <row r="218" spans="2:65" s="1" customFormat="1" ht="24.2" customHeight="1">
      <c r="B218" s="31"/>
      <c r="C218" s="130" t="s">
        <v>816</v>
      </c>
      <c r="D218" s="130" t="s">
        <v>185</v>
      </c>
      <c r="E218" s="131" t="s">
        <v>1746</v>
      </c>
      <c r="F218" s="132" t="s">
        <v>1747</v>
      </c>
      <c r="G218" s="133" t="s">
        <v>1342</v>
      </c>
      <c r="H218" s="134">
        <v>1</v>
      </c>
      <c r="I218" s="135"/>
      <c r="J218" s="136">
        <f>ROUND(I218*H218,2)</f>
        <v>0</v>
      </c>
      <c r="K218" s="132" t="s">
        <v>287</v>
      </c>
      <c r="L218" s="31"/>
      <c r="M218" s="137" t="s">
        <v>19</v>
      </c>
      <c r="N218" s="138" t="s">
        <v>41</v>
      </c>
      <c r="P218" s="139">
        <f>O218*H218</f>
        <v>0</v>
      </c>
      <c r="Q218" s="139">
        <v>0.00189</v>
      </c>
      <c r="R218" s="139">
        <f>Q218*H218</f>
        <v>0.00189</v>
      </c>
      <c r="S218" s="139">
        <v>0</v>
      </c>
      <c r="T218" s="140">
        <f>S218*H218</f>
        <v>0</v>
      </c>
      <c r="AR218" s="141" t="s">
        <v>336</v>
      </c>
      <c r="AT218" s="141" t="s">
        <v>185</v>
      </c>
      <c r="AU218" s="141" t="s">
        <v>79</v>
      </c>
      <c r="AY218" s="16" t="s">
        <v>182</v>
      </c>
      <c r="BE218" s="142">
        <f>IF(N218="základní",J218,0)</f>
        <v>0</v>
      </c>
      <c r="BF218" s="142">
        <f>IF(N218="snížená",J218,0)</f>
        <v>0</v>
      </c>
      <c r="BG218" s="142">
        <f>IF(N218="zákl. přenesená",J218,0)</f>
        <v>0</v>
      </c>
      <c r="BH218" s="142">
        <f>IF(N218="sníž. přenesená",J218,0)</f>
        <v>0</v>
      </c>
      <c r="BI218" s="142">
        <f>IF(N218="nulová",J218,0)</f>
        <v>0</v>
      </c>
      <c r="BJ218" s="16" t="s">
        <v>77</v>
      </c>
      <c r="BK218" s="142">
        <f>ROUND(I218*H218,2)</f>
        <v>0</v>
      </c>
      <c r="BL218" s="16" t="s">
        <v>336</v>
      </c>
      <c r="BM218" s="141" t="s">
        <v>1748</v>
      </c>
    </row>
    <row r="219" spans="2:47" s="1" customFormat="1" ht="97.5">
      <c r="B219" s="31"/>
      <c r="D219" s="148" t="s">
        <v>281</v>
      </c>
      <c r="F219" s="175" t="s">
        <v>1749</v>
      </c>
      <c r="I219" s="145"/>
      <c r="L219" s="31"/>
      <c r="M219" s="146"/>
      <c r="T219" s="52"/>
      <c r="AT219" s="16" t="s">
        <v>281</v>
      </c>
      <c r="AU219" s="16" t="s">
        <v>79</v>
      </c>
    </row>
    <row r="220" spans="2:65" s="1" customFormat="1" ht="24.2" customHeight="1">
      <c r="B220" s="31"/>
      <c r="C220" s="130" t="s">
        <v>276</v>
      </c>
      <c r="D220" s="130" t="s">
        <v>185</v>
      </c>
      <c r="E220" s="131" t="s">
        <v>1750</v>
      </c>
      <c r="F220" s="132" t="s">
        <v>1751</v>
      </c>
      <c r="G220" s="133" t="s">
        <v>1342</v>
      </c>
      <c r="H220" s="134">
        <v>1</v>
      </c>
      <c r="I220" s="135"/>
      <c r="J220" s="136">
        <f>ROUND(I220*H220,2)</f>
        <v>0</v>
      </c>
      <c r="K220" s="132" t="s">
        <v>287</v>
      </c>
      <c r="L220" s="31"/>
      <c r="M220" s="137" t="s">
        <v>19</v>
      </c>
      <c r="N220" s="138" t="s">
        <v>41</v>
      </c>
      <c r="P220" s="139">
        <f>O220*H220</f>
        <v>0</v>
      </c>
      <c r="Q220" s="139">
        <v>0.00189</v>
      </c>
      <c r="R220" s="139">
        <f>Q220*H220</f>
        <v>0.00189</v>
      </c>
      <c r="S220" s="139">
        <v>0</v>
      </c>
      <c r="T220" s="140">
        <f>S220*H220</f>
        <v>0</v>
      </c>
      <c r="AR220" s="141" t="s">
        <v>336</v>
      </c>
      <c r="AT220" s="141" t="s">
        <v>185</v>
      </c>
      <c r="AU220" s="141" t="s">
        <v>79</v>
      </c>
      <c r="AY220" s="16" t="s">
        <v>182</v>
      </c>
      <c r="BE220" s="142">
        <f>IF(N220="základní",J220,0)</f>
        <v>0</v>
      </c>
      <c r="BF220" s="142">
        <f>IF(N220="snížená",J220,0)</f>
        <v>0</v>
      </c>
      <c r="BG220" s="142">
        <f>IF(N220="zákl. přenesená",J220,0)</f>
        <v>0</v>
      </c>
      <c r="BH220" s="142">
        <f>IF(N220="sníž. přenesená",J220,0)</f>
        <v>0</v>
      </c>
      <c r="BI220" s="142">
        <f>IF(N220="nulová",J220,0)</f>
        <v>0</v>
      </c>
      <c r="BJ220" s="16" t="s">
        <v>77</v>
      </c>
      <c r="BK220" s="142">
        <f>ROUND(I220*H220,2)</f>
        <v>0</v>
      </c>
      <c r="BL220" s="16" t="s">
        <v>336</v>
      </c>
      <c r="BM220" s="141" t="s">
        <v>1752</v>
      </c>
    </row>
    <row r="221" spans="2:47" s="1" customFormat="1" ht="97.5">
      <c r="B221" s="31"/>
      <c r="D221" s="148" t="s">
        <v>281</v>
      </c>
      <c r="F221" s="175" t="s">
        <v>1753</v>
      </c>
      <c r="I221" s="145"/>
      <c r="L221" s="31"/>
      <c r="M221" s="146"/>
      <c r="T221" s="52"/>
      <c r="AT221" s="16" t="s">
        <v>281</v>
      </c>
      <c r="AU221" s="16" t="s">
        <v>79</v>
      </c>
    </row>
    <row r="222" spans="2:65" s="1" customFormat="1" ht="24.2" customHeight="1">
      <c r="B222" s="31"/>
      <c r="C222" s="130" t="s">
        <v>824</v>
      </c>
      <c r="D222" s="130" t="s">
        <v>185</v>
      </c>
      <c r="E222" s="131" t="s">
        <v>640</v>
      </c>
      <c r="F222" s="132" t="s">
        <v>641</v>
      </c>
      <c r="G222" s="133" t="s">
        <v>642</v>
      </c>
      <c r="H222" s="134">
        <v>1</v>
      </c>
      <c r="I222" s="135"/>
      <c r="J222" s="136">
        <f>ROUND(I222*H222,2)</f>
        <v>0</v>
      </c>
      <c r="K222" s="132" t="s">
        <v>287</v>
      </c>
      <c r="L222" s="31"/>
      <c r="M222" s="137" t="s">
        <v>19</v>
      </c>
      <c r="N222" s="138" t="s">
        <v>41</v>
      </c>
      <c r="P222" s="139">
        <f>O222*H222</f>
        <v>0</v>
      </c>
      <c r="Q222" s="139">
        <v>0</v>
      </c>
      <c r="R222" s="139">
        <f>Q222*H222</f>
        <v>0</v>
      </c>
      <c r="S222" s="139">
        <v>0</v>
      </c>
      <c r="T222" s="140">
        <f>S222*H222</f>
        <v>0</v>
      </c>
      <c r="AR222" s="141" t="s">
        <v>190</v>
      </c>
      <c r="AT222" s="141" t="s">
        <v>185</v>
      </c>
      <c r="AU222" s="141" t="s">
        <v>79</v>
      </c>
      <c r="AY222" s="16" t="s">
        <v>182</v>
      </c>
      <c r="BE222" s="142">
        <f>IF(N222="základní",J222,0)</f>
        <v>0</v>
      </c>
      <c r="BF222" s="142">
        <f>IF(N222="snížená",J222,0)</f>
        <v>0</v>
      </c>
      <c r="BG222" s="142">
        <f>IF(N222="zákl. přenesená",J222,0)</f>
        <v>0</v>
      </c>
      <c r="BH222" s="142">
        <f>IF(N222="sníž. přenesená",J222,0)</f>
        <v>0</v>
      </c>
      <c r="BI222" s="142">
        <f>IF(N222="nulová",J222,0)</f>
        <v>0</v>
      </c>
      <c r="BJ222" s="16" t="s">
        <v>77</v>
      </c>
      <c r="BK222" s="142">
        <f>ROUND(I222*H222,2)</f>
        <v>0</v>
      </c>
      <c r="BL222" s="16" t="s">
        <v>190</v>
      </c>
      <c r="BM222" s="141" t="s">
        <v>1754</v>
      </c>
    </row>
    <row r="223" spans="2:47" s="1" customFormat="1" ht="58.5">
      <c r="B223" s="31"/>
      <c r="D223" s="148" t="s">
        <v>281</v>
      </c>
      <c r="F223" s="175" t="s">
        <v>644</v>
      </c>
      <c r="I223" s="145"/>
      <c r="L223" s="31"/>
      <c r="M223" s="146"/>
      <c r="T223" s="52"/>
      <c r="AT223" s="16" t="s">
        <v>281</v>
      </c>
      <c r="AU223" s="16" t="s">
        <v>79</v>
      </c>
    </row>
    <row r="224" spans="2:51" s="12" customFormat="1" ht="11.25">
      <c r="B224" s="147"/>
      <c r="D224" s="148" t="s">
        <v>194</v>
      </c>
      <c r="E224" s="149" t="s">
        <v>19</v>
      </c>
      <c r="F224" s="150" t="s">
        <v>77</v>
      </c>
      <c r="H224" s="151">
        <v>1</v>
      </c>
      <c r="I224" s="152"/>
      <c r="L224" s="147"/>
      <c r="M224" s="153"/>
      <c r="T224" s="154"/>
      <c r="AT224" s="149" t="s">
        <v>194</v>
      </c>
      <c r="AU224" s="149" t="s">
        <v>79</v>
      </c>
      <c r="AV224" s="12" t="s">
        <v>79</v>
      </c>
      <c r="AW224" s="12" t="s">
        <v>31</v>
      </c>
      <c r="AX224" s="12" t="s">
        <v>77</v>
      </c>
      <c r="AY224" s="149" t="s">
        <v>182</v>
      </c>
    </row>
    <row r="225" spans="2:65" s="1" customFormat="1" ht="16.5" customHeight="1">
      <c r="B225" s="31"/>
      <c r="C225" s="130" t="s">
        <v>828</v>
      </c>
      <c r="D225" s="130" t="s">
        <v>185</v>
      </c>
      <c r="E225" s="131" t="s">
        <v>650</v>
      </c>
      <c r="F225" s="132" t="s">
        <v>651</v>
      </c>
      <c r="G225" s="133" t="s">
        <v>188</v>
      </c>
      <c r="H225" s="134">
        <v>22</v>
      </c>
      <c r="I225" s="135"/>
      <c r="J225" s="136">
        <f>ROUND(I225*H225,2)</f>
        <v>0</v>
      </c>
      <c r="K225" s="132" t="s">
        <v>1250</v>
      </c>
      <c r="L225" s="31"/>
      <c r="M225" s="137" t="s">
        <v>19</v>
      </c>
      <c r="N225" s="138" t="s">
        <v>41</v>
      </c>
      <c r="P225" s="139">
        <f>O225*H225</f>
        <v>0</v>
      </c>
      <c r="Q225" s="139">
        <v>0</v>
      </c>
      <c r="R225" s="139">
        <f>Q225*H225</f>
        <v>0</v>
      </c>
      <c r="S225" s="139">
        <v>2.4</v>
      </c>
      <c r="T225" s="140">
        <f>S225*H225</f>
        <v>52.8</v>
      </c>
      <c r="AR225" s="141" t="s">
        <v>190</v>
      </c>
      <c r="AT225" s="141" t="s">
        <v>185</v>
      </c>
      <c r="AU225" s="141" t="s">
        <v>79</v>
      </c>
      <c r="AY225" s="16" t="s">
        <v>182</v>
      </c>
      <c r="BE225" s="142">
        <f>IF(N225="základní",J225,0)</f>
        <v>0</v>
      </c>
      <c r="BF225" s="142">
        <f>IF(N225="snížená",J225,0)</f>
        <v>0</v>
      </c>
      <c r="BG225" s="142">
        <f>IF(N225="zákl. přenesená",J225,0)</f>
        <v>0</v>
      </c>
      <c r="BH225" s="142">
        <f>IF(N225="sníž. přenesená",J225,0)</f>
        <v>0</v>
      </c>
      <c r="BI225" s="142">
        <f>IF(N225="nulová",J225,0)</f>
        <v>0</v>
      </c>
      <c r="BJ225" s="16" t="s">
        <v>77</v>
      </c>
      <c r="BK225" s="142">
        <f>ROUND(I225*H225,2)</f>
        <v>0</v>
      </c>
      <c r="BL225" s="16" t="s">
        <v>190</v>
      </c>
      <c r="BM225" s="141" t="s">
        <v>1755</v>
      </c>
    </row>
    <row r="226" spans="2:65" s="1" customFormat="1" ht="37.9" customHeight="1">
      <c r="B226" s="31"/>
      <c r="C226" s="130" t="s">
        <v>832</v>
      </c>
      <c r="D226" s="130" t="s">
        <v>185</v>
      </c>
      <c r="E226" s="131" t="s">
        <v>1756</v>
      </c>
      <c r="F226" s="132" t="s">
        <v>1757</v>
      </c>
      <c r="G226" s="133" t="s">
        <v>292</v>
      </c>
      <c r="H226" s="134">
        <v>134</v>
      </c>
      <c r="I226" s="135"/>
      <c r="J226" s="136">
        <f>ROUND(I226*H226,2)</f>
        <v>0</v>
      </c>
      <c r="K226" s="132" t="s">
        <v>1250</v>
      </c>
      <c r="L226" s="31"/>
      <c r="M226" s="137" t="s">
        <v>19</v>
      </c>
      <c r="N226" s="138" t="s">
        <v>41</v>
      </c>
      <c r="P226" s="139">
        <f>O226*H226</f>
        <v>0</v>
      </c>
      <c r="Q226" s="139">
        <v>0</v>
      </c>
      <c r="R226" s="139">
        <f>Q226*H226</f>
        <v>0</v>
      </c>
      <c r="S226" s="139">
        <v>0.009</v>
      </c>
      <c r="T226" s="140">
        <f>S226*H226</f>
        <v>1.206</v>
      </c>
      <c r="AR226" s="141" t="s">
        <v>190</v>
      </c>
      <c r="AT226" s="141" t="s">
        <v>185</v>
      </c>
      <c r="AU226" s="141" t="s">
        <v>79</v>
      </c>
      <c r="AY226" s="16" t="s">
        <v>182</v>
      </c>
      <c r="BE226" s="142">
        <f>IF(N226="základní",J226,0)</f>
        <v>0</v>
      </c>
      <c r="BF226" s="142">
        <f>IF(N226="snížená",J226,0)</f>
        <v>0</v>
      </c>
      <c r="BG226" s="142">
        <f>IF(N226="zákl. přenesená",J226,0)</f>
        <v>0</v>
      </c>
      <c r="BH226" s="142">
        <f>IF(N226="sníž. přenesená",J226,0)</f>
        <v>0</v>
      </c>
      <c r="BI226" s="142">
        <f>IF(N226="nulová",J226,0)</f>
        <v>0</v>
      </c>
      <c r="BJ226" s="16" t="s">
        <v>77</v>
      </c>
      <c r="BK226" s="142">
        <f>ROUND(I226*H226,2)</f>
        <v>0</v>
      </c>
      <c r="BL226" s="16" t="s">
        <v>190</v>
      </c>
      <c r="BM226" s="141" t="s">
        <v>1758</v>
      </c>
    </row>
    <row r="227" spans="2:65" s="1" customFormat="1" ht="44.25" customHeight="1">
      <c r="B227" s="31"/>
      <c r="C227" s="130" t="s">
        <v>837</v>
      </c>
      <c r="D227" s="130" t="s">
        <v>185</v>
      </c>
      <c r="E227" s="131" t="s">
        <v>1759</v>
      </c>
      <c r="F227" s="132" t="s">
        <v>1760</v>
      </c>
      <c r="G227" s="133" t="s">
        <v>292</v>
      </c>
      <c r="H227" s="134">
        <v>1.75</v>
      </c>
      <c r="I227" s="135"/>
      <c r="J227" s="136">
        <f>ROUND(I227*H227,2)</f>
        <v>0</v>
      </c>
      <c r="K227" s="132" t="s">
        <v>1250</v>
      </c>
      <c r="L227" s="31"/>
      <c r="M227" s="137" t="s">
        <v>19</v>
      </c>
      <c r="N227" s="138" t="s">
        <v>41</v>
      </c>
      <c r="P227" s="139">
        <f>O227*H227</f>
        <v>0</v>
      </c>
      <c r="Q227" s="139">
        <v>0.00259</v>
      </c>
      <c r="R227" s="139">
        <f>Q227*H227</f>
        <v>0.0045325</v>
      </c>
      <c r="S227" s="139">
        <v>0.126</v>
      </c>
      <c r="T227" s="140">
        <f>S227*H227</f>
        <v>0.2205</v>
      </c>
      <c r="AR227" s="141" t="s">
        <v>190</v>
      </c>
      <c r="AT227" s="141" t="s">
        <v>185</v>
      </c>
      <c r="AU227" s="141" t="s">
        <v>79</v>
      </c>
      <c r="AY227" s="16" t="s">
        <v>182</v>
      </c>
      <c r="BE227" s="142">
        <f>IF(N227="základní",J227,0)</f>
        <v>0</v>
      </c>
      <c r="BF227" s="142">
        <f>IF(N227="snížená",J227,0)</f>
        <v>0</v>
      </c>
      <c r="BG227" s="142">
        <f>IF(N227="zákl. přenesená",J227,0)</f>
        <v>0</v>
      </c>
      <c r="BH227" s="142">
        <f>IF(N227="sníž. přenesená",J227,0)</f>
        <v>0</v>
      </c>
      <c r="BI227" s="142">
        <f>IF(N227="nulová",J227,0)</f>
        <v>0</v>
      </c>
      <c r="BJ227" s="16" t="s">
        <v>77</v>
      </c>
      <c r="BK227" s="142">
        <f>ROUND(I227*H227,2)</f>
        <v>0</v>
      </c>
      <c r="BL227" s="16" t="s">
        <v>190</v>
      </c>
      <c r="BM227" s="141" t="s">
        <v>1761</v>
      </c>
    </row>
    <row r="228" spans="2:51" s="12" customFormat="1" ht="11.25">
      <c r="B228" s="147"/>
      <c r="D228" s="148" t="s">
        <v>194</v>
      </c>
      <c r="E228" s="149" t="s">
        <v>19</v>
      </c>
      <c r="F228" s="150" t="s">
        <v>1762</v>
      </c>
      <c r="H228" s="151">
        <v>0.75</v>
      </c>
      <c r="I228" s="152"/>
      <c r="L228" s="147"/>
      <c r="M228" s="153"/>
      <c r="T228" s="154"/>
      <c r="AT228" s="149" t="s">
        <v>194</v>
      </c>
      <c r="AU228" s="149" t="s">
        <v>79</v>
      </c>
      <c r="AV228" s="12" t="s">
        <v>79</v>
      </c>
      <c r="AW228" s="12" t="s">
        <v>31</v>
      </c>
      <c r="AX228" s="12" t="s">
        <v>70</v>
      </c>
      <c r="AY228" s="149" t="s">
        <v>182</v>
      </c>
    </row>
    <row r="229" spans="2:51" s="12" customFormat="1" ht="11.25">
      <c r="B229" s="147"/>
      <c r="D229" s="148" t="s">
        <v>194</v>
      </c>
      <c r="E229" s="149" t="s">
        <v>19</v>
      </c>
      <c r="F229" s="150" t="s">
        <v>1763</v>
      </c>
      <c r="H229" s="151">
        <v>1</v>
      </c>
      <c r="I229" s="152"/>
      <c r="L229" s="147"/>
      <c r="M229" s="153"/>
      <c r="T229" s="154"/>
      <c r="AT229" s="149" t="s">
        <v>194</v>
      </c>
      <c r="AU229" s="149" t="s">
        <v>79</v>
      </c>
      <c r="AV229" s="12" t="s">
        <v>79</v>
      </c>
      <c r="AW229" s="12" t="s">
        <v>31</v>
      </c>
      <c r="AX229" s="12" t="s">
        <v>70</v>
      </c>
      <c r="AY229" s="149" t="s">
        <v>182</v>
      </c>
    </row>
    <row r="230" spans="2:51" s="13" customFormat="1" ht="11.25">
      <c r="B230" s="155"/>
      <c r="D230" s="148" t="s">
        <v>194</v>
      </c>
      <c r="E230" s="156" t="s">
        <v>19</v>
      </c>
      <c r="F230" s="157" t="s">
        <v>199</v>
      </c>
      <c r="H230" s="158">
        <v>1.75</v>
      </c>
      <c r="I230" s="159"/>
      <c r="L230" s="155"/>
      <c r="M230" s="160"/>
      <c r="T230" s="161"/>
      <c r="AT230" s="156" t="s">
        <v>194</v>
      </c>
      <c r="AU230" s="156" t="s">
        <v>79</v>
      </c>
      <c r="AV230" s="13" t="s">
        <v>190</v>
      </c>
      <c r="AW230" s="13" t="s">
        <v>31</v>
      </c>
      <c r="AX230" s="13" t="s">
        <v>77</v>
      </c>
      <c r="AY230" s="156" t="s">
        <v>182</v>
      </c>
    </row>
    <row r="231" spans="2:65" s="1" customFormat="1" ht="44.25" customHeight="1">
      <c r="B231" s="31"/>
      <c r="C231" s="130" t="s">
        <v>841</v>
      </c>
      <c r="D231" s="130" t="s">
        <v>185</v>
      </c>
      <c r="E231" s="131" t="s">
        <v>1764</v>
      </c>
      <c r="F231" s="132" t="s">
        <v>1765</v>
      </c>
      <c r="G231" s="133" t="s">
        <v>292</v>
      </c>
      <c r="H231" s="134">
        <v>3</v>
      </c>
      <c r="I231" s="135"/>
      <c r="J231" s="136">
        <f>ROUND(I231*H231,2)</f>
        <v>0</v>
      </c>
      <c r="K231" s="132" t="s">
        <v>1250</v>
      </c>
      <c r="L231" s="31"/>
      <c r="M231" s="137" t="s">
        <v>19</v>
      </c>
      <c r="N231" s="138" t="s">
        <v>41</v>
      </c>
      <c r="P231" s="139">
        <f>O231*H231</f>
        <v>0</v>
      </c>
      <c r="Q231" s="139">
        <v>0.00313</v>
      </c>
      <c r="R231" s="139">
        <f>Q231*H231</f>
        <v>0.009389999999999999</v>
      </c>
      <c r="S231" s="139">
        <v>0.196</v>
      </c>
      <c r="T231" s="140">
        <f>S231*H231</f>
        <v>0.5880000000000001</v>
      </c>
      <c r="AR231" s="141" t="s">
        <v>190</v>
      </c>
      <c r="AT231" s="141" t="s">
        <v>185</v>
      </c>
      <c r="AU231" s="141" t="s">
        <v>79</v>
      </c>
      <c r="AY231" s="16" t="s">
        <v>182</v>
      </c>
      <c r="BE231" s="142">
        <f>IF(N231="základní",J231,0)</f>
        <v>0</v>
      </c>
      <c r="BF231" s="142">
        <f>IF(N231="snížená",J231,0)</f>
        <v>0</v>
      </c>
      <c r="BG231" s="142">
        <f>IF(N231="zákl. přenesená",J231,0)</f>
        <v>0</v>
      </c>
      <c r="BH231" s="142">
        <f>IF(N231="sníž. přenesená",J231,0)</f>
        <v>0</v>
      </c>
      <c r="BI231" s="142">
        <f>IF(N231="nulová",J231,0)</f>
        <v>0</v>
      </c>
      <c r="BJ231" s="16" t="s">
        <v>77</v>
      </c>
      <c r="BK231" s="142">
        <f>ROUND(I231*H231,2)</f>
        <v>0</v>
      </c>
      <c r="BL231" s="16" t="s">
        <v>190</v>
      </c>
      <c r="BM231" s="141" t="s">
        <v>1766</v>
      </c>
    </row>
    <row r="232" spans="2:51" s="12" customFormat="1" ht="11.25">
      <c r="B232" s="147"/>
      <c r="D232" s="148" t="s">
        <v>194</v>
      </c>
      <c r="E232" s="149" t="s">
        <v>19</v>
      </c>
      <c r="F232" s="150" t="s">
        <v>1767</v>
      </c>
      <c r="H232" s="151">
        <v>3</v>
      </c>
      <c r="I232" s="152"/>
      <c r="L232" s="147"/>
      <c r="M232" s="153"/>
      <c r="T232" s="154"/>
      <c r="AT232" s="149" t="s">
        <v>194</v>
      </c>
      <c r="AU232" s="149" t="s">
        <v>79</v>
      </c>
      <c r="AV232" s="12" t="s">
        <v>79</v>
      </c>
      <c r="AW232" s="12" t="s">
        <v>31</v>
      </c>
      <c r="AX232" s="12" t="s">
        <v>77</v>
      </c>
      <c r="AY232" s="149" t="s">
        <v>182</v>
      </c>
    </row>
    <row r="233" spans="2:65" s="1" customFormat="1" ht="44.25" customHeight="1">
      <c r="B233" s="31"/>
      <c r="C233" s="130" t="s">
        <v>845</v>
      </c>
      <c r="D233" s="130" t="s">
        <v>185</v>
      </c>
      <c r="E233" s="131" t="s">
        <v>1768</v>
      </c>
      <c r="F233" s="132" t="s">
        <v>1769</v>
      </c>
      <c r="G233" s="133" t="s">
        <v>292</v>
      </c>
      <c r="H233" s="134">
        <v>0.5</v>
      </c>
      <c r="I233" s="135"/>
      <c r="J233" s="136">
        <f>ROUND(I233*H233,2)</f>
        <v>0</v>
      </c>
      <c r="K233" s="132" t="s">
        <v>1250</v>
      </c>
      <c r="L233" s="31"/>
      <c r="M233" s="137" t="s">
        <v>19</v>
      </c>
      <c r="N233" s="138" t="s">
        <v>41</v>
      </c>
      <c r="P233" s="139">
        <f>O233*H233</f>
        <v>0</v>
      </c>
      <c r="Q233" s="139">
        <v>0.00434</v>
      </c>
      <c r="R233" s="139">
        <f>Q233*H233</f>
        <v>0.00217</v>
      </c>
      <c r="S233" s="139">
        <v>0.283</v>
      </c>
      <c r="T233" s="140">
        <f>S233*H233</f>
        <v>0.1415</v>
      </c>
      <c r="AR233" s="141" t="s">
        <v>190</v>
      </c>
      <c r="AT233" s="141" t="s">
        <v>185</v>
      </c>
      <c r="AU233" s="141" t="s">
        <v>79</v>
      </c>
      <c r="AY233" s="16" t="s">
        <v>182</v>
      </c>
      <c r="BE233" s="142">
        <f>IF(N233="základní",J233,0)</f>
        <v>0</v>
      </c>
      <c r="BF233" s="142">
        <f>IF(N233="snížená",J233,0)</f>
        <v>0</v>
      </c>
      <c r="BG233" s="142">
        <f>IF(N233="zákl. přenesená",J233,0)</f>
        <v>0</v>
      </c>
      <c r="BH233" s="142">
        <f>IF(N233="sníž. přenesená",J233,0)</f>
        <v>0</v>
      </c>
      <c r="BI233" s="142">
        <f>IF(N233="nulová",J233,0)</f>
        <v>0</v>
      </c>
      <c r="BJ233" s="16" t="s">
        <v>77</v>
      </c>
      <c r="BK233" s="142">
        <f>ROUND(I233*H233,2)</f>
        <v>0</v>
      </c>
      <c r="BL233" s="16" t="s">
        <v>190</v>
      </c>
      <c r="BM233" s="141" t="s">
        <v>1770</v>
      </c>
    </row>
    <row r="234" spans="2:65" s="1" customFormat="1" ht="44.25" customHeight="1">
      <c r="B234" s="31"/>
      <c r="C234" s="130" t="s">
        <v>850</v>
      </c>
      <c r="D234" s="130" t="s">
        <v>185</v>
      </c>
      <c r="E234" s="131" t="s">
        <v>1771</v>
      </c>
      <c r="F234" s="132" t="s">
        <v>1772</v>
      </c>
      <c r="G234" s="133" t="s">
        <v>292</v>
      </c>
      <c r="H234" s="134">
        <v>0.5</v>
      </c>
      <c r="I234" s="135"/>
      <c r="J234" s="136">
        <f>ROUND(I234*H234,2)</f>
        <v>0</v>
      </c>
      <c r="K234" s="132" t="s">
        <v>1250</v>
      </c>
      <c r="L234" s="31"/>
      <c r="M234" s="137" t="s">
        <v>19</v>
      </c>
      <c r="N234" s="138" t="s">
        <v>41</v>
      </c>
      <c r="P234" s="139">
        <f>O234*H234</f>
        <v>0</v>
      </c>
      <c r="Q234" s="139">
        <v>0.00524</v>
      </c>
      <c r="R234" s="139">
        <f>Q234*H234</f>
        <v>0.00262</v>
      </c>
      <c r="S234" s="139">
        <v>0.384</v>
      </c>
      <c r="T234" s="140">
        <f>S234*H234</f>
        <v>0.192</v>
      </c>
      <c r="AR234" s="141" t="s">
        <v>190</v>
      </c>
      <c r="AT234" s="141" t="s">
        <v>185</v>
      </c>
      <c r="AU234" s="141" t="s">
        <v>79</v>
      </c>
      <c r="AY234" s="16" t="s">
        <v>182</v>
      </c>
      <c r="BE234" s="142">
        <f>IF(N234="základní",J234,0)</f>
        <v>0</v>
      </c>
      <c r="BF234" s="142">
        <f>IF(N234="snížená",J234,0)</f>
        <v>0</v>
      </c>
      <c r="BG234" s="142">
        <f>IF(N234="zákl. přenesená",J234,0)</f>
        <v>0</v>
      </c>
      <c r="BH234" s="142">
        <f>IF(N234="sníž. přenesená",J234,0)</f>
        <v>0</v>
      </c>
      <c r="BI234" s="142">
        <f>IF(N234="nulová",J234,0)</f>
        <v>0</v>
      </c>
      <c r="BJ234" s="16" t="s">
        <v>77</v>
      </c>
      <c r="BK234" s="142">
        <f>ROUND(I234*H234,2)</f>
        <v>0</v>
      </c>
      <c r="BL234" s="16" t="s">
        <v>190</v>
      </c>
      <c r="BM234" s="141" t="s">
        <v>1773</v>
      </c>
    </row>
    <row r="235" spans="2:63" s="11" customFormat="1" ht="22.9" customHeight="1">
      <c r="B235" s="118"/>
      <c r="D235" s="119" t="s">
        <v>69</v>
      </c>
      <c r="E235" s="128" t="s">
        <v>211</v>
      </c>
      <c r="F235" s="128" t="s">
        <v>212</v>
      </c>
      <c r="I235" s="121"/>
      <c r="J235" s="129">
        <f>BK235</f>
        <v>0</v>
      </c>
      <c r="L235" s="118"/>
      <c r="M235" s="123"/>
      <c r="P235" s="124">
        <f>SUM(P236:P242)</f>
        <v>0</v>
      </c>
      <c r="R235" s="124">
        <f>SUM(R236:R242)</f>
        <v>0</v>
      </c>
      <c r="T235" s="125">
        <f>SUM(T236:T242)</f>
        <v>0</v>
      </c>
      <c r="AR235" s="119" t="s">
        <v>77</v>
      </c>
      <c r="AT235" s="126" t="s">
        <v>69</v>
      </c>
      <c r="AU235" s="126" t="s">
        <v>77</v>
      </c>
      <c r="AY235" s="119" t="s">
        <v>182</v>
      </c>
      <c r="BK235" s="127">
        <f>SUM(BK236:BK242)</f>
        <v>0</v>
      </c>
    </row>
    <row r="236" spans="2:65" s="1" customFormat="1" ht="37.9" customHeight="1">
      <c r="B236" s="31"/>
      <c r="C236" s="130" t="s">
        <v>854</v>
      </c>
      <c r="D236" s="130" t="s">
        <v>185</v>
      </c>
      <c r="E236" s="131" t="s">
        <v>213</v>
      </c>
      <c r="F236" s="132" t="s">
        <v>214</v>
      </c>
      <c r="G236" s="133" t="s">
        <v>202</v>
      </c>
      <c r="H236" s="134">
        <v>79.536</v>
      </c>
      <c r="I236" s="135"/>
      <c r="J236" s="136">
        <f aca="true" t="shared" si="20" ref="J236:J242">ROUND(I236*H236,2)</f>
        <v>0</v>
      </c>
      <c r="K236" s="132" t="s">
        <v>1250</v>
      </c>
      <c r="L236" s="31"/>
      <c r="M236" s="137" t="s">
        <v>19</v>
      </c>
      <c r="N236" s="138" t="s">
        <v>41</v>
      </c>
      <c r="P236" s="139">
        <f aca="true" t="shared" si="21" ref="P236:P242">O236*H236</f>
        <v>0</v>
      </c>
      <c r="Q236" s="139">
        <v>0</v>
      </c>
      <c r="R236" s="139">
        <f aca="true" t="shared" si="22" ref="R236:R242">Q236*H236</f>
        <v>0</v>
      </c>
      <c r="S236" s="139">
        <v>0</v>
      </c>
      <c r="T236" s="140">
        <f aca="true" t="shared" si="23" ref="T236:T242">S236*H236</f>
        <v>0</v>
      </c>
      <c r="AR236" s="141" t="s">
        <v>190</v>
      </c>
      <c r="AT236" s="141" t="s">
        <v>185</v>
      </c>
      <c r="AU236" s="141" t="s">
        <v>79</v>
      </c>
      <c r="AY236" s="16" t="s">
        <v>182</v>
      </c>
      <c r="BE236" s="142">
        <f aca="true" t="shared" si="24" ref="BE236:BE242">IF(N236="základní",J236,0)</f>
        <v>0</v>
      </c>
      <c r="BF236" s="142">
        <f aca="true" t="shared" si="25" ref="BF236:BF242">IF(N236="snížená",J236,0)</f>
        <v>0</v>
      </c>
      <c r="BG236" s="142">
        <f aca="true" t="shared" si="26" ref="BG236:BG242">IF(N236="zákl. přenesená",J236,0)</f>
        <v>0</v>
      </c>
      <c r="BH236" s="142">
        <f aca="true" t="shared" si="27" ref="BH236:BH242">IF(N236="sníž. přenesená",J236,0)</f>
        <v>0</v>
      </c>
      <c r="BI236" s="142">
        <f aca="true" t="shared" si="28" ref="BI236:BI242">IF(N236="nulová",J236,0)</f>
        <v>0</v>
      </c>
      <c r="BJ236" s="16" t="s">
        <v>77</v>
      </c>
      <c r="BK236" s="142">
        <f aca="true" t="shared" si="29" ref="BK236:BK242">ROUND(I236*H236,2)</f>
        <v>0</v>
      </c>
      <c r="BL236" s="16" t="s">
        <v>190</v>
      </c>
      <c r="BM236" s="141" t="s">
        <v>1774</v>
      </c>
    </row>
    <row r="237" spans="2:65" s="1" customFormat="1" ht="33" customHeight="1">
      <c r="B237" s="31"/>
      <c r="C237" s="130" t="s">
        <v>859</v>
      </c>
      <c r="D237" s="130" t="s">
        <v>185</v>
      </c>
      <c r="E237" s="131" t="s">
        <v>218</v>
      </c>
      <c r="F237" s="132" t="s">
        <v>219</v>
      </c>
      <c r="G237" s="133" t="s">
        <v>202</v>
      </c>
      <c r="H237" s="134">
        <v>79.536</v>
      </c>
      <c r="I237" s="135"/>
      <c r="J237" s="136">
        <f t="shared" si="20"/>
        <v>0</v>
      </c>
      <c r="K237" s="132" t="s">
        <v>1250</v>
      </c>
      <c r="L237" s="31"/>
      <c r="M237" s="137" t="s">
        <v>19</v>
      </c>
      <c r="N237" s="138" t="s">
        <v>41</v>
      </c>
      <c r="P237" s="139">
        <f t="shared" si="21"/>
        <v>0</v>
      </c>
      <c r="Q237" s="139">
        <v>0</v>
      </c>
      <c r="R237" s="139">
        <f t="shared" si="22"/>
        <v>0</v>
      </c>
      <c r="S237" s="139">
        <v>0</v>
      </c>
      <c r="T237" s="140">
        <f t="shared" si="23"/>
        <v>0</v>
      </c>
      <c r="AR237" s="141" t="s">
        <v>190</v>
      </c>
      <c r="AT237" s="141" t="s">
        <v>185</v>
      </c>
      <c r="AU237" s="141" t="s">
        <v>79</v>
      </c>
      <c r="AY237" s="16" t="s">
        <v>182</v>
      </c>
      <c r="BE237" s="142">
        <f t="shared" si="24"/>
        <v>0</v>
      </c>
      <c r="BF237" s="142">
        <f t="shared" si="25"/>
        <v>0</v>
      </c>
      <c r="BG237" s="142">
        <f t="shared" si="26"/>
        <v>0</v>
      </c>
      <c r="BH237" s="142">
        <f t="shared" si="27"/>
        <v>0</v>
      </c>
      <c r="BI237" s="142">
        <f t="shared" si="28"/>
        <v>0</v>
      </c>
      <c r="BJ237" s="16" t="s">
        <v>77</v>
      </c>
      <c r="BK237" s="142">
        <f t="shared" si="29"/>
        <v>0</v>
      </c>
      <c r="BL237" s="16" t="s">
        <v>190</v>
      </c>
      <c r="BM237" s="141" t="s">
        <v>1775</v>
      </c>
    </row>
    <row r="238" spans="2:65" s="1" customFormat="1" ht="44.25" customHeight="1">
      <c r="B238" s="31"/>
      <c r="C238" s="130" t="s">
        <v>863</v>
      </c>
      <c r="D238" s="130" t="s">
        <v>185</v>
      </c>
      <c r="E238" s="131" t="s">
        <v>223</v>
      </c>
      <c r="F238" s="132" t="s">
        <v>224</v>
      </c>
      <c r="G238" s="133" t="s">
        <v>202</v>
      </c>
      <c r="H238" s="134">
        <v>79.536</v>
      </c>
      <c r="I238" s="135"/>
      <c r="J238" s="136">
        <f t="shared" si="20"/>
        <v>0</v>
      </c>
      <c r="K238" s="132" t="s">
        <v>1250</v>
      </c>
      <c r="L238" s="31"/>
      <c r="M238" s="137" t="s">
        <v>19</v>
      </c>
      <c r="N238" s="138" t="s">
        <v>41</v>
      </c>
      <c r="P238" s="139">
        <f t="shared" si="21"/>
        <v>0</v>
      </c>
      <c r="Q238" s="139">
        <v>0</v>
      </c>
      <c r="R238" s="139">
        <f t="shared" si="22"/>
        <v>0</v>
      </c>
      <c r="S238" s="139">
        <v>0</v>
      </c>
      <c r="T238" s="140">
        <f t="shared" si="23"/>
        <v>0</v>
      </c>
      <c r="AR238" s="141" t="s">
        <v>190</v>
      </c>
      <c r="AT238" s="141" t="s">
        <v>185</v>
      </c>
      <c r="AU238" s="141" t="s">
        <v>79</v>
      </c>
      <c r="AY238" s="16" t="s">
        <v>182</v>
      </c>
      <c r="BE238" s="142">
        <f t="shared" si="24"/>
        <v>0</v>
      </c>
      <c r="BF238" s="142">
        <f t="shared" si="25"/>
        <v>0</v>
      </c>
      <c r="BG238" s="142">
        <f t="shared" si="26"/>
        <v>0</v>
      </c>
      <c r="BH238" s="142">
        <f t="shared" si="27"/>
        <v>0</v>
      </c>
      <c r="BI238" s="142">
        <f t="shared" si="28"/>
        <v>0</v>
      </c>
      <c r="BJ238" s="16" t="s">
        <v>77</v>
      </c>
      <c r="BK238" s="142">
        <f t="shared" si="29"/>
        <v>0</v>
      </c>
      <c r="BL238" s="16" t="s">
        <v>190</v>
      </c>
      <c r="BM238" s="141" t="s">
        <v>1776</v>
      </c>
    </row>
    <row r="239" spans="2:65" s="1" customFormat="1" ht="44.25" customHeight="1">
      <c r="B239" s="31"/>
      <c r="C239" s="130" t="s">
        <v>866</v>
      </c>
      <c r="D239" s="130" t="s">
        <v>185</v>
      </c>
      <c r="E239" s="131" t="s">
        <v>730</v>
      </c>
      <c r="F239" s="132" t="s">
        <v>731</v>
      </c>
      <c r="G239" s="133" t="s">
        <v>202</v>
      </c>
      <c r="H239" s="134">
        <v>50</v>
      </c>
      <c r="I239" s="135"/>
      <c r="J239" s="136">
        <f t="shared" si="20"/>
        <v>0</v>
      </c>
      <c r="K239" s="132" t="s">
        <v>1250</v>
      </c>
      <c r="L239" s="31"/>
      <c r="M239" s="137" t="s">
        <v>19</v>
      </c>
      <c r="N239" s="138" t="s">
        <v>41</v>
      </c>
      <c r="P239" s="139">
        <f t="shared" si="21"/>
        <v>0</v>
      </c>
      <c r="Q239" s="139">
        <v>0</v>
      </c>
      <c r="R239" s="139">
        <f t="shared" si="22"/>
        <v>0</v>
      </c>
      <c r="S239" s="139">
        <v>0</v>
      </c>
      <c r="T239" s="140">
        <f t="shared" si="23"/>
        <v>0</v>
      </c>
      <c r="AR239" s="141" t="s">
        <v>190</v>
      </c>
      <c r="AT239" s="141" t="s">
        <v>185</v>
      </c>
      <c r="AU239" s="141" t="s">
        <v>79</v>
      </c>
      <c r="AY239" s="16" t="s">
        <v>182</v>
      </c>
      <c r="BE239" s="142">
        <f t="shared" si="24"/>
        <v>0</v>
      </c>
      <c r="BF239" s="142">
        <f t="shared" si="25"/>
        <v>0</v>
      </c>
      <c r="BG239" s="142">
        <f t="shared" si="26"/>
        <v>0</v>
      </c>
      <c r="BH239" s="142">
        <f t="shared" si="27"/>
        <v>0</v>
      </c>
      <c r="BI239" s="142">
        <f t="shared" si="28"/>
        <v>0</v>
      </c>
      <c r="BJ239" s="16" t="s">
        <v>77</v>
      </c>
      <c r="BK239" s="142">
        <f t="shared" si="29"/>
        <v>0</v>
      </c>
      <c r="BL239" s="16" t="s">
        <v>190</v>
      </c>
      <c r="BM239" s="141" t="s">
        <v>1777</v>
      </c>
    </row>
    <row r="240" spans="2:65" s="1" customFormat="1" ht="37.9" customHeight="1">
      <c r="B240" s="31"/>
      <c r="C240" s="130" t="s">
        <v>868</v>
      </c>
      <c r="D240" s="130" t="s">
        <v>185</v>
      </c>
      <c r="E240" s="131" t="s">
        <v>735</v>
      </c>
      <c r="F240" s="132" t="s">
        <v>736</v>
      </c>
      <c r="G240" s="133" t="s">
        <v>202</v>
      </c>
      <c r="H240" s="134">
        <v>10</v>
      </c>
      <c r="I240" s="135"/>
      <c r="J240" s="136">
        <f t="shared" si="20"/>
        <v>0</v>
      </c>
      <c r="K240" s="132" t="s">
        <v>1250</v>
      </c>
      <c r="L240" s="31"/>
      <c r="M240" s="137" t="s">
        <v>19</v>
      </c>
      <c r="N240" s="138" t="s">
        <v>41</v>
      </c>
      <c r="P240" s="139">
        <f t="shared" si="21"/>
        <v>0</v>
      </c>
      <c r="Q240" s="139">
        <v>0</v>
      </c>
      <c r="R240" s="139">
        <f t="shared" si="22"/>
        <v>0</v>
      </c>
      <c r="S240" s="139">
        <v>0</v>
      </c>
      <c r="T240" s="140">
        <f t="shared" si="23"/>
        <v>0</v>
      </c>
      <c r="AR240" s="141" t="s">
        <v>190</v>
      </c>
      <c r="AT240" s="141" t="s">
        <v>185</v>
      </c>
      <c r="AU240" s="141" t="s">
        <v>79</v>
      </c>
      <c r="AY240" s="16" t="s">
        <v>182</v>
      </c>
      <c r="BE240" s="142">
        <f t="shared" si="24"/>
        <v>0</v>
      </c>
      <c r="BF240" s="142">
        <f t="shared" si="25"/>
        <v>0</v>
      </c>
      <c r="BG240" s="142">
        <f t="shared" si="26"/>
        <v>0</v>
      </c>
      <c r="BH240" s="142">
        <f t="shared" si="27"/>
        <v>0</v>
      </c>
      <c r="BI240" s="142">
        <f t="shared" si="28"/>
        <v>0</v>
      </c>
      <c r="BJ240" s="16" t="s">
        <v>77</v>
      </c>
      <c r="BK240" s="142">
        <f t="shared" si="29"/>
        <v>0</v>
      </c>
      <c r="BL240" s="16" t="s">
        <v>190</v>
      </c>
      <c r="BM240" s="141" t="s">
        <v>1778</v>
      </c>
    </row>
    <row r="241" spans="2:65" s="1" customFormat="1" ht="44.25" customHeight="1">
      <c r="B241" s="31"/>
      <c r="C241" s="130" t="s">
        <v>871</v>
      </c>
      <c r="D241" s="130" t="s">
        <v>185</v>
      </c>
      <c r="E241" s="131" t="s">
        <v>234</v>
      </c>
      <c r="F241" s="132" t="s">
        <v>235</v>
      </c>
      <c r="G241" s="133" t="s">
        <v>202</v>
      </c>
      <c r="H241" s="134">
        <v>7.536</v>
      </c>
      <c r="I241" s="135"/>
      <c r="J241" s="136">
        <f t="shared" si="20"/>
        <v>0</v>
      </c>
      <c r="K241" s="132" t="s">
        <v>1250</v>
      </c>
      <c r="L241" s="31"/>
      <c r="M241" s="137" t="s">
        <v>19</v>
      </c>
      <c r="N241" s="138" t="s">
        <v>41</v>
      </c>
      <c r="P241" s="139">
        <f t="shared" si="21"/>
        <v>0</v>
      </c>
      <c r="Q241" s="139">
        <v>0</v>
      </c>
      <c r="R241" s="139">
        <f t="shared" si="22"/>
        <v>0</v>
      </c>
      <c r="S241" s="139">
        <v>0</v>
      </c>
      <c r="T241" s="140">
        <f t="shared" si="23"/>
        <v>0</v>
      </c>
      <c r="AR241" s="141" t="s">
        <v>190</v>
      </c>
      <c r="AT241" s="141" t="s">
        <v>185</v>
      </c>
      <c r="AU241" s="141" t="s">
        <v>79</v>
      </c>
      <c r="AY241" s="16" t="s">
        <v>182</v>
      </c>
      <c r="BE241" s="142">
        <f t="shared" si="24"/>
        <v>0</v>
      </c>
      <c r="BF241" s="142">
        <f t="shared" si="25"/>
        <v>0</v>
      </c>
      <c r="BG241" s="142">
        <f t="shared" si="26"/>
        <v>0</v>
      </c>
      <c r="BH241" s="142">
        <f t="shared" si="27"/>
        <v>0</v>
      </c>
      <c r="BI241" s="142">
        <f t="shared" si="28"/>
        <v>0</v>
      </c>
      <c r="BJ241" s="16" t="s">
        <v>77</v>
      </c>
      <c r="BK241" s="142">
        <f t="shared" si="29"/>
        <v>0</v>
      </c>
      <c r="BL241" s="16" t="s">
        <v>190</v>
      </c>
      <c r="BM241" s="141" t="s">
        <v>1779</v>
      </c>
    </row>
    <row r="242" spans="2:65" s="1" customFormat="1" ht="44.25" customHeight="1">
      <c r="B242" s="31"/>
      <c r="C242" s="130" t="s">
        <v>874</v>
      </c>
      <c r="D242" s="130" t="s">
        <v>185</v>
      </c>
      <c r="E242" s="131" t="s">
        <v>1780</v>
      </c>
      <c r="F242" s="132" t="s">
        <v>1781</v>
      </c>
      <c r="G242" s="133" t="s">
        <v>202</v>
      </c>
      <c r="H242" s="134">
        <v>12</v>
      </c>
      <c r="I242" s="135"/>
      <c r="J242" s="136">
        <f t="shared" si="20"/>
        <v>0</v>
      </c>
      <c r="K242" s="132" t="s">
        <v>1250</v>
      </c>
      <c r="L242" s="31"/>
      <c r="M242" s="137" t="s">
        <v>19</v>
      </c>
      <c r="N242" s="138" t="s">
        <v>41</v>
      </c>
      <c r="P242" s="139">
        <f t="shared" si="21"/>
        <v>0</v>
      </c>
      <c r="Q242" s="139">
        <v>0</v>
      </c>
      <c r="R242" s="139">
        <f t="shared" si="22"/>
        <v>0</v>
      </c>
      <c r="S242" s="139">
        <v>0</v>
      </c>
      <c r="T242" s="140">
        <f t="shared" si="23"/>
        <v>0</v>
      </c>
      <c r="AR242" s="141" t="s">
        <v>190</v>
      </c>
      <c r="AT242" s="141" t="s">
        <v>185</v>
      </c>
      <c r="AU242" s="141" t="s">
        <v>79</v>
      </c>
      <c r="AY242" s="16" t="s">
        <v>182</v>
      </c>
      <c r="BE242" s="142">
        <f t="shared" si="24"/>
        <v>0</v>
      </c>
      <c r="BF242" s="142">
        <f t="shared" si="25"/>
        <v>0</v>
      </c>
      <c r="BG242" s="142">
        <f t="shared" si="26"/>
        <v>0</v>
      </c>
      <c r="BH242" s="142">
        <f t="shared" si="27"/>
        <v>0</v>
      </c>
      <c r="BI242" s="142">
        <f t="shared" si="28"/>
        <v>0</v>
      </c>
      <c r="BJ242" s="16" t="s">
        <v>77</v>
      </c>
      <c r="BK242" s="142">
        <f t="shared" si="29"/>
        <v>0</v>
      </c>
      <c r="BL242" s="16" t="s">
        <v>190</v>
      </c>
      <c r="BM242" s="141" t="s">
        <v>1782</v>
      </c>
    </row>
    <row r="243" spans="2:63" s="11" customFormat="1" ht="22.9" customHeight="1">
      <c r="B243" s="118"/>
      <c r="D243" s="119" t="s">
        <v>69</v>
      </c>
      <c r="E243" s="128" t="s">
        <v>322</v>
      </c>
      <c r="F243" s="128" t="s">
        <v>323</v>
      </c>
      <c r="I243" s="121"/>
      <c r="J243" s="129">
        <f>BK243</f>
        <v>0</v>
      </c>
      <c r="L243" s="118"/>
      <c r="M243" s="123"/>
      <c r="P243" s="124">
        <f>P244</f>
        <v>0</v>
      </c>
      <c r="R243" s="124">
        <f>R244</f>
        <v>0</v>
      </c>
      <c r="T243" s="125">
        <f>T244</f>
        <v>0</v>
      </c>
      <c r="AR243" s="119" t="s">
        <v>77</v>
      </c>
      <c r="AT243" s="126" t="s">
        <v>69</v>
      </c>
      <c r="AU243" s="126" t="s">
        <v>77</v>
      </c>
      <c r="AY243" s="119" t="s">
        <v>182</v>
      </c>
      <c r="BK243" s="127">
        <f>BK244</f>
        <v>0</v>
      </c>
    </row>
    <row r="244" spans="2:65" s="1" customFormat="1" ht="55.5" customHeight="1">
      <c r="B244" s="31"/>
      <c r="C244" s="130" t="s">
        <v>879</v>
      </c>
      <c r="D244" s="130" t="s">
        <v>185</v>
      </c>
      <c r="E244" s="131" t="s">
        <v>1344</v>
      </c>
      <c r="F244" s="132" t="s">
        <v>1345</v>
      </c>
      <c r="G244" s="133" t="s">
        <v>202</v>
      </c>
      <c r="H244" s="134">
        <v>3.409</v>
      </c>
      <c r="I244" s="135"/>
      <c r="J244" s="136">
        <f>ROUND(I244*H244,2)</f>
        <v>0</v>
      </c>
      <c r="K244" s="132" t="s">
        <v>1250</v>
      </c>
      <c r="L244" s="31"/>
      <c r="M244" s="137" t="s">
        <v>19</v>
      </c>
      <c r="N244" s="138" t="s">
        <v>41</v>
      </c>
      <c r="P244" s="139">
        <f>O244*H244</f>
        <v>0</v>
      </c>
      <c r="Q244" s="139">
        <v>0</v>
      </c>
      <c r="R244" s="139">
        <f>Q244*H244</f>
        <v>0</v>
      </c>
      <c r="S244" s="139">
        <v>0</v>
      </c>
      <c r="T244" s="140">
        <f>S244*H244</f>
        <v>0</v>
      </c>
      <c r="AR244" s="141" t="s">
        <v>190</v>
      </c>
      <c r="AT244" s="141" t="s">
        <v>185</v>
      </c>
      <c r="AU244" s="141" t="s">
        <v>79</v>
      </c>
      <c r="AY244" s="16" t="s">
        <v>182</v>
      </c>
      <c r="BE244" s="142">
        <f>IF(N244="základní",J244,0)</f>
        <v>0</v>
      </c>
      <c r="BF244" s="142">
        <f>IF(N244="snížená",J244,0)</f>
        <v>0</v>
      </c>
      <c r="BG244" s="142">
        <f>IF(N244="zákl. přenesená",J244,0)</f>
        <v>0</v>
      </c>
      <c r="BH244" s="142">
        <f>IF(N244="sníž. přenesená",J244,0)</f>
        <v>0</v>
      </c>
      <c r="BI244" s="142">
        <f>IF(N244="nulová",J244,0)</f>
        <v>0</v>
      </c>
      <c r="BJ244" s="16" t="s">
        <v>77</v>
      </c>
      <c r="BK244" s="142">
        <f>ROUND(I244*H244,2)</f>
        <v>0</v>
      </c>
      <c r="BL244" s="16" t="s">
        <v>190</v>
      </c>
      <c r="BM244" s="141" t="s">
        <v>1783</v>
      </c>
    </row>
    <row r="245" spans="2:63" s="11" customFormat="1" ht="25.9" customHeight="1">
      <c r="B245" s="118"/>
      <c r="D245" s="119" t="s">
        <v>69</v>
      </c>
      <c r="E245" s="120" t="s">
        <v>329</v>
      </c>
      <c r="F245" s="120" t="s">
        <v>330</v>
      </c>
      <c r="I245" s="121"/>
      <c r="J245" s="122">
        <f>BK245</f>
        <v>0</v>
      </c>
      <c r="L245" s="118"/>
      <c r="M245" s="123"/>
      <c r="P245" s="124">
        <f>P246+P254+P273+P311+P331</f>
        <v>0</v>
      </c>
      <c r="R245" s="124">
        <f>R246+R254+R273+R311+R331</f>
        <v>3.31906</v>
      </c>
      <c r="T245" s="125">
        <f>T246+T254+T273+T311+T331</f>
        <v>0</v>
      </c>
      <c r="AR245" s="119" t="s">
        <v>79</v>
      </c>
      <c r="AT245" s="126" t="s">
        <v>69</v>
      </c>
      <c r="AU245" s="126" t="s">
        <v>70</v>
      </c>
      <c r="AY245" s="119" t="s">
        <v>182</v>
      </c>
      <c r="BK245" s="127">
        <f>BK246+BK254+BK273+BK311+BK331</f>
        <v>0</v>
      </c>
    </row>
    <row r="246" spans="2:63" s="11" customFormat="1" ht="22.9" customHeight="1">
      <c r="B246" s="118"/>
      <c r="D246" s="119" t="s">
        <v>69</v>
      </c>
      <c r="E246" s="128" t="s">
        <v>1087</v>
      </c>
      <c r="F246" s="128" t="s">
        <v>1088</v>
      </c>
      <c r="I246" s="121"/>
      <c r="J246" s="129">
        <f>BK246</f>
        <v>0</v>
      </c>
      <c r="L246" s="118"/>
      <c r="M246" s="123"/>
      <c r="P246" s="124">
        <f>SUM(P247:P253)</f>
        <v>0</v>
      </c>
      <c r="R246" s="124">
        <f>SUM(R247:R253)</f>
        <v>0.10819000000000001</v>
      </c>
      <c r="T246" s="125">
        <f>SUM(T247:T253)</f>
        <v>0</v>
      </c>
      <c r="AR246" s="119" t="s">
        <v>79</v>
      </c>
      <c r="AT246" s="126" t="s">
        <v>69</v>
      </c>
      <c r="AU246" s="126" t="s">
        <v>77</v>
      </c>
      <c r="AY246" s="119" t="s">
        <v>182</v>
      </c>
      <c r="BK246" s="127">
        <f>SUM(BK247:BK253)</f>
        <v>0</v>
      </c>
    </row>
    <row r="247" spans="2:65" s="1" customFormat="1" ht="66.75" customHeight="1">
      <c r="B247" s="31"/>
      <c r="C247" s="130" t="s">
        <v>881</v>
      </c>
      <c r="D247" s="130" t="s">
        <v>185</v>
      </c>
      <c r="E247" s="131" t="s">
        <v>1784</v>
      </c>
      <c r="F247" s="132" t="s">
        <v>1785</v>
      </c>
      <c r="G247" s="133" t="s">
        <v>292</v>
      </c>
      <c r="H247" s="134">
        <v>127</v>
      </c>
      <c r="I247" s="135"/>
      <c r="J247" s="136">
        <f>ROUND(I247*H247,2)</f>
        <v>0</v>
      </c>
      <c r="K247" s="132" t="s">
        <v>1250</v>
      </c>
      <c r="L247" s="31"/>
      <c r="M247" s="137" t="s">
        <v>19</v>
      </c>
      <c r="N247" s="138" t="s">
        <v>41</v>
      </c>
      <c r="P247" s="139">
        <f>O247*H247</f>
        <v>0</v>
      </c>
      <c r="Q247" s="139">
        <v>0.00019</v>
      </c>
      <c r="R247" s="139">
        <f>Q247*H247</f>
        <v>0.024130000000000002</v>
      </c>
      <c r="S247" s="139">
        <v>0</v>
      </c>
      <c r="T247" s="140">
        <f>S247*H247</f>
        <v>0</v>
      </c>
      <c r="AR247" s="141" t="s">
        <v>336</v>
      </c>
      <c r="AT247" s="141" t="s">
        <v>185</v>
      </c>
      <c r="AU247" s="141" t="s">
        <v>79</v>
      </c>
      <c r="AY247" s="16" t="s">
        <v>182</v>
      </c>
      <c r="BE247" s="142">
        <f>IF(N247="základní",J247,0)</f>
        <v>0</v>
      </c>
      <c r="BF247" s="142">
        <f>IF(N247="snížená",J247,0)</f>
        <v>0</v>
      </c>
      <c r="BG247" s="142">
        <f>IF(N247="zákl. přenesená",J247,0)</f>
        <v>0</v>
      </c>
      <c r="BH247" s="142">
        <f>IF(N247="sníž. přenesená",J247,0)</f>
        <v>0</v>
      </c>
      <c r="BI247" s="142">
        <f>IF(N247="nulová",J247,0)</f>
        <v>0</v>
      </c>
      <c r="BJ247" s="16" t="s">
        <v>77</v>
      </c>
      <c r="BK247" s="142">
        <f>ROUND(I247*H247,2)</f>
        <v>0</v>
      </c>
      <c r="BL247" s="16" t="s">
        <v>336</v>
      </c>
      <c r="BM247" s="141" t="s">
        <v>1786</v>
      </c>
    </row>
    <row r="248" spans="2:51" s="12" customFormat="1" ht="11.25">
      <c r="B248" s="147"/>
      <c r="D248" s="148" t="s">
        <v>194</v>
      </c>
      <c r="E248" s="149" t="s">
        <v>19</v>
      </c>
      <c r="F248" s="150" t="s">
        <v>1787</v>
      </c>
      <c r="H248" s="151">
        <v>127</v>
      </c>
      <c r="I248" s="152"/>
      <c r="L248" s="147"/>
      <c r="M248" s="153"/>
      <c r="T248" s="154"/>
      <c r="AT248" s="149" t="s">
        <v>194</v>
      </c>
      <c r="AU248" s="149" t="s">
        <v>79</v>
      </c>
      <c r="AV248" s="12" t="s">
        <v>79</v>
      </c>
      <c r="AW248" s="12" t="s">
        <v>31</v>
      </c>
      <c r="AX248" s="12" t="s">
        <v>77</v>
      </c>
      <c r="AY248" s="149" t="s">
        <v>182</v>
      </c>
    </row>
    <row r="249" spans="2:65" s="1" customFormat="1" ht="24.2" customHeight="1">
      <c r="B249" s="31"/>
      <c r="C249" s="165" t="s">
        <v>883</v>
      </c>
      <c r="D249" s="165" t="s">
        <v>277</v>
      </c>
      <c r="E249" s="166" t="s">
        <v>1788</v>
      </c>
      <c r="F249" s="167" t="s">
        <v>1789</v>
      </c>
      <c r="G249" s="168" t="s">
        <v>292</v>
      </c>
      <c r="H249" s="169">
        <v>6</v>
      </c>
      <c r="I249" s="170"/>
      <c r="J249" s="171">
        <f>ROUND(I249*H249,2)</f>
        <v>0</v>
      </c>
      <c r="K249" s="167" t="s">
        <v>1250</v>
      </c>
      <c r="L249" s="172"/>
      <c r="M249" s="173" t="s">
        <v>19</v>
      </c>
      <c r="N249" s="174" t="s">
        <v>41</v>
      </c>
      <c r="P249" s="139">
        <f>O249*H249</f>
        <v>0</v>
      </c>
      <c r="Q249" s="139">
        <v>0.00083</v>
      </c>
      <c r="R249" s="139">
        <f>Q249*H249</f>
        <v>0.00498</v>
      </c>
      <c r="S249" s="139">
        <v>0</v>
      </c>
      <c r="T249" s="140">
        <f>S249*H249</f>
        <v>0</v>
      </c>
      <c r="AR249" s="141" t="s">
        <v>353</v>
      </c>
      <c r="AT249" s="141" t="s">
        <v>277</v>
      </c>
      <c r="AU249" s="141" t="s">
        <v>79</v>
      </c>
      <c r="AY249" s="16" t="s">
        <v>182</v>
      </c>
      <c r="BE249" s="142">
        <f>IF(N249="základní",J249,0)</f>
        <v>0</v>
      </c>
      <c r="BF249" s="142">
        <f>IF(N249="snížená",J249,0)</f>
        <v>0</v>
      </c>
      <c r="BG249" s="142">
        <f>IF(N249="zákl. přenesená",J249,0)</f>
        <v>0</v>
      </c>
      <c r="BH249" s="142">
        <f>IF(N249="sníž. přenesená",J249,0)</f>
        <v>0</v>
      </c>
      <c r="BI249" s="142">
        <f>IF(N249="nulová",J249,0)</f>
        <v>0</v>
      </c>
      <c r="BJ249" s="16" t="s">
        <v>77</v>
      </c>
      <c r="BK249" s="142">
        <f>ROUND(I249*H249,2)</f>
        <v>0</v>
      </c>
      <c r="BL249" s="16" t="s">
        <v>336</v>
      </c>
      <c r="BM249" s="141" t="s">
        <v>1790</v>
      </c>
    </row>
    <row r="250" spans="2:65" s="1" customFormat="1" ht="24.2" customHeight="1">
      <c r="B250" s="31"/>
      <c r="C250" s="165" t="s">
        <v>888</v>
      </c>
      <c r="D250" s="165" t="s">
        <v>277</v>
      </c>
      <c r="E250" s="166" t="s">
        <v>1791</v>
      </c>
      <c r="F250" s="167" t="s">
        <v>1792</v>
      </c>
      <c r="G250" s="168" t="s">
        <v>292</v>
      </c>
      <c r="H250" s="169">
        <v>63</v>
      </c>
      <c r="I250" s="170"/>
      <c r="J250" s="171">
        <f>ROUND(I250*H250,2)</f>
        <v>0</v>
      </c>
      <c r="K250" s="167" t="s">
        <v>1250</v>
      </c>
      <c r="L250" s="172"/>
      <c r="M250" s="173" t="s">
        <v>19</v>
      </c>
      <c r="N250" s="174" t="s">
        <v>41</v>
      </c>
      <c r="P250" s="139">
        <f>O250*H250</f>
        <v>0</v>
      </c>
      <c r="Q250" s="139">
        <v>0.00072</v>
      </c>
      <c r="R250" s="139">
        <f>Q250*H250</f>
        <v>0.045360000000000004</v>
      </c>
      <c r="S250" s="139">
        <v>0</v>
      </c>
      <c r="T250" s="140">
        <f>S250*H250</f>
        <v>0</v>
      </c>
      <c r="AR250" s="141" t="s">
        <v>353</v>
      </c>
      <c r="AT250" s="141" t="s">
        <v>277</v>
      </c>
      <c r="AU250" s="141" t="s">
        <v>79</v>
      </c>
      <c r="AY250" s="16" t="s">
        <v>182</v>
      </c>
      <c r="BE250" s="142">
        <f>IF(N250="základní",J250,0)</f>
        <v>0</v>
      </c>
      <c r="BF250" s="142">
        <f>IF(N250="snížená",J250,0)</f>
        <v>0</v>
      </c>
      <c r="BG250" s="142">
        <f>IF(N250="zákl. přenesená",J250,0)</f>
        <v>0</v>
      </c>
      <c r="BH250" s="142">
        <f>IF(N250="sníž. přenesená",J250,0)</f>
        <v>0</v>
      </c>
      <c r="BI250" s="142">
        <f>IF(N250="nulová",J250,0)</f>
        <v>0</v>
      </c>
      <c r="BJ250" s="16" t="s">
        <v>77</v>
      </c>
      <c r="BK250" s="142">
        <f>ROUND(I250*H250,2)</f>
        <v>0</v>
      </c>
      <c r="BL250" s="16" t="s">
        <v>336</v>
      </c>
      <c r="BM250" s="141" t="s">
        <v>1793</v>
      </c>
    </row>
    <row r="251" spans="2:65" s="1" customFormat="1" ht="24.2" customHeight="1">
      <c r="B251" s="31"/>
      <c r="C251" s="165" t="s">
        <v>893</v>
      </c>
      <c r="D251" s="165" t="s">
        <v>277</v>
      </c>
      <c r="E251" s="166" t="s">
        <v>1794</v>
      </c>
      <c r="F251" s="167" t="s">
        <v>1795</v>
      </c>
      <c r="G251" s="168" t="s">
        <v>292</v>
      </c>
      <c r="H251" s="169">
        <v>48</v>
      </c>
      <c r="I251" s="170"/>
      <c r="J251" s="171">
        <f>ROUND(I251*H251,2)</f>
        <v>0</v>
      </c>
      <c r="K251" s="167" t="s">
        <v>1250</v>
      </c>
      <c r="L251" s="172"/>
      <c r="M251" s="173" t="s">
        <v>19</v>
      </c>
      <c r="N251" s="174" t="s">
        <v>41</v>
      </c>
      <c r="P251" s="139">
        <f>O251*H251</f>
        <v>0</v>
      </c>
      <c r="Q251" s="139">
        <v>0.00059</v>
      </c>
      <c r="R251" s="139">
        <f>Q251*H251</f>
        <v>0.02832</v>
      </c>
      <c r="S251" s="139">
        <v>0</v>
      </c>
      <c r="T251" s="140">
        <f>S251*H251</f>
        <v>0</v>
      </c>
      <c r="AR251" s="141" t="s">
        <v>353</v>
      </c>
      <c r="AT251" s="141" t="s">
        <v>277</v>
      </c>
      <c r="AU251" s="141" t="s">
        <v>79</v>
      </c>
      <c r="AY251" s="16" t="s">
        <v>182</v>
      </c>
      <c r="BE251" s="142">
        <f>IF(N251="základní",J251,0)</f>
        <v>0</v>
      </c>
      <c r="BF251" s="142">
        <f>IF(N251="snížená",J251,0)</f>
        <v>0</v>
      </c>
      <c r="BG251" s="142">
        <f>IF(N251="zákl. přenesená",J251,0)</f>
        <v>0</v>
      </c>
      <c r="BH251" s="142">
        <f>IF(N251="sníž. přenesená",J251,0)</f>
        <v>0</v>
      </c>
      <c r="BI251" s="142">
        <f>IF(N251="nulová",J251,0)</f>
        <v>0</v>
      </c>
      <c r="BJ251" s="16" t="s">
        <v>77</v>
      </c>
      <c r="BK251" s="142">
        <f>ROUND(I251*H251,2)</f>
        <v>0</v>
      </c>
      <c r="BL251" s="16" t="s">
        <v>336</v>
      </c>
      <c r="BM251" s="141" t="s">
        <v>1796</v>
      </c>
    </row>
    <row r="252" spans="2:65" s="1" customFormat="1" ht="24.2" customHeight="1">
      <c r="B252" s="31"/>
      <c r="C252" s="165" t="s">
        <v>897</v>
      </c>
      <c r="D252" s="165" t="s">
        <v>277</v>
      </c>
      <c r="E252" s="166" t="s">
        <v>1797</v>
      </c>
      <c r="F252" s="167" t="s">
        <v>1798</v>
      </c>
      <c r="G252" s="168" t="s">
        <v>292</v>
      </c>
      <c r="H252" s="169">
        <v>10</v>
      </c>
      <c r="I252" s="170"/>
      <c r="J252" s="171">
        <f>ROUND(I252*H252,2)</f>
        <v>0</v>
      </c>
      <c r="K252" s="167" t="s">
        <v>1250</v>
      </c>
      <c r="L252" s="172"/>
      <c r="M252" s="173" t="s">
        <v>19</v>
      </c>
      <c r="N252" s="174" t="s">
        <v>41</v>
      </c>
      <c r="P252" s="139">
        <f>O252*H252</f>
        <v>0</v>
      </c>
      <c r="Q252" s="139">
        <v>0.00054</v>
      </c>
      <c r="R252" s="139">
        <f>Q252*H252</f>
        <v>0.0054</v>
      </c>
      <c r="S252" s="139">
        <v>0</v>
      </c>
      <c r="T252" s="140">
        <f>S252*H252</f>
        <v>0</v>
      </c>
      <c r="AR252" s="141" t="s">
        <v>353</v>
      </c>
      <c r="AT252" s="141" t="s">
        <v>277</v>
      </c>
      <c r="AU252" s="141" t="s">
        <v>79</v>
      </c>
      <c r="AY252" s="16" t="s">
        <v>182</v>
      </c>
      <c r="BE252" s="142">
        <f>IF(N252="základní",J252,0)</f>
        <v>0</v>
      </c>
      <c r="BF252" s="142">
        <f>IF(N252="snížená",J252,0)</f>
        <v>0</v>
      </c>
      <c r="BG252" s="142">
        <f>IF(N252="zákl. přenesená",J252,0)</f>
        <v>0</v>
      </c>
      <c r="BH252" s="142">
        <f>IF(N252="sníž. přenesená",J252,0)</f>
        <v>0</v>
      </c>
      <c r="BI252" s="142">
        <f>IF(N252="nulová",J252,0)</f>
        <v>0</v>
      </c>
      <c r="BJ252" s="16" t="s">
        <v>77</v>
      </c>
      <c r="BK252" s="142">
        <f>ROUND(I252*H252,2)</f>
        <v>0</v>
      </c>
      <c r="BL252" s="16" t="s">
        <v>336</v>
      </c>
      <c r="BM252" s="141" t="s">
        <v>1799</v>
      </c>
    </row>
    <row r="253" spans="2:65" s="1" customFormat="1" ht="44.25" customHeight="1">
      <c r="B253" s="31"/>
      <c r="C253" s="130" t="s">
        <v>905</v>
      </c>
      <c r="D253" s="130" t="s">
        <v>185</v>
      </c>
      <c r="E253" s="131" t="s">
        <v>1161</v>
      </c>
      <c r="F253" s="132" t="s">
        <v>1162</v>
      </c>
      <c r="G253" s="133" t="s">
        <v>202</v>
      </c>
      <c r="H253" s="134">
        <v>0.108</v>
      </c>
      <c r="I253" s="135"/>
      <c r="J253" s="136">
        <f>ROUND(I253*H253,2)</f>
        <v>0</v>
      </c>
      <c r="K253" s="132" t="s">
        <v>1250</v>
      </c>
      <c r="L253" s="31"/>
      <c r="M253" s="137" t="s">
        <v>19</v>
      </c>
      <c r="N253" s="138" t="s">
        <v>41</v>
      </c>
      <c r="P253" s="139">
        <f>O253*H253</f>
        <v>0</v>
      </c>
      <c r="Q253" s="139">
        <v>0</v>
      </c>
      <c r="R253" s="139">
        <f>Q253*H253</f>
        <v>0</v>
      </c>
      <c r="S253" s="139">
        <v>0</v>
      </c>
      <c r="T253" s="140">
        <f>S253*H253</f>
        <v>0</v>
      </c>
      <c r="AR253" s="141" t="s">
        <v>336</v>
      </c>
      <c r="AT253" s="141" t="s">
        <v>185</v>
      </c>
      <c r="AU253" s="141" t="s">
        <v>79</v>
      </c>
      <c r="AY253" s="16" t="s">
        <v>182</v>
      </c>
      <c r="BE253" s="142">
        <f>IF(N253="základní",J253,0)</f>
        <v>0</v>
      </c>
      <c r="BF253" s="142">
        <f>IF(N253="snížená",J253,0)</f>
        <v>0</v>
      </c>
      <c r="BG253" s="142">
        <f>IF(N253="zákl. přenesená",J253,0)</f>
        <v>0</v>
      </c>
      <c r="BH253" s="142">
        <f>IF(N253="sníž. přenesená",J253,0)</f>
        <v>0</v>
      </c>
      <c r="BI253" s="142">
        <f>IF(N253="nulová",J253,0)</f>
        <v>0</v>
      </c>
      <c r="BJ253" s="16" t="s">
        <v>77</v>
      </c>
      <c r="BK253" s="142">
        <f>ROUND(I253*H253,2)</f>
        <v>0</v>
      </c>
      <c r="BL253" s="16" t="s">
        <v>336</v>
      </c>
      <c r="BM253" s="141" t="s">
        <v>1800</v>
      </c>
    </row>
    <row r="254" spans="2:63" s="11" customFormat="1" ht="22.9" customHeight="1">
      <c r="B254" s="118"/>
      <c r="D254" s="119" t="s">
        <v>69</v>
      </c>
      <c r="E254" s="128" t="s">
        <v>1801</v>
      </c>
      <c r="F254" s="128" t="s">
        <v>1802</v>
      </c>
      <c r="I254" s="121"/>
      <c r="J254" s="129">
        <f>BK254</f>
        <v>0</v>
      </c>
      <c r="L254" s="118"/>
      <c r="M254" s="123"/>
      <c r="P254" s="124">
        <f>SUM(P255:P272)</f>
        <v>0</v>
      </c>
      <c r="R254" s="124">
        <f>SUM(R255:R272)</f>
        <v>0.7990600000000001</v>
      </c>
      <c r="T254" s="125">
        <f>SUM(T255:T272)</f>
        <v>0</v>
      </c>
      <c r="AR254" s="119" t="s">
        <v>79</v>
      </c>
      <c r="AT254" s="126" t="s">
        <v>69</v>
      </c>
      <c r="AU254" s="126" t="s">
        <v>77</v>
      </c>
      <c r="AY254" s="119" t="s">
        <v>182</v>
      </c>
      <c r="BK254" s="127">
        <f>SUM(BK255:BK272)</f>
        <v>0</v>
      </c>
    </row>
    <row r="255" spans="2:65" s="1" customFormat="1" ht="21.75" customHeight="1">
      <c r="B255" s="31"/>
      <c r="C255" s="130" t="s">
        <v>914</v>
      </c>
      <c r="D255" s="130" t="s">
        <v>185</v>
      </c>
      <c r="E255" s="131" t="s">
        <v>1803</v>
      </c>
      <c r="F255" s="132" t="s">
        <v>1804</v>
      </c>
      <c r="G255" s="133" t="s">
        <v>292</v>
      </c>
      <c r="H255" s="134">
        <v>20</v>
      </c>
      <c r="I255" s="135"/>
      <c r="J255" s="136">
        <f>ROUND(I255*H255,2)</f>
        <v>0</v>
      </c>
      <c r="K255" s="132" t="s">
        <v>1250</v>
      </c>
      <c r="L255" s="31"/>
      <c r="M255" s="137" t="s">
        <v>19</v>
      </c>
      <c r="N255" s="138" t="s">
        <v>41</v>
      </c>
      <c r="P255" s="139">
        <f>O255*H255</f>
        <v>0</v>
      </c>
      <c r="Q255" s="139">
        <v>0.00142</v>
      </c>
      <c r="R255" s="139">
        <f>Q255*H255</f>
        <v>0.0284</v>
      </c>
      <c r="S255" s="139">
        <v>0</v>
      </c>
      <c r="T255" s="140">
        <f>S255*H255</f>
        <v>0</v>
      </c>
      <c r="AR255" s="141" t="s">
        <v>336</v>
      </c>
      <c r="AT255" s="141" t="s">
        <v>185</v>
      </c>
      <c r="AU255" s="141" t="s">
        <v>79</v>
      </c>
      <c r="AY255" s="16" t="s">
        <v>182</v>
      </c>
      <c r="BE255" s="142">
        <f>IF(N255="základní",J255,0)</f>
        <v>0</v>
      </c>
      <c r="BF255" s="142">
        <f>IF(N255="snížená",J255,0)</f>
        <v>0</v>
      </c>
      <c r="BG255" s="142">
        <f>IF(N255="zákl. přenesená",J255,0)</f>
        <v>0</v>
      </c>
      <c r="BH255" s="142">
        <f>IF(N255="sníž. přenesená",J255,0)</f>
        <v>0</v>
      </c>
      <c r="BI255" s="142">
        <f>IF(N255="nulová",J255,0)</f>
        <v>0</v>
      </c>
      <c r="BJ255" s="16" t="s">
        <v>77</v>
      </c>
      <c r="BK255" s="142">
        <f>ROUND(I255*H255,2)</f>
        <v>0</v>
      </c>
      <c r="BL255" s="16" t="s">
        <v>336</v>
      </c>
      <c r="BM255" s="141" t="s">
        <v>1805</v>
      </c>
    </row>
    <row r="256" spans="2:65" s="1" customFormat="1" ht="21.75" customHeight="1">
      <c r="B256" s="31"/>
      <c r="C256" s="130" t="s">
        <v>919</v>
      </c>
      <c r="D256" s="130" t="s">
        <v>185</v>
      </c>
      <c r="E256" s="131" t="s">
        <v>1806</v>
      </c>
      <c r="F256" s="132" t="s">
        <v>1807</v>
      </c>
      <c r="G256" s="133" t="s">
        <v>292</v>
      </c>
      <c r="H256" s="134">
        <v>24</v>
      </c>
      <c r="I256" s="135"/>
      <c r="J256" s="136">
        <f>ROUND(I256*H256,2)</f>
        <v>0</v>
      </c>
      <c r="K256" s="132" t="s">
        <v>1250</v>
      </c>
      <c r="L256" s="31"/>
      <c r="M256" s="137" t="s">
        <v>19</v>
      </c>
      <c r="N256" s="138" t="s">
        <v>41</v>
      </c>
      <c r="P256" s="139">
        <f>O256*H256</f>
        <v>0</v>
      </c>
      <c r="Q256" s="139">
        <v>0.00744</v>
      </c>
      <c r="R256" s="139">
        <f>Q256*H256</f>
        <v>0.17856</v>
      </c>
      <c r="S256" s="139">
        <v>0</v>
      </c>
      <c r="T256" s="140">
        <f>S256*H256</f>
        <v>0</v>
      </c>
      <c r="AR256" s="141" t="s">
        <v>336</v>
      </c>
      <c r="AT256" s="141" t="s">
        <v>185</v>
      </c>
      <c r="AU256" s="141" t="s">
        <v>79</v>
      </c>
      <c r="AY256" s="16" t="s">
        <v>182</v>
      </c>
      <c r="BE256" s="142">
        <f>IF(N256="základní",J256,0)</f>
        <v>0</v>
      </c>
      <c r="BF256" s="142">
        <f>IF(N256="snížená",J256,0)</f>
        <v>0</v>
      </c>
      <c r="BG256" s="142">
        <f>IF(N256="zákl. přenesená",J256,0)</f>
        <v>0</v>
      </c>
      <c r="BH256" s="142">
        <f>IF(N256="sníž. přenesená",J256,0)</f>
        <v>0</v>
      </c>
      <c r="BI256" s="142">
        <f>IF(N256="nulová",J256,0)</f>
        <v>0</v>
      </c>
      <c r="BJ256" s="16" t="s">
        <v>77</v>
      </c>
      <c r="BK256" s="142">
        <f>ROUND(I256*H256,2)</f>
        <v>0</v>
      </c>
      <c r="BL256" s="16" t="s">
        <v>336</v>
      </c>
      <c r="BM256" s="141" t="s">
        <v>1808</v>
      </c>
    </row>
    <row r="257" spans="2:65" s="1" customFormat="1" ht="21.75" customHeight="1">
      <c r="B257" s="31"/>
      <c r="C257" s="130" t="s">
        <v>924</v>
      </c>
      <c r="D257" s="130" t="s">
        <v>185</v>
      </c>
      <c r="E257" s="131" t="s">
        <v>1809</v>
      </c>
      <c r="F257" s="132" t="s">
        <v>1810</v>
      </c>
      <c r="G257" s="133" t="s">
        <v>292</v>
      </c>
      <c r="H257" s="134">
        <v>20</v>
      </c>
      <c r="I257" s="135"/>
      <c r="J257" s="136">
        <f>ROUND(I257*H257,2)</f>
        <v>0</v>
      </c>
      <c r="K257" s="132" t="s">
        <v>1250</v>
      </c>
      <c r="L257" s="31"/>
      <c r="M257" s="137" t="s">
        <v>19</v>
      </c>
      <c r="N257" s="138" t="s">
        <v>41</v>
      </c>
      <c r="P257" s="139">
        <f>O257*H257</f>
        <v>0</v>
      </c>
      <c r="Q257" s="139">
        <v>0.01232</v>
      </c>
      <c r="R257" s="139">
        <f>Q257*H257</f>
        <v>0.24639999999999998</v>
      </c>
      <c r="S257" s="139">
        <v>0</v>
      </c>
      <c r="T257" s="140">
        <f>S257*H257</f>
        <v>0</v>
      </c>
      <c r="AR257" s="141" t="s">
        <v>336</v>
      </c>
      <c r="AT257" s="141" t="s">
        <v>185</v>
      </c>
      <c r="AU257" s="141" t="s">
        <v>79</v>
      </c>
      <c r="AY257" s="16" t="s">
        <v>182</v>
      </c>
      <c r="BE257" s="142">
        <f>IF(N257="základní",J257,0)</f>
        <v>0</v>
      </c>
      <c r="BF257" s="142">
        <f>IF(N257="snížená",J257,0)</f>
        <v>0</v>
      </c>
      <c r="BG257" s="142">
        <f>IF(N257="zákl. přenesená",J257,0)</f>
        <v>0</v>
      </c>
      <c r="BH257" s="142">
        <f>IF(N257="sníž. přenesená",J257,0)</f>
        <v>0</v>
      </c>
      <c r="BI257" s="142">
        <f>IF(N257="nulová",J257,0)</f>
        <v>0</v>
      </c>
      <c r="BJ257" s="16" t="s">
        <v>77</v>
      </c>
      <c r="BK257" s="142">
        <f>ROUND(I257*H257,2)</f>
        <v>0</v>
      </c>
      <c r="BL257" s="16" t="s">
        <v>336</v>
      </c>
      <c r="BM257" s="141" t="s">
        <v>1811</v>
      </c>
    </row>
    <row r="258" spans="2:65" s="1" customFormat="1" ht="21.75" customHeight="1">
      <c r="B258" s="31"/>
      <c r="C258" s="130" t="s">
        <v>930</v>
      </c>
      <c r="D258" s="130" t="s">
        <v>185</v>
      </c>
      <c r="E258" s="131" t="s">
        <v>1812</v>
      </c>
      <c r="F258" s="132" t="s">
        <v>1813</v>
      </c>
      <c r="G258" s="133" t="s">
        <v>292</v>
      </c>
      <c r="H258" s="134">
        <v>14</v>
      </c>
      <c r="I258" s="135"/>
      <c r="J258" s="136">
        <f>ROUND(I258*H258,2)</f>
        <v>0</v>
      </c>
      <c r="K258" s="132" t="s">
        <v>1250</v>
      </c>
      <c r="L258" s="31"/>
      <c r="M258" s="137" t="s">
        <v>19</v>
      </c>
      <c r="N258" s="138" t="s">
        <v>41</v>
      </c>
      <c r="P258" s="139">
        <f>O258*H258</f>
        <v>0</v>
      </c>
      <c r="Q258" s="139">
        <v>0.00071</v>
      </c>
      <c r="R258" s="139">
        <f>Q258*H258</f>
        <v>0.009940000000000001</v>
      </c>
      <c r="S258" s="139">
        <v>0</v>
      </c>
      <c r="T258" s="140">
        <f>S258*H258</f>
        <v>0</v>
      </c>
      <c r="AR258" s="141" t="s">
        <v>336</v>
      </c>
      <c r="AT258" s="141" t="s">
        <v>185</v>
      </c>
      <c r="AU258" s="141" t="s">
        <v>79</v>
      </c>
      <c r="AY258" s="16" t="s">
        <v>182</v>
      </c>
      <c r="BE258" s="142">
        <f>IF(N258="základní",J258,0)</f>
        <v>0</v>
      </c>
      <c r="BF258" s="142">
        <f>IF(N258="snížená",J258,0)</f>
        <v>0</v>
      </c>
      <c r="BG258" s="142">
        <f>IF(N258="zákl. přenesená",J258,0)</f>
        <v>0</v>
      </c>
      <c r="BH258" s="142">
        <f>IF(N258="sníž. přenesená",J258,0)</f>
        <v>0</v>
      </c>
      <c r="BI258" s="142">
        <f>IF(N258="nulová",J258,0)</f>
        <v>0</v>
      </c>
      <c r="BJ258" s="16" t="s">
        <v>77</v>
      </c>
      <c r="BK258" s="142">
        <f>ROUND(I258*H258,2)</f>
        <v>0</v>
      </c>
      <c r="BL258" s="16" t="s">
        <v>336</v>
      </c>
      <c r="BM258" s="141" t="s">
        <v>1814</v>
      </c>
    </row>
    <row r="259" spans="2:47" s="1" customFormat="1" ht="19.5">
      <c r="B259" s="31"/>
      <c r="D259" s="148" t="s">
        <v>281</v>
      </c>
      <c r="F259" s="175" t="s">
        <v>1815</v>
      </c>
      <c r="I259" s="145"/>
      <c r="L259" s="31"/>
      <c r="M259" s="146"/>
      <c r="T259" s="52"/>
      <c r="AT259" s="16" t="s">
        <v>281</v>
      </c>
      <c r="AU259" s="16" t="s">
        <v>79</v>
      </c>
    </row>
    <row r="260" spans="2:65" s="1" customFormat="1" ht="24.2" customHeight="1">
      <c r="B260" s="31"/>
      <c r="C260" s="130" t="s">
        <v>935</v>
      </c>
      <c r="D260" s="130" t="s">
        <v>185</v>
      </c>
      <c r="E260" s="131" t="s">
        <v>1816</v>
      </c>
      <c r="F260" s="132" t="s">
        <v>1817</v>
      </c>
      <c r="G260" s="133" t="s">
        <v>292</v>
      </c>
      <c r="H260" s="134">
        <v>63</v>
      </c>
      <c r="I260" s="135"/>
      <c r="J260" s="136">
        <f>ROUND(I260*H260,2)</f>
        <v>0</v>
      </c>
      <c r="K260" s="132" t="s">
        <v>1250</v>
      </c>
      <c r="L260" s="31"/>
      <c r="M260" s="137" t="s">
        <v>19</v>
      </c>
      <c r="N260" s="138" t="s">
        <v>41</v>
      </c>
      <c r="P260" s="139">
        <f>O260*H260</f>
        <v>0</v>
      </c>
      <c r="Q260" s="139">
        <v>0.00206</v>
      </c>
      <c r="R260" s="139">
        <f>Q260*H260</f>
        <v>0.12978</v>
      </c>
      <c r="S260" s="139">
        <v>0</v>
      </c>
      <c r="T260" s="140">
        <f>S260*H260</f>
        <v>0</v>
      </c>
      <c r="AR260" s="141" t="s">
        <v>336</v>
      </c>
      <c r="AT260" s="141" t="s">
        <v>185</v>
      </c>
      <c r="AU260" s="141" t="s">
        <v>79</v>
      </c>
      <c r="AY260" s="16" t="s">
        <v>182</v>
      </c>
      <c r="BE260" s="142">
        <f>IF(N260="základní",J260,0)</f>
        <v>0</v>
      </c>
      <c r="BF260" s="142">
        <f>IF(N260="snížená",J260,0)</f>
        <v>0</v>
      </c>
      <c r="BG260" s="142">
        <f>IF(N260="zákl. přenesená",J260,0)</f>
        <v>0</v>
      </c>
      <c r="BH260" s="142">
        <f>IF(N260="sníž. přenesená",J260,0)</f>
        <v>0</v>
      </c>
      <c r="BI260" s="142">
        <f>IF(N260="nulová",J260,0)</f>
        <v>0</v>
      </c>
      <c r="BJ260" s="16" t="s">
        <v>77</v>
      </c>
      <c r="BK260" s="142">
        <f>ROUND(I260*H260,2)</f>
        <v>0</v>
      </c>
      <c r="BL260" s="16" t="s">
        <v>336</v>
      </c>
      <c r="BM260" s="141" t="s">
        <v>1818</v>
      </c>
    </row>
    <row r="261" spans="2:47" s="1" customFormat="1" ht="19.5">
      <c r="B261" s="31"/>
      <c r="D261" s="148" t="s">
        <v>281</v>
      </c>
      <c r="F261" s="175" t="s">
        <v>1815</v>
      </c>
      <c r="I261" s="145"/>
      <c r="L261" s="31"/>
      <c r="M261" s="146"/>
      <c r="T261" s="52"/>
      <c r="AT261" s="16" t="s">
        <v>281</v>
      </c>
      <c r="AU261" s="16" t="s">
        <v>79</v>
      </c>
    </row>
    <row r="262" spans="2:65" s="1" customFormat="1" ht="21.75" customHeight="1">
      <c r="B262" s="31"/>
      <c r="C262" s="130" t="s">
        <v>942</v>
      </c>
      <c r="D262" s="130" t="s">
        <v>185</v>
      </c>
      <c r="E262" s="131" t="s">
        <v>1819</v>
      </c>
      <c r="F262" s="132" t="s">
        <v>1820</v>
      </c>
      <c r="G262" s="133" t="s">
        <v>292</v>
      </c>
      <c r="H262" s="134">
        <v>59</v>
      </c>
      <c r="I262" s="135"/>
      <c r="J262" s="136">
        <f>ROUND(I262*H262,2)</f>
        <v>0</v>
      </c>
      <c r="K262" s="132" t="s">
        <v>1250</v>
      </c>
      <c r="L262" s="31"/>
      <c r="M262" s="137" t="s">
        <v>19</v>
      </c>
      <c r="N262" s="138" t="s">
        <v>41</v>
      </c>
      <c r="P262" s="139">
        <f>O262*H262</f>
        <v>0</v>
      </c>
      <c r="Q262" s="139">
        <v>0.00048</v>
      </c>
      <c r="R262" s="139">
        <f>Q262*H262</f>
        <v>0.02832</v>
      </c>
      <c r="S262" s="139">
        <v>0</v>
      </c>
      <c r="T262" s="140">
        <f>S262*H262</f>
        <v>0</v>
      </c>
      <c r="AR262" s="141" t="s">
        <v>336</v>
      </c>
      <c r="AT262" s="141" t="s">
        <v>185</v>
      </c>
      <c r="AU262" s="141" t="s">
        <v>79</v>
      </c>
      <c r="AY262" s="16" t="s">
        <v>182</v>
      </c>
      <c r="BE262" s="142">
        <f>IF(N262="základní",J262,0)</f>
        <v>0</v>
      </c>
      <c r="BF262" s="142">
        <f>IF(N262="snížená",J262,0)</f>
        <v>0</v>
      </c>
      <c r="BG262" s="142">
        <f>IF(N262="zákl. přenesená",J262,0)</f>
        <v>0</v>
      </c>
      <c r="BH262" s="142">
        <f>IF(N262="sníž. přenesená",J262,0)</f>
        <v>0</v>
      </c>
      <c r="BI262" s="142">
        <f>IF(N262="nulová",J262,0)</f>
        <v>0</v>
      </c>
      <c r="BJ262" s="16" t="s">
        <v>77</v>
      </c>
      <c r="BK262" s="142">
        <f>ROUND(I262*H262,2)</f>
        <v>0</v>
      </c>
      <c r="BL262" s="16" t="s">
        <v>336</v>
      </c>
      <c r="BM262" s="141" t="s">
        <v>1821</v>
      </c>
    </row>
    <row r="263" spans="2:47" s="1" customFormat="1" ht="19.5">
      <c r="B263" s="31"/>
      <c r="D263" s="148" t="s">
        <v>281</v>
      </c>
      <c r="F263" s="175" t="s">
        <v>1815</v>
      </c>
      <c r="I263" s="145"/>
      <c r="L263" s="31"/>
      <c r="M263" s="146"/>
      <c r="T263" s="52"/>
      <c r="AT263" s="16" t="s">
        <v>281</v>
      </c>
      <c r="AU263" s="16" t="s">
        <v>79</v>
      </c>
    </row>
    <row r="264" spans="2:65" s="1" customFormat="1" ht="24.2" customHeight="1">
      <c r="B264" s="31"/>
      <c r="C264" s="130" t="s">
        <v>947</v>
      </c>
      <c r="D264" s="130" t="s">
        <v>185</v>
      </c>
      <c r="E264" s="131" t="s">
        <v>1822</v>
      </c>
      <c r="F264" s="132" t="s">
        <v>1823</v>
      </c>
      <c r="G264" s="133" t="s">
        <v>286</v>
      </c>
      <c r="H264" s="134">
        <v>6</v>
      </c>
      <c r="I264" s="135"/>
      <c r="J264" s="136">
        <f aca="true" t="shared" si="30" ref="J264:J272">ROUND(I264*H264,2)</f>
        <v>0</v>
      </c>
      <c r="K264" s="132" t="s">
        <v>287</v>
      </c>
      <c r="L264" s="31"/>
      <c r="M264" s="137" t="s">
        <v>19</v>
      </c>
      <c r="N264" s="138" t="s">
        <v>41</v>
      </c>
      <c r="P264" s="139">
        <f aca="true" t="shared" si="31" ref="P264:P272">O264*H264</f>
        <v>0</v>
      </c>
      <c r="Q264" s="139">
        <v>0.00189</v>
      </c>
      <c r="R264" s="139">
        <f aca="true" t="shared" si="32" ref="R264:R272">Q264*H264</f>
        <v>0.01134</v>
      </c>
      <c r="S264" s="139">
        <v>0</v>
      </c>
      <c r="T264" s="140">
        <f aca="true" t="shared" si="33" ref="T264:T272">S264*H264</f>
        <v>0</v>
      </c>
      <c r="AR264" s="141" t="s">
        <v>336</v>
      </c>
      <c r="AT264" s="141" t="s">
        <v>185</v>
      </c>
      <c r="AU264" s="141" t="s">
        <v>79</v>
      </c>
      <c r="AY264" s="16" t="s">
        <v>182</v>
      </c>
      <c r="BE264" s="142">
        <f aca="true" t="shared" si="34" ref="BE264:BE272">IF(N264="základní",J264,0)</f>
        <v>0</v>
      </c>
      <c r="BF264" s="142">
        <f aca="true" t="shared" si="35" ref="BF264:BF272">IF(N264="snížená",J264,0)</f>
        <v>0</v>
      </c>
      <c r="BG264" s="142">
        <f aca="true" t="shared" si="36" ref="BG264:BG272">IF(N264="zákl. přenesená",J264,0)</f>
        <v>0</v>
      </c>
      <c r="BH264" s="142">
        <f aca="true" t="shared" si="37" ref="BH264:BH272">IF(N264="sníž. přenesená",J264,0)</f>
        <v>0</v>
      </c>
      <c r="BI264" s="142">
        <f aca="true" t="shared" si="38" ref="BI264:BI272">IF(N264="nulová",J264,0)</f>
        <v>0</v>
      </c>
      <c r="BJ264" s="16" t="s">
        <v>77</v>
      </c>
      <c r="BK264" s="142">
        <f aca="true" t="shared" si="39" ref="BK264:BK272">ROUND(I264*H264,2)</f>
        <v>0</v>
      </c>
      <c r="BL264" s="16" t="s">
        <v>336</v>
      </c>
      <c r="BM264" s="141" t="s">
        <v>1824</v>
      </c>
    </row>
    <row r="265" spans="2:65" s="1" customFormat="1" ht="24.2" customHeight="1">
      <c r="B265" s="31"/>
      <c r="C265" s="130" t="s">
        <v>952</v>
      </c>
      <c r="D265" s="130" t="s">
        <v>185</v>
      </c>
      <c r="E265" s="131" t="s">
        <v>1825</v>
      </c>
      <c r="F265" s="132" t="s">
        <v>1826</v>
      </c>
      <c r="G265" s="133" t="s">
        <v>286</v>
      </c>
      <c r="H265" s="134">
        <v>6</v>
      </c>
      <c r="I265" s="135"/>
      <c r="J265" s="136">
        <f t="shared" si="30"/>
        <v>0</v>
      </c>
      <c r="K265" s="132" t="s">
        <v>287</v>
      </c>
      <c r="L265" s="31"/>
      <c r="M265" s="137" t="s">
        <v>19</v>
      </c>
      <c r="N265" s="138" t="s">
        <v>41</v>
      </c>
      <c r="P265" s="139">
        <f t="shared" si="31"/>
        <v>0</v>
      </c>
      <c r="Q265" s="139">
        <v>0.00189</v>
      </c>
      <c r="R265" s="139">
        <f t="shared" si="32"/>
        <v>0.01134</v>
      </c>
      <c r="S265" s="139">
        <v>0</v>
      </c>
      <c r="T265" s="140">
        <f t="shared" si="33"/>
        <v>0</v>
      </c>
      <c r="AR265" s="141" t="s">
        <v>336</v>
      </c>
      <c r="AT265" s="141" t="s">
        <v>185</v>
      </c>
      <c r="AU265" s="141" t="s">
        <v>79</v>
      </c>
      <c r="AY265" s="16" t="s">
        <v>182</v>
      </c>
      <c r="BE265" s="142">
        <f t="shared" si="34"/>
        <v>0</v>
      </c>
      <c r="BF265" s="142">
        <f t="shared" si="35"/>
        <v>0</v>
      </c>
      <c r="BG265" s="142">
        <f t="shared" si="36"/>
        <v>0</v>
      </c>
      <c r="BH265" s="142">
        <f t="shared" si="37"/>
        <v>0</v>
      </c>
      <c r="BI265" s="142">
        <f t="shared" si="38"/>
        <v>0</v>
      </c>
      <c r="BJ265" s="16" t="s">
        <v>77</v>
      </c>
      <c r="BK265" s="142">
        <f t="shared" si="39"/>
        <v>0</v>
      </c>
      <c r="BL265" s="16" t="s">
        <v>336</v>
      </c>
      <c r="BM265" s="141" t="s">
        <v>1827</v>
      </c>
    </row>
    <row r="266" spans="2:65" s="1" customFormat="1" ht="16.5" customHeight="1">
      <c r="B266" s="31"/>
      <c r="C266" s="130" t="s">
        <v>1828</v>
      </c>
      <c r="D266" s="130" t="s">
        <v>185</v>
      </c>
      <c r="E266" s="131" t="s">
        <v>1829</v>
      </c>
      <c r="F266" s="132" t="s">
        <v>1830</v>
      </c>
      <c r="G266" s="133" t="s">
        <v>286</v>
      </c>
      <c r="H266" s="134">
        <v>6</v>
      </c>
      <c r="I266" s="135"/>
      <c r="J266" s="136">
        <f t="shared" si="30"/>
        <v>0</v>
      </c>
      <c r="K266" s="132" t="s">
        <v>287</v>
      </c>
      <c r="L266" s="31"/>
      <c r="M266" s="137" t="s">
        <v>19</v>
      </c>
      <c r="N266" s="138" t="s">
        <v>41</v>
      </c>
      <c r="P266" s="139">
        <f t="shared" si="31"/>
        <v>0</v>
      </c>
      <c r="Q266" s="139">
        <v>0.00189</v>
      </c>
      <c r="R266" s="139">
        <f t="shared" si="32"/>
        <v>0.01134</v>
      </c>
      <c r="S266" s="139">
        <v>0</v>
      </c>
      <c r="T266" s="140">
        <f t="shared" si="33"/>
        <v>0</v>
      </c>
      <c r="AR266" s="141" t="s">
        <v>336</v>
      </c>
      <c r="AT266" s="141" t="s">
        <v>185</v>
      </c>
      <c r="AU266" s="141" t="s">
        <v>79</v>
      </c>
      <c r="AY266" s="16" t="s">
        <v>182</v>
      </c>
      <c r="BE266" s="142">
        <f t="shared" si="34"/>
        <v>0</v>
      </c>
      <c r="BF266" s="142">
        <f t="shared" si="35"/>
        <v>0</v>
      </c>
      <c r="BG266" s="142">
        <f t="shared" si="36"/>
        <v>0</v>
      </c>
      <c r="BH266" s="142">
        <f t="shared" si="37"/>
        <v>0</v>
      </c>
      <c r="BI266" s="142">
        <f t="shared" si="38"/>
        <v>0</v>
      </c>
      <c r="BJ266" s="16" t="s">
        <v>77</v>
      </c>
      <c r="BK266" s="142">
        <f t="shared" si="39"/>
        <v>0</v>
      </c>
      <c r="BL266" s="16" t="s">
        <v>336</v>
      </c>
      <c r="BM266" s="141" t="s">
        <v>1831</v>
      </c>
    </row>
    <row r="267" spans="2:65" s="1" customFormat="1" ht="16.5" customHeight="1">
      <c r="B267" s="31"/>
      <c r="C267" s="130" t="s">
        <v>1832</v>
      </c>
      <c r="D267" s="130" t="s">
        <v>185</v>
      </c>
      <c r="E267" s="131" t="s">
        <v>1833</v>
      </c>
      <c r="F267" s="132" t="s">
        <v>1834</v>
      </c>
      <c r="G267" s="133" t="s">
        <v>286</v>
      </c>
      <c r="H267" s="134">
        <v>58</v>
      </c>
      <c r="I267" s="135"/>
      <c r="J267" s="136">
        <f t="shared" si="30"/>
        <v>0</v>
      </c>
      <c r="K267" s="132" t="s">
        <v>287</v>
      </c>
      <c r="L267" s="31"/>
      <c r="M267" s="137" t="s">
        <v>19</v>
      </c>
      <c r="N267" s="138" t="s">
        <v>41</v>
      </c>
      <c r="P267" s="139">
        <f t="shared" si="31"/>
        <v>0</v>
      </c>
      <c r="Q267" s="139">
        <v>0.00189</v>
      </c>
      <c r="R267" s="139">
        <f t="shared" si="32"/>
        <v>0.10962</v>
      </c>
      <c r="S267" s="139">
        <v>0</v>
      </c>
      <c r="T267" s="140">
        <f t="shared" si="33"/>
        <v>0</v>
      </c>
      <c r="AR267" s="141" t="s">
        <v>336</v>
      </c>
      <c r="AT267" s="141" t="s">
        <v>185</v>
      </c>
      <c r="AU267" s="141" t="s">
        <v>79</v>
      </c>
      <c r="AY267" s="16" t="s">
        <v>182</v>
      </c>
      <c r="BE267" s="142">
        <f t="shared" si="34"/>
        <v>0</v>
      </c>
      <c r="BF267" s="142">
        <f t="shared" si="35"/>
        <v>0</v>
      </c>
      <c r="BG267" s="142">
        <f t="shared" si="36"/>
        <v>0</v>
      </c>
      <c r="BH267" s="142">
        <f t="shared" si="37"/>
        <v>0</v>
      </c>
      <c r="BI267" s="142">
        <f t="shared" si="38"/>
        <v>0</v>
      </c>
      <c r="BJ267" s="16" t="s">
        <v>77</v>
      </c>
      <c r="BK267" s="142">
        <f t="shared" si="39"/>
        <v>0</v>
      </c>
      <c r="BL267" s="16" t="s">
        <v>336</v>
      </c>
      <c r="BM267" s="141" t="s">
        <v>1835</v>
      </c>
    </row>
    <row r="268" spans="2:65" s="1" customFormat="1" ht="16.5" customHeight="1">
      <c r="B268" s="31"/>
      <c r="C268" s="130" t="s">
        <v>1836</v>
      </c>
      <c r="D268" s="130" t="s">
        <v>185</v>
      </c>
      <c r="E268" s="131" t="s">
        <v>1837</v>
      </c>
      <c r="F268" s="132" t="s">
        <v>1838</v>
      </c>
      <c r="G268" s="133" t="s">
        <v>286</v>
      </c>
      <c r="H268" s="134">
        <v>17</v>
      </c>
      <c r="I268" s="135"/>
      <c r="J268" s="136">
        <f t="shared" si="30"/>
        <v>0</v>
      </c>
      <c r="K268" s="132" t="s">
        <v>287</v>
      </c>
      <c r="L268" s="31"/>
      <c r="M268" s="137" t="s">
        <v>19</v>
      </c>
      <c r="N268" s="138" t="s">
        <v>41</v>
      </c>
      <c r="P268" s="139">
        <f t="shared" si="31"/>
        <v>0</v>
      </c>
      <c r="Q268" s="139">
        <v>0.00189</v>
      </c>
      <c r="R268" s="139">
        <f t="shared" si="32"/>
        <v>0.03213</v>
      </c>
      <c r="S268" s="139">
        <v>0</v>
      </c>
      <c r="T268" s="140">
        <f t="shared" si="33"/>
        <v>0</v>
      </c>
      <c r="AR268" s="141" t="s">
        <v>336</v>
      </c>
      <c r="AT268" s="141" t="s">
        <v>185</v>
      </c>
      <c r="AU268" s="141" t="s">
        <v>79</v>
      </c>
      <c r="AY268" s="16" t="s">
        <v>182</v>
      </c>
      <c r="BE268" s="142">
        <f t="shared" si="34"/>
        <v>0</v>
      </c>
      <c r="BF268" s="142">
        <f t="shared" si="35"/>
        <v>0</v>
      </c>
      <c r="BG268" s="142">
        <f t="shared" si="36"/>
        <v>0</v>
      </c>
      <c r="BH268" s="142">
        <f t="shared" si="37"/>
        <v>0</v>
      </c>
      <c r="BI268" s="142">
        <f t="shared" si="38"/>
        <v>0</v>
      </c>
      <c r="BJ268" s="16" t="s">
        <v>77</v>
      </c>
      <c r="BK268" s="142">
        <f t="shared" si="39"/>
        <v>0</v>
      </c>
      <c r="BL268" s="16" t="s">
        <v>336</v>
      </c>
      <c r="BM268" s="141" t="s">
        <v>1839</v>
      </c>
    </row>
    <row r="269" spans="2:65" s="1" customFormat="1" ht="16.5" customHeight="1">
      <c r="B269" s="31"/>
      <c r="C269" s="130" t="s">
        <v>1840</v>
      </c>
      <c r="D269" s="130" t="s">
        <v>185</v>
      </c>
      <c r="E269" s="131" t="s">
        <v>1841</v>
      </c>
      <c r="F269" s="132" t="s">
        <v>1842</v>
      </c>
      <c r="G269" s="133" t="s">
        <v>286</v>
      </c>
      <c r="H269" s="134">
        <v>1</v>
      </c>
      <c r="I269" s="135"/>
      <c r="J269" s="136">
        <f t="shared" si="30"/>
        <v>0</v>
      </c>
      <c r="K269" s="132" t="s">
        <v>287</v>
      </c>
      <c r="L269" s="31"/>
      <c r="M269" s="137" t="s">
        <v>19</v>
      </c>
      <c r="N269" s="138" t="s">
        <v>41</v>
      </c>
      <c r="P269" s="139">
        <f t="shared" si="31"/>
        <v>0</v>
      </c>
      <c r="Q269" s="139">
        <v>0.00189</v>
      </c>
      <c r="R269" s="139">
        <f t="shared" si="32"/>
        <v>0.00189</v>
      </c>
      <c r="S269" s="139">
        <v>0</v>
      </c>
      <c r="T269" s="140">
        <f t="shared" si="33"/>
        <v>0</v>
      </c>
      <c r="AR269" s="141" t="s">
        <v>336</v>
      </c>
      <c r="AT269" s="141" t="s">
        <v>185</v>
      </c>
      <c r="AU269" s="141" t="s">
        <v>79</v>
      </c>
      <c r="AY269" s="16" t="s">
        <v>182</v>
      </c>
      <c r="BE269" s="142">
        <f t="shared" si="34"/>
        <v>0</v>
      </c>
      <c r="BF269" s="142">
        <f t="shared" si="35"/>
        <v>0</v>
      </c>
      <c r="BG269" s="142">
        <f t="shared" si="36"/>
        <v>0</v>
      </c>
      <c r="BH269" s="142">
        <f t="shared" si="37"/>
        <v>0</v>
      </c>
      <c r="BI269" s="142">
        <f t="shared" si="38"/>
        <v>0</v>
      </c>
      <c r="BJ269" s="16" t="s">
        <v>77</v>
      </c>
      <c r="BK269" s="142">
        <f t="shared" si="39"/>
        <v>0</v>
      </c>
      <c r="BL269" s="16" t="s">
        <v>336</v>
      </c>
      <c r="BM269" s="141" t="s">
        <v>1843</v>
      </c>
    </row>
    <row r="270" spans="2:65" s="1" customFormat="1" ht="24.2" customHeight="1">
      <c r="B270" s="31"/>
      <c r="C270" s="130" t="s">
        <v>1844</v>
      </c>
      <c r="D270" s="130" t="s">
        <v>185</v>
      </c>
      <c r="E270" s="131" t="s">
        <v>1845</v>
      </c>
      <c r="F270" s="132" t="s">
        <v>1846</v>
      </c>
      <c r="G270" s="133" t="s">
        <v>292</v>
      </c>
      <c r="H270" s="134">
        <v>180</v>
      </c>
      <c r="I270" s="135"/>
      <c r="J270" s="136">
        <f t="shared" si="30"/>
        <v>0</v>
      </c>
      <c r="K270" s="132" t="s">
        <v>1250</v>
      </c>
      <c r="L270" s="31"/>
      <c r="M270" s="137" t="s">
        <v>19</v>
      </c>
      <c r="N270" s="138" t="s">
        <v>41</v>
      </c>
      <c r="P270" s="139">
        <f t="shared" si="31"/>
        <v>0</v>
      </c>
      <c r="Q270" s="139">
        <v>0</v>
      </c>
      <c r="R270" s="139">
        <f t="shared" si="32"/>
        <v>0</v>
      </c>
      <c r="S270" s="139">
        <v>0</v>
      </c>
      <c r="T270" s="140">
        <f t="shared" si="33"/>
        <v>0</v>
      </c>
      <c r="AR270" s="141" t="s">
        <v>336</v>
      </c>
      <c r="AT270" s="141" t="s">
        <v>185</v>
      </c>
      <c r="AU270" s="141" t="s">
        <v>79</v>
      </c>
      <c r="AY270" s="16" t="s">
        <v>182</v>
      </c>
      <c r="BE270" s="142">
        <f t="shared" si="34"/>
        <v>0</v>
      </c>
      <c r="BF270" s="142">
        <f t="shared" si="35"/>
        <v>0</v>
      </c>
      <c r="BG270" s="142">
        <f t="shared" si="36"/>
        <v>0</v>
      </c>
      <c r="BH270" s="142">
        <f t="shared" si="37"/>
        <v>0</v>
      </c>
      <c r="BI270" s="142">
        <f t="shared" si="38"/>
        <v>0</v>
      </c>
      <c r="BJ270" s="16" t="s">
        <v>77</v>
      </c>
      <c r="BK270" s="142">
        <f t="shared" si="39"/>
        <v>0</v>
      </c>
      <c r="BL270" s="16" t="s">
        <v>336</v>
      </c>
      <c r="BM270" s="141" t="s">
        <v>1847</v>
      </c>
    </row>
    <row r="271" spans="2:65" s="1" customFormat="1" ht="24.2" customHeight="1">
      <c r="B271" s="31"/>
      <c r="C271" s="130" t="s">
        <v>1848</v>
      </c>
      <c r="D271" s="130" t="s">
        <v>185</v>
      </c>
      <c r="E271" s="131" t="s">
        <v>1849</v>
      </c>
      <c r="F271" s="132" t="s">
        <v>1850</v>
      </c>
      <c r="G271" s="133" t="s">
        <v>292</v>
      </c>
      <c r="H271" s="134">
        <v>20</v>
      </c>
      <c r="I271" s="135"/>
      <c r="J271" s="136">
        <f t="shared" si="30"/>
        <v>0</v>
      </c>
      <c r="K271" s="132" t="s">
        <v>1250</v>
      </c>
      <c r="L271" s="31"/>
      <c r="M271" s="137" t="s">
        <v>19</v>
      </c>
      <c r="N271" s="138" t="s">
        <v>41</v>
      </c>
      <c r="P271" s="139">
        <f t="shared" si="31"/>
        <v>0</v>
      </c>
      <c r="Q271" s="139">
        <v>0</v>
      </c>
      <c r="R271" s="139">
        <f t="shared" si="32"/>
        <v>0</v>
      </c>
      <c r="S271" s="139">
        <v>0</v>
      </c>
      <c r="T271" s="140">
        <f t="shared" si="33"/>
        <v>0</v>
      </c>
      <c r="AR271" s="141" t="s">
        <v>336</v>
      </c>
      <c r="AT271" s="141" t="s">
        <v>185</v>
      </c>
      <c r="AU271" s="141" t="s">
        <v>79</v>
      </c>
      <c r="AY271" s="16" t="s">
        <v>182</v>
      </c>
      <c r="BE271" s="142">
        <f t="shared" si="34"/>
        <v>0</v>
      </c>
      <c r="BF271" s="142">
        <f t="shared" si="35"/>
        <v>0</v>
      </c>
      <c r="BG271" s="142">
        <f t="shared" si="36"/>
        <v>0</v>
      </c>
      <c r="BH271" s="142">
        <f t="shared" si="37"/>
        <v>0</v>
      </c>
      <c r="BI271" s="142">
        <f t="shared" si="38"/>
        <v>0</v>
      </c>
      <c r="BJ271" s="16" t="s">
        <v>77</v>
      </c>
      <c r="BK271" s="142">
        <f t="shared" si="39"/>
        <v>0</v>
      </c>
      <c r="BL271" s="16" t="s">
        <v>336</v>
      </c>
      <c r="BM271" s="141" t="s">
        <v>1851</v>
      </c>
    </row>
    <row r="272" spans="2:65" s="1" customFormat="1" ht="44.25" customHeight="1">
      <c r="B272" s="31"/>
      <c r="C272" s="130" t="s">
        <v>1852</v>
      </c>
      <c r="D272" s="130" t="s">
        <v>185</v>
      </c>
      <c r="E272" s="131" t="s">
        <v>1853</v>
      </c>
      <c r="F272" s="132" t="s">
        <v>1854</v>
      </c>
      <c r="G272" s="133" t="s">
        <v>202</v>
      </c>
      <c r="H272" s="134">
        <v>0.799</v>
      </c>
      <c r="I272" s="135"/>
      <c r="J272" s="136">
        <f t="shared" si="30"/>
        <v>0</v>
      </c>
      <c r="K272" s="132" t="s">
        <v>1250</v>
      </c>
      <c r="L272" s="31"/>
      <c r="M272" s="137" t="s">
        <v>19</v>
      </c>
      <c r="N272" s="138" t="s">
        <v>41</v>
      </c>
      <c r="P272" s="139">
        <f t="shared" si="31"/>
        <v>0</v>
      </c>
      <c r="Q272" s="139">
        <v>0</v>
      </c>
      <c r="R272" s="139">
        <f t="shared" si="32"/>
        <v>0</v>
      </c>
      <c r="S272" s="139">
        <v>0</v>
      </c>
      <c r="T272" s="140">
        <f t="shared" si="33"/>
        <v>0</v>
      </c>
      <c r="AR272" s="141" t="s">
        <v>336</v>
      </c>
      <c r="AT272" s="141" t="s">
        <v>185</v>
      </c>
      <c r="AU272" s="141" t="s">
        <v>79</v>
      </c>
      <c r="AY272" s="16" t="s">
        <v>182</v>
      </c>
      <c r="BE272" s="142">
        <f t="shared" si="34"/>
        <v>0</v>
      </c>
      <c r="BF272" s="142">
        <f t="shared" si="35"/>
        <v>0</v>
      </c>
      <c r="BG272" s="142">
        <f t="shared" si="36"/>
        <v>0</v>
      </c>
      <c r="BH272" s="142">
        <f t="shared" si="37"/>
        <v>0</v>
      </c>
      <c r="BI272" s="142">
        <f t="shared" si="38"/>
        <v>0</v>
      </c>
      <c r="BJ272" s="16" t="s">
        <v>77</v>
      </c>
      <c r="BK272" s="142">
        <f t="shared" si="39"/>
        <v>0</v>
      </c>
      <c r="BL272" s="16" t="s">
        <v>336</v>
      </c>
      <c r="BM272" s="141" t="s">
        <v>1855</v>
      </c>
    </row>
    <row r="273" spans="2:63" s="11" customFormat="1" ht="22.9" customHeight="1">
      <c r="B273" s="118"/>
      <c r="D273" s="119" t="s">
        <v>69</v>
      </c>
      <c r="E273" s="128" t="s">
        <v>1856</v>
      </c>
      <c r="F273" s="128" t="s">
        <v>1857</v>
      </c>
      <c r="I273" s="121"/>
      <c r="J273" s="129">
        <f>BK273</f>
        <v>0</v>
      </c>
      <c r="L273" s="118"/>
      <c r="M273" s="123"/>
      <c r="P273" s="124">
        <f>SUM(P274:P310)</f>
        <v>0</v>
      </c>
      <c r="R273" s="124">
        <f>SUM(R274:R310)</f>
        <v>1.31875</v>
      </c>
      <c r="T273" s="125">
        <f>SUM(T274:T310)</f>
        <v>0</v>
      </c>
      <c r="AR273" s="119" t="s">
        <v>79</v>
      </c>
      <c r="AT273" s="126" t="s">
        <v>69</v>
      </c>
      <c r="AU273" s="126" t="s">
        <v>77</v>
      </c>
      <c r="AY273" s="119" t="s">
        <v>182</v>
      </c>
      <c r="BK273" s="127">
        <f>SUM(BK274:BK310)</f>
        <v>0</v>
      </c>
    </row>
    <row r="274" spans="2:65" s="1" customFormat="1" ht="24.2" customHeight="1">
      <c r="B274" s="31"/>
      <c r="C274" s="130" t="s">
        <v>1858</v>
      </c>
      <c r="D274" s="130" t="s">
        <v>185</v>
      </c>
      <c r="E274" s="131" t="s">
        <v>1859</v>
      </c>
      <c r="F274" s="132" t="s">
        <v>1860</v>
      </c>
      <c r="G274" s="133" t="s">
        <v>292</v>
      </c>
      <c r="H274" s="134">
        <v>213</v>
      </c>
      <c r="I274" s="135"/>
      <c r="J274" s="136">
        <f aca="true" t="shared" si="40" ref="J274:J286">ROUND(I274*H274,2)</f>
        <v>0</v>
      </c>
      <c r="K274" s="132" t="s">
        <v>1250</v>
      </c>
      <c r="L274" s="31"/>
      <c r="M274" s="137" t="s">
        <v>19</v>
      </c>
      <c r="N274" s="138" t="s">
        <v>41</v>
      </c>
      <c r="P274" s="139">
        <f aca="true" t="shared" si="41" ref="P274:P286">O274*H274</f>
        <v>0</v>
      </c>
      <c r="Q274" s="139">
        <v>0.00028</v>
      </c>
      <c r="R274" s="139">
        <f aca="true" t="shared" si="42" ref="R274:R286">Q274*H274</f>
        <v>0.05963999999999999</v>
      </c>
      <c r="S274" s="139">
        <v>0</v>
      </c>
      <c r="T274" s="140">
        <f aca="true" t="shared" si="43" ref="T274:T286">S274*H274</f>
        <v>0</v>
      </c>
      <c r="AR274" s="141" t="s">
        <v>336</v>
      </c>
      <c r="AT274" s="141" t="s">
        <v>185</v>
      </c>
      <c r="AU274" s="141" t="s">
        <v>79</v>
      </c>
      <c r="AY274" s="16" t="s">
        <v>182</v>
      </c>
      <c r="BE274" s="142">
        <f aca="true" t="shared" si="44" ref="BE274:BE286">IF(N274="základní",J274,0)</f>
        <v>0</v>
      </c>
      <c r="BF274" s="142">
        <f aca="true" t="shared" si="45" ref="BF274:BF286">IF(N274="snížená",J274,0)</f>
        <v>0</v>
      </c>
      <c r="BG274" s="142">
        <f aca="true" t="shared" si="46" ref="BG274:BG286">IF(N274="zákl. přenesená",J274,0)</f>
        <v>0</v>
      </c>
      <c r="BH274" s="142">
        <f aca="true" t="shared" si="47" ref="BH274:BH286">IF(N274="sníž. přenesená",J274,0)</f>
        <v>0</v>
      </c>
      <c r="BI274" s="142">
        <f aca="true" t="shared" si="48" ref="BI274:BI286">IF(N274="nulová",J274,0)</f>
        <v>0</v>
      </c>
      <c r="BJ274" s="16" t="s">
        <v>77</v>
      </c>
      <c r="BK274" s="142">
        <f aca="true" t="shared" si="49" ref="BK274:BK286">ROUND(I274*H274,2)</f>
        <v>0</v>
      </c>
      <c r="BL274" s="16" t="s">
        <v>336</v>
      </c>
      <c r="BM274" s="141" t="s">
        <v>1861</v>
      </c>
    </row>
    <row r="275" spans="2:65" s="1" customFormat="1" ht="24.2" customHeight="1">
      <c r="B275" s="31"/>
      <c r="C275" s="165" t="s">
        <v>1862</v>
      </c>
      <c r="D275" s="165" t="s">
        <v>277</v>
      </c>
      <c r="E275" s="166" t="s">
        <v>1863</v>
      </c>
      <c r="F275" s="167" t="s">
        <v>1864</v>
      </c>
      <c r="G275" s="168" t="s">
        <v>292</v>
      </c>
      <c r="H275" s="169">
        <v>213</v>
      </c>
      <c r="I275" s="170"/>
      <c r="J275" s="171">
        <f t="shared" si="40"/>
        <v>0</v>
      </c>
      <c r="K275" s="167" t="s">
        <v>287</v>
      </c>
      <c r="L275" s="172"/>
      <c r="M275" s="173" t="s">
        <v>19</v>
      </c>
      <c r="N275" s="174" t="s">
        <v>41</v>
      </c>
      <c r="P275" s="139">
        <f t="shared" si="41"/>
        <v>0</v>
      </c>
      <c r="Q275" s="139">
        <v>0.00011</v>
      </c>
      <c r="R275" s="139">
        <f t="shared" si="42"/>
        <v>0.02343</v>
      </c>
      <c r="S275" s="139">
        <v>0</v>
      </c>
      <c r="T275" s="140">
        <f t="shared" si="43"/>
        <v>0</v>
      </c>
      <c r="AR275" s="141" t="s">
        <v>353</v>
      </c>
      <c r="AT275" s="141" t="s">
        <v>277</v>
      </c>
      <c r="AU275" s="141" t="s">
        <v>79</v>
      </c>
      <c r="AY275" s="16" t="s">
        <v>182</v>
      </c>
      <c r="BE275" s="142">
        <f t="shared" si="44"/>
        <v>0</v>
      </c>
      <c r="BF275" s="142">
        <f t="shared" si="45"/>
        <v>0</v>
      </c>
      <c r="BG275" s="142">
        <f t="shared" si="46"/>
        <v>0</v>
      </c>
      <c r="BH275" s="142">
        <f t="shared" si="47"/>
        <v>0</v>
      </c>
      <c r="BI275" s="142">
        <f t="shared" si="48"/>
        <v>0</v>
      </c>
      <c r="BJ275" s="16" t="s">
        <v>77</v>
      </c>
      <c r="BK275" s="142">
        <f t="shared" si="49"/>
        <v>0</v>
      </c>
      <c r="BL275" s="16" t="s">
        <v>336</v>
      </c>
      <c r="BM275" s="141" t="s">
        <v>1865</v>
      </c>
    </row>
    <row r="276" spans="2:65" s="1" customFormat="1" ht="24.2" customHeight="1">
      <c r="B276" s="31"/>
      <c r="C276" s="130" t="s">
        <v>1866</v>
      </c>
      <c r="D276" s="130" t="s">
        <v>185</v>
      </c>
      <c r="E276" s="131" t="s">
        <v>1867</v>
      </c>
      <c r="F276" s="132" t="s">
        <v>1868</v>
      </c>
      <c r="G276" s="133" t="s">
        <v>292</v>
      </c>
      <c r="H276" s="134">
        <v>292</v>
      </c>
      <c r="I276" s="135"/>
      <c r="J276" s="136">
        <f t="shared" si="40"/>
        <v>0</v>
      </c>
      <c r="K276" s="132" t="s">
        <v>1250</v>
      </c>
      <c r="L276" s="31"/>
      <c r="M276" s="137" t="s">
        <v>19</v>
      </c>
      <c r="N276" s="138" t="s">
        <v>41</v>
      </c>
      <c r="P276" s="139">
        <f t="shared" si="41"/>
        <v>0</v>
      </c>
      <c r="Q276" s="139">
        <v>0.00034</v>
      </c>
      <c r="R276" s="139">
        <f t="shared" si="42"/>
        <v>0.09928000000000001</v>
      </c>
      <c r="S276" s="139">
        <v>0</v>
      </c>
      <c r="T276" s="140">
        <f t="shared" si="43"/>
        <v>0</v>
      </c>
      <c r="AR276" s="141" t="s">
        <v>336</v>
      </c>
      <c r="AT276" s="141" t="s">
        <v>185</v>
      </c>
      <c r="AU276" s="141" t="s">
        <v>79</v>
      </c>
      <c r="AY276" s="16" t="s">
        <v>182</v>
      </c>
      <c r="BE276" s="142">
        <f t="shared" si="44"/>
        <v>0</v>
      </c>
      <c r="BF276" s="142">
        <f t="shared" si="45"/>
        <v>0</v>
      </c>
      <c r="BG276" s="142">
        <f t="shared" si="46"/>
        <v>0</v>
      </c>
      <c r="BH276" s="142">
        <f t="shared" si="47"/>
        <v>0</v>
      </c>
      <c r="BI276" s="142">
        <f t="shared" si="48"/>
        <v>0</v>
      </c>
      <c r="BJ276" s="16" t="s">
        <v>77</v>
      </c>
      <c r="BK276" s="142">
        <f t="shared" si="49"/>
        <v>0</v>
      </c>
      <c r="BL276" s="16" t="s">
        <v>336</v>
      </c>
      <c r="BM276" s="141" t="s">
        <v>1869</v>
      </c>
    </row>
    <row r="277" spans="2:65" s="1" customFormat="1" ht="24.2" customHeight="1">
      <c r="B277" s="31"/>
      <c r="C277" s="165" t="s">
        <v>1870</v>
      </c>
      <c r="D277" s="165" t="s">
        <v>277</v>
      </c>
      <c r="E277" s="166" t="s">
        <v>1871</v>
      </c>
      <c r="F277" s="167" t="s">
        <v>1872</v>
      </c>
      <c r="G277" s="168" t="s">
        <v>292</v>
      </c>
      <c r="H277" s="169">
        <v>292</v>
      </c>
      <c r="I277" s="170"/>
      <c r="J277" s="171">
        <f t="shared" si="40"/>
        <v>0</v>
      </c>
      <c r="K277" s="167" t="s">
        <v>287</v>
      </c>
      <c r="L277" s="172"/>
      <c r="M277" s="173" t="s">
        <v>19</v>
      </c>
      <c r="N277" s="174" t="s">
        <v>41</v>
      </c>
      <c r="P277" s="139">
        <f t="shared" si="41"/>
        <v>0</v>
      </c>
      <c r="Q277" s="139">
        <v>0.00015</v>
      </c>
      <c r="R277" s="139">
        <f t="shared" si="42"/>
        <v>0.0438</v>
      </c>
      <c r="S277" s="139">
        <v>0</v>
      </c>
      <c r="T277" s="140">
        <f t="shared" si="43"/>
        <v>0</v>
      </c>
      <c r="AR277" s="141" t="s">
        <v>353</v>
      </c>
      <c r="AT277" s="141" t="s">
        <v>277</v>
      </c>
      <c r="AU277" s="141" t="s">
        <v>79</v>
      </c>
      <c r="AY277" s="16" t="s">
        <v>182</v>
      </c>
      <c r="BE277" s="142">
        <f t="shared" si="44"/>
        <v>0</v>
      </c>
      <c r="BF277" s="142">
        <f t="shared" si="45"/>
        <v>0</v>
      </c>
      <c r="BG277" s="142">
        <f t="shared" si="46"/>
        <v>0</v>
      </c>
      <c r="BH277" s="142">
        <f t="shared" si="47"/>
        <v>0</v>
      </c>
      <c r="BI277" s="142">
        <f t="shared" si="48"/>
        <v>0</v>
      </c>
      <c r="BJ277" s="16" t="s">
        <v>77</v>
      </c>
      <c r="BK277" s="142">
        <f t="shared" si="49"/>
        <v>0</v>
      </c>
      <c r="BL277" s="16" t="s">
        <v>336</v>
      </c>
      <c r="BM277" s="141" t="s">
        <v>1873</v>
      </c>
    </row>
    <row r="278" spans="2:65" s="1" customFormat="1" ht="24.2" customHeight="1">
      <c r="B278" s="31"/>
      <c r="C278" s="130" t="s">
        <v>1874</v>
      </c>
      <c r="D278" s="130" t="s">
        <v>185</v>
      </c>
      <c r="E278" s="131" t="s">
        <v>1875</v>
      </c>
      <c r="F278" s="132" t="s">
        <v>1876</v>
      </c>
      <c r="G278" s="133" t="s">
        <v>292</v>
      </c>
      <c r="H278" s="134">
        <v>205</v>
      </c>
      <c r="I278" s="135"/>
      <c r="J278" s="136">
        <f t="shared" si="40"/>
        <v>0</v>
      </c>
      <c r="K278" s="132" t="s">
        <v>1250</v>
      </c>
      <c r="L278" s="31"/>
      <c r="M278" s="137" t="s">
        <v>19</v>
      </c>
      <c r="N278" s="138" t="s">
        <v>41</v>
      </c>
      <c r="P278" s="139">
        <f t="shared" si="41"/>
        <v>0</v>
      </c>
      <c r="Q278" s="139">
        <v>0.00043</v>
      </c>
      <c r="R278" s="139">
        <f t="shared" si="42"/>
        <v>0.08814999999999999</v>
      </c>
      <c r="S278" s="139">
        <v>0</v>
      </c>
      <c r="T278" s="140">
        <f t="shared" si="43"/>
        <v>0</v>
      </c>
      <c r="AR278" s="141" t="s">
        <v>336</v>
      </c>
      <c r="AT278" s="141" t="s">
        <v>185</v>
      </c>
      <c r="AU278" s="141" t="s">
        <v>79</v>
      </c>
      <c r="AY278" s="16" t="s">
        <v>182</v>
      </c>
      <c r="BE278" s="142">
        <f t="shared" si="44"/>
        <v>0</v>
      </c>
      <c r="BF278" s="142">
        <f t="shared" si="45"/>
        <v>0</v>
      </c>
      <c r="BG278" s="142">
        <f t="shared" si="46"/>
        <v>0</v>
      </c>
      <c r="BH278" s="142">
        <f t="shared" si="47"/>
        <v>0</v>
      </c>
      <c r="BI278" s="142">
        <f t="shared" si="48"/>
        <v>0</v>
      </c>
      <c r="BJ278" s="16" t="s">
        <v>77</v>
      </c>
      <c r="BK278" s="142">
        <f t="shared" si="49"/>
        <v>0</v>
      </c>
      <c r="BL278" s="16" t="s">
        <v>336</v>
      </c>
      <c r="BM278" s="141" t="s">
        <v>1877</v>
      </c>
    </row>
    <row r="279" spans="2:65" s="1" customFormat="1" ht="24.2" customHeight="1">
      <c r="B279" s="31"/>
      <c r="C279" s="165" t="s">
        <v>1878</v>
      </c>
      <c r="D279" s="165" t="s">
        <v>277</v>
      </c>
      <c r="E279" s="166" t="s">
        <v>1879</v>
      </c>
      <c r="F279" s="167" t="s">
        <v>1880</v>
      </c>
      <c r="G279" s="168" t="s">
        <v>292</v>
      </c>
      <c r="H279" s="169">
        <v>205</v>
      </c>
      <c r="I279" s="170"/>
      <c r="J279" s="171">
        <f t="shared" si="40"/>
        <v>0</v>
      </c>
      <c r="K279" s="167" t="s">
        <v>287</v>
      </c>
      <c r="L279" s="172"/>
      <c r="M279" s="173" t="s">
        <v>19</v>
      </c>
      <c r="N279" s="174" t="s">
        <v>41</v>
      </c>
      <c r="P279" s="139">
        <f t="shared" si="41"/>
        <v>0</v>
      </c>
      <c r="Q279" s="139">
        <v>0.00021</v>
      </c>
      <c r="R279" s="139">
        <f t="shared" si="42"/>
        <v>0.043050000000000005</v>
      </c>
      <c r="S279" s="139">
        <v>0</v>
      </c>
      <c r="T279" s="140">
        <f t="shared" si="43"/>
        <v>0</v>
      </c>
      <c r="AR279" s="141" t="s">
        <v>353</v>
      </c>
      <c r="AT279" s="141" t="s">
        <v>277</v>
      </c>
      <c r="AU279" s="141" t="s">
        <v>79</v>
      </c>
      <c r="AY279" s="16" t="s">
        <v>182</v>
      </c>
      <c r="BE279" s="142">
        <f t="shared" si="44"/>
        <v>0</v>
      </c>
      <c r="BF279" s="142">
        <f t="shared" si="45"/>
        <v>0</v>
      </c>
      <c r="BG279" s="142">
        <f t="shared" si="46"/>
        <v>0</v>
      </c>
      <c r="BH279" s="142">
        <f t="shared" si="47"/>
        <v>0</v>
      </c>
      <c r="BI279" s="142">
        <f t="shared" si="48"/>
        <v>0</v>
      </c>
      <c r="BJ279" s="16" t="s">
        <v>77</v>
      </c>
      <c r="BK279" s="142">
        <f t="shared" si="49"/>
        <v>0</v>
      </c>
      <c r="BL279" s="16" t="s">
        <v>336</v>
      </c>
      <c r="BM279" s="141" t="s">
        <v>1881</v>
      </c>
    </row>
    <row r="280" spans="2:65" s="1" customFormat="1" ht="24.2" customHeight="1">
      <c r="B280" s="31"/>
      <c r="C280" s="130" t="s">
        <v>1882</v>
      </c>
      <c r="D280" s="130" t="s">
        <v>185</v>
      </c>
      <c r="E280" s="131" t="s">
        <v>1883</v>
      </c>
      <c r="F280" s="132" t="s">
        <v>1884</v>
      </c>
      <c r="G280" s="133" t="s">
        <v>292</v>
      </c>
      <c r="H280" s="134">
        <v>101</v>
      </c>
      <c r="I280" s="135"/>
      <c r="J280" s="136">
        <f t="shared" si="40"/>
        <v>0</v>
      </c>
      <c r="K280" s="132" t="s">
        <v>1250</v>
      </c>
      <c r="L280" s="31"/>
      <c r="M280" s="137" t="s">
        <v>19</v>
      </c>
      <c r="N280" s="138" t="s">
        <v>41</v>
      </c>
      <c r="P280" s="139">
        <f t="shared" si="41"/>
        <v>0</v>
      </c>
      <c r="Q280" s="139">
        <v>0.00051</v>
      </c>
      <c r="R280" s="139">
        <f t="shared" si="42"/>
        <v>0.05151</v>
      </c>
      <c r="S280" s="139">
        <v>0</v>
      </c>
      <c r="T280" s="140">
        <f t="shared" si="43"/>
        <v>0</v>
      </c>
      <c r="AR280" s="141" t="s">
        <v>336</v>
      </c>
      <c r="AT280" s="141" t="s">
        <v>185</v>
      </c>
      <c r="AU280" s="141" t="s">
        <v>79</v>
      </c>
      <c r="AY280" s="16" t="s">
        <v>182</v>
      </c>
      <c r="BE280" s="142">
        <f t="shared" si="44"/>
        <v>0</v>
      </c>
      <c r="BF280" s="142">
        <f t="shared" si="45"/>
        <v>0</v>
      </c>
      <c r="BG280" s="142">
        <f t="shared" si="46"/>
        <v>0</v>
      </c>
      <c r="BH280" s="142">
        <f t="shared" si="47"/>
        <v>0</v>
      </c>
      <c r="BI280" s="142">
        <f t="shared" si="48"/>
        <v>0</v>
      </c>
      <c r="BJ280" s="16" t="s">
        <v>77</v>
      </c>
      <c r="BK280" s="142">
        <f t="shared" si="49"/>
        <v>0</v>
      </c>
      <c r="BL280" s="16" t="s">
        <v>336</v>
      </c>
      <c r="BM280" s="141" t="s">
        <v>1885</v>
      </c>
    </row>
    <row r="281" spans="2:65" s="1" customFormat="1" ht="24.2" customHeight="1">
      <c r="B281" s="31"/>
      <c r="C281" s="165" t="s">
        <v>1886</v>
      </c>
      <c r="D281" s="165" t="s">
        <v>277</v>
      </c>
      <c r="E281" s="166" t="s">
        <v>1887</v>
      </c>
      <c r="F281" s="167" t="s">
        <v>1888</v>
      </c>
      <c r="G281" s="168" t="s">
        <v>292</v>
      </c>
      <c r="H281" s="169">
        <v>101</v>
      </c>
      <c r="I281" s="170"/>
      <c r="J281" s="171">
        <f t="shared" si="40"/>
        <v>0</v>
      </c>
      <c r="K281" s="167" t="s">
        <v>287</v>
      </c>
      <c r="L281" s="172"/>
      <c r="M281" s="173" t="s">
        <v>19</v>
      </c>
      <c r="N281" s="174" t="s">
        <v>41</v>
      </c>
      <c r="P281" s="139">
        <f t="shared" si="41"/>
        <v>0</v>
      </c>
      <c r="Q281" s="139">
        <v>0.00034</v>
      </c>
      <c r="R281" s="139">
        <f t="shared" si="42"/>
        <v>0.03434</v>
      </c>
      <c r="S281" s="139">
        <v>0</v>
      </c>
      <c r="T281" s="140">
        <f t="shared" si="43"/>
        <v>0</v>
      </c>
      <c r="AR281" s="141" t="s">
        <v>353</v>
      </c>
      <c r="AT281" s="141" t="s">
        <v>277</v>
      </c>
      <c r="AU281" s="141" t="s">
        <v>79</v>
      </c>
      <c r="AY281" s="16" t="s">
        <v>182</v>
      </c>
      <c r="BE281" s="142">
        <f t="shared" si="44"/>
        <v>0</v>
      </c>
      <c r="BF281" s="142">
        <f t="shared" si="45"/>
        <v>0</v>
      </c>
      <c r="BG281" s="142">
        <f t="shared" si="46"/>
        <v>0</v>
      </c>
      <c r="BH281" s="142">
        <f t="shared" si="47"/>
        <v>0</v>
      </c>
      <c r="BI281" s="142">
        <f t="shared" si="48"/>
        <v>0</v>
      </c>
      <c r="BJ281" s="16" t="s">
        <v>77</v>
      </c>
      <c r="BK281" s="142">
        <f t="shared" si="49"/>
        <v>0</v>
      </c>
      <c r="BL281" s="16" t="s">
        <v>336</v>
      </c>
      <c r="BM281" s="141" t="s">
        <v>1889</v>
      </c>
    </row>
    <row r="282" spans="2:65" s="1" customFormat="1" ht="24.2" customHeight="1">
      <c r="B282" s="31"/>
      <c r="C282" s="130" t="s">
        <v>1890</v>
      </c>
      <c r="D282" s="130" t="s">
        <v>185</v>
      </c>
      <c r="E282" s="131" t="s">
        <v>1891</v>
      </c>
      <c r="F282" s="132" t="s">
        <v>1892</v>
      </c>
      <c r="G282" s="133" t="s">
        <v>292</v>
      </c>
      <c r="H282" s="134">
        <v>180</v>
      </c>
      <c r="I282" s="135"/>
      <c r="J282" s="136">
        <f t="shared" si="40"/>
        <v>0</v>
      </c>
      <c r="K282" s="132" t="s">
        <v>1250</v>
      </c>
      <c r="L282" s="31"/>
      <c r="M282" s="137" t="s">
        <v>19</v>
      </c>
      <c r="N282" s="138" t="s">
        <v>41</v>
      </c>
      <c r="P282" s="139">
        <f t="shared" si="41"/>
        <v>0</v>
      </c>
      <c r="Q282" s="139">
        <v>0.00066</v>
      </c>
      <c r="R282" s="139">
        <f t="shared" si="42"/>
        <v>0.1188</v>
      </c>
      <c r="S282" s="139">
        <v>0</v>
      </c>
      <c r="T282" s="140">
        <f t="shared" si="43"/>
        <v>0</v>
      </c>
      <c r="AR282" s="141" t="s">
        <v>336</v>
      </c>
      <c r="AT282" s="141" t="s">
        <v>185</v>
      </c>
      <c r="AU282" s="141" t="s">
        <v>79</v>
      </c>
      <c r="AY282" s="16" t="s">
        <v>182</v>
      </c>
      <c r="BE282" s="142">
        <f t="shared" si="44"/>
        <v>0</v>
      </c>
      <c r="BF282" s="142">
        <f t="shared" si="45"/>
        <v>0</v>
      </c>
      <c r="BG282" s="142">
        <f t="shared" si="46"/>
        <v>0</v>
      </c>
      <c r="BH282" s="142">
        <f t="shared" si="47"/>
        <v>0</v>
      </c>
      <c r="BI282" s="142">
        <f t="shared" si="48"/>
        <v>0</v>
      </c>
      <c r="BJ282" s="16" t="s">
        <v>77</v>
      </c>
      <c r="BK282" s="142">
        <f t="shared" si="49"/>
        <v>0</v>
      </c>
      <c r="BL282" s="16" t="s">
        <v>336</v>
      </c>
      <c r="BM282" s="141" t="s">
        <v>1893</v>
      </c>
    </row>
    <row r="283" spans="2:65" s="1" customFormat="1" ht="24.2" customHeight="1">
      <c r="B283" s="31"/>
      <c r="C283" s="165" t="s">
        <v>1894</v>
      </c>
      <c r="D283" s="165" t="s">
        <v>277</v>
      </c>
      <c r="E283" s="166" t="s">
        <v>1895</v>
      </c>
      <c r="F283" s="167" t="s">
        <v>1896</v>
      </c>
      <c r="G283" s="168" t="s">
        <v>292</v>
      </c>
      <c r="H283" s="169">
        <v>180</v>
      </c>
      <c r="I283" s="170"/>
      <c r="J283" s="171">
        <f t="shared" si="40"/>
        <v>0</v>
      </c>
      <c r="K283" s="167" t="s">
        <v>287</v>
      </c>
      <c r="L283" s="172"/>
      <c r="M283" s="173" t="s">
        <v>19</v>
      </c>
      <c r="N283" s="174" t="s">
        <v>41</v>
      </c>
      <c r="P283" s="139">
        <f t="shared" si="41"/>
        <v>0</v>
      </c>
      <c r="Q283" s="139">
        <v>0.00055</v>
      </c>
      <c r="R283" s="139">
        <f t="shared" si="42"/>
        <v>0.099</v>
      </c>
      <c r="S283" s="139">
        <v>0</v>
      </c>
      <c r="T283" s="140">
        <f t="shared" si="43"/>
        <v>0</v>
      </c>
      <c r="AR283" s="141" t="s">
        <v>353</v>
      </c>
      <c r="AT283" s="141" t="s">
        <v>277</v>
      </c>
      <c r="AU283" s="141" t="s">
        <v>79</v>
      </c>
      <c r="AY283" s="16" t="s">
        <v>182</v>
      </c>
      <c r="BE283" s="142">
        <f t="shared" si="44"/>
        <v>0</v>
      </c>
      <c r="BF283" s="142">
        <f t="shared" si="45"/>
        <v>0</v>
      </c>
      <c r="BG283" s="142">
        <f t="shared" si="46"/>
        <v>0</v>
      </c>
      <c r="BH283" s="142">
        <f t="shared" si="47"/>
        <v>0</v>
      </c>
      <c r="BI283" s="142">
        <f t="shared" si="48"/>
        <v>0</v>
      </c>
      <c r="BJ283" s="16" t="s">
        <v>77</v>
      </c>
      <c r="BK283" s="142">
        <f t="shared" si="49"/>
        <v>0</v>
      </c>
      <c r="BL283" s="16" t="s">
        <v>336</v>
      </c>
      <c r="BM283" s="141" t="s">
        <v>1897</v>
      </c>
    </row>
    <row r="284" spans="2:65" s="1" customFormat="1" ht="24.2" customHeight="1">
      <c r="B284" s="31"/>
      <c r="C284" s="130" t="s">
        <v>1898</v>
      </c>
      <c r="D284" s="130" t="s">
        <v>185</v>
      </c>
      <c r="E284" s="131" t="s">
        <v>1899</v>
      </c>
      <c r="F284" s="132" t="s">
        <v>1900</v>
      </c>
      <c r="G284" s="133" t="s">
        <v>292</v>
      </c>
      <c r="H284" s="134">
        <v>6</v>
      </c>
      <c r="I284" s="135"/>
      <c r="J284" s="136">
        <f t="shared" si="40"/>
        <v>0</v>
      </c>
      <c r="K284" s="132" t="s">
        <v>1250</v>
      </c>
      <c r="L284" s="31"/>
      <c r="M284" s="137" t="s">
        <v>19</v>
      </c>
      <c r="N284" s="138" t="s">
        <v>41</v>
      </c>
      <c r="P284" s="139">
        <f t="shared" si="41"/>
        <v>0</v>
      </c>
      <c r="Q284" s="139">
        <v>0.00081</v>
      </c>
      <c r="R284" s="139">
        <f t="shared" si="42"/>
        <v>0.00486</v>
      </c>
      <c r="S284" s="139">
        <v>0</v>
      </c>
      <c r="T284" s="140">
        <f t="shared" si="43"/>
        <v>0</v>
      </c>
      <c r="AR284" s="141" t="s">
        <v>336</v>
      </c>
      <c r="AT284" s="141" t="s">
        <v>185</v>
      </c>
      <c r="AU284" s="141" t="s">
        <v>79</v>
      </c>
      <c r="AY284" s="16" t="s">
        <v>182</v>
      </c>
      <c r="BE284" s="142">
        <f t="shared" si="44"/>
        <v>0</v>
      </c>
      <c r="BF284" s="142">
        <f t="shared" si="45"/>
        <v>0</v>
      </c>
      <c r="BG284" s="142">
        <f t="shared" si="46"/>
        <v>0</v>
      </c>
      <c r="BH284" s="142">
        <f t="shared" si="47"/>
        <v>0</v>
      </c>
      <c r="BI284" s="142">
        <f t="shared" si="48"/>
        <v>0</v>
      </c>
      <c r="BJ284" s="16" t="s">
        <v>77</v>
      </c>
      <c r="BK284" s="142">
        <f t="shared" si="49"/>
        <v>0</v>
      </c>
      <c r="BL284" s="16" t="s">
        <v>336</v>
      </c>
      <c r="BM284" s="141" t="s">
        <v>1901</v>
      </c>
    </row>
    <row r="285" spans="2:65" s="1" customFormat="1" ht="24.2" customHeight="1">
      <c r="B285" s="31"/>
      <c r="C285" s="165" t="s">
        <v>1902</v>
      </c>
      <c r="D285" s="165" t="s">
        <v>277</v>
      </c>
      <c r="E285" s="166" t="s">
        <v>1903</v>
      </c>
      <c r="F285" s="167" t="s">
        <v>1904</v>
      </c>
      <c r="G285" s="168" t="s">
        <v>292</v>
      </c>
      <c r="H285" s="169">
        <v>6</v>
      </c>
      <c r="I285" s="170"/>
      <c r="J285" s="171">
        <f t="shared" si="40"/>
        <v>0</v>
      </c>
      <c r="K285" s="167" t="s">
        <v>287</v>
      </c>
      <c r="L285" s="172"/>
      <c r="M285" s="173" t="s">
        <v>19</v>
      </c>
      <c r="N285" s="174" t="s">
        <v>41</v>
      </c>
      <c r="P285" s="139">
        <f t="shared" si="41"/>
        <v>0</v>
      </c>
      <c r="Q285" s="139">
        <v>0.00082</v>
      </c>
      <c r="R285" s="139">
        <f t="shared" si="42"/>
        <v>0.00492</v>
      </c>
      <c r="S285" s="139">
        <v>0</v>
      </c>
      <c r="T285" s="140">
        <f t="shared" si="43"/>
        <v>0</v>
      </c>
      <c r="AR285" s="141" t="s">
        <v>353</v>
      </c>
      <c r="AT285" s="141" t="s">
        <v>277</v>
      </c>
      <c r="AU285" s="141" t="s">
        <v>79</v>
      </c>
      <c r="AY285" s="16" t="s">
        <v>182</v>
      </c>
      <c r="BE285" s="142">
        <f t="shared" si="44"/>
        <v>0</v>
      </c>
      <c r="BF285" s="142">
        <f t="shared" si="45"/>
        <v>0</v>
      </c>
      <c r="BG285" s="142">
        <f t="shared" si="46"/>
        <v>0</v>
      </c>
      <c r="BH285" s="142">
        <f t="shared" si="47"/>
        <v>0</v>
      </c>
      <c r="BI285" s="142">
        <f t="shared" si="48"/>
        <v>0</v>
      </c>
      <c r="BJ285" s="16" t="s">
        <v>77</v>
      </c>
      <c r="BK285" s="142">
        <f t="shared" si="49"/>
        <v>0</v>
      </c>
      <c r="BL285" s="16" t="s">
        <v>336</v>
      </c>
      <c r="BM285" s="141" t="s">
        <v>1905</v>
      </c>
    </row>
    <row r="286" spans="2:65" s="1" customFormat="1" ht="55.5" customHeight="1">
      <c r="B286" s="31"/>
      <c r="C286" s="130" t="s">
        <v>1906</v>
      </c>
      <c r="D286" s="130" t="s">
        <v>185</v>
      </c>
      <c r="E286" s="131" t="s">
        <v>1907</v>
      </c>
      <c r="F286" s="132" t="s">
        <v>1908</v>
      </c>
      <c r="G286" s="133" t="s">
        <v>292</v>
      </c>
      <c r="H286" s="134">
        <v>495</v>
      </c>
      <c r="I286" s="135"/>
      <c r="J286" s="136">
        <f t="shared" si="40"/>
        <v>0</v>
      </c>
      <c r="K286" s="132" t="s">
        <v>1250</v>
      </c>
      <c r="L286" s="31"/>
      <c r="M286" s="137" t="s">
        <v>19</v>
      </c>
      <c r="N286" s="138" t="s">
        <v>41</v>
      </c>
      <c r="P286" s="139">
        <f t="shared" si="41"/>
        <v>0</v>
      </c>
      <c r="Q286" s="139">
        <v>5E-05</v>
      </c>
      <c r="R286" s="139">
        <f t="shared" si="42"/>
        <v>0.02475</v>
      </c>
      <c r="S286" s="139">
        <v>0</v>
      </c>
      <c r="T286" s="140">
        <f t="shared" si="43"/>
        <v>0</v>
      </c>
      <c r="AR286" s="141" t="s">
        <v>336</v>
      </c>
      <c r="AT286" s="141" t="s">
        <v>185</v>
      </c>
      <c r="AU286" s="141" t="s">
        <v>79</v>
      </c>
      <c r="AY286" s="16" t="s">
        <v>182</v>
      </c>
      <c r="BE286" s="142">
        <f t="shared" si="44"/>
        <v>0</v>
      </c>
      <c r="BF286" s="142">
        <f t="shared" si="45"/>
        <v>0</v>
      </c>
      <c r="BG286" s="142">
        <f t="shared" si="46"/>
        <v>0</v>
      </c>
      <c r="BH286" s="142">
        <f t="shared" si="47"/>
        <v>0</v>
      </c>
      <c r="BI286" s="142">
        <f t="shared" si="48"/>
        <v>0</v>
      </c>
      <c r="BJ286" s="16" t="s">
        <v>77</v>
      </c>
      <c r="BK286" s="142">
        <f t="shared" si="49"/>
        <v>0</v>
      </c>
      <c r="BL286" s="16" t="s">
        <v>336</v>
      </c>
      <c r="BM286" s="141" t="s">
        <v>1909</v>
      </c>
    </row>
    <row r="287" spans="2:51" s="12" customFormat="1" ht="11.25">
      <c r="B287" s="147"/>
      <c r="D287" s="148" t="s">
        <v>194</v>
      </c>
      <c r="E287" s="149" t="s">
        <v>19</v>
      </c>
      <c r="F287" s="150" t="s">
        <v>1910</v>
      </c>
      <c r="H287" s="151">
        <v>495</v>
      </c>
      <c r="I287" s="152"/>
      <c r="L287" s="147"/>
      <c r="M287" s="153"/>
      <c r="T287" s="154"/>
      <c r="AT287" s="149" t="s">
        <v>194</v>
      </c>
      <c r="AU287" s="149" t="s">
        <v>79</v>
      </c>
      <c r="AV287" s="12" t="s">
        <v>79</v>
      </c>
      <c r="AW287" s="12" t="s">
        <v>31</v>
      </c>
      <c r="AX287" s="12" t="s">
        <v>77</v>
      </c>
      <c r="AY287" s="149" t="s">
        <v>182</v>
      </c>
    </row>
    <row r="288" spans="2:65" s="1" customFormat="1" ht="55.5" customHeight="1">
      <c r="B288" s="31"/>
      <c r="C288" s="130" t="s">
        <v>295</v>
      </c>
      <c r="D288" s="130" t="s">
        <v>185</v>
      </c>
      <c r="E288" s="131" t="s">
        <v>1911</v>
      </c>
      <c r="F288" s="132" t="s">
        <v>1912</v>
      </c>
      <c r="G288" s="133" t="s">
        <v>292</v>
      </c>
      <c r="H288" s="134">
        <v>375</v>
      </c>
      <c r="I288" s="135"/>
      <c r="J288" s="136">
        <f>ROUND(I288*H288,2)</f>
        <v>0</v>
      </c>
      <c r="K288" s="132" t="s">
        <v>1250</v>
      </c>
      <c r="L288" s="31"/>
      <c r="M288" s="137" t="s">
        <v>19</v>
      </c>
      <c r="N288" s="138" t="s">
        <v>41</v>
      </c>
      <c r="P288" s="139">
        <f>O288*H288</f>
        <v>0</v>
      </c>
      <c r="Q288" s="139">
        <v>7E-05</v>
      </c>
      <c r="R288" s="139">
        <f>Q288*H288</f>
        <v>0.02625</v>
      </c>
      <c r="S288" s="139">
        <v>0</v>
      </c>
      <c r="T288" s="140">
        <f>S288*H288</f>
        <v>0</v>
      </c>
      <c r="AR288" s="141" t="s">
        <v>336</v>
      </c>
      <c r="AT288" s="141" t="s">
        <v>185</v>
      </c>
      <c r="AU288" s="141" t="s">
        <v>79</v>
      </c>
      <c r="AY288" s="16" t="s">
        <v>182</v>
      </c>
      <c r="BE288" s="142">
        <f>IF(N288="základní",J288,0)</f>
        <v>0</v>
      </c>
      <c r="BF288" s="142">
        <f>IF(N288="snížená",J288,0)</f>
        <v>0</v>
      </c>
      <c r="BG288" s="142">
        <f>IF(N288="zákl. přenesená",J288,0)</f>
        <v>0</v>
      </c>
      <c r="BH288" s="142">
        <f>IF(N288="sníž. přenesená",J288,0)</f>
        <v>0</v>
      </c>
      <c r="BI288" s="142">
        <f>IF(N288="nulová",J288,0)</f>
        <v>0</v>
      </c>
      <c r="BJ288" s="16" t="s">
        <v>77</v>
      </c>
      <c r="BK288" s="142">
        <f>ROUND(I288*H288,2)</f>
        <v>0</v>
      </c>
      <c r="BL288" s="16" t="s">
        <v>336</v>
      </c>
      <c r="BM288" s="141" t="s">
        <v>1913</v>
      </c>
    </row>
    <row r="289" spans="2:51" s="12" customFormat="1" ht="11.25">
      <c r="B289" s="147"/>
      <c r="D289" s="148" t="s">
        <v>194</v>
      </c>
      <c r="E289" s="149" t="s">
        <v>19</v>
      </c>
      <c r="F289" s="150" t="s">
        <v>1914</v>
      </c>
      <c r="H289" s="151">
        <v>375</v>
      </c>
      <c r="I289" s="152"/>
      <c r="L289" s="147"/>
      <c r="M289" s="153"/>
      <c r="T289" s="154"/>
      <c r="AT289" s="149" t="s">
        <v>194</v>
      </c>
      <c r="AU289" s="149" t="s">
        <v>79</v>
      </c>
      <c r="AV289" s="12" t="s">
        <v>79</v>
      </c>
      <c r="AW289" s="12" t="s">
        <v>31</v>
      </c>
      <c r="AX289" s="12" t="s">
        <v>77</v>
      </c>
      <c r="AY289" s="149" t="s">
        <v>182</v>
      </c>
    </row>
    <row r="290" spans="2:65" s="1" customFormat="1" ht="21.75" customHeight="1">
      <c r="B290" s="31"/>
      <c r="C290" s="130" t="s">
        <v>1915</v>
      </c>
      <c r="D290" s="130" t="s">
        <v>185</v>
      </c>
      <c r="E290" s="131" t="s">
        <v>1916</v>
      </c>
      <c r="F290" s="132" t="s">
        <v>1917</v>
      </c>
      <c r="G290" s="133" t="s">
        <v>286</v>
      </c>
      <c r="H290" s="134">
        <v>1</v>
      </c>
      <c r="I290" s="135"/>
      <c r="J290" s="136">
        <f aca="true" t="shared" si="50" ref="J290:J310">ROUND(I290*H290,2)</f>
        <v>0</v>
      </c>
      <c r="K290" s="132" t="s">
        <v>287</v>
      </c>
      <c r="L290" s="31"/>
      <c r="M290" s="137" t="s">
        <v>19</v>
      </c>
      <c r="N290" s="138" t="s">
        <v>41</v>
      </c>
      <c r="P290" s="139">
        <f aca="true" t="shared" si="51" ref="P290:P310">O290*H290</f>
        <v>0</v>
      </c>
      <c r="Q290" s="139">
        <v>0.0007</v>
      </c>
      <c r="R290" s="139">
        <f aca="true" t="shared" si="52" ref="R290:R310">Q290*H290</f>
        <v>0.0007</v>
      </c>
      <c r="S290" s="139">
        <v>0</v>
      </c>
      <c r="T290" s="140">
        <f aca="true" t="shared" si="53" ref="T290:T310">S290*H290</f>
        <v>0</v>
      </c>
      <c r="AR290" s="141" t="s">
        <v>336</v>
      </c>
      <c r="AT290" s="141" t="s">
        <v>185</v>
      </c>
      <c r="AU290" s="141" t="s">
        <v>79</v>
      </c>
      <c r="AY290" s="16" t="s">
        <v>182</v>
      </c>
      <c r="BE290" s="142">
        <f aca="true" t="shared" si="54" ref="BE290:BE310">IF(N290="základní",J290,0)</f>
        <v>0</v>
      </c>
      <c r="BF290" s="142">
        <f aca="true" t="shared" si="55" ref="BF290:BF310">IF(N290="snížená",J290,0)</f>
        <v>0</v>
      </c>
      <c r="BG290" s="142">
        <f aca="true" t="shared" si="56" ref="BG290:BG310">IF(N290="zákl. přenesená",J290,0)</f>
        <v>0</v>
      </c>
      <c r="BH290" s="142">
        <f aca="true" t="shared" si="57" ref="BH290:BH310">IF(N290="sníž. přenesená",J290,0)</f>
        <v>0</v>
      </c>
      <c r="BI290" s="142">
        <f aca="true" t="shared" si="58" ref="BI290:BI310">IF(N290="nulová",J290,0)</f>
        <v>0</v>
      </c>
      <c r="BJ290" s="16" t="s">
        <v>77</v>
      </c>
      <c r="BK290" s="142">
        <f aca="true" t="shared" si="59" ref="BK290:BK310">ROUND(I290*H290,2)</f>
        <v>0</v>
      </c>
      <c r="BL290" s="16" t="s">
        <v>336</v>
      </c>
      <c r="BM290" s="141" t="s">
        <v>1918</v>
      </c>
    </row>
    <row r="291" spans="2:65" s="1" customFormat="1" ht="24.2" customHeight="1">
      <c r="B291" s="31"/>
      <c r="C291" s="130" t="s">
        <v>1919</v>
      </c>
      <c r="D291" s="130" t="s">
        <v>185</v>
      </c>
      <c r="E291" s="131" t="s">
        <v>1920</v>
      </c>
      <c r="F291" s="132" t="s">
        <v>1921</v>
      </c>
      <c r="G291" s="133" t="s">
        <v>286</v>
      </c>
      <c r="H291" s="134">
        <v>1</v>
      </c>
      <c r="I291" s="135"/>
      <c r="J291" s="136">
        <f t="shared" si="50"/>
        <v>0</v>
      </c>
      <c r="K291" s="132" t="s">
        <v>287</v>
      </c>
      <c r="L291" s="31"/>
      <c r="M291" s="137" t="s">
        <v>19</v>
      </c>
      <c r="N291" s="138" t="s">
        <v>41</v>
      </c>
      <c r="P291" s="139">
        <f t="shared" si="51"/>
        <v>0</v>
      </c>
      <c r="Q291" s="139">
        <v>0.0008</v>
      </c>
      <c r="R291" s="139">
        <f t="shared" si="52"/>
        <v>0.0008</v>
      </c>
      <c r="S291" s="139">
        <v>0</v>
      </c>
      <c r="T291" s="140">
        <f t="shared" si="53"/>
        <v>0</v>
      </c>
      <c r="AR291" s="141" t="s">
        <v>336</v>
      </c>
      <c r="AT291" s="141" t="s">
        <v>185</v>
      </c>
      <c r="AU291" s="141" t="s">
        <v>79</v>
      </c>
      <c r="AY291" s="16" t="s">
        <v>182</v>
      </c>
      <c r="BE291" s="142">
        <f t="shared" si="54"/>
        <v>0</v>
      </c>
      <c r="BF291" s="142">
        <f t="shared" si="55"/>
        <v>0</v>
      </c>
      <c r="BG291" s="142">
        <f t="shared" si="56"/>
        <v>0</v>
      </c>
      <c r="BH291" s="142">
        <f t="shared" si="57"/>
        <v>0</v>
      </c>
      <c r="BI291" s="142">
        <f t="shared" si="58"/>
        <v>0</v>
      </c>
      <c r="BJ291" s="16" t="s">
        <v>77</v>
      </c>
      <c r="BK291" s="142">
        <f t="shared" si="59"/>
        <v>0</v>
      </c>
      <c r="BL291" s="16" t="s">
        <v>336</v>
      </c>
      <c r="BM291" s="141" t="s">
        <v>1922</v>
      </c>
    </row>
    <row r="292" spans="2:65" s="1" customFormat="1" ht="24.2" customHeight="1">
      <c r="B292" s="31"/>
      <c r="C292" s="130" t="s">
        <v>1923</v>
      </c>
      <c r="D292" s="130" t="s">
        <v>185</v>
      </c>
      <c r="E292" s="131" t="s">
        <v>1924</v>
      </c>
      <c r="F292" s="132" t="s">
        <v>1925</v>
      </c>
      <c r="G292" s="133" t="s">
        <v>286</v>
      </c>
      <c r="H292" s="134">
        <v>4</v>
      </c>
      <c r="I292" s="135"/>
      <c r="J292" s="136">
        <f t="shared" si="50"/>
        <v>0</v>
      </c>
      <c r="K292" s="132" t="s">
        <v>1250</v>
      </c>
      <c r="L292" s="31"/>
      <c r="M292" s="137" t="s">
        <v>19</v>
      </c>
      <c r="N292" s="138" t="s">
        <v>41</v>
      </c>
      <c r="P292" s="139">
        <f t="shared" si="51"/>
        <v>0</v>
      </c>
      <c r="Q292" s="139">
        <v>0.00016</v>
      </c>
      <c r="R292" s="139">
        <f t="shared" si="52"/>
        <v>0.00064</v>
      </c>
      <c r="S292" s="139">
        <v>0</v>
      </c>
      <c r="T292" s="140">
        <f t="shared" si="53"/>
        <v>0</v>
      </c>
      <c r="AR292" s="141" t="s">
        <v>336</v>
      </c>
      <c r="AT292" s="141" t="s">
        <v>185</v>
      </c>
      <c r="AU292" s="141" t="s">
        <v>79</v>
      </c>
      <c r="AY292" s="16" t="s">
        <v>182</v>
      </c>
      <c r="BE292" s="142">
        <f t="shared" si="54"/>
        <v>0</v>
      </c>
      <c r="BF292" s="142">
        <f t="shared" si="55"/>
        <v>0</v>
      </c>
      <c r="BG292" s="142">
        <f t="shared" si="56"/>
        <v>0</v>
      </c>
      <c r="BH292" s="142">
        <f t="shared" si="57"/>
        <v>0</v>
      </c>
      <c r="BI292" s="142">
        <f t="shared" si="58"/>
        <v>0</v>
      </c>
      <c r="BJ292" s="16" t="s">
        <v>77</v>
      </c>
      <c r="BK292" s="142">
        <f t="shared" si="59"/>
        <v>0</v>
      </c>
      <c r="BL292" s="16" t="s">
        <v>336</v>
      </c>
      <c r="BM292" s="141" t="s">
        <v>1926</v>
      </c>
    </row>
    <row r="293" spans="2:65" s="1" customFormat="1" ht="24.2" customHeight="1">
      <c r="B293" s="31"/>
      <c r="C293" s="130" t="s">
        <v>1927</v>
      </c>
      <c r="D293" s="130" t="s">
        <v>185</v>
      </c>
      <c r="E293" s="131" t="s">
        <v>1928</v>
      </c>
      <c r="F293" s="132" t="s">
        <v>1929</v>
      </c>
      <c r="G293" s="133" t="s">
        <v>286</v>
      </c>
      <c r="H293" s="134">
        <v>7</v>
      </c>
      <c r="I293" s="135"/>
      <c r="J293" s="136">
        <f t="shared" si="50"/>
        <v>0</v>
      </c>
      <c r="K293" s="132" t="s">
        <v>1250</v>
      </c>
      <c r="L293" s="31"/>
      <c r="M293" s="137" t="s">
        <v>19</v>
      </c>
      <c r="N293" s="138" t="s">
        <v>41</v>
      </c>
      <c r="P293" s="139">
        <f t="shared" si="51"/>
        <v>0</v>
      </c>
      <c r="Q293" s="139">
        <v>0.00021</v>
      </c>
      <c r="R293" s="139">
        <f t="shared" si="52"/>
        <v>0.00147</v>
      </c>
      <c r="S293" s="139">
        <v>0</v>
      </c>
      <c r="T293" s="140">
        <f t="shared" si="53"/>
        <v>0</v>
      </c>
      <c r="AR293" s="141" t="s">
        <v>336</v>
      </c>
      <c r="AT293" s="141" t="s">
        <v>185</v>
      </c>
      <c r="AU293" s="141" t="s">
        <v>79</v>
      </c>
      <c r="AY293" s="16" t="s">
        <v>182</v>
      </c>
      <c r="BE293" s="142">
        <f t="shared" si="54"/>
        <v>0</v>
      </c>
      <c r="BF293" s="142">
        <f t="shared" si="55"/>
        <v>0</v>
      </c>
      <c r="BG293" s="142">
        <f t="shared" si="56"/>
        <v>0</v>
      </c>
      <c r="BH293" s="142">
        <f t="shared" si="57"/>
        <v>0</v>
      </c>
      <c r="BI293" s="142">
        <f t="shared" si="58"/>
        <v>0</v>
      </c>
      <c r="BJ293" s="16" t="s">
        <v>77</v>
      </c>
      <c r="BK293" s="142">
        <f t="shared" si="59"/>
        <v>0</v>
      </c>
      <c r="BL293" s="16" t="s">
        <v>336</v>
      </c>
      <c r="BM293" s="141" t="s">
        <v>1930</v>
      </c>
    </row>
    <row r="294" spans="2:65" s="1" customFormat="1" ht="24.2" customHeight="1">
      <c r="B294" s="31"/>
      <c r="C294" s="130" t="s">
        <v>1931</v>
      </c>
      <c r="D294" s="130" t="s">
        <v>185</v>
      </c>
      <c r="E294" s="131" t="s">
        <v>1932</v>
      </c>
      <c r="F294" s="132" t="s">
        <v>1933</v>
      </c>
      <c r="G294" s="133" t="s">
        <v>286</v>
      </c>
      <c r="H294" s="134">
        <v>4</v>
      </c>
      <c r="I294" s="135"/>
      <c r="J294" s="136">
        <f t="shared" si="50"/>
        <v>0</v>
      </c>
      <c r="K294" s="132" t="s">
        <v>1250</v>
      </c>
      <c r="L294" s="31"/>
      <c r="M294" s="137" t="s">
        <v>19</v>
      </c>
      <c r="N294" s="138" t="s">
        <v>41</v>
      </c>
      <c r="P294" s="139">
        <f t="shared" si="51"/>
        <v>0</v>
      </c>
      <c r="Q294" s="139">
        <v>0.00034</v>
      </c>
      <c r="R294" s="139">
        <f t="shared" si="52"/>
        <v>0.00136</v>
      </c>
      <c r="S294" s="139">
        <v>0</v>
      </c>
      <c r="T294" s="140">
        <f t="shared" si="53"/>
        <v>0</v>
      </c>
      <c r="AR294" s="141" t="s">
        <v>336</v>
      </c>
      <c r="AT294" s="141" t="s">
        <v>185</v>
      </c>
      <c r="AU294" s="141" t="s">
        <v>79</v>
      </c>
      <c r="AY294" s="16" t="s">
        <v>182</v>
      </c>
      <c r="BE294" s="142">
        <f t="shared" si="54"/>
        <v>0</v>
      </c>
      <c r="BF294" s="142">
        <f t="shared" si="55"/>
        <v>0</v>
      </c>
      <c r="BG294" s="142">
        <f t="shared" si="56"/>
        <v>0</v>
      </c>
      <c r="BH294" s="142">
        <f t="shared" si="57"/>
        <v>0</v>
      </c>
      <c r="BI294" s="142">
        <f t="shared" si="58"/>
        <v>0</v>
      </c>
      <c r="BJ294" s="16" t="s">
        <v>77</v>
      </c>
      <c r="BK294" s="142">
        <f t="shared" si="59"/>
        <v>0</v>
      </c>
      <c r="BL294" s="16" t="s">
        <v>336</v>
      </c>
      <c r="BM294" s="141" t="s">
        <v>1934</v>
      </c>
    </row>
    <row r="295" spans="2:65" s="1" customFormat="1" ht="24.2" customHeight="1">
      <c r="B295" s="31"/>
      <c r="C295" s="130" t="s">
        <v>1935</v>
      </c>
      <c r="D295" s="130" t="s">
        <v>185</v>
      </c>
      <c r="E295" s="131" t="s">
        <v>1936</v>
      </c>
      <c r="F295" s="132" t="s">
        <v>1937</v>
      </c>
      <c r="G295" s="133" t="s">
        <v>286</v>
      </c>
      <c r="H295" s="134">
        <v>2</v>
      </c>
      <c r="I295" s="135"/>
      <c r="J295" s="136">
        <f t="shared" si="50"/>
        <v>0</v>
      </c>
      <c r="K295" s="132" t="s">
        <v>1250</v>
      </c>
      <c r="L295" s="31"/>
      <c r="M295" s="137" t="s">
        <v>19</v>
      </c>
      <c r="N295" s="138" t="s">
        <v>41</v>
      </c>
      <c r="P295" s="139">
        <f t="shared" si="51"/>
        <v>0</v>
      </c>
      <c r="Q295" s="139">
        <v>0.0005</v>
      </c>
      <c r="R295" s="139">
        <f t="shared" si="52"/>
        <v>0.001</v>
      </c>
      <c r="S295" s="139">
        <v>0</v>
      </c>
      <c r="T295" s="140">
        <f t="shared" si="53"/>
        <v>0</v>
      </c>
      <c r="AR295" s="141" t="s">
        <v>336</v>
      </c>
      <c r="AT295" s="141" t="s">
        <v>185</v>
      </c>
      <c r="AU295" s="141" t="s">
        <v>79</v>
      </c>
      <c r="AY295" s="16" t="s">
        <v>182</v>
      </c>
      <c r="BE295" s="142">
        <f t="shared" si="54"/>
        <v>0</v>
      </c>
      <c r="BF295" s="142">
        <f t="shared" si="55"/>
        <v>0</v>
      </c>
      <c r="BG295" s="142">
        <f t="shared" si="56"/>
        <v>0</v>
      </c>
      <c r="BH295" s="142">
        <f t="shared" si="57"/>
        <v>0</v>
      </c>
      <c r="BI295" s="142">
        <f t="shared" si="58"/>
        <v>0</v>
      </c>
      <c r="BJ295" s="16" t="s">
        <v>77</v>
      </c>
      <c r="BK295" s="142">
        <f t="shared" si="59"/>
        <v>0</v>
      </c>
      <c r="BL295" s="16" t="s">
        <v>336</v>
      </c>
      <c r="BM295" s="141" t="s">
        <v>1938</v>
      </c>
    </row>
    <row r="296" spans="2:65" s="1" customFormat="1" ht="24.2" customHeight="1">
      <c r="B296" s="31"/>
      <c r="C296" s="130" t="s">
        <v>1939</v>
      </c>
      <c r="D296" s="130" t="s">
        <v>185</v>
      </c>
      <c r="E296" s="131" t="s">
        <v>1940</v>
      </c>
      <c r="F296" s="132" t="s">
        <v>1941</v>
      </c>
      <c r="G296" s="133" t="s">
        <v>286</v>
      </c>
      <c r="H296" s="134">
        <v>16</v>
      </c>
      <c r="I296" s="135"/>
      <c r="J296" s="136">
        <f t="shared" si="50"/>
        <v>0</v>
      </c>
      <c r="K296" s="132" t="s">
        <v>1250</v>
      </c>
      <c r="L296" s="31"/>
      <c r="M296" s="137" t="s">
        <v>19</v>
      </c>
      <c r="N296" s="138" t="s">
        <v>41</v>
      </c>
      <c r="P296" s="139">
        <f t="shared" si="51"/>
        <v>0</v>
      </c>
      <c r="Q296" s="139">
        <v>0.0007</v>
      </c>
      <c r="R296" s="139">
        <f t="shared" si="52"/>
        <v>0.0112</v>
      </c>
      <c r="S296" s="139">
        <v>0</v>
      </c>
      <c r="T296" s="140">
        <f t="shared" si="53"/>
        <v>0</v>
      </c>
      <c r="AR296" s="141" t="s">
        <v>336</v>
      </c>
      <c r="AT296" s="141" t="s">
        <v>185</v>
      </c>
      <c r="AU296" s="141" t="s">
        <v>79</v>
      </c>
      <c r="AY296" s="16" t="s">
        <v>182</v>
      </c>
      <c r="BE296" s="142">
        <f t="shared" si="54"/>
        <v>0</v>
      </c>
      <c r="BF296" s="142">
        <f t="shared" si="55"/>
        <v>0</v>
      </c>
      <c r="BG296" s="142">
        <f t="shared" si="56"/>
        <v>0</v>
      </c>
      <c r="BH296" s="142">
        <f t="shared" si="57"/>
        <v>0</v>
      </c>
      <c r="BI296" s="142">
        <f t="shared" si="58"/>
        <v>0</v>
      </c>
      <c r="BJ296" s="16" t="s">
        <v>77</v>
      </c>
      <c r="BK296" s="142">
        <f t="shared" si="59"/>
        <v>0</v>
      </c>
      <c r="BL296" s="16" t="s">
        <v>336</v>
      </c>
      <c r="BM296" s="141" t="s">
        <v>1942</v>
      </c>
    </row>
    <row r="297" spans="2:65" s="1" customFormat="1" ht="24.2" customHeight="1">
      <c r="B297" s="31"/>
      <c r="C297" s="130" t="s">
        <v>1943</v>
      </c>
      <c r="D297" s="130" t="s">
        <v>185</v>
      </c>
      <c r="E297" s="131" t="s">
        <v>1944</v>
      </c>
      <c r="F297" s="132" t="s">
        <v>1945</v>
      </c>
      <c r="G297" s="133" t="s">
        <v>286</v>
      </c>
      <c r="H297" s="134">
        <v>1</v>
      </c>
      <c r="I297" s="135"/>
      <c r="J297" s="136">
        <f t="shared" si="50"/>
        <v>0</v>
      </c>
      <c r="K297" s="132" t="s">
        <v>287</v>
      </c>
      <c r="L297" s="31"/>
      <c r="M297" s="137" t="s">
        <v>19</v>
      </c>
      <c r="N297" s="138" t="s">
        <v>41</v>
      </c>
      <c r="P297" s="139">
        <f t="shared" si="51"/>
        <v>0</v>
      </c>
      <c r="Q297" s="139">
        <v>0.00022</v>
      </c>
      <c r="R297" s="139">
        <f t="shared" si="52"/>
        <v>0.00022</v>
      </c>
      <c r="S297" s="139">
        <v>0</v>
      </c>
      <c r="T297" s="140">
        <f t="shared" si="53"/>
        <v>0</v>
      </c>
      <c r="AR297" s="141" t="s">
        <v>336</v>
      </c>
      <c r="AT297" s="141" t="s">
        <v>185</v>
      </c>
      <c r="AU297" s="141" t="s">
        <v>79</v>
      </c>
      <c r="AY297" s="16" t="s">
        <v>182</v>
      </c>
      <c r="BE297" s="142">
        <f t="shared" si="54"/>
        <v>0</v>
      </c>
      <c r="BF297" s="142">
        <f t="shared" si="55"/>
        <v>0</v>
      </c>
      <c r="BG297" s="142">
        <f t="shared" si="56"/>
        <v>0</v>
      </c>
      <c r="BH297" s="142">
        <f t="shared" si="57"/>
        <v>0</v>
      </c>
      <c r="BI297" s="142">
        <f t="shared" si="58"/>
        <v>0</v>
      </c>
      <c r="BJ297" s="16" t="s">
        <v>77</v>
      </c>
      <c r="BK297" s="142">
        <f t="shared" si="59"/>
        <v>0</v>
      </c>
      <c r="BL297" s="16" t="s">
        <v>336</v>
      </c>
      <c r="BM297" s="141" t="s">
        <v>1946</v>
      </c>
    </row>
    <row r="298" spans="2:65" s="1" customFormat="1" ht="21.75" customHeight="1">
      <c r="B298" s="31"/>
      <c r="C298" s="130" t="s">
        <v>1947</v>
      </c>
      <c r="D298" s="130" t="s">
        <v>185</v>
      </c>
      <c r="E298" s="131" t="s">
        <v>1948</v>
      </c>
      <c r="F298" s="132" t="s">
        <v>1949</v>
      </c>
      <c r="G298" s="133" t="s">
        <v>286</v>
      </c>
      <c r="H298" s="134">
        <v>1</v>
      </c>
      <c r="I298" s="135"/>
      <c r="J298" s="136">
        <f t="shared" si="50"/>
        <v>0</v>
      </c>
      <c r="K298" s="132" t="s">
        <v>287</v>
      </c>
      <c r="L298" s="31"/>
      <c r="M298" s="137" t="s">
        <v>19</v>
      </c>
      <c r="N298" s="138" t="s">
        <v>41</v>
      </c>
      <c r="P298" s="139">
        <f t="shared" si="51"/>
        <v>0</v>
      </c>
      <c r="Q298" s="139">
        <v>0.00022</v>
      </c>
      <c r="R298" s="139">
        <f t="shared" si="52"/>
        <v>0.00022</v>
      </c>
      <c r="S298" s="139">
        <v>0</v>
      </c>
      <c r="T298" s="140">
        <f t="shared" si="53"/>
        <v>0</v>
      </c>
      <c r="AR298" s="141" t="s">
        <v>336</v>
      </c>
      <c r="AT298" s="141" t="s">
        <v>185</v>
      </c>
      <c r="AU298" s="141" t="s">
        <v>79</v>
      </c>
      <c r="AY298" s="16" t="s">
        <v>182</v>
      </c>
      <c r="BE298" s="142">
        <f t="shared" si="54"/>
        <v>0</v>
      </c>
      <c r="BF298" s="142">
        <f t="shared" si="55"/>
        <v>0</v>
      </c>
      <c r="BG298" s="142">
        <f t="shared" si="56"/>
        <v>0</v>
      </c>
      <c r="BH298" s="142">
        <f t="shared" si="57"/>
        <v>0</v>
      </c>
      <c r="BI298" s="142">
        <f t="shared" si="58"/>
        <v>0</v>
      </c>
      <c r="BJ298" s="16" t="s">
        <v>77</v>
      </c>
      <c r="BK298" s="142">
        <f t="shared" si="59"/>
        <v>0</v>
      </c>
      <c r="BL298" s="16" t="s">
        <v>336</v>
      </c>
      <c r="BM298" s="141" t="s">
        <v>1950</v>
      </c>
    </row>
    <row r="299" spans="2:65" s="1" customFormat="1" ht="24.2" customHeight="1">
      <c r="B299" s="31"/>
      <c r="C299" s="130" t="s">
        <v>1951</v>
      </c>
      <c r="D299" s="130" t="s">
        <v>185</v>
      </c>
      <c r="E299" s="131" t="s">
        <v>1952</v>
      </c>
      <c r="F299" s="132" t="s">
        <v>1953</v>
      </c>
      <c r="G299" s="133" t="s">
        <v>286</v>
      </c>
      <c r="H299" s="134">
        <v>2</v>
      </c>
      <c r="I299" s="135"/>
      <c r="J299" s="136">
        <f t="shared" si="50"/>
        <v>0</v>
      </c>
      <c r="K299" s="132" t="s">
        <v>287</v>
      </c>
      <c r="L299" s="31"/>
      <c r="M299" s="137" t="s">
        <v>19</v>
      </c>
      <c r="N299" s="138" t="s">
        <v>41</v>
      </c>
      <c r="P299" s="139">
        <f t="shared" si="51"/>
        <v>0</v>
      </c>
      <c r="Q299" s="139">
        <v>0.00022</v>
      </c>
      <c r="R299" s="139">
        <f t="shared" si="52"/>
        <v>0.00044</v>
      </c>
      <c r="S299" s="139">
        <v>0</v>
      </c>
      <c r="T299" s="140">
        <f t="shared" si="53"/>
        <v>0</v>
      </c>
      <c r="AR299" s="141" t="s">
        <v>336</v>
      </c>
      <c r="AT299" s="141" t="s">
        <v>185</v>
      </c>
      <c r="AU299" s="141" t="s">
        <v>79</v>
      </c>
      <c r="AY299" s="16" t="s">
        <v>182</v>
      </c>
      <c r="BE299" s="142">
        <f t="shared" si="54"/>
        <v>0</v>
      </c>
      <c r="BF299" s="142">
        <f t="shared" si="55"/>
        <v>0</v>
      </c>
      <c r="BG299" s="142">
        <f t="shared" si="56"/>
        <v>0</v>
      </c>
      <c r="BH299" s="142">
        <f t="shared" si="57"/>
        <v>0</v>
      </c>
      <c r="BI299" s="142">
        <f t="shared" si="58"/>
        <v>0</v>
      </c>
      <c r="BJ299" s="16" t="s">
        <v>77</v>
      </c>
      <c r="BK299" s="142">
        <f t="shared" si="59"/>
        <v>0</v>
      </c>
      <c r="BL299" s="16" t="s">
        <v>336</v>
      </c>
      <c r="BM299" s="141" t="s">
        <v>1954</v>
      </c>
    </row>
    <row r="300" spans="2:65" s="1" customFormat="1" ht="24.2" customHeight="1">
      <c r="B300" s="31"/>
      <c r="C300" s="130" t="s">
        <v>1955</v>
      </c>
      <c r="D300" s="130" t="s">
        <v>185</v>
      </c>
      <c r="E300" s="131" t="s">
        <v>1956</v>
      </c>
      <c r="F300" s="132" t="s">
        <v>1957</v>
      </c>
      <c r="G300" s="133" t="s">
        <v>286</v>
      </c>
      <c r="H300" s="134">
        <v>1</v>
      </c>
      <c r="I300" s="135"/>
      <c r="J300" s="136">
        <f t="shared" si="50"/>
        <v>0</v>
      </c>
      <c r="K300" s="132" t="s">
        <v>287</v>
      </c>
      <c r="L300" s="31"/>
      <c r="M300" s="137" t="s">
        <v>19</v>
      </c>
      <c r="N300" s="138" t="s">
        <v>41</v>
      </c>
      <c r="P300" s="139">
        <f t="shared" si="51"/>
        <v>0</v>
      </c>
      <c r="Q300" s="139">
        <v>0.00022</v>
      </c>
      <c r="R300" s="139">
        <f t="shared" si="52"/>
        <v>0.00022</v>
      </c>
      <c r="S300" s="139">
        <v>0</v>
      </c>
      <c r="T300" s="140">
        <f t="shared" si="53"/>
        <v>0</v>
      </c>
      <c r="AR300" s="141" t="s">
        <v>336</v>
      </c>
      <c r="AT300" s="141" t="s">
        <v>185</v>
      </c>
      <c r="AU300" s="141" t="s">
        <v>79</v>
      </c>
      <c r="AY300" s="16" t="s">
        <v>182</v>
      </c>
      <c r="BE300" s="142">
        <f t="shared" si="54"/>
        <v>0</v>
      </c>
      <c r="BF300" s="142">
        <f t="shared" si="55"/>
        <v>0</v>
      </c>
      <c r="BG300" s="142">
        <f t="shared" si="56"/>
        <v>0</v>
      </c>
      <c r="BH300" s="142">
        <f t="shared" si="57"/>
        <v>0</v>
      </c>
      <c r="BI300" s="142">
        <f t="shared" si="58"/>
        <v>0</v>
      </c>
      <c r="BJ300" s="16" t="s">
        <v>77</v>
      </c>
      <c r="BK300" s="142">
        <f t="shared" si="59"/>
        <v>0</v>
      </c>
      <c r="BL300" s="16" t="s">
        <v>336</v>
      </c>
      <c r="BM300" s="141" t="s">
        <v>1958</v>
      </c>
    </row>
    <row r="301" spans="2:65" s="1" customFormat="1" ht="16.5" customHeight="1">
      <c r="B301" s="31"/>
      <c r="C301" s="130" t="s">
        <v>1959</v>
      </c>
      <c r="D301" s="130" t="s">
        <v>185</v>
      </c>
      <c r="E301" s="131" t="s">
        <v>1960</v>
      </c>
      <c r="F301" s="132" t="s">
        <v>1961</v>
      </c>
      <c r="G301" s="133" t="s">
        <v>286</v>
      </c>
      <c r="H301" s="134">
        <v>5</v>
      </c>
      <c r="I301" s="135"/>
      <c r="J301" s="136">
        <f t="shared" si="50"/>
        <v>0</v>
      </c>
      <c r="K301" s="132" t="s">
        <v>287</v>
      </c>
      <c r="L301" s="31"/>
      <c r="M301" s="137" t="s">
        <v>19</v>
      </c>
      <c r="N301" s="138" t="s">
        <v>41</v>
      </c>
      <c r="P301" s="139">
        <f t="shared" si="51"/>
        <v>0</v>
      </c>
      <c r="Q301" s="139">
        <v>0.00022</v>
      </c>
      <c r="R301" s="139">
        <f t="shared" si="52"/>
        <v>0.0011</v>
      </c>
      <c r="S301" s="139">
        <v>0</v>
      </c>
      <c r="T301" s="140">
        <f t="shared" si="53"/>
        <v>0</v>
      </c>
      <c r="AR301" s="141" t="s">
        <v>336</v>
      </c>
      <c r="AT301" s="141" t="s">
        <v>185</v>
      </c>
      <c r="AU301" s="141" t="s">
        <v>79</v>
      </c>
      <c r="AY301" s="16" t="s">
        <v>182</v>
      </c>
      <c r="BE301" s="142">
        <f t="shared" si="54"/>
        <v>0</v>
      </c>
      <c r="BF301" s="142">
        <f t="shared" si="55"/>
        <v>0</v>
      </c>
      <c r="BG301" s="142">
        <f t="shared" si="56"/>
        <v>0</v>
      </c>
      <c r="BH301" s="142">
        <f t="shared" si="57"/>
        <v>0</v>
      </c>
      <c r="BI301" s="142">
        <f t="shared" si="58"/>
        <v>0</v>
      </c>
      <c r="BJ301" s="16" t="s">
        <v>77</v>
      </c>
      <c r="BK301" s="142">
        <f t="shared" si="59"/>
        <v>0</v>
      </c>
      <c r="BL301" s="16" t="s">
        <v>336</v>
      </c>
      <c r="BM301" s="141" t="s">
        <v>1962</v>
      </c>
    </row>
    <row r="302" spans="2:65" s="1" customFormat="1" ht="24.2" customHeight="1">
      <c r="B302" s="31"/>
      <c r="C302" s="130" t="s">
        <v>1963</v>
      </c>
      <c r="D302" s="130" t="s">
        <v>185</v>
      </c>
      <c r="E302" s="131" t="s">
        <v>1964</v>
      </c>
      <c r="F302" s="132" t="s">
        <v>1965</v>
      </c>
      <c r="G302" s="133" t="s">
        <v>286</v>
      </c>
      <c r="H302" s="134">
        <v>5</v>
      </c>
      <c r="I302" s="135"/>
      <c r="J302" s="136">
        <f t="shared" si="50"/>
        <v>0</v>
      </c>
      <c r="K302" s="132" t="s">
        <v>287</v>
      </c>
      <c r="L302" s="31"/>
      <c r="M302" s="137" t="s">
        <v>19</v>
      </c>
      <c r="N302" s="138" t="s">
        <v>41</v>
      </c>
      <c r="P302" s="139">
        <f t="shared" si="51"/>
        <v>0</v>
      </c>
      <c r="Q302" s="139">
        <v>0.00022</v>
      </c>
      <c r="R302" s="139">
        <f t="shared" si="52"/>
        <v>0.0011</v>
      </c>
      <c r="S302" s="139">
        <v>0</v>
      </c>
      <c r="T302" s="140">
        <f t="shared" si="53"/>
        <v>0</v>
      </c>
      <c r="AR302" s="141" t="s">
        <v>336</v>
      </c>
      <c r="AT302" s="141" t="s">
        <v>185</v>
      </c>
      <c r="AU302" s="141" t="s">
        <v>79</v>
      </c>
      <c r="AY302" s="16" t="s">
        <v>182</v>
      </c>
      <c r="BE302" s="142">
        <f t="shared" si="54"/>
        <v>0</v>
      </c>
      <c r="BF302" s="142">
        <f t="shared" si="55"/>
        <v>0</v>
      </c>
      <c r="BG302" s="142">
        <f t="shared" si="56"/>
        <v>0</v>
      </c>
      <c r="BH302" s="142">
        <f t="shared" si="57"/>
        <v>0</v>
      </c>
      <c r="BI302" s="142">
        <f t="shared" si="58"/>
        <v>0</v>
      </c>
      <c r="BJ302" s="16" t="s">
        <v>77</v>
      </c>
      <c r="BK302" s="142">
        <f t="shared" si="59"/>
        <v>0</v>
      </c>
      <c r="BL302" s="16" t="s">
        <v>336</v>
      </c>
      <c r="BM302" s="141" t="s">
        <v>1966</v>
      </c>
    </row>
    <row r="303" spans="2:65" s="1" customFormat="1" ht="16.5" customHeight="1">
      <c r="B303" s="31"/>
      <c r="C303" s="130" t="s">
        <v>1967</v>
      </c>
      <c r="D303" s="130" t="s">
        <v>185</v>
      </c>
      <c r="E303" s="131" t="s">
        <v>1968</v>
      </c>
      <c r="F303" s="132" t="s">
        <v>1969</v>
      </c>
      <c r="G303" s="133" t="s">
        <v>286</v>
      </c>
      <c r="H303" s="134">
        <v>7</v>
      </c>
      <c r="I303" s="135"/>
      <c r="J303" s="136">
        <f t="shared" si="50"/>
        <v>0</v>
      </c>
      <c r="K303" s="132" t="s">
        <v>287</v>
      </c>
      <c r="L303" s="31"/>
      <c r="M303" s="137" t="s">
        <v>19</v>
      </c>
      <c r="N303" s="138" t="s">
        <v>41</v>
      </c>
      <c r="P303" s="139">
        <f t="shared" si="51"/>
        <v>0</v>
      </c>
      <c r="Q303" s="139">
        <v>0.00022</v>
      </c>
      <c r="R303" s="139">
        <f t="shared" si="52"/>
        <v>0.0015400000000000001</v>
      </c>
      <c r="S303" s="139">
        <v>0</v>
      </c>
      <c r="T303" s="140">
        <f t="shared" si="53"/>
        <v>0</v>
      </c>
      <c r="AR303" s="141" t="s">
        <v>336</v>
      </c>
      <c r="AT303" s="141" t="s">
        <v>185</v>
      </c>
      <c r="AU303" s="141" t="s">
        <v>79</v>
      </c>
      <c r="AY303" s="16" t="s">
        <v>182</v>
      </c>
      <c r="BE303" s="142">
        <f t="shared" si="54"/>
        <v>0</v>
      </c>
      <c r="BF303" s="142">
        <f t="shared" si="55"/>
        <v>0</v>
      </c>
      <c r="BG303" s="142">
        <f t="shared" si="56"/>
        <v>0</v>
      </c>
      <c r="BH303" s="142">
        <f t="shared" si="57"/>
        <v>0</v>
      </c>
      <c r="BI303" s="142">
        <f t="shared" si="58"/>
        <v>0</v>
      </c>
      <c r="BJ303" s="16" t="s">
        <v>77</v>
      </c>
      <c r="BK303" s="142">
        <f t="shared" si="59"/>
        <v>0</v>
      </c>
      <c r="BL303" s="16" t="s">
        <v>336</v>
      </c>
      <c r="BM303" s="141" t="s">
        <v>1970</v>
      </c>
    </row>
    <row r="304" spans="2:65" s="1" customFormat="1" ht="16.5" customHeight="1">
      <c r="B304" s="31"/>
      <c r="C304" s="130" t="s">
        <v>1971</v>
      </c>
      <c r="D304" s="130" t="s">
        <v>185</v>
      </c>
      <c r="E304" s="131" t="s">
        <v>1972</v>
      </c>
      <c r="F304" s="132" t="s">
        <v>1973</v>
      </c>
      <c r="G304" s="133" t="s">
        <v>286</v>
      </c>
      <c r="H304" s="134">
        <v>3</v>
      </c>
      <c r="I304" s="135"/>
      <c r="J304" s="136">
        <f t="shared" si="50"/>
        <v>0</v>
      </c>
      <c r="K304" s="132" t="s">
        <v>287</v>
      </c>
      <c r="L304" s="31"/>
      <c r="M304" s="137" t="s">
        <v>19</v>
      </c>
      <c r="N304" s="138" t="s">
        <v>41</v>
      </c>
      <c r="P304" s="139">
        <f t="shared" si="51"/>
        <v>0</v>
      </c>
      <c r="Q304" s="139">
        <v>0.00022</v>
      </c>
      <c r="R304" s="139">
        <f t="shared" si="52"/>
        <v>0.00066</v>
      </c>
      <c r="S304" s="139">
        <v>0</v>
      </c>
      <c r="T304" s="140">
        <f t="shared" si="53"/>
        <v>0</v>
      </c>
      <c r="AR304" s="141" t="s">
        <v>336</v>
      </c>
      <c r="AT304" s="141" t="s">
        <v>185</v>
      </c>
      <c r="AU304" s="141" t="s">
        <v>79</v>
      </c>
      <c r="AY304" s="16" t="s">
        <v>182</v>
      </c>
      <c r="BE304" s="142">
        <f t="shared" si="54"/>
        <v>0</v>
      </c>
      <c r="BF304" s="142">
        <f t="shared" si="55"/>
        <v>0</v>
      </c>
      <c r="BG304" s="142">
        <f t="shared" si="56"/>
        <v>0</v>
      </c>
      <c r="BH304" s="142">
        <f t="shared" si="57"/>
        <v>0</v>
      </c>
      <c r="BI304" s="142">
        <f t="shared" si="58"/>
        <v>0</v>
      </c>
      <c r="BJ304" s="16" t="s">
        <v>77</v>
      </c>
      <c r="BK304" s="142">
        <f t="shared" si="59"/>
        <v>0</v>
      </c>
      <c r="BL304" s="16" t="s">
        <v>336</v>
      </c>
      <c r="BM304" s="141" t="s">
        <v>1974</v>
      </c>
    </row>
    <row r="305" spans="2:65" s="1" customFormat="1" ht="33" customHeight="1">
      <c r="B305" s="31"/>
      <c r="C305" s="130" t="s">
        <v>1975</v>
      </c>
      <c r="D305" s="130" t="s">
        <v>185</v>
      </c>
      <c r="E305" s="131" t="s">
        <v>1976</v>
      </c>
      <c r="F305" s="132" t="s">
        <v>1977</v>
      </c>
      <c r="G305" s="133" t="s">
        <v>642</v>
      </c>
      <c r="H305" s="134">
        <v>5</v>
      </c>
      <c r="I305" s="135"/>
      <c r="J305" s="136">
        <f t="shared" si="50"/>
        <v>0</v>
      </c>
      <c r="K305" s="132" t="s">
        <v>1250</v>
      </c>
      <c r="L305" s="31"/>
      <c r="M305" s="137" t="s">
        <v>19</v>
      </c>
      <c r="N305" s="138" t="s">
        <v>41</v>
      </c>
      <c r="P305" s="139">
        <f t="shared" si="51"/>
        <v>0</v>
      </c>
      <c r="Q305" s="139">
        <v>0.0292</v>
      </c>
      <c r="R305" s="139">
        <f t="shared" si="52"/>
        <v>0.146</v>
      </c>
      <c r="S305" s="139">
        <v>0</v>
      </c>
      <c r="T305" s="140">
        <f t="shared" si="53"/>
        <v>0</v>
      </c>
      <c r="AR305" s="141" t="s">
        <v>336</v>
      </c>
      <c r="AT305" s="141" t="s">
        <v>185</v>
      </c>
      <c r="AU305" s="141" t="s">
        <v>79</v>
      </c>
      <c r="AY305" s="16" t="s">
        <v>182</v>
      </c>
      <c r="BE305" s="142">
        <f t="shared" si="54"/>
        <v>0</v>
      </c>
      <c r="BF305" s="142">
        <f t="shared" si="55"/>
        <v>0</v>
      </c>
      <c r="BG305" s="142">
        <f t="shared" si="56"/>
        <v>0</v>
      </c>
      <c r="BH305" s="142">
        <f t="shared" si="57"/>
        <v>0</v>
      </c>
      <c r="BI305" s="142">
        <f t="shared" si="58"/>
        <v>0</v>
      </c>
      <c r="BJ305" s="16" t="s">
        <v>77</v>
      </c>
      <c r="BK305" s="142">
        <f t="shared" si="59"/>
        <v>0</v>
      </c>
      <c r="BL305" s="16" t="s">
        <v>336</v>
      </c>
      <c r="BM305" s="141" t="s">
        <v>1978</v>
      </c>
    </row>
    <row r="306" spans="2:65" s="1" customFormat="1" ht="16.5" customHeight="1">
      <c r="B306" s="31"/>
      <c r="C306" s="130" t="s">
        <v>1979</v>
      </c>
      <c r="D306" s="130" t="s">
        <v>185</v>
      </c>
      <c r="E306" s="131" t="s">
        <v>1980</v>
      </c>
      <c r="F306" s="132" t="s">
        <v>1981</v>
      </c>
      <c r="G306" s="133" t="s">
        <v>642</v>
      </c>
      <c r="H306" s="134">
        <v>1</v>
      </c>
      <c r="I306" s="135"/>
      <c r="J306" s="136">
        <f t="shared" si="50"/>
        <v>0</v>
      </c>
      <c r="K306" s="132" t="s">
        <v>1250</v>
      </c>
      <c r="L306" s="31"/>
      <c r="M306" s="137" t="s">
        <v>19</v>
      </c>
      <c r="N306" s="138" t="s">
        <v>41</v>
      </c>
      <c r="P306" s="139">
        <f t="shared" si="51"/>
        <v>0</v>
      </c>
      <c r="Q306" s="139">
        <v>0.00801</v>
      </c>
      <c r="R306" s="139">
        <f t="shared" si="52"/>
        <v>0.00801</v>
      </c>
      <c r="S306" s="139">
        <v>0</v>
      </c>
      <c r="T306" s="140">
        <f t="shared" si="53"/>
        <v>0</v>
      </c>
      <c r="AR306" s="141" t="s">
        <v>336</v>
      </c>
      <c r="AT306" s="141" t="s">
        <v>185</v>
      </c>
      <c r="AU306" s="141" t="s">
        <v>79</v>
      </c>
      <c r="AY306" s="16" t="s">
        <v>182</v>
      </c>
      <c r="BE306" s="142">
        <f t="shared" si="54"/>
        <v>0</v>
      </c>
      <c r="BF306" s="142">
        <f t="shared" si="55"/>
        <v>0</v>
      </c>
      <c r="BG306" s="142">
        <f t="shared" si="56"/>
        <v>0</v>
      </c>
      <c r="BH306" s="142">
        <f t="shared" si="57"/>
        <v>0</v>
      </c>
      <c r="BI306" s="142">
        <f t="shared" si="58"/>
        <v>0</v>
      </c>
      <c r="BJ306" s="16" t="s">
        <v>77</v>
      </c>
      <c r="BK306" s="142">
        <f t="shared" si="59"/>
        <v>0</v>
      </c>
      <c r="BL306" s="16" t="s">
        <v>336</v>
      </c>
      <c r="BM306" s="141" t="s">
        <v>1982</v>
      </c>
    </row>
    <row r="307" spans="2:65" s="1" customFormat="1" ht="37.9" customHeight="1">
      <c r="B307" s="31"/>
      <c r="C307" s="130" t="s">
        <v>1983</v>
      </c>
      <c r="D307" s="130" t="s">
        <v>185</v>
      </c>
      <c r="E307" s="131" t="s">
        <v>1984</v>
      </c>
      <c r="F307" s="132" t="s">
        <v>1985</v>
      </c>
      <c r="G307" s="133" t="s">
        <v>292</v>
      </c>
      <c r="H307" s="134">
        <v>997</v>
      </c>
      <c r="I307" s="135"/>
      <c r="J307" s="136">
        <f t="shared" si="50"/>
        <v>0</v>
      </c>
      <c r="K307" s="132" t="s">
        <v>1250</v>
      </c>
      <c r="L307" s="31"/>
      <c r="M307" s="137" t="s">
        <v>19</v>
      </c>
      <c r="N307" s="138" t="s">
        <v>41</v>
      </c>
      <c r="P307" s="139">
        <f t="shared" si="51"/>
        <v>0</v>
      </c>
      <c r="Q307" s="139">
        <v>0.0004</v>
      </c>
      <c r="R307" s="139">
        <f t="shared" si="52"/>
        <v>0.39880000000000004</v>
      </c>
      <c r="S307" s="139">
        <v>0</v>
      </c>
      <c r="T307" s="140">
        <f t="shared" si="53"/>
        <v>0</v>
      </c>
      <c r="AR307" s="141" t="s">
        <v>336</v>
      </c>
      <c r="AT307" s="141" t="s">
        <v>185</v>
      </c>
      <c r="AU307" s="141" t="s">
        <v>79</v>
      </c>
      <c r="AY307" s="16" t="s">
        <v>182</v>
      </c>
      <c r="BE307" s="142">
        <f t="shared" si="54"/>
        <v>0</v>
      </c>
      <c r="BF307" s="142">
        <f t="shared" si="55"/>
        <v>0</v>
      </c>
      <c r="BG307" s="142">
        <f t="shared" si="56"/>
        <v>0</v>
      </c>
      <c r="BH307" s="142">
        <f t="shared" si="57"/>
        <v>0</v>
      </c>
      <c r="BI307" s="142">
        <f t="shared" si="58"/>
        <v>0</v>
      </c>
      <c r="BJ307" s="16" t="s">
        <v>77</v>
      </c>
      <c r="BK307" s="142">
        <f t="shared" si="59"/>
        <v>0</v>
      </c>
      <c r="BL307" s="16" t="s">
        <v>336</v>
      </c>
      <c r="BM307" s="141" t="s">
        <v>1986</v>
      </c>
    </row>
    <row r="308" spans="2:65" s="1" customFormat="1" ht="33" customHeight="1">
      <c r="B308" s="31"/>
      <c r="C308" s="130" t="s">
        <v>1987</v>
      </c>
      <c r="D308" s="130" t="s">
        <v>185</v>
      </c>
      <c r="E308" s="131" t="s">
        <v>1988</v>
      </c>
      <c r="F308" s="132" t="s">
        <v>1989</v>
      </c>
      <c r="G308" s="133" t="s">
        <v>292</v>
      </c>
      <c r="H308" s="134">
        <v>997</v>
      </c>
      <c r="I308" s="135"/>
      <c r="J308" s="136">
        <f t="shared" si="50"/>
        <v>0</v>
      </c>
      <c r="K308" s="132" t="s">
        <v>1250</v>
      </c>
      <c r="L308" s="31"/>
      <c r="M308" s="137" t="s">
        <v>19</v>
      </c>
      <c r="N308" s="138" t="s">
        <v>41</v>
      </c>
      <c r="P308" s="139">
        <f t="shared" si="51"/>
        <v>0</v>
      </c>
      <c r="Q308" s="139">
        <v>1E-05</v>
      </c>
      <c r="R308" s="139">
        <f t="shared" si="52"/>
        <v>0.009970000000000001</v>
      </c>
      <c r="S308" s="139">
        <v>0</v>
      </c>
      <c r="T308" s="140">
        <f t="shared" si="53"/>
        <v>0</v>
      </c>
      <c r="AR308" s="141" t="s">
        <v>336</v>
      </c>
      <c r="AT308" s="141" t="s">
        <v>185</v>
      </c>
      <c r="AU308" s="141" t="s">
        <v>79</v>
      </c>
      <c r="AY308" s="16" t="s">
        <v>182</v>
      </c>
      <c r="BE308" s="142">
        <f t="shared" si="54"/>
        <v>0</v>
      </c>
      <c r="BF308" s="142">
        <f t="shared" si="55"/>
        <v>0</v>
      </c>
      <c r="BG308" s="142">
        <f t="shared" si="56"/>
        <v>0</v>
      </c>
      <c r="BH308" s="142">
        <f t="shared" si="57"/>
        <v>0</v>
      </c>
      <c r="BI308" s="142">
        <f t="shared" si="58"/>
        <v>0</v>
      </c>
      <c r="BJ308" s="16" t="s">
        <v>77</v>
      </c>
      <c r="BK308" s="142">
        <f t="shared" si="59"/>
        <v>0</v>
      </c>
      <c r="BL308" s="16" t="s">
        <v>336</v>
      </c>
      <c r="BM308" s="141" t="s">
        <v>1990</v>
      </c>
    </row>
    <row r="309" spans="2:65" s="1" customFormat="1" ht="44.25" customHeight="1">
      <c r="B309" s="31"/>
      <c r="C309" s="130" t="s">
        <v>1991</v>
      </c>
      <c r="D309" s="130" t="s">
        <v>185</v>
      </c>
      <c r="E309" s="131" t="s">
        <v>1992</v>
      </c>
      <c r="F309" s="132" t="s">
        <v>1993</v>
      </c>
      <c r="G309" s="133" t="s">
        <v>202</v>
      </c>
      <c r="H309" s="134">
        <v>1.319</v>
      </c>
      <c r="I309" s="135"/>
      <c r="J309" s="136">
        <f t="shared" si="50"/>
        <v>0</v>
      </c>
      <c r="K309" s="132" t="s">
        <v>1250</v>
      </c>
      <c r="L309" s="31"/>
      <c r="M309" s="137" t="s">
        <v>19</v>
      </c>
      <c r="N309" s="138" t="s">
        <v>41</v>
      </c>
      <c r="P309" s="139">
        <f t="shared" si="51"/>
        <v>0</v>
      </c>
      <c r="Q309" s="139">
        <v>0</v>
      </c>
      <c r="R309" s="139">
        <f t="shared" si="52"/>
        <v>0</v>
      </c>
      <c r="S309" s="139">
        <v>0</v>
      </c>
      <c r="T309" s="140">
        <f t="shared" si="53"/>
        <v>0</v>
      </c>
      <c r="AR309" s="141" t="s">
        <v>336</v>
      </c>
      <c r="AT309" s="141" t="s">
        <v>185</v>
      </c>
      <c r="AU309" s="141" t="s">
        <v>79</v>
      </c>
      <c r="AY309" s="16" t="s">
        <v>182</v>
      </c>
      <c r="BE309" s="142">
        <f t="shared" si="54"/>
        <v>0</v>
      </c>
      <c r="BF309" s="142">
        <f t="shared" si="55"/>
        <v>0</v>
      </c>
      <c r="BG309" s="142">
        <f t="shared" si="56"/>
        <v>0</v>
      </c>
      <c r="BH309" s="142">
        <f t="shared" si="57"/>
        <v>0</v>
      </c>
      <c r="BI309" s="142">
        <f t="shared" si="58"/>
        <v>0</v>
      </c>
      <c r="BJ309" s="16" t="s">
        <v>77</v>
      </c>
      <c r="BK309" s="142">
        <f t="shared" si="59"/>
        <v>0</v>
      </c>
      <c r="BL309" s="16" t="s">
        <v>336</v>
      </c>
      <c r="BM309" s="141" t="s">
        <v>1994</v>
      </c>
    </row>
    <row r="310" spans="2:65" s="1" customFormat="1" ht="24.2" customHeight="1">
      <c r="B310" s="31"/>
      <c r="C310" s="130" t="s">
        <v>1995</v>
      </c>
      <c r="D310" s="130" t="s">
        <v>185</v>
      </c>
      <c r="E310" s="131" t="s">
        <v>1996</v>
      </c>
      <c r="F310" s="132" t="s">
        <v>1997</v>
      </c>
      <c r="G310" s="133" t="s">
        <v>642</v>
      </c>
      <c r="H310" s="134">
        <v>48</v>
      </c>
      <c r="I310" s="135"/>
      <c r="J310" s="136">
        <f t="shared" si="50"/>
        <v>0</v>
      </c>
      <c r="K310" s="132" t="s">
        <v>1250</v>
      </c>
      <c r="L310" s="31"/>
      <c r="M310" s="137" t="s">
        <v>19</v>
      </c>
      <c r="N310" s="138" t="s">
        <v>41</v>
      </c>
      <c r="P310" s="139">
        <f t="shared" si="51"/>
        <v>0</v>
      </c>
      <c r="Q310" s="139">
        <v>0.00024</v>
      </c>
      <c r="R310" s="139">
        <f t="shared" si="52"/>
        <v>0.01152</v>
      </c>
      <c r="S310" s="139">
        <v>0</v>
      </c>
      <c r="T310" s="140">
        <f t="shared" si="53"/>
        <v>0</v>
      </c>
      <c r="AR310" s="141" t="s">
        <v>336</v>
      </c>
      <c r="AT310" s="141" t="s">
        <v>185</v>
      </c>
      <c r="AU310" s="141" t="s">
        <v>79</v>
      </c>
      <c r="AY310" s="16" t="s">
        <v>182</v>
      </c>
      <c r="BE310" s="142">
        <f t="shared" si="54"/>
        <v>0</v>
      </c>
      <c r="BF310" s="142">
        <f t="shared" si="55"/>
        <v>0</v>
      </c>
      <c r="BG310" s="142">
        <f t="shared" si="56"/>
        <v>0</v>
      </c>
      <c r="BH310" s="142">
        <f t="shared" si="57"/>
        <v>0</v>
      </c>
      <c r="BI310" s="142">
        <f t="shared" si="58"/>
        <v>0</v>
      </c>
      <c r="BJ310" s="16" t="s">
        <v>77</v>
      </c>
      <c r="BK310" s="142">
        <f t="shared" si="59"/>
        <v>0</v>
      </c>
      <c r="BL310" s="16" t="s">
        <v>336</v>
      </c>
      <c r="BM310" s="141" t="s">
        <v>1998</v>
      </c>
    </row>
    <row r="311" spans="2:63" s="11" customFormat="1" ht="22.9" customHeight="1">
      <c r="B311" s="118"/>
      <c r="D311" s="119" t="s">
        <v>69</v>
      </c>
      <c r="E311" s="128" t="s">
        <v>777</v>
      </c>
      <c r="F311" s="128" t="s">
        <v>778</v>
      </c>
      <c r="I311" s="121"/>
      <c r="J311" s="129">
        <f>BK311</f>
        <v>0</v>
      </c>
      <c r="L311" s="118"/>
      <c r="M311" s="123"/>
      <c r="P311" s="124">
        <f>SUM(P312:P330)</f>
        <v>0</v>
      </c>
      <c r="R311" s="124">
        <f>SUM(R312:R330)</f>
        <v>0.59306</v>
      </c>
      <c r="T311" s="125">
        <f>SUM(T312:T330)</f>
        <v>0</v>
      </c>
      <c r="AR311" s="119" t="s">
        <v>79</v>
      </c>
      <c r="AT311" s="126" t="s">
        <v>69</v>
      </c>
      <c r="AU311" s="126" t="s">
        <v>77</v>
      </c>
      <c r="AY311" s="119" t="s">
        <v>182</v>
      </c>
      <c r="BK311" s="127">
        <f>SUM(BK312:BK330)</f>
        <v>0</v>
      </c>
    </row>
    <row r="312" spans="2:65" s="1" customFormat="1" ht="24.2" customHeight="1">
      <c r="B312" s="31"/>
      <c r="C312" s="130" t="s">
        <v>1999</v>
      </c>
      <c r="D312" s="130" t="s">
        <v>185</v>
      </c>
      <c r="E312" s="131" t="s">
        <v>2000</v>
      </c>
      <c r="F312" s="132" t="s">
        <v>2001</v>
      </c>
      <c r="G312" s="133" t="s">
        <v>642</v>
      </c>
      <c r="H312" s="134">
        <v>3</v>
      </c>
      <c r="I312" s="135"/>
      <c r="J312" s="136">
        <f aca="true" t="shared" si="60" ref="J312:J324">ROUND(I312*H312,2)</f>
        <v>0</v>
      </c>
      <c r="K312" s="132" t="s">
        <v>1250</v>
      </c>
      <c r="L312" s="31"/>
      <c r="M312" s="137" t="s">
        <v>19</v>
      </c>
      <c r="N312" s="138" t="s">
        <v>41</v>
      </c>
      <c r="P312" s="139">
        <f aca="true" t="shared" si="61" ref="P312:P324">O312*H312</f>
        <v>0</v>
      </c>
      <c r="Q312" s="139">
        <v>0.00376</v>
      </c>
      <c r="R312" s="139">
        <f aca="true" t="shared" si="62" ref="R312:R324">Q312*H312</f>
        <v>0.01128</v>
      </c>
      <c r="S312" s="139">
        <v>0</v>
      </c>
      <c r="T312" s="140">
        <f aca="true" t="shared" si="63" ref="T312:T324">S312*H312</f>
        <v>0</v>
      </c>
      <c r="AR312" s="141" t="s">
        <v>336</v>
      </c>
      <c r="AT312" s="141" t="s">
        <v>185</v>
      </c>
      <c r="AU312" s="141" t="s">
        <v>79</v>
      </c>
      <c r="AY312" s="16" t="s">
        <v>182</v>
      </c>
      <c r="BE312" s="142">
        <f aca="true" t="shared" si="64" ref="BE312:BE324">IF(N312="základní",J312,0)</f>
        <v>0</v>
      </c>
      <c r="BF312" s="142">
        <f aca="true" t="shared" si="65" ref="BF312:BF324">IF(N312="snížená",J312,0)</f>
        <v>0</v>
      </c>
      <c r="BG312" s="142">
        <f aca="true" t="shared" si="66" ref="BG312:BG324">IF(N312="zákl. přenesená",J312,0)</f>
        <v>0</v>
      </c>
      <c r="BH312" s="142">
        <f aca="true" t="shared" si="67" ref="BH312:BH324">IF(N312="sníž. přenesená",J312,0)</f>
        <v>0</v>
      </c>
      <c r="BI312" s="142">
        <f aca="true" t="shared" si="68" ref="BI312:BI324">IF(N312="nulová",J312,0)</f>
        <v>0</v>
      </c>
      <c r="BJ312" s="16" t="s">
        <v>77</v>
      </c>
      <c r="BK312" s="142">
        <f aca="true" t="shared" si="69" ref="BK312:BK324">ROUND(I312*H312,2)</f>
        <v>0</v>
      </c>
      <c r="BL312" s="16" t="s">
        <v>336</v>
      </c>
      <c r="BM312" s="141" t="s">
        <v>2002</v>
      </c>
    </row>
    <row r="313" spans="2:65" s="1" customFormat="1" ht="24.2" customHeight="1">
      <c r="B313" s="31"/>
      <c r="C313" s="130" t="s">
        <v>2003</v>
      </c>
      <c r="D313" s="130" t="s">
        <v>185</v>
      </c>
      <c r="E313" s="131" t="s">
        <v>2004</v>
      </c>
      <c r="F313" s="132" t="s">
        <v>2005</v>
      </c>
      <c r="G313" s="133" t="s">
        <v>642</v>
      </c>
      <c r="H313" s="134">
        <v>2</v>
      </c>
      <c r="I313" s="135"/>
      <c r="J313" s="136">
        <f t="shared" si="60"/>
        <v>0</v>
      </c>
      <c r="K313" s="132" t="s">
        <v>1250</v>
      </c>
      <c r="L313" s="31"/>
      <c r="M313" s="137" t="s">
        <v>19</v>
      </c>
      <c r="N313" s="138" t="s">
        <v>41</v>
      </c>
      <c r="P313" s="139">
        <f t="shared" si="61"/>
        <v>0</v>
      </c>
      <c r="Q313" s="139">
        <v>0.01761</v>
      </c>
      <c r="R313" s="139">
        <f t="shared" si="62"/>
        <v>0.03522</v>
      </c>
      <c r="S313" s="139">
        <v>0</v>
      </c>
      <c r="T313" s="140">
        <f t="shared" si="63"/>
        <v>0</v>
      </c>
      <c r="AR313" s="141" t="s">
        <v>336</v>
      </c>
      <c r="AT313" s="141" t="s">
        <v>185</v>
      </c>
      <c r="AU313" s="141" t="s">
        <v>79</v>
      </c>
      <c r="AY313" s="16" t="s">
        <v>182</v>
      </c>
      <c r="BE313" s="142">
        <f t="shared" si="64"/>
        <v>0</v>
      </c>
      <c r="BF313" s="142">
        <f t="shared" si="65"/>
        <v>0</v>
      </c>
      <c r="BG313" s="142">
        <f t="shared" si="66"/>
        <v>0</v>
      </c>
      <c r="BH313" s="142">
        <f t="shared" si="67"/>
        <v>0</v>
      </c>
      <c r="BI313" s="142">
        <f t="shared" si="68"/>
        <v>0</v>
      </c>
      <c r="BJ313" s="16" t="s">
        <v>77</v>
      </c>
      <c r="BK313" s="142">
        <f t="shared" si="69"/>
        <v>0</v>
      </c>
      <c r="BL313" s="16" t="s">
        <v>336</v>
      </c>
      <c r="BM313" s="141" t="s">
        <v>2006</v>
      </c>
    </row>
    <row r="314" spans="2:65" s="1" customFormat="1" ht="16.5" customHeight="1">
      <c r="B314" s="31"/>
      <c r="C314" s="130" t="s">
        <v>2007</v>
      </c>
      <c r="D314" s="130" t="s">
        <v>185</v>
      </c>
      <c r="E314" s="131" t="s">
        <v>2008</v>
      </c>
      <c r="F314" s="132" t="s">
        <v>2009</v>
      </c>
      <c r="G314" s="133" t="s">
        <v>642</v>
      </c>
      <c r="H314" s="134">
        <v>1</v>
      </c>
      <c r="I314" s="135"/>
      <c r="J314" s="136">
        <f t="shared" si="60"/>
        <v>0</v>
      </c>
      <c r="K314" s="132" t="s">
        <v>287</v>
      </c>
      <c r="L314" s="31"/>
      <c r="M314" s="137" t="s">
        <v>19</v>
      </c>
      <c r="N314" s="138" t="s">
        <v>41</v>
      </c>
      <c r="P314" s="139">
        <f t="shared" si="61"/>
        <v>0</v>
      </c>
      <c r="Q314" s="139">
        <v>0.01197</v>
      </c>
      <c r="R314" s="139">
        <f t="shared" si="62"/>
        <v>0.01197</v>
      </c>
      <c r="S314" s="139">
        <v>0</v>
      </c>
      <c r="T314" s="140">
        <f t="shared" si="63"/>
        <v>0</v>
      </c>
      <c r="AR314" s="141" t="s">
        <v>336</v>
      </c>
      <c r="AT314" s="141" t="s">
        <v>185</v>
      </c>
      <c r="AU314" s="141" t="s">
        <v>79</v>
      </c>
      <c r="AY314" s="16" t="s">
        <v>182</v>
      </c>
      <c r="BE314" s="142">
        <f t="shared" si="64"/>
        <v>0</v>
      </c>
      <c r="BF314" s="142">
        <f t="shared" si="65"/>
        <v>0</v>
      </c>
      <c r="BG314" s="142">
        <f t="shared" si="66"/>
        <v>0</v>
      </c>
      <c r="BH314" s="142">
        <f t="shared" si="67"/>
        <v>0</v>
      </c>
      <c r="BI314" s="142">
        <f t="shared" si="68"/>
        <v>0</v>
      </c>
      <c r="BJ314" s="16" t="s">
        <v>77</v>
      </c>
      <c r="BK314" s="142">
        <f t="shared" si="69"/>
        <v>0</v>
      </c>
      <c r="BL314" s="16" t="s">
        <v>336</v>
      </c>
      <c r="BM314" s="141" t="s">
        <v>2010</v>
      </c>
    </row>
    <row r="315" spans="2:65" s="1" customFormat="1" ht="16.5" customHeight="1">
      <c r="B315" s="31"/>
      <c r="C315" s="130" t="s">
        <v>2011</v>
      </c>
      <c r="D315" s="130" t="s">
        <v>185</v>
      </c>
      <c r="E315" s="131" t="s">
        <v>2012</v>
      </c>
      <c r="F315" s="132" t="s">
        <v>2013</v>
      </c>
      <c r="G315" s="133" t="s">
        <v>642</v>
      </c>
      <c r="H315" s="134">
        <v>1</v>
      </c>
      <c r="I315" s="135"/>
      <c r="J315" s="136">
        <f t="shared" si="60"/>
        <v>0</v>
      </c>
      <c r="K315" s="132" t="s">
        <v>287</v>
      </c>
      <c r="L315" s="31"/>
      <c r="M315" s="137" t="s">
        <v>19</v>
      </c>
      <c r="N315" s="138" t="s">
        <v>41</v>
      </c>
      <c r="P315" s="139">
        <f t="shared" si="61"/>
        <v>0</v>
      </c>
      <c r="Q315" s="139">
        <v>0.01647</v>
      </c>
      <c r="R315" s="139">
        <f t="shared" si="62"/>
        <v>0.01647</v>
      </c>
      <c r="S315" s="139">
        <v>0</v>
      </c>
      <c r="T315" s="140">
        <f t="shared" si="63"/>
        <v>0</v>
      </c>
      <c r="AR315" s="141" t="s">
        <v>336</v>
      </c>
      <c r="AT315" s="141" t="s">
        <v>185</v>
      </c>
      <c r="AU315" s="141" t="s">
        <v>79</v>
      </c>
      <c r="AY315" s="16" t="s">
        <v>182</v>
      </c>
      <c r="BE315" s="142">
        <f t="shared" si="64"/>
        <v>0</v>
      </c>
      <c r="BF315" s="142">
        <f t="shared" si="65"/>
        <v>0</v>
      </c>
      <c r="BG315" s="142">
        <f t="shared" si="66"/>
        <v>0</v>
      </c>
      <c r="BH315" s="142">
        <f t="shared" si="67"/>
        <v>0</v>
      </c>
      <c r="BI315" s="142">
        <f t="shared" si="68"/>
        <v>0</v>
      </c>
      <c r="BJ315" s="16" t="s">
        <v>77</v>
      </c>
      <c r="BK315" s="142">
        <f t="shared" si="69"/>
        <v>0</v>
      </c>
      <c r="BL315" s="16" t="s">
        <v>336</v>
      </c>
      <c r="BM315" s="141" t="s">
        <v>2014</v>
      </c>
    </row>
    <row r="316" spans="2:65" s="1" customFormat="1" ht="37.9" customHeight="1">
      <c r="B316" s="31"/>
      <c r="C316" s="130" t="s">
        <v>2015</v>
      </c>
      <c r="D316" s="130" t="s">
        <v>185</v>
      </c>
      <c r="E316" s="131" t="s">
        <v>2016</v>
      </c>
      <c r="F316" s="132" t="s">
        <v>2017</v>
      </c>
      <c r="G316" s="133" t="s">
        <v>642</v>
      </c>
      <c r="H316" s="134">
        <v>15</v>
      </c>
      <c r="I316" s="135"/>
      <c r="J316" s="136">
        <f t="shared" si="60"/>
        <v>0</v>
      </c>
      <c r="K316" s="132" t="s">
        <v>1250</v>
      </c>
      <c r="L316" s="31"/>
      <c r="M316" s="137" t="s">
        <v>19</v>
      </c>
      <c r="N316" s="138" t="s">
        <v>41</v>
      </c>
      <c r="P316" s="139">
        <f t="shared" si="61"/>
        <v>0</v>
      </c>
      <c r="Q316" s="139">
        <v>0.01647</v>
      </c>
      <c r="R316" s="139">
        <f t="shared" si="62"/>
        <v>0.24705</v>
      </c>
      <c r="S316" s="139">
        <v>0</v>
      </c>
      <c r="T316" s="140">
        <f t="shared" si="63"/>
        <v>0</v>
      </c>
      <c r="AR316" s="141" t="s">
        <v>336</v>
      </c>
      <c r="AT316" s="141" t="s">
        <v>185</v>
      </c>
      <c r="AU316" s="141" t="s">
        <v>79</v>
      </c>
      <c r="AY316" s="16" t="s">
        <v>182</v>
      </c>
      <c r="BE316" s="142">
        <f t="shared" si="64"/>
        <v>0</v>
      </c>
      <c r="BF316" s="142">
        <f t="shared" si="65"/>
        <v>0</v>
      </c>
      <c r="BG316" s="142">
        <f t="shared" si="66"/>
        <v>0</v>
      </c>
      <c r="BH316" s="142">
        <f t="shared" si="67"/>
        <v>0</v>
      </c>
      <c r="BI316" s="142">
        <f t="shared" si="68"/>
        <v>0</v>
      </c>
      <c r="BJ316" s="16" t="s">
        <v>77</v>
      </c>
      <c r="BK316" s="142">
        <f t="shared" si="69"/>
        <v>0</v>
      </c>
      <c r="BL316" s="16" t="s">
        <v>336</v>
      </c>
      <c r="BM316" s="141" t="s">
        <v>2018</v>
      </c>
    </row>
    <row r="317" spans="2:65" s="1" customFormat="1" ht="21.75" customHeight="1">
      <c r="B317" s="31"/>
      <c r="C317" s="130" t="s">
        <v>2019</v>
      </c>
      <c r="D317" s="130" t="s">
        <v>185</v>
      </c>
      <c r="E317" s="131" t="s">
        <v>2020</v>
      </c>
      <c r="F317" s="132" t="s">
        <v>2021</v>
      </c>
      <c r="G317" s="133" t="s">
        <v>642</v>
      </c>
      <c r="H317" s="134">
        <v>3</v>
      </c>
      <c r="I317" s="135"/>
      <c r="J317" s="136">
        <f t="shared" si="60"/>
        <v>0</v>
      </c>
      <c r="K317" s="132" t="s">
        <v>1250</v>
      </c>
      <c r="L317" s="31"/>
      <c r="M317" s="137" t="s">
        <v>19</v>
      </c>
      <c r="N317" s="138" t="s">
        <v>41</v>
      </c>
      <c r="P317" s="139">
        <f t="shared" si="61"/>
        <v>0</v>
      </c>
      <c r="Q317" s="139">
        <v>0.01656</v>
      </c>
      <c r="R317" s="139">
        <f t="shared" si="62"/>
        <v>0.049679999999999995</v>
      </c>
      <c r="S317" s="139">
        <v>0</v>
      </c>
      <c r="T317" s="140">
        <f t="shared" si="63"/>
        <v>0</v>
      </c>
      <c r="AR317" s="141" t="s">
        <v>336</v>
      </c>
      <c r="AT317" s="141" t="s">
        <v>185</v>
      </c>
      <c r="AU317" s="141" t="s">
        <v>79</v>
      </c>
      <c r="AY317" s="16" t="s">
        <v>182</v>
      </c>
      <c r="BE317" s="142">
        <f t="shared" si="64"/>
        <v>0</v>
      </c>
      <c r="BF317" s="142">
        <f t="shared" si="65"/>
        <v>0</v>
      </c>
      <c r="BG317" s="142">
        <f t="shared" si="66"/>
        <v>0</v>
      </c>
      <c r="BH317" s="142">
        <f t="shared" si="67"/>
        <v>0</v>
      </c>
      <c r="BI317" s="142">
        <f t="shared" si="68"/>
        <v>0</v>
      </c>
      <c r="BJ317" s="16" t="s">
        <v>77</v>
      </c>
      <c r="BK317" s="142">
        <f t="shared" si="69"/>
        <v>0</v>
      </c>
      <c r="BL317" s="16" t="s">
        <v>336</v>
      </c>
      <c r="BM317" s="141" t="s">
        <v>2022</v>
      </c>
    </row>
    <row r="318" spans="2:65" s="1" customFormat="1" ht="37.9" customHeight="1">
      <c r="B318" s="31"/>
      <c r="C318" s="130" t="s">
        <v>2023</v>
      </c>
      <c r="D318" s="130" t="s">
        <v>185</v>
      </c>
      <c r="E318" s="131" t="s">
        <v>2024</v>
      </c>
      <c r="F318" s="132" t="s">
        <v>2025</v>
      </c>
      <c r="G318" s="133" t="s">
        <v>642</v>
      </c>
      <c r="H318" s="134">
        <v>3</v>
      </c>
      <c r="I318" s="135"/>
      <c r="J318" s="136">
        <f t="shared" si="60"/>
        <v>0</v>
      </c>
      <c r="K318" s="132" t="s">
        <v>1250</v>
      </c>
      <c r="L318" s="31"/>
      <c r="M318" s="137" t="s">
        <v>19</v>
      </c>
      <c r="N318" s="138" t="s">
        <v>41</v>
      </c>
      <c r="P318" s="139">
        <f t="shared" si="61"/>
        <v>0</v>
      </c>
      <c r="Q318" s="139">
        <v>0.02736</v>
      </c>
      <c r="R318" s="139">
        <f t="shared" si="62"/>
        <v>0.08208</v>
      </c>
      <c r="S318" s="139">
        <v>0</v>
      </c>
      <c r="T318" s="140">
        <f t="shared" si="63"/>
        <v>0</v>
      </c>
      <c r="AR318" s="141" t="s">
        <v>336</v>
      </c>
      <c r="AT318" s="141" t="s">
        <v>185</v>
      </c>
      <c r="AU318" s="141" t="s">
        <v>79</v>
      </c>
      <c r="AY318" s="16" t="s">
        <v>182</v>
      </c>
      <c r="BE318" s="142">
        <f t="shared" si="64"/>
        <v>0</v>
      </c>
      <c r="BF318" s="142">
        <f t="shared" si="65"/>
        <v>0</v>
      </c>
      <c r="BG318" s="142">
        <f t="shared" si="66"/>
        <v>0</v>
      </c>
      <c r="BH318" s="142">
        <f t="shared" si="67"/>
        <v>0</v>
      </c>
      <c r="BI318" s="142">
        <f t="shared" si="68"/>
        <v>0</v>
      </c>
      <c r="BJ318" s="16" t="s">
        <v>77</v>
      </c>
      <c r="BK318" s="142">
        <f t="shared" si="69"/>
        <v>0</v>
      </c>
      <c r="BL318" s="16" t="s">
        <v>336</v>
      </c>
      <c r="BM318" s="141" t="s">
        <v>2026</v>
      </c>
    </row>
    <row r="319" spans="2:65" s="1" customFormat="1" ht="33" customHeight="1">
      <c r="B319" s="31"/>
      <c r="C319" s="130" t="s">
        <v>2027</v>
      </c>
      <c r="D319" s="130" t="s">
        <v>185</v>
      </c>
      <c r="E319" s="131" t="s">
        <v>2028</v>
      </c>
      <c r="F319" s="132" t="s">
        <v>2029</v>
      </c>
      <c r="G319" s="133" t="s">
        <v>642</v>
      </c>
      <c r="H319" s="134">
        <v>3</v>
      </c>
      <c r="I319" s="135"/>
      <c r="J319" s="136">
        <f t="shared" si="60"/>
        <v>0</v>
      </c>
      <c r="K319" s="132" t="s">
        <v>1250</v>
      </c>
      <c r="L319" s="31"/>
      <c r="M319" s="137" t="s">
        <v>19</v>
      </c>
      <c r="N319" s="138" t="s">
        <v>41</v>
      </c>
      <c r="P319" s="139">
        <f t="shared" si="61"/>
        <v>0</v>
      </c>
      <c r="Q319" s="139">
        <v>0.01475</v>
      </c>
      <c r="R319" s="139">
        <f t="shared" si="62"/>
        <v>0.04425</v>
      </c>
      <c r="S319" s="139">
        <v>0</v>
      </c>
      <c r="T319" s="140">
        <f t="shared" si="63"/>
        <v>0</v>
      </c>
      <c r="AR319" s="141" t="s">
        <v>336</v>
      </c>
      <c r="AT319" s="141" t="s">
        <v>185</v>
      </c>
      <c r="AU319" s="141" t="s">
        <v>79</v>
      </c>
      <c r="AY319" s="16" t="s">
        <v>182</v>
      </c>
      <c r="BE319" s="142">
        <f t="shared" si="64"/>
        <v>0</v>
      </c>
      <c r="BF319" s="142">
        <f t="shared" si="65"/>
        <v>0</v>
      </c>
      <c r="BG319" s="142">
        <f t="shared" si="66"/>
        <v>0</v>
      </c>
      <c r="BH319" s="142">
        <f t="shared" si="67"/>
        <v>0</v>
      </c>
      <c r="BI319" s="142">
        <f t="shared" si="68"/>
        <v>0</v>
      </c>
      <c r="BJ319" s="16" t="s">
        <v>77</v>
      </c>
      <c r="BK319" s="142">
        <f t="shared" si="69"/>
        <v>0</v>
      </c>
      <c r="BL319" s="16" t="s">
        <v>336</v>
      </c>
      <c r="BM319" s="141" t="s">
        <v>2030</v>
      </c>
    </row>
    <row r="320" spans="2:65" s="1" customFormat="1" ht="24.2" customHeight="1">
      <c r="B320" s="31"/>
      <c r="C320" s="130" t="s">
        <v>2031</v>
      </c>
      <c r="D320" s="130" t="s">
        <v>185</v>
      </c>
      <c r="E320" s="131" t="s">
        <v>2032</v>
      </c>
      <c r="F320" s="132" t="s">
        <v>2033</v>
      </c>
      <c r="G320" s="133" t="s">
        <v>642</v>
      </c>
      <c r="H320" s="134">
        <v>3</v>
      </c>
      <c r="I320" s="135"/>
      <c r="J320" s="136">
        <f t="shared" si="60"/>
        <v>0</v>
      </c>
      <c r="K320" s="132" t="s">
        <v>287</v>
      </c>
      <c r="L320" s="31"/>
      <c r="M320" s="137" t="s">
        <v>19</v>
      </c>
      <c r="N320" s="138" t="s">
        <v>41</v>
      </c>
      <c r="P320" s="139">
        <f t="shared" si="61"/>
        <v>0</v>
      </c>
      <c r="Q320" s="139">
        <v>0.00196</v>
      </c>
      <c r="R320" s="139">
        <f t="shared" si="62"/>
        <v>0.00588</v>
      </c>
      <c r="S320" s="139">
        <v>0</v>
      </c>
      <c r="T320" s="140">
        <f t="shared" si="63"/>
        <v>0</v>
      </c>
      <c r="AR320" s="141" t="s">
        <v>336</v>
      </c>
      <c r="AT320" s="141" t="s">
        <v>185</v>
      </c>
      <c r="AU320" s="141" t="s">
        <v>79</v>
      </c>
      <c r="AY320" s="16" t="s">
        <v>182</v>
      </c>
      <c r="BE320" s="142">
        <f t="shared" si="64"/>
        <v>0</v>
      </c>
      <c r="BF320" s="142">
        <f t="shared" si="65"/>
        <v>0</v>
      </c>
      <c r="BG320" s="142">
        <f t="shared" si="66"/>
        <v>0</v>
      </c>
      <c r="BH320" s="142">
        <f t="shared" si="67"/>
        <v>0</v>
      </c>
      <c r="BI320" s="142">
        <f t="shared" si="68"/>
        <v>0</v>
      </c>
      <c r="BJ320" s="16" t="s">
        <v>77</v>
      </c>
      <c r="BK320" s="142">
        <f t="shared" si="69"/>
        <v>0</v>
      </c>
      <c r="BL320" s="16" t="s">
        <v>336</v>
      </c>
      <c r="BM320" s="141" t="s">
        <v>2034</v>
      </c>
    </row>
    <row r="321" spans="2:65" s="1" customFormat="1" ht="16.5" customHeight="1">
      <c r="B321" s="31"/>
      <c r="C321" s="130" t="s">
        <v>2035</v>
      </c>
      <c r="D321" s="130" t="s">
        <v>185</v>
      </c>
      <c r="E321" s="131" t="s">
        <v>2036</v>
      </c>
      <c r="F321" s="132" t="s">
        <v>2037</v>
      </c>
      <c r="G321" s="133" t="s">
        <v>642</v>
      </c>
      <c r="H321" s="134">
        <v>1</v>
      </c>
      <c r="I321" s="135"/>
      <c r="J321" s="136">
        <f t="shared" si="60"/>
        <v>0</v>
      </c>
      <c r="K321" s="132" t="s">
        <v>287</v>
      </c>
      <c r="L321" s="31"/>
      <c r="M321" s="137" t="s">
        <v>19</v>
      </c>
      <c r="N321" s="138" t="s">
        <v>41</v>
      </c>
      <c r="P321" s="139">
        <f t="shared" si="61"/>
        <v>0</v>
      </c>
      <c r="Q321" s="139">
        <v>0.0018</v>
      </c>
      <c r="R321" s="139">
        <f t="shared" si="62"/>
        <v>0.0018</v>
      </c>
      <c r="S321" s="139">
        <v>0</v>
      </c>
      <c r="T321" s="140">
        <f t="shared" si="63"/>
        <v>0</v>
      </c>
      <c r="AR321" s="141" t="s">
        <v>336</v>
      </c>
      <c r="AT321" s="141" t="s">
        <v>185</v>
      </c>
      <c r="AU321" s="141" t="s">
        <v>79</v>
      </c>
      <c r="AY321" s="16" t="s">
        <v>182</v>
      </c>
      <c r="BE321" s="142">
        <f t="shared" si="64"/>
        <v>0</v>
      </c>
      <c r="BF321" s="142">
        <f t="shared" si="65"/>
        <v>0</v>
      </c>
      <c r="BG321" s="142">
        <f t="shared" si="66"/>
        <v>0</v>
      </c>
      <c r="BH321" s="142">
        <f t="shared" si="67"/>
        <v>0</v>
      </c>
      <c r="BI321" s="142">
        <f t="shared" si="68"/>
        <v>0</v>
      </c>
      <c r="BJ321" s="16" t="s">
        <v>77</v>
      </c>
      <c r="BK321" s="142">
        <f t="shared" si="69"/>
        <v>0</v>
      </c>
      <c r="BL321" s="16" t="s">
        <v>336</v>
      </c>
      <c r="BM321" s="141" t="s">
        <v>2038</v>
      </c>
    </row>
    <row r="322" spans="2:65" s="1" customFormat="1" ht="21.75" customHeight="1">
      <c r="B322" s="31"/>
      <c r="C322" s="130" t="s">
        <v>2039</v>
      </c>
      <c r="D322" s="130" t="s">
        <v>185</v>
      </c>
      <c r="E322" s="131" t="s">
        <v>2040</v>
      </c>
      <c r="F322" s="132" t="s">
        <v>2041</v>
      </c>
      <c r="G322" s="133" t="s">
        <v>642</v>
      </c>
      <c r="H322" s="134">
        <v>15</v>
      </c>
      <c r="I322" s="135"/>
      <c r="J322" s="136">
        <f t="shared" si="60"/>
        <v>0</v>
      </c>
      <c r="K322" s="132" t="s">
        <v>1250</v>
      </c>
      <c r="L322" s="31"/>
      <c r="M322" s="137" t="s">
        <v>19</v>
      </c>
      <c r="N322" s="138" t="s">
        <v>41</v>
      </c>
      <c r="P322" s="139">
        <f t="shared" si="61"/>
        <v>0</v>
      </c>
      <c r="Q322" s="139">
        <v>0.0018</v>
      </c>
      <c r="R322" s="139">
        <f t="shared" si="62"/>
        <v>0.027</v>
      </c>
      <c r="S322" s="139">
        <v>0</v>
      </c>
      <c r="T322" s="140">
        <f t="shared" si="63"/>
        <v>0</v>
      </c>
      <c r="AR322" s="141" t="s">
        <v>336</v>
      </c>
      <c r="AT322" s="141" t="s">
        <v>185</v>
      </c>
      <c r="AU322" s="141" t="s">
        <v>79</v>
      </c>
      <c r="AY322" s="16" t="s">
        <v>182</v>
      </c>
      <c r="BE322" s="142">
        <f t="shared" si="64"/>
        <v>0</v>
      </c>
      <c r="BF322" s="142">
        <f t="shared" si="65"/>
        <v>0</v>
      </c>
      <c r="BG322" s="142">
        <f t="shared" si="66"/>
        <v>0</v>
      </c>
      <c r="BH322" s="142">
        <f t="shared" si="67"/>
        <v>0</v>
      </c>
      <c r="BI322" s="142">
        <f t="shared" si="68"/>
        <v>0</v>
      </c>
      <c r="BJ322" s="16" t="s">
        <v>77</v>
      </c>
      <c r="BK322" s="142">
        <f t="shared" si="69"/>
        <v>0</v>
      </c>
      <c r="BL322" s="16" t="s">
        <v>336</v>
      </c>
      <c r="BM322" s="141" t="s">
        <v>2042</v>
      </c>
    </row>
    <row r="323" spans="2:65" s="1" customFormat="1" ht="16.5" customHeight="1">
      <c r="B323" s="31"/>
      <c r="C323" s="130" t="s">
        <v>2043</v>
      </c>
      <c r="D323" s="130" t="s">
        <v>185</v>
      </c>
      <c r="E323" s="131" t="s">
        <v>2044</v>
      </c>
      <c r="F323" s="132" t="s">
        <v>2045</v>
      </c>
      <c r="G323" s="133" t="s">
        <v>642</v>
      </c>
      <c r="H323" s="134">
        <v>6</v>
      </c>
      <c r="I323" s="135"/>
      <c r="J323" s="136">
        <f t="shared" si="60"/>
        <v>0</v>
      </c>
      <c r="K323" s="132" t="s">
        <v>1516</v>
      </c>
      <c r="L323" s="31"/>
      <c r="M323" s="137" t="s">
        <v>19</v>
      </c>
      <c r="N323" s="138" t="s">
        <v>41</v>
      </c>
      <c r="P323" s="139">
        <f t="shared" si="61"/>
        <v>0</v>
      </c>
      <c r="Q323" s="139">
        <v>0.00184</v>
      </c>
      <c r="R323" s="139">
        <f t="shared" si="62"/>
        <v>0.011040000000000001</v>
      </c>
      <c r="S323" s="139">
        <v>0</v>
      </c>
      <c r="T323" s="140">
        <f t="shared" si="63"/>
        <v>0</v>
      </c>
      <c r="AR323" s="141" t="s">
        <v>336</v>
      </c>
      <c r="AT323" s="141" t="s">
        <v>185</v>
      </c>
      <c r="AU323" s="141" t="s">
        <v>79</v>
      </c>
      <c r="AY323" s="16" t="s">
        <v>182</v>
      </c>
      <c r="BE323" s="142">
        <f t="shared" si="64"/>
        <v>0</v>
      </c>
      <c r="BF323" s="142">
        <f t="shared" si="65"/>
        <v>0</v>
      </c>
      <c r="BG323" s="142">
        <f t="shared" si="66"/>
        <v>0</v>
      </c>
      <c r="BH323" s="142">
        <f t="shared" si="67"/>
        <v>0</v>
      </c>
      <c r="BI323" s="142">
        <f t="shared" si="68"/>
        <v>0</v>
      </c>
      <c r="BJ323" s="16" t="s">
        <v>77</v>
      </c>
      <c r="BK323" s="142">
        <f t="shared" si="69"/>
        <v>0</v>
      </c>
      <c r="BL323" s="16" t="s">
        <v>336</v>
      </c>
      <c r="BM323" s="141" t="s">
        <v>2046</v>
      </c>
    </row>
    <row r="324" spans="2:65" s="1" customFormat="1" ht="16.5" customHeight="1">
      <c r="B324" s="31"/>
      <c r="C324" s="130" t="s">
        <v>2047</v>
      </c>
      <c r="D324" s="130" t="s">
        <v>185</v>
      </c>
      <c r="E324" s="131" t="s">
        <v>2048</v>
      </c>
      <c r="F324" s="132" t="s">
        <v>2049</v>
      </c>
      <c r="G324" s="133" t="s">
        <v>642</v>
      </c>
      <c r="H324" s="134">
        <v>10</v>
      </c>
      <c r="I324" s="135"/>
      <c r="J324" s="136">
        <f t="shared" si="60"/>
        <v>0</v>
      </c>
      <c r="K324" s="132" t="s">
        <v>287</v>
      </c>
      <c r="L324" s="31"/>
      <c r="M324" s="137" t="s">
        <v>19</v>
      </c>
      <c r="N324" s="138" t="s">
        <v>41</v>
      </c>
      <c r="P324" s="139">
        <f t="shared" si="61"/>
        <v>0</v>
      </c>
      <c r="Q324" s="139">
        <v>0.00184</v>
      </c>
      <c r="R324" s="139">
        <f t="shared" si="62"/>
        <v>0.0184</v>
      </c>
      <c r="S324" s="139">
        <v>0</v>
      </c>
      <c r="T324" s="140">
        <f t="shared" si="63"/>
        <v>0</v>
      </c>
      <c r="AR324" s="141" t="s">
        <v>336</v>
      </c>
      <c r="AT324" s="141" t="s">
        <v>185</v>
      </c>
      <c r="AU324" s="141" t="s">
        <v>79</v>
      </c>
      <c r="AY324" s="16" t="s">
        <v>182</v>
      </c>
      <c r="BE324" s="142">
        <f t="shared" si="64"/>
        <v>0</v>
      </c>
      <c r="BF324" s="142">
        <f t="shared" si="65"/>
        <v>0</v>
      </c>
      <c r="BG324" s="142">
        <f t="shared" si="66"/>
        <v>0</v>
      </c>
      <c r="BH324" s="142">
        <f t="shared" si="67"/>
        <v>0</v>
      </c>
      <c r="BI324" s="142">
        <f t="shared" si="68"/>
        <v>0</v>
      </c>
      <c r="BJ324" s="16" t="s">
        <v>77</v>
      </c>
      <c r="BK324" s="142">
        <f t="shared" si="69"/>
        <v>0</v>
      </c>
      <c r="BL324" s="16" t="s">
        <v>336</v>
      </c>
      <c r="BM324" s="141" t="s">
        <v>2050</v>
      </c>
    </row>
    <row r="325" spans="2:47" s="1" customFormat="1" ht="68.25">
      <c r="B325" s="31"/>
      <c r="D325" s="148" t="s">
        <v>281</v>
      </c>
      <c r="F325" s="175" t="s">
        <v>2051</v>
      </c>
      <c r="I325" s="145"/>
      <c r="L325" s="31"/>
      <c r="M325" s="146"/>
      <c r="T325" s="52"/>
      <c r="AT325" s="16" t="s">
        <v>281</v>
      </c>
      <c r="AU325" s="16" t="s">
        <v>79</v>
      </c>
    </row>
    <row r="326" spans="2:65" s="1" customFormat="1" ht="16.5" customHeight="1">
      <c r="B326" s="31"/>
      <c r="C326" s="130" t="s">
        <v>2052</v>
      </c>
      <c r="D326" s="130" t="s">
        <v>185</v>
      </c>
      <c r="E326" s="131" t="s">
        <v>2053</v>
      </c>
      <c r="F326" s="132" t="s">
        <v>2054</v>
      </c>
      <c r="G326" s="133" t="s">
        <v>642</v>
      </c>
      <c r="H326" s="134">
        <v>10</v>
      </c>
      <c r="I326" s="135"/>
      <c r="J326" s="136">
        <f>ROUND(I326*H326,2)</f>
        <v>0</v>
      </c>
      <c r="K326" s="132" t="s">
        <v>287</v>
      </c>
      <c r="L326" s="31"/>
      <c r="M326" s="137" t="s">
        <v>19</v>
      </c>
      <c r="N326" s="138" t="s">
        <v>41</v>
      </c>
      <c r="P326" s="139">
        <f>O326*H326</f>
        <v>0</v>
      </c>
      <c r="Q326" s="139">
        <v>0.00184</v>
      </c>
      <c r="R326" s="139">
        <f>Q326*H326</f>
        <v>0.0184</v>
      </c>
      <c r="S326" s="139">
        <v>0</v>
      </c>
      <c r="T326" s="140">
        <f>S326*H326</f>
        <v>0</v>
      </c>
      <c r="AR326" s="141" t="s">
        <v>336</v>
      </c>
      <c r="AT326" s="141" t="s">
        <v>185</v>
      </c>
      <c r="AU326" s="141" t="s">
        <v>79</v>
      </c>
      <c r="AY326" s="16" t="s">
        <v>182</v>
      </c>
      <c r="BE326" s="142">
        <f>IF(N326="základní",J326,0)</f>
        <v>0</v>
      </c>
      <c r="BF326" s="142">
        <f>IF(N326="snížená",J326,0)</f>
        <v>0</v>
      </c>
      <c r="BG326" s="142">
        <f>IF(N326="zákl. přenesená",J326,0)</f>
        <v>0</v>
      </c>
      <c r="BH326" s="142">
        <f>IF(N326="sníž. přenesená",J326,0)</f>
        <v>0</v>
      </c>
      <c r="BI326" s="142">
        <f>IF(N326="nulová",J326,0)</f>
        <v>0</v>
      </c>
      <c r="BJ326" s="16" t="s">
        <v>77</v>
      </c>
      <c r="BK326" s="142">
        <f>ROUND(I326*H326,2)</f>
        <v>0</v>
      </c>
      <c r="BL326" s="16" t="s">
        <v>336</v>
      </c>
      <c r="BM326" s="141" t="s">
        <v>2055</v>
      </c>
    </row>
    <row r="327" spans="2:47" s="1" customFormat="1" ht="107.25">
      <c r="B327" s="31"/>
      <c r="D327" s="148" t="s">
        <v>281</v>
      </c>
      <c r="F327" s="175" t="s">
        <v>2056</v>
      </c>
      <c r="I327" s="145"/>
      <c r="L327" s="31"/>
      <c r="M327" s="146"/>
      <c r="T327" s="52"/>
      <c r="AT327" s="16" t="s">
        <v>281</v>
      </c>
      <c r="AU327" s="16" t="s">
        <v>79</v>
      </c>
    </row>
    <row r="328" spans="2:65" s="1" customFormat="1" ht="16.5" customHeight="1">
      <c r="B328" s="31"/>
      <c r="C328" s="130" t="s">
        <v>2057</v>
      </c>
      <c r="D328" s="130" t="s">
        <v>185</v>
      </c>
      <c r="E328" s="131" t="s">
        <v>2058</v>
      </c>
      <c r="F328" s="132" t="s">
        <v>2059</v>
      </c>
      <c r="G328" s="133" t="s">
        <v>642</v>
      </c>
      <c r="H328" s="134">
        <v>1</v>
      </c>
      <c r="I328" s="135"/>
      <c r="J328" s="136">
        <f>ROUND(I328*H328,2)</f>
        <v>0</v>
      </c>
      <c r="K328" s="132" t="s">
        <v>1250</v>
      </c>
      <c r="L328" s="31"/>
      <c r="M328" s="137" t="s">
        <v>19</v>
      </c>
      <c r="N328" s="138" t="s">
        <v>41</v>
      </c>
      <c r="P328" s="139">
        <f>O328*H328</f>
        <v>0</v>
      </c>
      <c r="Q328" s="139">
        <v>0.00184</v>
      </c>
      <c r="R328" s="139">
        <f>Q328*H328</f>
        <v>0.00184</v>
      </c>
      <c r="S328" s="139">
        <v>0</v>
      </c>
      <c r="T328" s="140">
        <f>S328*H328</f>
        <v>0</v>
      </c>
      <c r="AR328" s="141" t="s">
        <v>336</v>
      </c>
      <c r="AT328" s="141" t="s">
        <v>185</v>
      </c>
      <c r="AU328" s="141" t="s">
        <v>79</v>
      </c>
      <c r="AY328" s="16" t="s">
        <v>182</v>
      </c>
      <c r="BE328" s="142">
        <f>IF(N328="základní",J328,0)</f>
        <v>0</v>
      </c>
      <c r="BF328" s="142">
        <f>IF(N328="snížená",J328,0)</f>
        <v>0</v>
      </c>
      <c r="BG328" s="142">
        <f>IF(N328="zákl. přenesená",J328,0)</f>
        <v>0</v>
      </c>
      <c r="BH328" s="142">
        <f>IF(N328="sníž. přenesená",J328,0)</f>
        <v>0</v>
      </c>
      <c r="BI328" s="142">
        <f>IF(N328="nulová",J328,0)</f>
        <v>0</v>
      </c>
      <c r="BJ328" s="16" t="s">
        <v>77</v>
      </c>
      <c r="BK328" s="142">
        <f>ROUND(I328*H328,2)</f>
        <v>0</v>
      </c>
      <c r="BL328" s="16" t="s">
        <v>336</v>
      </c>
      <c r="BM328" s="141" t="s">
        <v>2060</v>
      </c>
    </row>
    <row r="329" spans="2:65" s="1" customFormat="1" ht="16.5" customHeight="1">
      <c r="B329" s="31"/>
      <c r="C329" s="130" t="s">
        <v>2061</v>
      </c>
      <c r="D329" s="130" t="s">
        <v>185</v>
      </c>
      <c r="E329" s="131" t="s">
        <v>2062</v>
      </c>
      <c r="F329" s="132" t="s">
        <v>2063</v>
      </c>
      <c r="G329" s="133" t="s">
        <v>642</v>
      </c>
      <c r="H329" s="134">
        <v>5</v>
      </c>
      <c r="I329" s="135"/>
      <c r="J329" s="136">
        <f>ROUND(I329*H329,2)</f>
        <v>0</v>
      </c>
      <c r="K329" s="132" t="s">
        <v>1250</v>
      </c>
      <c r="L329" s="31"/>
      <c r="M329" s="137" t="s">
        <v>19</v>
      </c>
      <c r="N329" s="138" t="s">
        <v>41</v>
      </c>
      <c r="P329" s="139">
        <f>O329*H329</f>
        <v>0</v>
      </c>
      <c r="Q329" s="139">
        <v>0.00214</v>
      </c>
      <c r="R329" s="139">
        <f>Q329*H329</f>
        <v>0.0107</v>
      </c>
      <c r="S329" s="139">
        <v>0</v>
      </c>
      <c r="T329" s="140">
        <f>S329*H329</f>
        <v>0</v>
      </c>
      <c r="AR329" s="141" t="s">
        <v>336</v>
      </c>
      <c r="AT329" s="141" t="s">
        <v>185</v>
      </c>
      <c r="AU329" s="141" t="s">
        <v>79</v>
      </c>
      <c r="AY329" s="16" t="s">
        <v>182</v>
      </c>
      <c r="BE329" s="142">
        <f>IF(N329="základní",J329,0)</f>
        <v>0</v>
      </c>
      <c r="BF329" s="142">
        <f>IF(N329="snížená",J329,0)</f>
        <v>0</v>
      </c>
      <c r="BG329" s="142">
        <f>IF(N329="zákl. přenesená",J329,0)</f>
        <v>0</v>
      </c>
      <c r="BH329" s="142">
        <f>IF(N329="sníž. přenesená",J329,0)</f>
        <v>0</v>
      </c>
      <c r="BI329" s="142">
        <f>IF(N329="nulová",J329,0)</f>
        <v>0</v>
      </c>
      <c r="BJ329" s="16" t="s">
        <v>77</v>
      </c>
      <c r="BK329" s="142">
        <f>ROUND(I329*H329,2)</f>
        <v>0</v>
      </c>
      <c r="BL329" s="16" t="s">
        <v>336</v>
      </c>
      <c r="BM329" s="141" t="s">
        <v>2064</v>
      </c>
    </row>
    <row r="330" spans="2:65" s="1" customFormat="1" ht="44.25" customHeight="1">
      <c r="B330" s="31"/>
      <c r="C330" s="130" t="s">
        <v>2065</v>
      </c>
      <c r="D330" s="130" t="s">
        <v>185</v>
      </c>
      <c r="E330" s="131" t="s">
        <v>2066</v>
      </c>
      <c r="F330" s="132" t="s">
        <v>2067</v>
      </c>
      <c r="G330" s="133" t="s">
        <v>202</v>
      </c>
      <c r="H330" s="134">
        <v>0.593</v>
      </c>
      <c r="I330" s="135"/>
      <c r="J330" s="136">
        <f>ROUND(I330*H330,2)</f>
        <v>0</v>
      </c>
      <c r="K330" s="132" t="s">
        <v>1250</v>
      </c>
      <c r="L330" s="31"/>
      <c r="M330" s="137" t="s">
        <v>19</v>
      </c>
      <c r="N330" s="138" t="s">
        <v>41</v>
      </c>
      <c r="P330" s="139">
        <f>O330*H330</f>
        <v>0</v>
      </c>
      <c r="Q330" s="139">
        <v>0</v>
      </c>
      <c r="R330" s="139">
        <f>Q330*H330</f>
        <v>0</v>
      </c>
      <c r="S330" s="139">
        <v>0</v>
      </c>
      <c r="T330" s="140">
        <f>S330*H330</f>
        <v>0</v>
      </c>
      <c r="AR330" s="141" t="s">
        <v>336</v>
      </c>
      <c r="AT330" s="141" t="s">
        <v>185</v>
      </c>
      <c r="AU330" s="141" t="s">
        <v>79</v>
      </c>
      <c r="AY330" s="16" t="s">
        <v>182</v>
      </c>
      <c r="BE330" s="142">
        <f>IF(N330="základní",J330,0)</f>
        <v>0</v>
      </c>
      <c r="BF330" s="142">
        <f>IF(N330="snížená",J330,0)</f>
        <v>0</v>
      </c>
      <c r="BG330" s="142">
        <f>IF(N330="zákl. přenesená",J330,0)</f>
        <v>0</v>
      </c>
      <c r="BH330" s="142">
        <f>IF(N330="sníž. přenesená",J330,0)</f>
        <v>0</v>
      </c>
      <c r="BI330" s="142">
        <f>IF(N330="nulová",J330,0)</f>
        <v>0</v>
      </c>
      <c r="BJ330" s="16" t="s">
        <v>77</v>
      </c>
      <c r="BK330" s="142">
        <f>ROUND(I330*H330,2)</f>
        <v>0</v>
      </c>
      <c r="BL330" s="16" t="s">
        <v>336</v>
      </c>
      <c r="BM330" s="141" t="s">
        <v>2068</v>
      </c>
    </row>
    <row r="331" spans="2:63" s="11" customFormat="1" ht="22.9" customHeight="1">
      <c r="B331" s="118"/>
      <c r="D331" s="119" t="s">
        <v>69</v>
      </c>
      <c r="E331" s="128" t="s">
        <v>368</v>
      </c>
      <c r="F331" s="128" t="s">
        <v>369</v>
      </c>
      <c r="I331" s="121"/>
      <c r="J331" s="129">
        <f>BK331</f>
        <v>0</v>
      </c>
      <c r="L331" s="118"/>
      <c r="M331" s="123"/>
      <c r="P331" s="124">
        <f>SUM(P332:P333)</f>
        <v>0</v>
      </c>
      <c r="R331" s="124">
        <f>SUM(R332:R333)</f>
        <v>0.5</v>
      </c>
      <c r="T331" s="125">
        <f>SUM(T332:T333)</f>
        <v>0</v>
      </c>
      <c r="AR331" s="119" t="s">
        <v>79</v>
      </c>
      <c r="AT331" s="126" t="s">
        <v>69</v>
      </c>
      <c r="AU331" s="126" t="s">
        <v>77</v>
      </c>
      <c r="AY331" s="119" t="s">
        <v>182</v>
      </c>
      <c r="BK331" s="127">
        <f>SUM(BK332:BK333)</f>
        <v>0</v>
      </c>
    </row>
    <row r="332" spans="2:65" s="1" customFormat="1" ht="24.2" customHeight="1">
      <c r="B332" s="31"/>
      <c r="C332" s="130" t="s">
        <v>2069</v>
      </c>
      <c r="D332" s="130" t="s">
        <v>185</v>
      </c>
      <c r="E332" s="131" t="s">
        <v>2070</v>
      </c>
      <c r="F332" s="132" t="s">
        <v>2071</v>
      </c>
      <c r="G332" s="133" t="s">
        <v>1240</v>
      </c>
      <c r="H332" s="134">
        <v>500</v>
      </c>
      <c r="I332" s="135"/>
      <c r="J332" s="136">
        <f>ROUND(I332*H332,2)</f>
        <v>0</v>
      </c>
      <c r="K332" s="132" t="s">
        <v>287</v>
      </c>
      <c r="L332" s="31"/>
      <c r="M332" s="137" t="s">
        <v>19</v>
      </c>
      <c r="N332" s="138" t="s">
        <v>41</v>
      </c>
      <c r="P332" s="139">
        <f>O332*H332</f>
        <v>0</v>
      </c>
      <c r="Q332" s="139">
        <v>0.001</v>
      </c>
      <c r="R332" s="139">
        <f>Q332*H332</f>
        <v>0.5</v>
      </c>
      <c r="S332" s="139">
        <v>0</v>
      </c>
      <c r="T332" s="140">
        <f>S332*H332</f>
        <v>0</v>
      </c>
      <c r="AR332" s="141" t="s">
        <v>336</v>
      </c>
      <c r="AT332" s="141" t="s">
        <v>185</v>
      </c>
      <c r="AU332" s="141" t="s">
        <v>79</v>
      </c>
      <c r="AY332" s="16" t="s">
        <v>182</v>
      </c>
      <c r="BE332" s="142">
        <f>IF(N332="základní",J332,0)</f>
        <v>0</v>
      </c>
      <c r="BF332" s="142">
        <f>IF(N332="snížená",J332,0)</f>
        <v>0</v>
      </c>
      <c r="BG332" s="142">
        <f>IF(N332="zákl. přenesená",J332,0)</f>
        <v>0</v>
      </c>
      <c r="BH332" s="142">
        <f>IF(N332="sníž. přenesená",J332,0)</f>
        <v>0</v>
      </c>
      <c r="BI332" s="142">
        <f>IF(N332="nulová",J332,0)</f>
        <v>0</v>
      </c>
      <c r="BJ332" s="16" t="s">
        <v>77</v>
      </c>
      <c r="BK332" s="142">
        <f>ROUND(I332*H332,2)</f>
        <v>0</v>
      </c>
      <c r="BL332" s="16" t="s">
        <v>336</v>
      </c>
      <c r="BM332" s="141" t="s">
        <v>2072</v>
      </c>
    </row>
    <row r="333" spans="2:65" s="1" customFormat="1" ht="44.25" customHeight="1">
      <c r="B333" s="31"/>
      <c r="C333" s="130" t="s">
        <v>2073</v>
      </c>
      <c r="D333" s="130" t="s">
        <v>185</v>
      </c>
      <c r="E333" s="131" t="s">
        <v>435</v>
      </c>
      <c r="F333" s="132" t="s">
        <v>436</v>
      </c>
      <c r="G333" s="133" t="s">
        <v>202</v>
      </c>
      <c r="H333" s="134">
        <v>0.5</v>
      </c>
      <c r="I333" s="135"/>
      <c r="J333" s="136">
        <f>ROUND(I333*H333,2)</f>
        <v>0</v>
      </c>
      <c r="K333" s="132" t="s">
        <v>1250</v>
      </c>
      <c r="L333" s="31"/>
      <c r="M333" s="137" t="s">
        <v>19</v>
      </c>
      <c r="N333" s="138" t="s">
        <v>41</v>
      </c>
      <c r="P333" s="139">
        <f>O333*H333</f>
        <v>0</v>
      </c>
      <c r="Q333" s="139">
        <v>0</v>
      </c>
      <c r="R333" s="139">
        <f>Q333*H333</f>
        <v>0</v>
      </c>
      <c r="S333" s="139">
        <v>0</v>
      </c>
      <c r="T333" s="140">
        <f>S333*H333</f>
        <v>0</v>
      </c>
      <c r="AR333" s="141" t="s">
        <v>336</v>
      </c>
      <c r="AT333" s="141" t="s">
        <v>185</v>
      </c>
      <c r="AU333" s="141" t="s">
        <v>79</v>
      </c>
      <c r="AY333" s="16" t="s">
        <v>182</v>
      </c>
      <c r="BE333" s="142">
        <f>IF(N333="základní",J333,0)</f>
        <v>0</v>
      </c>
      <c r="BF333" s="142">
        <f>IF(N333="snížená",J333,0)</f>
        <v>0</v>
      </c>
      <c r="BG333" s="142">
        <f>IF(N333="zákl. přenesená",J333,0)</f>
        <v>0</v>
      </c>
      <c r="BH333" s="142">
        <f>IF(N333="sníž. přenesená",J333,0)</f>
        <v>0</v>
      </c>
      <c r="BI333" s="142">
        <f>IF(N333="nulová",J333,0)</f>
        <v>0</v>
      </c>
      <c r="BJ333" s="16" t="s">
        <v>77</v>
      </c>
      <c r="BK333" s="142">
        <f>ROUND(I333*H333,2)</f>
        <v>0</v>
      </c>
      <c r="BL333" s="16" t="s">
        <v>336</v>
      </c>
      <c r="BM333" s="141" t="s">
        <v>2074</v>
      </c>
    </row>
    <row r="334" spans="2:63" s="11" customFormat="1" ht="25.9" customHeight="1">
      <c r="B334" s="118"/>
      <c r="D334" s="119" t="s">
        <v>69</v>
      </c>
      <c r="E334" s="120" t="s">
        <v>277</v>
      </c>
      <c r="F334" s="120" t="s">
        <v>2075</v>
      </c>
      <c r="I334" s="121"/>
      <c r="J334" s="122">
        <f>BK334</f>
        <v>0</v>
      </c>
      <c r="L334" s="118"/>
      <c r="M334" s="123"/>
      <c r="P334" s="124">
        <f>P335</f>
        <v>0</v>
      </c>
      <c r="R334" s="124">
        <f>R335</f>
        <v>0.546</v>
      </c>
      <c r="T334" s="125">
        <f>T335</f>
        <v>0</v>
      </c>
      <c r="AR334" s="119" t="s">
        <v>118</v>
      </c>
      <c r="AT334" s="126" t="s">
        <v>69</v>
      </c>
      <c r="AU334" s="126" t="s">
        <v>70</v>
      </c>
      <c r="AY334" s="119" t="s">
        <v>182</v>
      </c>
      <c r="BK334" s="127">
        <f>BK335</f>
        <v>0</v>
      </c>
    </row>
    <row r="335" spans="2:63" s="11" customFormat="1" ht="22.9" customHeight="1">
      <c r="B335" s="118"/>
      <c r="D335" s="119" t="s">
        <v>69</v>
      </c>
      <c r="E335" s="128" t="s">
        <v>2076</v>
      </c>
      <c r="F335" s="128" t="s">
        <v>2077</v>
      </c>
      <c r="I335" s="121"/>
      <c r="J335" s="129">
        <f>BK335</f>
        <v>0</v>
      </c>
      <c r="L335" s="118"/>
      <c r="M335" s="123"/>
      <c r="P335" s="124">
        <f>SUM(P336:P337)</f>
        <v>0</v>
      </c>
      <c r="R335" s="124">
        <f>SUM(R336:R337)</f>
        <v>0.546</v>
      </c>
      <c r="T335" s="125">
        <f>SUM(T336:T337)</f>
        <v>0</v>
      </c>
      <c r="AR335" s="119" t="s">
        <v>118</v>
      </c>
      <c r="AT335" s="126" t="s">
        <v>69</v>
      </c>
      <c r="AU335" s="126" t="s">
        <v>77</v>
      </c>
      <c r="AY335" s="119" t="s">
        <v>182</v>
      </c>
      <c r="BK335" s="127">
        <f>SUM(BK336:BK337)</f>
        <v>0</v>
      </c>
    </row>
    <row r="336" spans="2:65" s="1" customFormat="1" ht="37.9" customHeight="1">
      <c r="B336" s="31"/>
      <c r="C336" s="130" t="s">
        <v>2078</v>
      </c>
      <c r="D336" s="130" t="s">
        <v>185</v>
      </c>
      <c r="E336" s="131" t="s">
        <v>2079</v>
      </c>
      <c r="F336" s="132" t="s">
        <v>2080</v>
      </c>
      <c r="G336" s="133" t="s">
        <v>292</v>
      </c>
      <c r="H336" s="134">
        <v>700</v>
      </c>
      <c r="I336" s="135"/>
      <c r="J336" s="136">
        <f>ROUND(I336*H336,2)</f>
        <v>0</v>
      </c>
      <c r="K336" s="132" t="s">
        <v>1250</v>
      </c>
      <c r="L336" s="31"/>
      <c r="M336" s="137" t="s">
        <v>19</v>
      </c>
      <c r="N336" s="138" t="s">
        <v>41</v>
      </c>
      <c r="P336" s="139">
        <f>O336*H336</f>
        <v>0</v>
      </c>
      <c r="Q336" s="139">
        <v>0</v>
      </c>
      <c r="R336" s="139">
        <f>Q336*H336</f>
        <v>0</v>
      </c>
      <c r="S336" s="139">
        <v>0</v>
      </c>
      <c r="T336" s="140">
        <f>S336*H336</f>
        <v>0</v>
      </c>
      <c r="AR336" s="141" t="s">
        <v>739</v>
      </c>
      <c r="AT336" s="141" t="s">
        <v>185</v>
      </c>
      <c r="AU336" s="141" t="s">
        <v>79</v>
      </c>
      <c r="AY336" s="16" t="s">
        <v>182</v>
      </c>
      <c r="BE336" s="142">
        <f>IF(N336="základní",J336,0)</f>
        <v>0</v>
      </c>
      <c r="BF336" s="142">
        <f>IF(N336="snížená",J336,0)</f>
        <v>0</v>
      </c>
      <c r="BG336" s="142">
        <f>IF(N336="zákl. přenesená",J336,0)</f>
        <v>0</v>
      </c>
      <c r="BH336" s="142">
        <f>IF(N336="sníž. přenesená",J336,0)</f>
        <v>0</v>
      </c>
      <c r="BI336" s="142">
        <f>IF(N336="nulová",J336,0)</f>
        <v>0</v>
      </c>
      <c r="BJ336" s="16" t="s">
        <v>77</v>
      </c>
      <c r="BK336" s="142">
        <f>ROUND(I336*H336,2)</f>
        <v>0</v>
      </c>
      <c r="BL336" s="16" t="s">
        <v>739</v>
      </c>
      <c r="BM336" s="141" t="s">
        <v>2081</v>
      </c>
    </row>
    <row r="337" spans="2:65" s="1" customFormat="1" ht="16.5" customHeight="1">
      <c r="B337" s="31"/>
      <c r="C337" s="165" t="s">
        <v>2082</v>
      </c>
      <c r="D337" s="165" t="s">
        <v>277</v>
      </c>
      <c r="E337" s="166" t="s">
        <v>2083</v>
      </c>
      <c r="F337" s="167" t="s">
        <v>2084</v>
      </c>
      <c r="G337" s="168" t="s">
        <v>292</v>
      </c>
      <c r="H337" s="169">
        <v>700</v>
      </c>
      <c r="I337" s="170"/>
      <c r="J337" s="171">
        <f>ROUND(I337*H337,2)</f>
        <v>0</v>
      </c>
      <c r="K337" s="167" t="s">
        <v>287</v>
      </c>
      <c r="L337" s="172"/>
      <c r="M337" s="183" t="s">
        <v>19</v>
      </c>
      <c r="N337" s="184" t="s">
        <v>41</v>
      </c>
      <c r="O337" s="163"/>
      <c r="P337" s="181">
        <f>O337*H337</f>
        <v>0</v>
      </c>
      <c r="Q337" s="181">
        <v>0.00078</v>
      </c>
      <c r="R337" s="181">
        <f>Q337*H337</f>
        <v>0.546</v>
      </c>
      <c r="S337" s="181">
        <v>0</v>
      </c>
      <c r="T337" s="182">
        <f>S337*H337</f>
        <v>0</v>
      </c>
      <c r="AR337" s="141" t="s">
        <v>2085</v>
      </c>
      <c r="AT337" s="141" t="s">
        <v>277</v>
      </c>
      <c r="AU337" s="141" t="s">
        <v>79</v>
      </c>
      <c r="AY337" s="16" t="s">
        <v>182</v>
      </c>
      <c r="BE337" s="142">
        <f>IF(N337="základní",J337,0)</f>
        <v>0</v>
      </c>
      <c r="BF337" s="142">
        <f>IF(N337="snížená",J337,0)</f>
        <v>0</v>
      </c>
      <c r="BG337" s="142">
        <f>IF(N337="zákl. přenesená",J337,0)</f>
        <v>0</v>
      </c>
      <c r="BH337" s="142">
        <f>IF(N337="sníž. přenesená",J337,0)</f>
        <v>0</v>
      </c>
      <c r="BI337" s="142">
        <f>IF(N337="nulová",J337,0)</f>
        <v>0</v>
      </c>
      <c r="BJ337" s="16" t="s">
        <v>77</v>
      </c>
      <c r="BK337" s="142">
        <f>ROUND(I337*H337,2)</f>
        <v>0</v>
      </c>
      <c r="BL337" s="16" t="s">
        <v>739</v>
      </c>
      <c r="BM337" s="141" t="s">
        <v>2086</v>
      </c>
    </row>
    <row r="338" spans="2:12" s="1" customFormat="1" ht="6.95" customHeight="1">
      <c r="B338" s="40"/>
      <c r="C338" s="41"/>
      <c r="D338" s="41"/>
      <c r="E338" s="41"/>
      <c r="F338" s="41"/>
      <c r="G338" s="41"/>
      <c r="H338" s="41"/>
      <c r="I338" s="41"/>
      <c r="J338" s="41"/>
      <c r="K338" s="41"/>
      <c r="L338" s="31"/>
    </row>
  </sheetData>
  <sheetProtection algorithmName="SHA-512" hashValue="9dxrmuhoQj3ahTEAXW4oynFizZEnJjFdC2gg+8kmyh83iJCqq8Ootc4w3wgSvPbgnJVZfpEIkvP7vq2woHunpQ==" saltValue="cl7dshdaxHT7LIHdJuhAt8vi4R2ojsA33d/0poPzQYwUxuEZn+rM8Yd0CQmmHuAq8IQb8t5Vz3tn+3CzqDVibQ==" spinCount="100000" sheet="1" objects="1" scenarios="1" formatColumns="0" formatRows="0" autoFilter="0"/>
  <autoFilter ref="C93:K337"/>
  <mergeCells count="9">
    <mergeCell ref="E50:H50"/>
    <mergeCell ref="E84:H84"/>
    <mergeCell ref="E86:H8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BM14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6" t="s">
        <v>117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79</v>
      </c>
    </row>
    <row r="4" spans="2:46" ht="24.95" customHeight="1">
      <c r="B4" s="19"/>
      <c r="D4" s="20" t="s">
        <v>151</v>
      </c>
      <c r="L4" s="19"/>
      <c r="M4" s="89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316" t="str">
        <f>'Rekapitulace stavby'!K6</f>
        <v>Rekonstrukce školní jídelny v budově č.p. 190</v>
      </c>
      <c r="F7" s="317"/>
      <c r="G7" s="317"/>
      <c r="H7" s="317"/>
      <c r="L7" s="19"/>
    </row>
    <row r="8" spans="2:12" ht="12" customHeight="1">
      <c r="B8" s="19"/>
      <c r="D8" s="26" t="s">
        <v>152</v>
      </c>
      <c r="L8" s="19"/>
    </row>
    <row r="9" spans="2:12" s="1" customFormat="1" ht="16.5" customHeight="1">
      <c r="B9" s="31"/>
      <c r="E9" s="316" t="s">
        <v>2087</v>
      </c>
      <c r="F9" s="318"/>
      <c r="G9" s="318"/>
      <c r="H9" s="318"/>
      <c r="L9" s="31"/>
    </row>
    <row r="10" spans="2:12" s="1" customFormat="1" ht="12" customHeight="1">
      <c r="B10" s="31"/>
      <c r="D10" s="26" t="s">
        <v>154</v>
      </c>
      <c r="L10" s="31"/>
    </row>
    <row r="11" spans="2:12" s="1" customFormat="1" ht="16.5" customHeight="1">
      <c r="B11" s="31"/>
      <c r="E11" s="282" t="s">
        <v>2088</v>
      </c>
      <c r="F11" s="318"/>
      <c r="G11" s="318"/>
      <c r="H11" s="318"/>
      <c r="L11" s="31"/>
    </row>
    <row r="12" spans="2:12" s="1" customFormat="1" ht="11.25">
      <c r="B12" s="31"/>
      <c r="L12" s="31"/>
    </row>
    <row r="13" spans="2:12" s="1" customFormat="1" ht="12" customHeight="1">
      <c r="B13" s="31"/>
      <c r="D13" s="26" t="s">
        <v>18</v>
      </c>
      <c r="F13" s="24" t="s">
        <v>19</v>
      </c>
      <c r="I13" s="26" t="s">
        <v>20</v>
      </c>
      <c r="J13" s="24" t="s">
        <v>19</v>
      </c>
      <c r="L13" s="31"/>
    </row>
    <row r="14" spans="2:12" s="1" customFormat="1" ht="12" customHeight="1">
      <c r="B14" s="31"/>
      <c r="D14" s="26" t="s">
        <v>21</v>
      </c>
      <c r="F14" s="24" t="s">
        <v>22</v>
      </c>
      <c r="I14" s="26" t="s">
        <v>23</v>
      </c>
      <c r="J14" s="48" t="str">
        <f>'Rekapitulace stavby'!AN8</f>
        <v>28. 3. 2022</v>
      </c>
      <c r="L14" s="31"/>
    </row>
    <row r="15" spans="2:12" s="1" customFormat="1" ht="10.9" customHeight="1">
      <c r="B15" s="31"/>
      <c r="L15" s="31"/>
    </row>
    <row r="16" spans="2:12" s="1" customFormat="1" ht="12" customHeight="1">
      <c r="B16" s="31"/>
      <c r="D16" s="26" t="s">
        <v>25</v>
      </c>
      <c r="I16" s="26" t="s">
        <v>26</v>
      </c>
      <c r="J16" s="24" t="str">
        <f>IF('Rekapitulace stavby'!AN10="","",'Rekapitulace stavby'!AN10)</f>
        <v/>
      </c>
      <c r="L16" s="31"/>
    </row>
    <row r="17" spans="2:12" s="1" customFormat="1" ht="18" customHeight="1">
      <c r="B17" s="31"/>
      <c r="E17" s="24" t="str">
        <f>IF('Rekapitulace stavby'!E11="","",'Rekapitulace stavby'!E11)</f>
        <v xml:space="preserve"> </v>
      </c>
      <c r="I17" s="26" t="s">
        <v>27</v>
      </c>
      <c r="J17" s="24" t="str">
        <f>IF('Rekapitulace stavby'!AN11="","",'Rekapitulace stavby'!AN11)</f>
        <v/>
      </c>
      <c r="L17" s="31"/>
    </row>
    <row r="18" spans="2:12" s="1" customFormat="1" ht="6.95" customHeight="1">
      <c r="B18" s="31"/>
      <c r="L18" s="31"/>
    </row>
    <row r="19" spans="2:12" s="1" customFormat="1" ht="12" customHeight="1">
      <c r="B19" s="31"/>
      <c r="D19" s="26" t="s">
        <v>28</v>
      </c>
      <c r="I19" s="26" t="s">
        <v>26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319" t="str">
        <f>'Rekapitulace stavby'!E14</f>
        <v>Vyplň údaj</v>
      </c>
      <c r="F20" s="300"/>
      <c r="G20" s="300"/>
      <c r="H20" s="300"/>
      <c r="I20" s="26" t="s">
        <v>27</v>
      </c>
      <c r="J20" s="27" t="str">
        <f>'Rekapitulace stavby'!AN14</f>
        <v>Vyplň údaj</v>
      </c>
      <c r="L20" s="31"/>
    </row>
    <row r="21" spans="2:12" s="1" customFormat="1" ht="6.95" customHeight="1">
      <c r="B21" s="31"/>
      <c r="L21" s="31"/>
    </row>
    <row r="22" spans="2:12" s="1" customFormat="1" ht="12" customHeight="1">
      <c r="B22" s="31"/>
      <c r="D22" s="26" t="s">
        <v>30</v>
      </c>
      <c r="I22" s="26" t="s">
        <v>26</v>
      </c>
      <c r="J22" s="24" t="str">
        <f>IF('Rekapitulace stavby'!AN16="","",'Rekapitulace stavby'!AN16)</f>
        <v/>
      </c>
      <c r="L22" s="31"/>
    </row>
    <row r="23" spans="2:12" s="1" customFormat="1" ht="18" customHeight="1">
      <c r="B23" s="31"/>
      <c r="E23" s="24" t="str">
        <f>IF('Rekapitulace stavby'!E17="","",'Rekapitulace stavby'!E17)</f>
        <v xml:space="preserve"> </v>
      </c>
      <c r="I23" s="26" t="s">
        <v>27</v>
      </c>
      <c r="J23" s="24" t="str">
        <f>IF('Rekapitulace stavby'!AN17="","",'Rekapitulace stavby'!AN17)</f>
        <v/>
      </c>
      <c r="L23" s="31"/>
    </row>
    <row r="24" spans="2:12" s="1" customFormat="1" ht="6.95" customHeight="1">
      <c r="B24" s="31"/>
      <c r="L24" s="31"/>
    </row>
    <row r="25" spans="2:12" s="1" customFormat="1" ht="12" customHeight="1">
      <c r="B25" s="31"/>
      <c r="D25" s="26" t="s">
        <v>32</v>
      </c>
      <c r="I25" s="26" t="s">
        <v>26</v>
      </c>
      <c r="J25" s="24" t="str">
        <f>IF('Rekapitulace stavby'!AN19="","",'Rekapitulace stavby'!AN19)</f>
        <v/>
      </c>
      <c r="L25" s="31"/>
    </row>
    <row r="26" spans="2:12" s="1" customFormat="1" ht="18" customHeight="1">
      <c r="B26" s="31"/>
      <c r="E26" s="24" t="str">
        <f>IF('Rekapitulace stavby'!E20="","",'Rekapitulace stavby'!E20)</f>
        <v>Třinecká projekce, a. s.</v>
      </c>
      <c r="I26" s="26" t="s">
        <v>27</v>
      </c>
      <c r="J26" s="24" t="str">
        <f>IF('Rekapitulace stavby'!AN20="","",'Rekapitulace stavby'!AN20)</f>
        <v/>
      </c>
      <c r="L26" s="31"/>
    </row>
    <row r="27" spans="2:12" s="1" customFormat="1" ht="6.95" customHeight="1">
      <c r="B27" s="31"/>
      <c r="L27" s="31"/>
    </row>
    <row r="28" spans="2:12" s="1" customFormat="1" ht="12" customHeight="1">
      <c r="B28" s="31"/>
      <c r="D28" s="26" t="s">
        <v>34</v>
      </c>
      <c r="L28" s="31"/>
    </row>
    <row r="29" spans="2:12" s="7" customFormat="1" ht="16.5" customHeight="1">
      <c r="B29" s="90"/>
      <c r="E29" s="305" t="s">
        <v>19</v>
      </c>
      <c r="F29" s="305"/>
      <c r="G29" s="305"/>
      <c r="H29" s="305"/>
      <c r="L29" s="90"/>
    </row>
    <row r="30" spans="2:12" s="1" customFormat="1" ht="6.95" customHeight="1">
      <c r="B30" s="31"/>
      <c r="L30" s="31"/>
    </row>
    <row r="31" spans="2:12" s="1" customFormat="1" ht="6.95" customHeight="1">
      <c r="B31" s="31"/>
      <c r="D31" s="49"/>
      <c r="E31" s="49"/>
      <c r="F31" s="49"/>
      <c r="G31" s="49"/>
      <c r="H31" s="49"/>
      <c r="I31" s="49"/>
      <c r="J31" s="49"/>
      <c r="K31" s="49"/>
      <c r="L31" s="31"/>
    </row>
    <row r="32" spans="2:12" s="1" customFormat="1" ht="25.35" customHeight="1">
      <c r="B32" s="31"/>
      <c r="D32" s="91" t="s">
        <v>36</v>
      </c>
      <c r="J32" s="62">
        <f>ROUND(J91,2)</f>
        <v>0</v>
      </c>
      <c r="L32" s="31"/>
    </row>
    <row r="33" spans="2:12" s="1" customFormat="1" ht="6.95" customHeight="1">
      <c r="B33" s="31"/>
      <c r="D33" s="49"/>
      <c r="E33" s="49"/>
      <c r="F33" s="49"/>
      <c r="G33" s="49"/>
      <c r="H33" s="49"/>
      <c r="I33" s="49"/>
      <c r="J33" s="49"/>
      <c r="K33" s="49"/>
      <c r="L33" s="31"/>
    </row>
    <row r="34" spans="2:12" s="1" customFormat="1" ht="14.45" customHeight="1">
      <c r="B34" s="31"/>
      <c r="F34" s="34" t="s">
        <v>38</v>
      </c>
      <c r="I34" s="34" t="s">
        <v>37</v>
      </c>
      <c r="J34" s="34" t="s">
        <v>39</v>
      </c>
      <c r="L34" s="31"/>
    </row>
    <row r="35" spans="2:12" s="1" customFormat="1" ht="14.45" customHeight="1">
      <c r="B35" s="31"/>
      <c r="D35" s="51" t="s">
        <v>40</v>
      </c>
      <c r="E35" s="26" t="s">
        <v>41</v>
      </c>
      <c r="F35" s="82">
        <f>ROUND((SUM(BE91:BE143)),2)</f>
        <v>0</v>
      </c>
      <c r="I35" s="92">
        <v>0.21</v>
      </c>
      <c r="J35" s="82">
        <f>ROUND(((SUM(BE91:BE143))*I35),2)</f>
        <v>0</v>
      </c>
      <c r="L35" s="31"/>
    </row>
    <row r="36" spans="2:12" s="1" customFormat="1" ht="14.45" customHeight="1">
      <c r="B36" s="31"/>
      <c r="E36" s="26" t="s">
        <v>42</v>
      </c>
      <c r="F36" s="82">
        <f>ROUND((SUM(BF91:BF143)),2)</f>
        <v>0</v>
      </c>
      <c r="I36" s="92">
        <v>0.15</v>
      </c>
      <c r="J36" s="82">
        <f>ROUND(((SUM(BF91:BF143))*I36),2)</f>
        <v>0</v>
      </c>
      <c r="L36" s="31"/>
    </row>
    <row r="37" spans="2:12" s="1" customFormat="1" ht="14.45" customHeight="1" hidden="1">
      <c r="B37" s="31"/>
      <c r="E37" s="26" t="s">
        <v>43</v>
      </c>
      <c r="F37" s="82">
        <f>ROUND((SUM(BG91:BG143)),2)</f>
        <v>0</v>
      </c>
      <c r="I37" s="92">
        <v>0.21</v>
      </c>
      <c r="J37" s="82">
        <f>0</f>
        <v>0</v>
      </c>
      <c r="L37" s="31"/>
    </row>
    <row r="38" spans="2:12" s="1" customFormat="1" ht="14.45" customHeight="1" hidden="1">
      <c r="B38" s="31"/>
      <c r="E38" s="26" t="s">
        <v>44</v>
      </c>
      <c r="F38" s="82">
        <f>ROUND((SUM(BH91:BH143)),2)</f>
        <v>0</v>
      </c>
      <c r="I38" s="92">
        <v>0.15</v>
      </c>
      <c r="J38" s="82">
        <f>0</f>
        <v>0</v>
      </c>
      <c r="L38" s="31"/>
    </row>
    <row r="39" spans="2:12" s="1" customFormat="1" ht="14.45" customHeight="1" hidden="1">
      <c r="B39" s="31"/>
      <c r="E39" s="26" t="s">
        <v>45</v>
      </c>
      <c r="F39" s="82">
        <f>ROUND((SUM(BI91:BI143)),2)</f>
        <v>0</v>
      </c>
      <c r="I39" s="92">
        <v>0</v>
      </c>
      <c r="J39" s="82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93"/>
      <c r="D41" s="94" t="s">
        <v>46</v>
      </c>
      <c r="E41" s="53"/>
      <c r="F41" s="53"/>
      <c r="G41" s="95" t="s">
        <v>47</v>
      </c>
      <c r="H41" s="96" t="s">
        <v>48</v>
      </c>
      <c r="I41" s="53"/>
      <c r="J41" s="97">
        <f>SUM(J32:J39)</f>
        <v>0</v>
      </c>
      <c r="K41" s="98"/>
      <c r="L41" s="31"/>
    </row>
    <row r="42" spans="2:12" s="1" customFormat="1" ht="14.45" customHeigh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31"/>
    </row>
    <row r="46" spans="2:12" s="1" customFormat="1" ht="6.95" customHeight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31"/>
    </row>
    <row r="47" spans="2:12" s="1" customFormat="1" ht="24.95" customHeight="1">
      <c r="B47" s="31"/>
      <c r="C47" s="20" t="s">
        <v>160</v>
      </c>
      <c r="L47" s="31"/>
    </row>
    <row r="48" spans="2:12" s="1" customFormat="1" ht="6.95" customHeight="1">
      <c r="B48" s="31"/>
      <c r="L48" s="31"/>
    </row>
    <row r="49" spans="2:12" s="1" customFormat="1" ht="12" customHeight="1">
      <c r="B49" s="31"/>
      <c r="C49" s="26" t="s">
        <v>16</v>
      </c>
      <c r="L49" s="31"/>
    </row>
    <row r="50" spans="2:12" s="1" customFormat="1" ht="16.5" customHeight="1">
      <c r="B50" s="31"/>
      <c r="E50" s="316" t="str">
        <f>E7</f>
        <v>Rekonstrukce školní jídelny v budově č.p. 190</v>
      </c>
      <c r="F50" s="317"/>
      <c r="G50" s="317"/>
      <c r="H50" s="317"/>
      <c r="L50" s="31"/>
    </row>
    <row r="51" spans="2:12" ht="12" customHeight="1">
      <c r="B51" s="19"/>
      <c r="C51" s="26" t="s">
        <v>152</v>
      </c>
      <c r="L51" s="19"/>
    </row>
    <row r="52" spans="2:12" s="1" customFormat="1" ht="16.5" customHeight="1">
      <c r="B52" s="31"/>
      <c r="E52" s="316" t="s">
        <v>2087</v>
      </c>
      <c r="F52" s="318"/>
      <c r="G52" s="318"/>
      <c r="H52" s="318"/>
      <c r="L52" s="31"/>
    </row>
    <row r="53" spans="2:12" s="1" customFormat="1" ht="12" customHeight="1">
      <c r="B53" s="31"/>
      <c r="C53" s="26" t="s">
        <v>154</v>
      </c>
      <c r="L53" s="31"/>
    </row>
    <row r="54" spans="2:12" s="1" customFormat="1" ht="16.5" customHeight="1">
      <c r="B54" s="31"/>
      <c r="E54" s="282" t="str">
        <f>E11</f>
        <v>A - Elektroinstalace</v>
      </c>
      <c r="F54" s="318"/>
      <c r="G54" s="318"/>
      <c r="H54" s="318"/>
      <c r="L54" s="31"/>
    </row>
    <row r="55" spans="2:12" s="1" customFormat="1" ht="6.95" customHeight="1">
      <c r="B55" s="31"/>
      <c r="L55" s="31"/>
    </row>
    <row r="56" spans="2:12" s="1" customFormat="1" ht="12" customHeight="1">
      <c r="B56" s="31"/>
      <c r="C56" s="26" t="s">
        <v>21</v>
      </c>
      <c r="F56" s="24" t="str">
        <f>F14</f>
        <v xml:space="preserve"> </v>
      </c>
      <c r="I56" s="26" t="s">
        <v>23</v>
      </c>
      <c r="J56" s="48" t="str">
        <f>IF(J14="","",J14)</f>
        <v>28. 3. 2022</v>
      </c>
      <c r="L56" s="31"/>
    </row>
    <row r="57" spans="2:12" s="1" customFormat="1" ht="6.95" customHeight="1">
      <c r="B57" s="31"/>
      <c r="L57" s="31"/>
    </row>
    <row r="58" spans="2:12" s="1" customFormat="1" ht="15.2" customHeight="1">
      <c r="B58" s="31"/>
      <c r="C58" s="26" t="s">
        <v>25</v>
      </c>
      <c r="F58" s="24" t="str">
        <f>E17</f>
        <v xml:space="preserve"> </v>
      </c>
      <c r="I58" s="26" t="s">
        <v>30</v>
      </c>
      <c r="J58" s="29" t="str">
        <f>E23</f>
        <v xml:space="preserve"> </v>
      </c>
      <c r="L58" s="31"/>
    </row>
    <row r="59" spans="2:12" s="1" customFormat="1" ht="25.7" customHeight="1">
      <c r="B59" s="31"/>
      <c r="C59" s="26" t="s">
        <v>28</v>
      </c>
      <c r="F59" s="24" t="str">
        <f>IF(E20="","",E20)</f>
        <v>Vyplň údaj</v>
      </c>
      <c r="I59" s="26" t="s">
        <v>32</v>
      </c>
      <c r="J59" s="29" t="str">
        <f>E26</f>
        <v>Třinecká projekce, a. s.</v>
      </c>
      <c r="L59" s="31"/>
    </row>
    <row r="60" spans="2:12" s="1" customFormat="1" ht="10.35" customHeight="1">
      <c r="B60" s="31"/>
      <c r="L60" s="31"/>
    </row>
    <row r="61" spans="2:12" s="1" customFormat="1" ht="29.25" customHeight="1">
      <c r="B61" s="31"/>
      <c r="C61" s="99" t="s">
        <v>161</v>
      </c>
      <c r="D61" s="93"/>
      <c r="E61" s="93"/>
      <c r="F61" s="93"/>
      <c r="G61" s="93"/>
      <c r="H61" s="93"/>
      <c r="I61" s="93"/>
      <c r="J61" s="100" t="s">
        <v>162</v>
      </c>
      <c r="K61" s="93"/>
      <c r="L61" s="31"/>
    </row>
    <row r="62" spans="2:12" s="1" customFormat="1" ht="10.35" customHeight="1">
      <c r="B62" s="31"/>
      <c r="L62" s="31"/>
    </row>
    <row r="63" spans="2:47" s="1" customFormat="1" ht="22.9" customHeight="1">
      <c r="B63" s="31"/>
      <c r="C63" s="101" t="s">
        <v>68</v>
      </c>
      <c r="J63" s="62">
        <f>J91</f>
        <v>0</v>
      </c>
      <c r="L63" s="31"/>
      <c r="AU63" s="16" t="s">
        <v>163</v>
      </c>
    </row>
    <row r="64" spans="2:12" s="8" customFormat="1" ht="24.95" customHeight="1">
      <c r="B64" s="102"/>
      <c r="D64" s="103" t="s">
        <v>2089</v>
      </c>
      <c r="E64" s="104"/>
      <c r="F64" s="104"/>
      <c r="G64" s="104"/>
      <c r="H64" s="104"/>
      <c r="I64" s="104"/>
      <c r="J64" s="105">
        <f>J92</f>
        <v>0</v>
      </c>
      <c r="L64" s="102"/>
    </row>
    <row r="65" spans="2:12" s="8" customFormat="1" ht="24.95" customHeight="1">
      <c r="B65" s="102"/>
      <c r="D65" s="103" t="s">
        <v>2090</v>
      </c>
      <c r="E65" s="104"/>
      <c r="F65" s="104"/>
      <c r="G65" s="104"/>
      <c r="H65" s="104"/>
      <c r="I65" s="104"/>
      <c r="J65" s="105">
        <f>J96</f>
        <v>0</v>
      </c>
      <c r="L65" s="102"/>
    </row>
    <row r="66" spans="2:12" s="8" customFormat="1" ht="24.95" customHeight="1">
      <c r="B66" s="102"/>
      <c r="D66" s="103" t="s">
        <v>2091</v>
      </c>
      <c r="E66" s="104"/>
      <c r="F66" s="104"/>
      <c r="G66" s="104"/>
      <c r="H66" s="104"/>
      <c r="I66" s="104"/>
      <c r="J66" s="105">
        <f>J100</f>
        <v>0</v>
      </c>
      <c r="L66" s="102"/>
    </row>
    <row r="67" spans="2:12" s="8" customFormat="1" ht="24.95" customHeight="1">
      <c r="B67" s="102"/>
      <c r="D67" s="103" t="s">
        <v>2092</v>
      </c>
      <c r="E67" s="104"/>
      <c r="F67" s="104"/>
      <c r="G67" s="104"/>
      <c r="H67" s="104"/>
      <c r="I67" s="104"/>
      <c r="J67" s="105">
        <f>J104</f>
        <v>0</v>
      </c>
      <c r="L67" s="102"/>
    </row>
    <row r="68" spans="2:12" s="8" customFormat="1" ht="24.95" customHeight="1">
      <c r="B68" s="102"/>
      <c r="D68" s="103" t="s">
        <v>2093</v>
      </c>
      <c r="E68" s="104"/>
      <c r="F68" s="104"/>
      <c r="G68" s="104"/>
      <c r="H68" s="104"/>
      <c r="I68" s="104"/>
      <c r="J68" s="105">
        <f>J137</f>
        <v>0</v>
      </c>
      <c r="L68" s="102"/>
    </row>
    <row r="69" spans="2:12" s="8" customFormat="1" ht="24.95" customHeight="1">
      <c r="B69" s="102"/>
      <c r="D69" s="103" t="s">
        <v>2094</v>
      </c>
      <c r="E69" s="104"/>
      <c r="F69" s="104"/>
      <c r="G69" s="104"/>
      <c r="H69" s="104"/>
      <c r="I69" s="104"/>
      <c r="J69" s="105">
        <f>J142</f>
        <v>0</v>
      </c>
      <c r="L69" s="102"/>
    </row>
    <row r="70" spans="2:12" s="1" customFormat="1" ht="21.75" customHeight="1">
      <c r="B70" s="31"/>
      <c r="L70" s="31"/>
    </row>
    <row r="71" spans="2:12" s="1" customFormat="1" ht="6.95" customHeight="1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31"/>
    </row>
    <row r="75" spans="2:12" s="1" customFormat="1" ht="6.95" customHeight="1"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31"/>
    </row>
    <row r="76" spans="2:12" s="1" customFormat="1" ht="24.95" customHeight="1">
      <c r="B76" s="31"/>
      <c r="C76" s="20" t="s">
        <v>167</v>
      </c>
      <c r="L76" s="31"/>
    </row>
    <row r="77" spans="2:12" s="1" customFormat="1" ht="6.95" customHeight="1">
      <c r="B77" s="31"/>
      <c r="L77" s="31"/>
    </row>
    <row r="78" spans="2:12" s="1" customFormat="1" ht="12" customHeight="1">
      <c r="B78" s="31"/>
      <c r="C78" s="26" t="s">
        <v>16</v>
      </c>
      <c r="L78" s="31"/>
    </row>
    <row r="79" spans="2:12" s="1" customFormat="1" ht="16.5" customHeight="1">
      <c r="B79" s="31"/>
      <c r="E79" s="316" t="str">
        <f>E7</f>
        <v>Rekonstrukce školní jídelny v budově č.p. 190</v>
      </c>
      <c r="F79" s="317"/>
      <c r="G79" s="317"/>
      <c r="H79" s="317"/>
      <c r="L79" s="31"/>
    </row>
    <row r="80" spans="2:12" ht="12" customHeight="1">
      <c r="B80" s="19"/>
      <c r="C80" s="26" t="s">
        <v>152</v>
      </c>
      <c r="L80" s="19"/>
    </row>
    <row r="81" spans="2:12" s="1" customFormat="1" ht="16.5" customHeight="1">
      <c r="B81" s="31"/>
      <c r="E81" s="316" t="s">
        <v>2087</v>
      </c>
      <c r="F81" s="318"/>
      <c r="G81" s="318"/>
      <c r="H81" s="318"/>
      <c r="L81" s="31"/>
    </row>
    <row r="82" spans="2:12" s="1" customFormat="1" ht="12" customHeight="1">
      <c r="B82" s="31"/>
      <c r="C82" s="26" t="s">
        <v>154</v>
      </c>
      <c r="L82" s="31"/>
    </row>
    <row r="83" spans="2:12" s="1" customFormat="1" ht="16.5" customHeight="1">
      <c r="B83" s="31"/>
      <c r="E83" s="282" t="str">
        <f>E11</f>
        <v>A - Elektroinstalace</v>
      </c>
      <c r="F83" s="318"/>
      <c r="G83" s="318"/>
      <c r="H83" s="318"/>
      <c r="L83" s="31"/>
    </row>
    <row r="84" spans="2:12" s="1" customFormat="1" ht="6.95" customHeight="1">
      <c r="B84" s="31"/>
      <c r="L84" s="31"/>
    </row>
    <row r="85" spans="2:12" s="1" customFormat="1" ht="12" customHeight="1">
      <c r="B85" s="31"/>
      <c r="C85" s="26" t="s">
        <v>21</v>
      </c>
      <c r="F85" s="24" t="str">
        <f>F14</f>
        <v xml:space="preserve"> </v>
      </c>
      <c r="I85" s="26" t="s">
        <v>23</v>
      </c>
      <c r="J85" s="48" t="str">
        <f>IF(J14="","",J14)</f>
        <v>28. 3. 2022</v>
      </c>
      <c r="L85" s="31"/>
    </row>
    <row r="86" spans="2:12" s="1" customFormat="1" ht="6.95" customHeight="1">
      <c r="B86" s="31"/>
      <c r="L86" s="31"/>
    </row>
    <row r="87" spans="2:12" s="1" customFormat="1" ht="15.2" customHeight="1">
      <c r="B87" s="31"/>
      <c r="C87" s="26" t="s">
        <v>25</v>
      </c>
      <c r="F87" s="24" t="str">
        <f>E17</f>
        <v xml:space="preserve"> </v>
      </c>
      <c r="I87" s="26" t="s">
        <v>30</v>
      </c>
      <c r="J87" s="29" t="str">
        <f>E23</f>
        <v xml:space="preserve"> </v>
      </c>
      <c r="L87" s="31"/>
    </row>
    <row r="88" spans="2:12" s="1" customFormat="1" ht="25.7" customHeight="1">
      <c r="B88" s="31"/>
      <c r="C88" s="26" t="s">
        <v>28</v>
      </c>
      <c r="F88" s="24" t="str">
        <f>IF(E20="","",E20)</f>
        <v>Vyplň údaj</v>
      </c>
      <c r="I88" s="26" t="s">
        <v>32</v>
      </c>
      <c r="J88" s="29" t="str">
        <f>E26</f>
        <v>Třinecká projekce, a. s.</v>
      </c>
      <c r="L88" s="31"/>
    </row>
    <row r="89" spans="2:12" s="1" customFormat="1" ht="10.35" customHeight="1">
      <c r="B89" s="31"/>
      <c r="L89" s="31"/>
    </row>
    <row r="90" spans="2:20" s="10" customFormat="1" ht="29.25" customHeight="1">
      <c r="B90" s="110"/>
      <c r="C90" s="111" t="s">
        <v>168</v>
      </c>
      <c r="D90" s="112" t="s">
        <v>55</v>
      </c>
      <c r="E90" s="112" t="s">
        <v>51</v>
      </c>
      <c r="F90" s="112" t="s">
        <v>52</v>
      </c>
      <c r="G90" s="112" t="s">
        <v>169</v>
      </c>
      <c r="H90" s="112" t="s">
        <v>170</v>
      </c>
      <c r="I90" s="112" t="s">
        <v>171</v>
      </c>
      <c r="J90" s="112" t="s">
        <v>162</v>
      </c>
      <c r="K90" s="113" t="s">
        <v>172</v>
      </c>
      <c r="L90" s="110"/>
      <c r="M90" s="55" t="s">
        <v>19</v>
      </c>
      <c r="N90" s="56" t="s">
        <v>40</v>
      </c>
      <c r="O90" s="56" t="s">
        <v>173</v>
      </c>
      <c r="P90" s="56" t="s">
        <v>174</v>
      </c>
      <c r="Q90" s="56" t="s">
        <v>175</v>
      </c>
      <c r="R90" s="56" t="s">
        <v>176</v>
      </c>
      <c r="S90" s="56" t="s">
        <v>177</v>
      </c>
      <c r="T90" s="57" t="s">
        <v>178</v>
      </c>
    </row>
    <row r="91" spans="2:63" s="1" customFormat="1" ht="22.9" customHeight="1">
      <c r="B91" s="31"/>
      <c r="C91" s="60" t="s">
        <v>179</v>
      </c>
      <c r="J91" s="114">
        <f>BK91</f>
        <v>0</v>
      </c>
      <c r="L91" s="31"/>
      <c r="M91" s="58"/>
      <c r="N91" s="49"/>
      <c r="O91" s="49"/>
      <c r="P91" s="115">
        <f>P92+P96+P100+P104+P137+P142</f>
        <v>0</v>
      </c>
      <c r="Q91" s="49"/>
      <c r="R91" s="115">
        <f>R92+R96+R100+R104+R137+R142</f>
        <v>0</v>
      </c>
      <c r="S91" s="49"/>
      <c r="T91" s="116">
        <f>T92+T96+T100+T104+T137+T142</f>
        <v>0</v>
      </c>
      <c r="AT91" s="16" t="s">
        <v>69</v>
      </c>
      <c r="AU91" s="16" t="s">
        <v>163</v>
      </c>
      <c r="BK91" s="117">
        <f>BK92+BK96+BK100+BK104+BK137+BK142</f>
        <v>0</v>
      </c>
    </row>
    <row r="92" spans="2:63" s="11" customFormat="1" ht="25.9" customHeight="1">
      <c r="B92" s="118"/>
      <c r="D92" s="119" t="s">
        <v>69</v>
      </c>
      <c r="E92" s="120" t="s">
        <v>2095</v>
      </c>
      <c r="F92" s="120" t="s">
        <v>2096</v>
      </c>
      <c r="I92" s="121"/>
      <c r="J92" s="122">
        <f>BK92</f>
        <v>0</v>
      </c>
      <c r="L92" s="118"/>
      <c r="M92" s="123"/>
      <c r="P92" s="124">
        <f>SUM(P93:P95)</f>
        <v>0</v>
      </c>
      <c r="R92" s="124">
        <f>SUM(R93:R95)</f>
        <v>0</v>
      </c>
      <c r="T92" s="125">
        <f>SUM(T93:T95)</f>
        <v>0</v>
      </c>
      <c r="AR92" s="119" t="s">
        <v>77</v>
      </c>
      <c r="AT92" s="126" t="s">
        <v>69</v>
      </c>
      <c r="AU92" s="126" t="s">
        <v>70</v>
      </c>
      <c r="AY92" s="119" t="s">
        <v>182</v>
      </c>
      <c r="BK92" s="127">
        <f>SUM(BK93:BK95)</f>
        <v>0</v>
      </c>
    </row>
    <row r="93" spans="2:65" s="1" customFormat="1" ht="24.2" customHeight="1">
      <c r="B93" s="31"/>
      <c r="C93" s="130" t="s">
        <v>77</v>
      </c>
      <c r="D93" s="130" t="s">
        <v>185</v>
      </c>
      <c r="E93" s="131" t="s">
        <v>2097</v>
      </c>
      <c r="F93" s="132" t="s">
        <v>2098</v>
      </c>
      <c r="G93" s="133" t="s">
        <v>286</v>
      </c>
      <c r="H93" s="134">
        <v>9</v>
      </c>
      <c r="I93" s="135"/>
      <c r="J93" s="136">
        <f>ROUND(I93*H93,2)</f>
        <v>0</v>
      </c>
      <c r="K93" s="132" t="s">
        <v>19</v>
      </c>
      <c r="L93" s="31"/>
      <c r="M93" s="137" t="s">
        <v>19</v>
      </c>
      <c r="N93" s="138" t="s">
        <v>41</v>
      </c>
      <c r="P93" s="139">
        <f>O93*H93</f>
        <v>0</v>
      </c>
      <c r="Q93" s="139">
        <v>0</v>
      </c>
      <c r="R93" s="139">
        <f>Q93*H93</f>
        <v>0</v>
      </c>
      <c r="S93" s="139">
        <v>0</v>
      </c>
      <c r="T93" s="140">
        <f>S93*H93</f>
        <v>0</v>
      </c>
      <c r="AR93" s="141" t="s">
        <v>190</v>
      </c>
      <c r="AT93" s="141" t="s">
        <v>185</v>
      </c>
      <c r="AU93" s="141" t="s">
        <v>77</v>
      </c>
      <c r="AY93" s="16" t="s">
        <v>182</v>
      </c>
      <c r="BE93" s="142">
        <f>IF(N93="základní",J93,0)</f>
        <v>0</v>
      </c>
      <c r="BF93" s="142">
        <f>IF(N93="snížená",J93,0)</f>
        <v>0</v>
      </c>
      <c r="BG93" s="142">
        <f>IF(N93="zákl. přenesená",J93,0)</f>
        <v>0</v>
      </c>
      <c r="BH93" s="142">
        <f>IF(N93="sníž. přenesená",J93,0)</f>
        <v>0</v>
      </c>
      <c r="BI93" s="142">
        <f>IF(N93="nulová",J93,0)</f>
        <v>0</v>
      </c>
      <c r="BJ93" s="16" t="s">
        <v>77</v>
      </c>
      <c r="BK93" s="142">
        <f>ROUND(I93*H93,2)</f>
        <v>0</v>
      </c>
      <c r="BL93" s="16" t="s">
        <v>190</v>
      </c>
      <c r="BM93" s="141" t="s">
        <v>79</v>
      </c>
    </row>
    <row r="94" spans="2:65" s="1" customFormat="1" ht="37.9" customHeight="1">
      <c r="B94" s="31"/>
      <c r="C94" s="165" t="s">
        <v>79</v>
      </c>
      <c r="D94" s="165" t="s">
        <v>277</v>
      </c>
      <c r="E94" s="166" t="s">
        <v>2099</v>
      </c>
      <c r="F94" s="167" t="s">
        <v>2100</v>
      </c>
      <c r="G94" s="168" t="s">
        <v>286</v>
      </c>
      <c r="H94" s="169">
        <v>9</v>
      </c>
      <c r="I94" s="170"/>
      <c r="J94" s="171">
        <f>ROUND(I94*H94,2)</f>
        <v>0</v>
      </c>
      <c r="K94" s="167" t="s">
        <v>19</v>
      </c>
      <c r="L94" s="172"/>
      <c r="M94" s="173" t="s">
        <v>19</v>
      </c>
      <c r="N94" s="174" t="s">
        <v>41</v>
      </c>
      <c r="P94" s="139">
        <f>O94*H94</f>
        <v>0</v>
      </c>
      <c r="Q94" s="139">
        <v>0</v>
      </c>
      <c r="R94" s="139">
        <f>Q94*H94</f>
        <v>0</v>
      </c>
      <c r="S94" s="139">
        <v>0</v>
      </c>
      <c r="T94" s="140">
        <f>S94*H94</f>
        <v>0</v>
      </c>
      <c r="AR94" s="141" t="s">
        <v>233</v>
      </c>
      <c r="AT94" s="141" t="s">
        <v>277</v>
      </c>
      <c r="AU94" s="141" t="s">
        <v>77</v>
      </c>
      <c r="AY94" s="16" t="s">
        <v>182</v>
      </c>
      <c r="BE94" s="142">
        <f>IF(N94="základní",J94,0)</f>
        <v>0</v>
      </c>
      <c r="BF94" s="142">
        <f>IF(N94="snížená",J94,0)</f>
        <v>0</v>
      </c>
      <c r="BG94" s="142">
        <f>IF(N94="zákl. přenesená",J94,0)</f>
        <v>0</v>
      </c>
      <c r="BH94" s="142">
        <f>IF(N94="sníž. přenesená",J94,0)</f>
        <v>0</v>
      </c>
      <c r="BI94" s="142">
        <f>IF(N94="nulová",J94,0)</f>
        <v>0</v>
      </c>
      <c r="BJ94" s="16" t="s">
        <v>77</v>
      </c>
      <c r="BK94" s="142">
        <f>ROUND(I94*H94,2)</f>
        <v>0</v>
      </c>
      <c r="BL94" s="16" t="s">
        <v>190</v>
      </c>
      <c r="BM94" s="141" t="s">
        <v>190</v>
      </c>
    </row>
    <row r="95" spans="2:65" s="1" customFormat="1" ht="16.5" customHeight="1">
      <c r="B95" s="31"/>
      <c r="C95" s="165" t="s">
        <v>118</v>
      </c>
      <c r="D95" s="165" t="s">
        <v>277</v>
      </c>
      <c r="E95" s="166" t="s">
        <v>2101</v>
      </c>
      <c r="F95" s="167" t="s">
        <v>2102</v>
      </c>
      <c r="G95" s="168" t="s">
        <v>286</v>
      </c>
      <c r="H95" s="169">
        <v>1</v>
      </c>
      <c r="I95" s="170"/>
      <c r="J95" s="171">
        <f>ROUND(I95*H95,2)</f>
        <v>0</v>
      </c>
      <c r="K95" s="167" t="s">
        <v>19</v>
      </c>
      <c r="L95" s="172"/>
      <c r="M95" s="173" t="s">
        <v>19</v>
      </c>
      <c r="N95" s="174" t="s">
        <v>41</v>
      </c>
      <c r="P95" s="139">
        <f>O95*H95</f>
        <v>0</v>
      </c>
      <c r="Q95" s="139">
        <v>0</v>
      </c>
      <c r="R95" s="139">
        <f>Q95*H95</f>
        <v>0</v>
      </c>
      <c r="S95" s="139">
        <v>0</v>
      </c>
      <c r="T95" s="140">
        <f>S95*H95</f>
        <v>0</v>
      </c>
      <c r="AR95" s="141" t="s">
        <v>233</v>
      </c>
      <c r="AT95" s="141" t="s">
        <v>277</v>
      </c>
      <c r="AU95" s="141" t="s">
        <v>77</v>
      </c>
      <c r="AY95" s="16" t="s">
        <v>182</v>
      </c>
      <c r="BE95" s="142">
        <f>IF(N95="základní",J95,0)</f>
        <v>0</v>
      </c>
      <c r="BF95" s="142">
        <f>IF(N95="snížená",J95,0)</f>
        <v>0</v>
      </c>
      <c r="BG95" s="142">
        <f>IF(N95="zákl. přenesená",J95,0)</f>
        <v>0</v>
      </c>
      <c r="BH95" s="142">
        <f>IF(N95="sníž. přenesená",J95,0)</f>
        <v>0</v>
      </c>
      <c r="BI95" s="142">
        <f>IF(N95="nulová",J95,0)</f>
        <v>0</v>
      </c>
      <c r="BJ95" s="16" t="s">
        <v>77</v>
      </c>
      <c r="BK95" s="142">
        <f>ROUND(I95*H95,2)</f>
        <v>0</v>
      </c>
      <c r="BL95" s="16" t="s">
        <v>190</v>
      </c>
      <c r="BM95" s="141" t="s">
        <v>222</v>
      </c>
    </row>
    <row r="96" spans="2:63" s="11" customFormat="1" ht="25.9" customHeight="1">
      <c r="B96" s="118"/>
      <c r="D96" s="119" t="s">
        <v>69</v>
      </c>
      <c r="E96" s="120" t="s">
        <v>2103</v>
      </c>
      <c r="F96" s="120" t="s">
        <v>2104</v>
      </c>
      <c r="I96" s="121"/>
      <c r="J96" s="122">
        <f>BK96</f>
        <v>0</v>
      </c>
      <c r="L96" s="118"/>
      <c r="M96" s="123"/>
      <c r="P96" s="124">
        <f>SUM(P97:P99)</f>
        <v>0</v>
      </c>
      <c r="R96" s="124">
        <f>SUM(R97:R99)</f>
        <v>0</v>
      </c>
      <c r="T96" s="125">
        <f>SUM(T97:T99)</f>
        <v>0</v>
      </c>
      <c r="AR96" s="119" t="s">
        <v>77</v>
      </c>
      <c r="AT96" s="126" t="s">
        <v>69</v>
      </c>
      <c r="AU96" s="126" t="s">
        <v>70</v>
      </c>
      <c r="AY96" s="119" t="s">
        <v>182</v>
      </c>
      <c r="BK96" s="127">
        <f>SUM(BK97:BK99)</f>
        <v>0</v>
      </c>
    </row>
    <row r="97" spans="2:65" s="1" customFormat="1" ht="24.2" customHeight="1">
      <c r="B97" s="31"/>
      <c r="C97" s="130" t="s">
        <v>190</v>
      </c>
      <c r="D97" s="130" t="s">
        <v>185</v>
      </c>
      <c r="E97" s="131" t="s">
        <v>2097</v>
      </c>
      <c r="F97" s="132" t="s">
        <v>2098</v>
      </c>
      <c r="G97" s="133" t="s">
        <v>286</v>
      </c>
      <c r="H97" s="134">
        <v>5</v>
      </c>
      <c r="I97" s="135"/>
      <c r="J97" s="136">
        <f>ROUND(I97*H97,2)</f>
        <v>0</v>
      </c>
      <c r="K97" s="132" t="s">
        <v>19</v>
      </c>
      <c r="L97" s="31"/>
      <c r="M97" s="137" t="s">
        <v>19</v>
      </c>
      <c r="N97" s="138" t="s">
        <v>41</v>
      </c>
      <c r="P97" s="139">
        <f>O97*H97</f>
        <v>0</v>
      </c>
      <c r="Q97" s="139">
        <v>0</v>
      </c>
      <c r="R97" s="139">
        <f>Q97*H97</f>
        <v>0</v>
      </c>
      <c r="S97" s="139">
        <v>0</v>
      </c>
      <c r="T97" s="140">
        <f>S97*H97</f>
        <v>0</v>
      </c>
      <c r="AR97" s="141" t="s">
        <v>190</v>
      </c>
      <c r="AT97" s="141" t="s">
        <v>185</v>
      </c>
      <c r="AU97" s="141" t="s">
        <v>77</v>
      </c>
      <c r="AY97" s="16" t="s">
        <v>182</v>
      </c>
      <c r="BE97" s="142">
        <f>IF(N97="základní",J97,0)</f>
        <v>0</v>
      </c>
      <c r="BF97" s="142">
        <f>IF(N97="snížená",J97,0)</f>
        <v>0</v>
      </c>
      <c r="BG97" s="142">
        <f>IF(N97="zákl. přenesená",J97,0)</f>
        <v>0</v>
      </c>
      <c r="BH97" s="142">
        <f>IF(N97="sníž. přenesená",J97,0)</f>
        <v>0</v>
      </c>
      <c r="BI97" s="142">
        <f>IF(N97="nulová",J97,0)</f>
        <v>0</v>
      </c>
      <c r="BJ97" s="16" t="s">
        <v>77</v>
      </c>
      <c r="BK97" s="142">
        <f>ROUND(I97*H97,2)</f>
        <v>0</v>
      </c>
      <c r="BL97" s="16" t="s">
        <v>190</v>
      </c>
      <c r="BM97" s="141" t="s">
        <v>233</v>
      </c>
    </row>
    <row r="98" spans="2:65" s="1" customFormat="1" ht="37.9" customHeight="1">
      <c r="B98" s="31"/>
      <c r="C98" s="165" t="s">
        <v>217</v>
      </c>
      <c r="D98" s="165" t="s">
        <v>277</v>
      </c>
      <c r="E98" s="166" t="s">
        <v>2099</v>
      </c>
      <c r="F98" s="167" t="s">
        <v>2100</v>
      </c>
      <c r="G98" s="168" t="s">
        <v>286</v>
      </c>
      <c r="H98" s="169">
        <v>5</v>
      </c>
      <c r="I98" s="170"/>
      <c r="J98" s="171">
        <f>ROUND(I98*H98,2)</f>
        <v>0</v>
      </c>
      <c r="K98" s="167" t="s">
        <v>19</v>
      </c>
      <c r="L98" s="172"/>
      <c r="M98" s="173" t="s">
        <v>19</v>
      </c>
      <c r="N98" s="174" t="s">
        <v>41</v>
      </c>
      <c r="P98" s="139">
        <f>O98*H98</f>
        <v>0</v>
      </c>
      <c r="Q98" s="139">
        <v>0</v>
      </c>
      <c r="R98" s="139">
        <f>Q98*H98</f>
        <v>0</v>
      </c>
      <c r="S98" s="139">
        <v>0</v>
      </c>
      <c r="T98" s="140">
        <f>S98*H98</f>
        <v>0</v>
      </c>
      <c r="AR98" s="141" t="s">
        <v>233</v>
      </c>
      <c r="AT98" s="141" t="s">
        <v>277</v>
      </c>
      <c r="AU98" s="141" t="s">
        <v>77</v>
      </c>
      <c r="AY98" s="16" t="s">
        <v>182</v>
      </c>
      <c r="BE98" s="142">
        <f>IF(N98="základní",J98,0)</f>
        <v>0</v>
      </c>
      <c r="BF98" s="142">
        <f>IF(N98="snížená",J98,0)</f>
        <v>0</v>
      </c>
      <c r="BG98" s="142">
        <f>IF(N98="zákl. přenesená",J98,0)</f>
        <v>0</v>
      </c>
      <c r="BH98" s="142">
        <f>IF(N98="sníž. přenesená",J98,0)</f>
        <v>0</v>
      </c>
      <c r="BI98" s="142">
        <f>IF(N98="nulová",J98,0)</f>
        <v>0</v>
      </c>
      <c r="BJ98" s="16" t="s">
        <v>77</v>
      </c>
      <c r="BK98" s="142">
        <f>ROUND(I98*H98,2)</f>
        <v>0</v>
      </c>
      <c r="BL98" s="16" t="s">
        <v>190</v>
      </c>
      <c r="BM98" s="141" t="s">
        <v>306</v>
      </c>
    </row>
    <row r="99" spans="2:65" s="1" customFormat="1" ht="16.5" customHeight="1">
      <c r="B99" s="31"/>
      <c r="C99" s="165" t="s">
        <v>222</v>
      </c>
      <c r="D99" s="165" t="s">
        <v>277</v>
      </c>
      <c r="E99" s="166" t="s">
        <v>2105</v>
      </c>
      <c r="F99" s="167" t="s">
        <v>2102</v>
      </c>
      <c r="G99" s="168" t="s">
        <v>286</v>
      </c>
      <c r="H99" s="169">
        <v>1</v>
      </c>
      <c r="I99" s="170"/>
      <c r="J99" s="171">
        <f>ROUND(I99*H99,2)</f>
        <v>0</v>
      </c>
      <c r="K99" s="167" t="s">
        <v>19</v>
      </c>
      <c r="L99" s="172"/>
      <c r="M99" s="173" t="s">
        <v>19</v>
      </c>
      <c r="N99" s="174" t="s">
        <v>41</v>
      </c>
      <c r="P99" s="139">
        <f>O99*H99</f>
        <v>0</v>
      </c>
      <c r="Q99" s="139">
        <v>0</v>
      </c>
      <c r="R99" s="139">
        <f>Q99*H99</f>
        <v>0</v>
      </c>
      <c r="S99" s="139">
        <v>0</v>
      </c>
      <c r="T99" s="140">
        <f>S99*H99</f>
        <v>0</v>
      </c>
      <c r="AR99" s="141" t="s">
        <v>233</v>
      </c>
      <c r="AT99" s="141" t="s">
        <v>277</v>
      </c>
      <c r="AU99" s="141" t="s">
        <v>77</v>
      </c>
      <c r="AY99" s="16" t="s">
        <v>182</v>
      </c>
      <c r="BE99" s="142">
        <f>IF(N99="základní",J99,0)</f>
        <v>0</v>
      </c>
      <c r="BF99" s="142">
        <f>IF(N99="snížená",J99,0)</f>
        <v>0</v>
      </c>
      <c r="BG99" s="142">
        <f>IF(N99="zákl. přenesená",J99,0)</f>
        <v>0</v>
      </c>
      <c r="BH99" s="142">
        <f>IF(N99="sníž. přenesená",J99,0)</f>
        <v>0</v>
      </c>
      <c r="BI99" s="142">
        <f>IF(N99="nulová",J99,0)</f>
        <v>0</v>
      </c>
      <c r="BJ99" s="16" t="s">
        <v>77</v>
      </c>
      <c r="BK99" s="142">
        <f>ROUND(I99*H99,2)</f>
        <v>0</v>
      </c>
      <c r="BL99" s="16" t="s">
        <v>190</v>
      </c>
      <c r="BM99" s="141" t="s">
        <v>317</v>
      </c>
    </row>
    <row r="100" spans="2:63" s="11" customFormat="1" ht="25.9" customHeight="1">
      <c r="B100" s="118"/>
      <c r="D100" s="119" t="s">
        <v>69</v>
      </c>
      <c r="E100" s="120" t="s">
        <v>2106</v>
      </c>
      <c r="F100" s="120" t="s">
        <v>2107</v>
      </c>
      <c r="I100" s="121"/>
      <c r="J100" s="122">
        <f>BK100</f>
        <v>0</v>
      </c>
      <c r="L100" s="118"/>
      <c r="M100" s="123"/>
      <c r="P100" s="124">
        <f>SUM(P101:P103)</f>
        <v>0</v>
      </c>
      <c r="R100" s="124">
        <f>SUM(R101:R103)</f>
        <v>0</v>
      </c>
      <c r="T100" s="125">
        <f>SUM(T101:T103)</f>
        <v>0</v>
      </c>
      <c r="AR100" s="119" t="s">
        <v>77</v>
      </c>
      <c r="AT100" s="126" t="s">
        <v>69</v>
      </c>
      <c r="AU100" s="126" t="s">
        <v>70</v>
      </c>
      <c r="AY100" s="119" t="s">
        <v>182</v>
      </c>
      <c r="BK100" s="127">
        <f>SUM(BK101:BK103)</f>
        <v>0</v>
      </c>
    </row>
    <row r="101" spans="2:65" s="1" customFormat="1" ht="24.2" customHeight="1">
      <c r="B101" s="31"/>
      <c r="C101" s="130" t="s">
        <v>228</v>
      </c>
      <c r="D101" s="130" t="s">
        <v>185</v>
      </c>
      <c r="E101" s="131" t="s">
        <v>2097</v>
      </c>
      <c r="F101" s="132" t="s">
        <v>2098</v>
      </c>
      <c r="G101" s="133" t="s">
        <v>286</v>
      </c>
      <c r="H101" s="134">
        <v>5</v>
      </c>
      <c r="I101" s="135"/>
      <c r="J101" s="136">
        <f>ROUND(I101*H101,2)</f>
        <v>0</v>
      </c>
      <c r="K101" s="132" t="s">
        <v>19</v>
      </c>
      <c r="L101" s="31"/>
      <c r="M101" s="137" t="s">
        <v>19</v>
      </c>
      <c r="N101" s="138" t="s">
        <v>41</v>
      </c>
      <c r="P101" s="139">
        <f>O101*H101</f>
        <v>0</v>
      </c>
      <c r="Q101" s="139">
        <v>0</v>
      </c>
      <c r="R101" s="139">
        <f>Q101*H101</f>
        <v>0</v>
      </c>
      <c r="S101" s="139">
        <v>0</v>
      </c>
      <c r="T101" s="140">
        <f>S101*H101</f>
        <v>0</v>
      </c>
      <c r="AR101" s="141" t="s">
        <v>190</v>
      </c>
      <c r="AT101" s="141" t="s">
        <v>185</v>
      </c>
      <c r="AU101" s="141" t="s">
        <v>77</v>
      </c>
      <c r="AY101" s="16" t="s">
        <v>182</v>
      </c>
      <c r="BE101" s="142">
        <f>IF(N101="základní",J101,0)</f>
        <v>0</v>
      </c>
      <c r="BF101" s="142">
        <f>IF(N101="snížená",J101,0)</f>
        <v>0</v>
      </c>
      <c r="BG101" s="142">
        <f>IF(N101="zákl. přenesená",J101,0)</f>
        <v>0</v>
      </c>
      <c r="BH101" s="142">
        <f>IF(N101="sníž. přenesená",J101,0)</f>
        <v>0</v>
      </c>
      <c r="BI101" s="142">
        <f>IF(N101="nulová",J101,0)</f>
        <v>0</v>
      </c>
      <c r="BJ101" s="16" t="s">
        <v>77</v>
      </c>
      <c r="BK101" s="142">
        <f>ROUND(I101*H101,2)</f>
        <v>0</v>
      </c>
      <c r="BL101" s="16" t="s">
        <v>190</v>
      </c>
      <c r="BM101" s="141" t="s">
        <v>333</v>
      </c>
    </row>
    <row r="102" spans="2:65" s="1" customFormat="1" ht="37.9" customHeight="1">
      <c r="B102" s="31"/>
      <c r="C102" s="165" t="s">
        <v>233</v>
      </c>
      <c r="D102" s="165" t="s">
        <v>277</v>
      </c>
      <c r="E102" s="166" t="s">
        <v>2099</v>
      </c>
      <c r="F102" s="167" t="s">
        <v>2100</v>
      </c>
      <c r="G102" s="168" t="s">
        <v>286</v>
      </c>
      <c r="H102" s="169">
        <v>5</v>
      </c>
      <c r="I102" s="170"/>
      <c r="J102" s="171">
        <f>ROUND(I102*H102,2)</f>
        <v>0</v>
      </c>
      <c r="K102" s="167" t="s">
        <v>19</v>
      </c>
      <c r="L102" s="172"/>
      <c r="M102" s="173" t="s">
        <v>19</v>
      </c>
      <c r="N102" s="174" t="s">
        <v>41</v>
      </c>
      <c r="P102" s="139">
        <f>O102*H102</f>
        <v>0</v>
      </c>
      <c r="Q102" s="139">
        <v>0</v>
      </c>
      <c r="R102" s="139">
        <f>Q102*H102</f>
        <v>0</v>
      </c>
      <c r="S102" s="139">
        <v>0</v>
      </c>
      <c r="T102" s="140">
        <f>S102*H102</f>
        <v>0</v>
      </c>
      <c r="AR102" s="141" t="s">
        <v>233</v>
      </c>
      <c r="AT102" s="141" t="s">
        <v>277</v>
      </c>
      <c r="AU102" s="141" t="s">
        <v>77</v>
      </c>
      <c r="AY102" s="16" t="s">
        <v>182</v>
      </c>
      <c r="BE102" s="142">
        <f>IF(N102="základní",J102,0)</f>
        <v>0</v>
      </c>
      <c r="BF102" s="142">
        <f>IF(N102="snížená",J102,0)</f>
        <v>0</v>
      </c>
      <c r="BG102" s="142">
        <f>IF(N102="zákl. přenesená",J102,0)</f>
        <v>0</v>
      </c>
      <c r="BH102" s="142">
        <f>IF(N102="sníž. přenesená",J102,0)</f>
        <v>0</v>
      </c>
      <c r="BI102" s="142">
        <f>IF(N102="nulová",J102,0)</f>
        <v>0</v>
      </c>
      <c r="BJ102" s="16" t="s">
        <v>77</v>
      </c>
      <c r="BK102" s="142">
        <f>ROUND(I102*H102,2)</f>
        <v>0</v>
      </c>
      <c r="BL102" s="16" t="s">
        <v>190</v>
      </c>
      <c r="BM102" s="141" t="s">
        <v>336</v>
      </c>
    </row>
    <row r="103" spans="2:65" s="1" customFormat="1" ht="16.5" customHeight="1">
      <c r="B103" s="31"/>
      <c r="C103" s="165" t="s">
        <v>183</v>
      </c>
      <c r="D103" s="165" t="s">
        <v>277</v>
      </c>
      <c r="E103" s="166" t="s">
        <v>2108</v>
      </c>
      <c r="F103" s="167" t="s">
        <v>2102</v>
      </c>
      <c r="G103" s="168" t="s">
        <v>286</v>
      </c>
      <c r="H103" s="169">
        <v>1</v>
      </c>
      <c r="I103" s="170"/>
      <c r="J103" s="171">
        <f>ROUND(I103*H103,2)</f>
        <v>0</v>
      </c>
      <c r="K103" s="167" t="s">
        <v>19</v>
      </c>
      <c r="L103" s="172"/>
      <c r="M103" s="173" t="s">
        <v>19</v>
      </c>
      <c r="N103" s="174" t="s">
        <v>41</v>
      </c>
      <c r="P103" s="139">
        <f>O103*H103</f>
        <v>0</v>
      </c>
      <c r="Q103" s="139">
        <v>0</v>
      </c>
      <c r="R103" s="139">
        <f>Q103*H103</f>
        <v>0</v>
      </c>
      <c r="S103" s="139">
        <v>0</v>
      </c>
      <c r="T103" s="140">
        <f>S103*H103</f>
        <v>0</v>
      </c>
      <c r="AR103" s="141" t="s">
        <v>233</v>
      </c>
      <c r="AT103" s="141" t="s">
        <v>277</v>
      </c>
      <c r="AU103" s="141" t="s">
        <v>77</v>
      </c>
      <c r="AY103" s="16" t="s">
        <v>182</v>
      </c>
      <c r="BE103" s="142">
        <f>IF(N103="základní",J103,0)</f>
        <v>0</v>
      </c>
      <c r="BF103" s="142">
        <f>IF(N103="snížená",J103,0)</f>
        <v>0</v>
      </c>
      <c r="BG103" s="142">
        <f>IF(N103="zákl. přenesená",J103,0)</f>
        <v>0</v>
      </c>
      <c r="BH103" s="142">
        <f>IF(N103="sníž. přenesená",J103,0)</f>
        <v>0</v>
      </c>
      <c r="BI103" s="142">
        <f>IF(N103="nulová",J103,0)</f>
        <v>0</v>
      </c>
      <c r="BJ103" s="16" t="s">
        <v>77</v>
      </c>
      <c r="BK103" s="142">
        <f>ROUND(I103*H103,2)</f>
        <v>0</v>
      </c>
      <c r="BL103" s="16" t="s">
        <v>190</v>
      </c>
      <c r="BM103" s="141" t="s">
        <v>355</v>
      </c>
    </row>
    <row r="104" spans="2:63" s="11" customFormat="1" ht="25.9" customHeight="1">
      <c r="B104" s="118"/>
      <c r="D104" s="119" t="s">
        <v>69</v>
      </c>
      <c r="E104" s="120" t="s">
        <v>2109</v>
      </c>
      <c r="F104" s="120" t="s">
        <v>115</v>
      </c>
      <c r="I104" s="121"/>
      <c r="J104" s="122">
        <f>BK104</f>
        <v>0</v>
      </c>
      <c r="L104" s="118"/>
      <c r="M104" s="123"/>
      <c r="P104" s="124">
        <f>SUM(P105:P136)</f>
        <v>0</v>
      </c>
      <c r="R104" s="124">
        <f>SUM(R105:R136)</f>
        <v>0</v>
      </c>
      <c r="T104" s="125">
        <f>SUM(T105:T136)</f>
        <v>0</v>
      </c>
      <c r="AR104" s="119" t="s">
        <v>77</v>
      </c>
      <c r="AT104" s="126" t="s">
        <v>69</v>
      </c>
      <c r="AU104" s="126" t="s">
        <v>70</v>
      </c>
      <c r="AY104" s="119" t="s">
        <v>182</v>
      </c>
      <c r="BK104" s="127">
        <f>SUM(BK105:BK136)</f>
        <v>0</v>
      </c>
    </row>
    <row r="105" spans="2:65" s="1" customFormat="1" ht="24.2" customHeight="1">
      <c r="B105" s="31"/>
      <c r="C105" s="130" t="s">
        <v>306</v>
      </c>
      <c r="D105" s="130" t="s">
        <v>185</v>
      </c>
      <c r="E105" s="131" t="s">
        <v>2110</v>
      </c>
      <c r="F105" s="132" t="s">
        <v>2111</v>
      </c>
      <c r="G105" s="133" t="s">
        <v>286</v>
      </c>
      <c r="H105" s="134">
        <v>124</v>
      </c>
      <c r="I105" s="135"/>
      <c r="J105" s="136">
        <f aca="true" t="shared" si="0" ref="J105:J136">ROUND(I105*H105,2)</f>
        <v>0</v>
      </c>
      <c r="K105" s="132" t="s">
        <v>19</v>
      </c>
      <c r="L105" s="31"/>
      <c r="M105" s="137" t="s">
        <v>19</v>
      </c>
      <c r="N105" s="138" t="s">
        <v>41</v>
      </c>
      <c r="P105" s="139">
        <f aca="true" t="shared" si="1" ref="P105:P136">O105*H105</f>
        <v>0</v>
      </c>
      <c r="Q105" s="139">
        <v>0</v>
      </c>
      <c r="R105" s="139">
        <f aca="true" t="shared" si="2" ref="R105:R136">Q105*H105</f>
        <v>0</v>
      </c>
      <c r="S105" s="139">
        <v>0</v>
      </c>
      <c r="T105" s="140">
        <f aca="true" t="shared" si="3" ref="T105:T136">S105*H105</f>
        <v>0</v>
      </c>
      <c r="AR105" s="141" t="s">
        <v>190</v>
      </c>
      <c r="AT105" s="141" t="s">
        <v>185</v>
      </c>
      <c r="AU105" s="141" t="s">
        <v>77</v>
      </c>
      <c r="AY105" s="16" t="s">
        <v>182</v>
      </c>
      <c r="BE105" s="142">
        <f aca="true" t="shared" si="4" ref="BE105:BE136">IF(N105="základní",J105,0)</f>
        <v>0</v>
      </c>
      <c r="BF105" s="142">
        <f aca="true" t="shared" si="5" ref="BF105:BF136">IF(N105="snížená",J105,0)</f>
        <v>0</v>
      </c>
      <c r="BG105" s="142">
        <f aca="true" t="shared" si="6" ref="BG105:BG136">IF(N105="zákl. přenesená",J105,0)</f>
        <v>0</v>
      </c>
      <c r="BH105" s="142">
        <f aca="true" t="shared" si="7" ref="BH105:BH136">IF(N105="sníž. přenesená",J105,0)</f>
        <v>0</v>
      </c>
      <c r="BI105" s="142">
        <f aca="true" t="shared" si="8" ref="BI105:BI136">IF(N105="nulová",J105,0)</f>
        <v>0</v>
      </c>
      <c r="BJ105" s="16" t="s">
        <v>77</v>
      </c>
      <c r="BK105" s="142">
        <f aca="true" t="shared" si="9" ref="BK105:BK136">ROUND(I105*H105,2)</f>
        <v>0</v>
      </c>
      <c r="BL105" s="16" t="s">
        <v>190</v>
      </c>
      <c r="BM105" s="141" t="s">
        <v>363</v>
      </c>
    </row>
    <row r="106" spans="2:65" s="1" customFormat="1" ht="21.75" customHeight="1">
      <c r="B106" s="31"/>
      <c r="C106" s="165" t="s">
        <v>311</v>
      </c>
      <c r="D106" s="165" t="s">
        <v>277</v>
      </c>
      <c r="E106" s="166" t="s">
        <v>2112</v>
      </c>
      <c r="F106" s="167" t="s">
        <v>2113</v>
      </c>
      <c r="G106" s="168" t="s">
        <v>286</v>
      </c>
      <c r="H106" s="169">
        <v>70</v>
      </c>
      <c r="I106" s="170"/>
      <c r="J106" s="171">
        <f t="shared" si="0"/>
        <v>0</v>
      </c>
      <c r="K106" s="167" t="s">
        <v>19</v>
      </c>
      <c r="L106" s="172"/>
      <c r="M106" s="173" t="s">
        <v>19</v>
      </c>
      <c r="N106" s="174" t="s">
        <v>41</v>
      </c>
      <c r="P106" s="139">
        <f t="shared" si="1"/>
        <v>0</v>
      </c>
      <c r="Q106" s="139">
        <v>0</v>
      </c>
      <c r="R106" s="139">
        <f t="shared" si="2"/>
        <v>0</v>
      </c>
      <c r="S106" s="139">
        <v>0</v>
      </c>
      <c r="T106" s="140">
        <f t="shared" si="3"/>
        <v>0</v>
      </c>
      <c r="AR106" s="141" t="s">
        <v>233</v>
      </c>
      <c r="AT106" s="141" t="s">
        <v>277</v>
      </c>
      <c r="AU106" s="141" t="s">
        <v>77</v>
      </c>
      <c r="AY106" s="16" t="s">
        <v>182</v>
      </c>
      <c r="BE106" s="142">
        <f t="shared" si="4"/>
        <v>0</v>
      </c>
      <c r="BF106" s="142">
        <f t="shared" si="5"/>
        <v>0</v>
      </c>
      <c r="BG106" s="142">
        <f t="shared" si="6"/>
        <v>0</v>
      </c>
      <c r="BH106" s="142">
        <f t="shared" si="7"/>
        <v>0</v>
      </c>
      <c r="BI106" s="142">
        <f t="shared" si="8"/>
        <v>0</v>
      </c>
      <c r="BJ106" s="16" t="s">
        <v>77</v>
      </c>
      <c r="BK106" s="142">
        <f t="shared" si="9"/>
        <v>0</v>
      </c>
      <c r="BL106" s="16" t="s">
        <v>190</v>
      </c>
      <c r="BM106" s="141" t="s">
        <v>374</v>
      </c>
    </row>
    <row r="107" spans="2:65" s="1" customFormat="1" ht="21.75" customHeight="1">
      <c r="B107" s="31"/>
      <c r="C107" s="165" t="s">
        <v>317</v>
      </c>
      <c r="D107" s="165" t="s">
        <v>277</v>
      </c>
      <c r="E107" s="166" t="s">
        <v>2114</v>
      </c>
      <c r="F107" s="167" t="s">
        <v>2115</v>
      </c>
      <c r="G107" s="168" t="s">
        <v>286</v>
      </c>
      <c r="H107" s="169">
        <v>38</v>
      </c>
      <c r="I107" s="170"/>
      <c r="J107" s="171">
        <f t="shared" si="0"/>
        <v>0</v>
      </c>
      <c r="K107" s="167" t="s">
        <v>19</v>
      </c>
      <c r="L107" s="172"/>
      <c r="M107" s="173" t="s">
        <v>19</v>
      </c>
      <c r="N107" s="174" t="s">
        <v>41</v>
      </c>
      <c r="P107" s="139">
        <f t="shared" si="1"/>
        <v>0</v>
      </c>
      <c r="Q107" s="139">
        <v>0</v>
      </c>
      <c r="R107" s="139">
        <f t="shared" si="2"/>
        <v>0</v>
      </c>
      <c r="S107" s="139">
        <v>0</v>
      </c>
      <c r="T107" s="140">
        <f t="shared" si="3"/>
        <v>0</v>
      </c>
      <c r="AR107" s="141" t="s">
        <v>233</v>
      </c>
      <c r="AT107" s="141" t="s">
        <v>277</v>
      </c>
      <c r="AU107" s="141" t="s">
        <v>77</v>
      </c>
      <c r="AY107" s="16" t="s">
        <v>182</v>
      </c>
      <c r="BE107" s="142">
        <f t="shared" si="4"/>
        <v>0</v>
      </c>
      <c r="BF107" s="142">
        <f t="shared" si="5"/>
        <v>0</v>
      </c>
      <c r="BG107" s="142">
        <f t="shared" si="6"/>
        <v>0</v>
      </c>
      <c r="BH107" s="142">
        <f t="shared" si="7"/>
        <v>0</v>
      </c>
      <c r="BI107" s="142">
        <f t="shared" si="8"/>
        <v>0</v>
      </c>
      <c r="BJ107" s="16" t="s">
        <v>77</v>
      </c>
      <c r="BK107" s="142">
        <f t="shared" si="9"/>
        <v>0</v>
      </c>
      <c r="BL107" s="16" t="s">
        <v>190</v>
      </c>
      <c r="BM107" s="141" t="s">
        <v>386</v>
      </c>
    </row>
    <row r="108" spans="2:65" s="1" customFormat="1" ht="21.75" customHeight="1">
      <c r="B108" s="31"/>
      <c r="C108" s="165" t="s">
        <v>324</v>
      </c>
      <c r="D108" s="165" t="s">
        <v>277</v>
      </c>
      <c r="E108" s="166" t="s">
        <v>2116</v>
      </c>
      <c r="F108" s="167" t="s">
        <v>2117</v>
      </c>
      <c r="G108" s="168" t="s">
        <v>286</v>
      </c>
      <c r="H108" s="169">
        <v>16</v>
      </c>
      <c r="I108" s="170"/>
      <c r="J108" s="171">
        <f t="shared" si="0"/>
        <v>0</v>
      </c>
      <c r="K108" s="167" t="s">
        <v>19</v>
      </c>
      <c r="L108" s="172"/>
      <c r="M108" s="173" t="s">
        <v>19</v>
      </c>
      <c r="N108" s="174" t="s">
        <v>41</v>
      </c>
      <c r="P108" s="139">
        <f t="shared" si="1"/>
        <v>0</v>
      </c>
      <c r="Q108" s="139">
        <v>0</v>
      </c>
      <c r="R108" s="139">
        <f t="shared" si="2"/>
        <v>0</v>
      </c>
      <c r="S108" s="139">
        <v>0</v>
      </c>
      <c r="T108" s="140">
        <f t="shared" si="3"/>
        <v>0</v>
      </c>
      <c r="AR108" s="141" t="s">
        <v>233</v>
      </c>
      <c r="AT108" s="141" t="s">
        <v>277</v>
      </c>
      <c r="AU108" s="141" t="s">
        <v>77</v>
      </c>
      <c r="AY108" s="16" t="s">
        <v>182</v>
      </c>
      <c r="BE108" s="142">
        <f t="shared" si="4"/>
        <v>0</v>
      </c>
      <c r="BF108" s="142">
        <f t="shared" si="5"/>
        <v>0</v>
      </c>
      <c r="BG108" s="142">
        <f t="shared" si="6"/>
        <v>0</v>
      </c>
      <c r="BH108" s="142">
        <f t="shared" si="7"/>
        <v>0</v>
      </c>
      <c r="BI108" s="142">
        <f t="shared" si="8"/>
        <v>0</v>
      </c>
      <c r="BJ108" s="16" t="s">
        <v>77</v>
      </c>
      <c r="BK108" s="142">
        <f t="shared" si="9"/>
        <v>0</v>
      </c>
      <c r="BL108" s="16" t="s">
        <v>190</v>
      </c>
      <c r="BM108" s="141" t="s">
        <v>401</v>
      </c>
    </row>
    <row r="109" spans="2:65" s="1" customFormat="1" ht="24.2" customHeight="1">
      <c r="B109" s="31"/>
      <c r="C109" s="130" t="s">
        <v>333</v>
      </c>
      <c r="D109" s="130" t="s">
        <v>185</v>
      </c>
      <c r="E109" s="131" t="s">
        <v>2118</v>
      </c>
      <c r="F109" s="132" t="s">
        <v>2119</v>
      </c>
      <c r="G109" s="133" t="s">
        <v>286</v>
      </c>
      <c r="H109" s="134">
        <v>36</v>
      </c>
      <c r="I109" s="135"/>
      <c r="J109" s="136">
        <f t="shared" si="0"/>
        <v>0</v>
      </c>
      <c r="K109" s="132" t="s">
        <v>19</v>
      </c>
      <c r="L109" s="31"/>
      <c r="M109" s="137" t="s">
        <v>19</v>
      </c>
      <c r="N109" s="138" t="s">
        <v>41</v>
      </c>
      <c r="P109" s="139">
        <f t="shared" si="1"/>
        <v>0</v>
      </c>
      <c r="Q109" s="139">
        <v>0</v>
      </c>
      <c r="R109" s="139">
        <f t="shared" si="2"/>
        <v>0</v>
      </c>
      <c r="S109" s="139">
        <v>0</v>
      </c>
      <c r="T109" s="140">
        <f t="shared" si="3"/>
        <v>0</v>
      </c>
      <c r="AR109" s="141" t="s">
        <v>190</v>
      </c>
      <c r="AT109" s="141" t="s">
        <v>185</v>
      </c>
      <c r="AU109" s="141" t="s">
        <v>77</v>
      </c>
      <c r="AY109" s="16" t="s">
        <v>182</v>
      </c>
      <c r="BE109" s="142">
        <f t="shared" si="4"/>
        <v>0</v>
      </c>
      <c r="BF109" s="142">
        <f t="shared" si="5"/>
        <v>0</v>
      </c>
      <c r="BG109" s="142">
        <f t="shared" si="6"/>
        <v>0</v>
      </c>
      <c r="BH109" s="142">
        <f t="shared" si="7"/>
        <v>0</v>
      </c>
      <c r="BI109" s="142">
        <f t="shared" si="8"/>
        <v>0</v>
      </c>
      <c r="BJ109" s="16" t="s">
        <v>77</v>
      </c>
      <c r="BK109" s="142">
        <f t="shared" si="9"/>
        <v>0</v>
      </c>
      <c r="BL109" s="16" t="s">
        <v>190</v>
      </c>
      <c r="BM109" s="141" t="s">
        <v>413</v>
      </c>
    </row>
    <row r="110" spans="2:65" s="1" customFormat="1" ht="21.75" customHeight="1">
      <c r="B110" s="31"/>
      <c r="C110" s="165" t="s">
        <v>8</v>
      </c>
      <c r="D110" s="165" t="s">
        <v>277</v>
      </c>
      <c r="E110" s="166" t="s">
        <v>2120</v>
      </c>
      <c r="F110" s="167" t="s">
        <v>2121</v>
      </c>
      <c r="G110" s="168" t="s">
        <v>286</v>
      </c>
      <c r="H110" s="169">
        <v>4</v>
      </c>
      <c r="I110" s="170"/>
      <c r="J110" s="171">
        <f t="shared" si="0"/>
        <v>0</v>
      </c>
      <c r="K110" s="167" t="s">
        <v>19</v>
      </c>
      <c r="L110" s="172"/>
      <c r="M110" s="173" t="s">
        <v>19</v>
      </c>
      <c r="N110" s="174" t="s">
        <v>41</v>
      </c>
      <c r="P110" s="139">
        <f t="shared" si="1"/>
        <v>0</v>
      </c>
      <c r="Q110" s="139">
        <v>0</v>
      </c>
      <c r="R110" s="139">
        <f t="shared" si="2"/>
        <v>0</v>
      </c>
      <c r="S110" s="139">
        <v>0</v>
      </c>
      <c r="T110" s="140">
        <f t="shared" si="3"/>
        <v>0</v>
      </c>
      <c r="AR110" s="141" t="s">
        <v>233</v>
      </c>
      <c r="AT110" s="141" t="s">
        <v>277</v>
      </c>
      <c r="AU110" s="141" t="s">
        <v>77</v>
      </c>
      <c r="AY110" s="16" t="s">
        <v>182</v>
      </c>
      <c r="BE110" s="142">
        <f t="shared" si="4"/>
        <v>0</v>
      </c>
      <c r="BF110" s="142">
        <f t="shared" si="5"/>
        <v>0</v>
      </c>
      <c r="BG110" s="142">
        <f t="shared" si="6"/>
        <v>0</v>
      </c>
      <c r="BH110" s="142">
        <f t="shared" si="7"/>
        <v>0</v>
      </c>
      <c r="BI110" s="142">
        <f t="shared" si="8"/>
        <v>0</v>
      </c>
      <c r="BJ110" s="16" t="s">
        <v>77</v>
      </c>
      <c r="BK110" s="142">
        <f t="shared" si="9"/>
        <v>0</v>
      </c>
      <c r="BL110" s="16" t="s">
        <v>190</v>
      </c>
      <c r="BM110" s="141" t="s">
        <v>421</v>
      </c>
    </row>
    <row r="111" spans="2:65" s="1" customFormat="1" ht="16.5" customHeight="1">
      <c r="B111" s="31"/>
      <c r="C111" s="165" t="s">
        <v>336</v>
      </c>
      <c r="D111" s="165" t="s">
        <v>277</v>
      </c>
      <c r="E111" s="166" t="s">
        <v>2122</v>
      </c>
      <c r="F111" s="167" t="s">
        <v>2123</v>
      </c>
      <c r="G111" s="168" t="s">
        <v>286</v>
      </c>
      <c r="H111" s="169">
        <v>32</v>
      </c>
      <c r="I111" s="170"/>
      <c r="J111" s="171">
        <f t="shared" si="0"/>
        <v>0</v>
      </c>
      <c r="K111" s="167" t="s">
        <v>19</v>
      </c>
      <c r="L111" s="172"/>
      <c r="M111" s="173" t="s">
        <v>19</v>
      </c>
      <c r="N111" s="174" t="s">
        <v>41</v>
      </c>
      <c r="P111" s="139">
        <f t="shared" si="1"/>
        <v>0</v>
      </c>
      <c r="Q111" s="139">
        <v>0</v>
      </c>
      <c r="R111" s="139">
        <f t="shared" si="2"/>
        <v>0</v>
      </c>
      <c r="S111" s="139">
        <v>0</v>
      </c>
      <c r="T111" s="140">
        <f t="shared" si="3"/>
        <v>0</v>
      </c>
      <c r="AR111" s="141" t="s">
        <v>233</v>
      </c>
      <c r="AT111" s="141" t="s">
        <v>277</v>
      </c>
      <c r="AU111" s="141" t="s">
        <v>77</v>
      </c>
      <c r="AY111" s="16" t="s">
        <v>182</v>
      </c>
      <c r="BE111" s="142">
        <f t="shared" si="4"/>
        <v>0</v>
      </c>
      <c r="BF111" s="142">
        <f t="shared" si="5"/>
        <v>0</v>
      </c>
      <c r="BG111" s="142">
        <f t="shared" si="6"/>
        <v>0</v>
      </c>
      <c r="BH111" s="142">
        <f t="shared" si="7"/>
        <v>0</v>
      </c>
      <c r="BI111" s="142">
        <f t="shared" si="8"/>
        <v>0</v>
      </c>
      <c r="BJ111" s="16" t="s">
        <v>77</v>
      </c>
      <c r="BK111" s="142">
        <f t="shared" si="9"/>
        <v>0</v>
      </c>
      <c r="BL111" s="16" t="s">
        <v>190</v>
      </c>
      <c r="BM111" s="141" t="s">
        <v>353</v>
      </c>
    </row>
    <row r="112" spans="2:65" s="1" customFormat="1" ht="24.2" customHeight="1">
      <c r="B112" s="31"/>
      <c r="C112" s="130" t="s">
        <v>350</v>
      </c>
      <c r="D112" s="130" t="s">
        <v>185</v>
      </c>
      <c r="E112" s="131" t="s">
        <v>2124</v>
      </c>
      <c r="F112" s="132" t="s">
        <v>2125</v>
      </c>
      <c r="G112" s="133" t="s">
        <v>286</v>
      </c>
      <c r="H112" s="134">
        <v>8</v>
      </c>
      <c r="I112" s="135"/>
      <c r="J112" s="136">
        <f t="shared" si="0"/>
        <v>0</v>
      </c>
      <c r="K112" s="132" t="s">
        <v>19</v>
      </c>
      <c r="L112" s="31"/>
      <c r="M112" s="137" t="s">
        <v>19</v>
      </c>
      <c r="N112" s="138" t="s">
        <v>41</v>
      </c>
      <c r="P112" s="139">
        <f t="shared" si="1"/>
        <v>0</v>
      </c>
      <c r="Q112" s="139">
        <v>0</v>
      </c>
      <c r="R112" s="139">
        <f t="shared" si="2"/>
        <v>0</v>
      </c>
      <c r="S112" s="139">
        <v>0</v>
      </c>
      <c r="T112" s="140">
        <f t="shared" si="3"/>
        <v>0</v>
      </c>
      <c r="AR112" s="141" t="s">
        <v>190</v>
      </c>
      <c r="AT112" s="141" t="s">
        <v>185</v>
      </c>
      <c r="AU112" s="141" t="s">
        <v>77</v>
      </c>
      <c r="AY112" s="16" t="s">
        <v>182</v>
      </c>
      <c r="BE112" s="142">
        <f t="shared" si="4"/>
        <v>0</v>
      </c>
      <c r="BF112" s="142">
        <f t="shared" si="5"/>
        <v>0</v>
      </c>
      <c r="BG112" s="142">
        <f t="shared" si="6"/>
        <v>0</v>
      </c>
      <c r="BH112" s="142">
        <f t="shared" si="7"/>
        <v>0</v>
      </c>
      <c r="BI112" s="142">
        <f t="shared" si="8"/>
        <v>0</v>
      </c>
      <c r="BJ112" s="16" t="s">
        <v>77</v>
      </c>
      <c r="BK112" s="142">
        <f t="shared" si="9"/>
        <v>0</v>
      </c>
      <c r="BL112" s="16" t="s">
        <v>190</v>
      </c>
      <c r="BM112" s="141" t="s">
        <v>600</v>
      </c>
    </row>
    <row r="113" spans="2:65" s="1" customFormat="1" ht="24.2" customHeight="1">
      <c r="B113" s="31"/>
      <c r="C113" s="165" t="s">
        <v>355</v>
      </c>
      <c r="D113" s="165" t="s">
        <v>277</v>
      </c>
      <c r="E113" s="166" t="s">
        <v>2126</v>
      </c>
      <c r="F113" s="167" t="s">
        <v>2127</v>
      </c>
      <c r="G113" s="168" t="s">
        <v>286</v>
      </c>
      <c r="H113" s="169">
        <v>8</v>
      </c>
      <c r="I113" s="170"/>
      <c r="J113" s="171">
        <f t="shared" si="0"/>
        <v>0</v>
      </c>
      <c r="K113" s="167" t="s">
        <v>19</v>
      </c>
      <c r="L113" s="172"/>
      <c r="M113" s="173" t="s">
        <v>19</v>
      </c>
      <c r="N113" s="174" t="s">
        <v>41</v>
      </c>
      <c r="P113" s="139">
        <f t="shared" si="1"/>
        <v>0</v>
      </c>
      <c r="Q113" s="139">
        <v>0</v>
      </c>
      <c r="R113" s="139">
        <f t="shared" si="2"/>
        <v>0</v>
      </c>
      <c r="S113" s="139">
        <v>0</v>
      </c>
      <c r="T113" s="140">
        <f t="shared" si="3"/>
        <v>0</v>
      </c>
      <c r="AR113" s="141" t="s">
        <v>233</v>
      </c>
      <c r="AT113" s="141" t="s">
        <v>277</v>
      </c>
      <c r="AU113" s="141" t="s">
        <v>77</v>
      </c>
      <c r="AY113" s="16" t="s">
        <v>182</v>
      </c>
      <c r="BE113" s="142">
        <f t="shared" si="4"/>
        <v>0</v>
      </c>
      <c r="BF113" s="142">
        <f t="shared" si="5"/>
        <v>0</v>
      </c>
      <c r="BG113" s="142">
        <f t="shared" si="6"/>
        <v>0</v>
      </c>
      <c r="BH113" s="142">
        <f t="shared" si="7"/>
        <v>0</v>
      </c>
      <c r="BI113" s="142">
        <f t="shared" si="8"/>
        <v>0</v>
      </c>
      <c r="BJ113" s="16" t="s">
        <v>77</v>
      </c>
      <c r="BK113" s="142">
        <f t="shared" si="9"/>
        <v>0</v>
      </c>
      <c r="BL113" s="16" t="s">
        <v>190</v>
      </c>
      <c r="BM113" s="141" t="s">
        <v>609</v>
      </c>
    </row>
    <row r="114" spans="2:65" s="1" customFormat="1" ht="24.2" customHeight="1">
      <c r="B114" s="31"/>
      <c r="C114" s="130" t="s">
        <v>360</v>
      </c>
      <c r="D114" s="130" t="s">
        <v>185</v>
      </c>
      <c r="E114" s="131" t="s">
        <v>2128</v>
      </c>
      <c r="F114" s="132" t="s">
        <v>2129</v>
      </c>
      <c r="G114" s="133" t="s">
        <v>286</v>
      </c>
      <c r="H114" s="134">
        <v>3</v>
      </c>
      <c r="I114" s="135"/>
      <c r="J114" s="136">
        <f t="shared" si="0"/>
        <v>0</v>
      </c>
      <c r="K114" s="132" t="s">
        <v>19</v>
      </c>
      <c r="L114" s="31"/>
      <c r="M114" s="137" t="s">
        <v>19</v>
      </c>
      <c r="N114" s="138" t="s">
        <v>41</v>
      </c>
      <c r="P114" s="139">
        <f t="shared" si="1"/>
        <v>0</v>
      </c>
      <c r="Q114" s="139">
        <v>0</v>
      </c>
      <c r="R114" s="139">
        <f t="shared" si="2"/>
        <v>0</v>
      </c>
      <c r="S114" s="139">
        <v>0</v>
      </c>
      <c r="T114" s="140">
        <f t="shared" si="3"/>
        <v>0</v>
      </c>
      <c r="AR114" s="141" t="s">
        <v>190</v>
      </c>
      <c r="AT114" s="141" t="s">
        <v>185</v>
      </c>
      <c r="AU114" s="141" t="s">
        <v>77</v>
      </c>
      <c r="AY114" s="16" t="s">
        <v>182</v>
      </c>
      <c r="BE114" s="142">
        <f t="shared" si="4"/>
        <v>0</v>
      </c>
      <c r="BF114" s="142">
        <f t="shared" si="5"/>
        <v>0</v>
      </c>
      <c r="BG114" s="142">
        <f t="shared" si="6"/>
        <v>0</v>
      </c>
      <c r="BH114" s="142">
        <f t="shared" si="7"/>
        <v>0</v>
      </c>
      <c r="BI114" s="142">
        <f t="shared" si="8"/>
        <v>0</v>
      </c>
      <c r="BJ114" s="16" t="s">
        <v>77</v>
      </c>
      <c r="BK114" s="142">
        <f t="shared" si="9"/>
        <v>0</v>
      </c>
      <c r="BL114" s="16" t="s">
        <v>190</v>
      </c>
      <c r="BM114" s="141" t="s">
        <v>617</v>
      </c>
    </row>
    <row r="115" spans="2:65" s="1" customFormat="1" ht="16.5" customHeight="1">
      <c r="B115" s="31"/>
      <c r="C115" s="165" t="s">
        <v>363</v>
      </c>
      <c r="D115" s="165" t="s">
        <v>277</v>
      </c>
      <c r="E115" s="166" t="s">
        <v>2130</v>
      </c>
      <c r="F115" s="167" t="s">
        <v>2131</v>
      </c>
      <c r="G115" s="168" t="s">
        <v>286</v>
      </c>
      <c r="H115" s="169">
        <v>3</v>
      </c>
      <c r="I115" s="170"/>
      <c r="J115" s="171">
        <f t="shared" si="0"/>
        <v>0</v>
      </c>
      <c r="K115" s="167" t="s">
        <v>19</v>
      </c>
      <c r="L115" s="172"/>
      <c r="M115" s="173" t="s">
        <v>19</v>
      </c>
      <c r="N115" s="174" t="s">
        <v>41</v>
      </c>
      <c r="P115" s="139">
        <f t="shared" si="1"/>
        <v>0</v>
      </c>
      <c r="Q115" s="139">
        <v>0</v>
      </c>
      <c r="R115" s="139">
        <f t="shared" si="2"/>
        <v>0</v>
      </c>
      <c r="S115" s="139">
        <v>0</v>
      </c>
      <c r="T115" s="140">
        <f t="shared" si="3"/>
        <v>0</v>
      </c>
      <c r="AR115" s="141" t="s">
        <v>233</v>
      </c>
      <c r="AT115" s="141" t="s">
        <v>277</v>
      </c>
      <c r="AU115" s="141" t="s">
        <v>77</v>
      </c>
      <c r="AY115" s="16" t="s">
        <v>182</v>
      </c>
      <c r="BE115" s="142">
        <f t="shared" si="4"/>
        <v>0</v>
      </c>
      <c r="BF115" s="142">
        <f t="shared" si="5"/>
        <v>0</v>
      </c>
      <c r="BG115" s="142">
        <f t="shared" si="6"/>
        <v>0</v>
      </c>
      <c r="BH115" s="142">
        <f t="shared" si="7"/>
        <v>0</v>
      </c>
      <c r="BI115" s="142">
        <f t="shared" si="8"/>
        <v>0</v>
      </c>
      <c r="BJ115" s="16" t="s">
        <v>77</v>
      </c>
      <c r="BK115" s="142">
        <f t="shared" si="9"/>
        <v>0</v>
      </c>
      <c r="BL115" s="16" t="s">
        <v>190</v>
      </c>
      <c r="BM115" s="141" t="s">
        <v>626</v>
      </c>
    </row>
    <row r="116" spans="2:65" s="1" customFormat="1" ht="24.2" customHeight="1">
      <c r="B116" s="31"/>
      <c r="C116" s="130" t="s">
        <v>7</v>
      </c>
      <c r="D116" s="130" t="s">
        <v>185</v>
      </c>
      <c r="E116" s="131" t="s">
        <v>2132</v>
      </c>
      <c r="F116" s="132" t="s">
        <v>2133</v>
      </c>
      <c r="G116" s="133" t="s">
        <v>286</v>
      </c>
      <c r="H116" s="134">
        <v>36</v>
      </c>
      <c r="I116" s="135"/>
      <c r="J116" s="136">
        <f t="shared" si="0"/>
        <v>0</v>
      </c>
      <c r="K116" s="132" t="s">
        <v>19</v>
      </c>
      <c r="L116" s="31"/>
      <c r="M116" s="137" t="s">
        <v>19</v>
      </c>
      <c r="N116" s="138" t="s">
        <v>41</v>
      </c>
      <c r="P116" s="139">
        <f t="shared" si="1"/>
        <v>0</v>
      </c>
      <c r="Q116" s="139">
        <v>0</v>
      </c>
      <c r="R116" s="139">
        <f t="shared" si="2"/>
        <v>0</v>
      </c>
      <c r="S116" s="139">
        <v>0</v>
      </c>
      <c r="T116" s="140">
        <f t="shared" si="3"/>
        <v>0</v>
      </c>
      <c r="AR116" s="141" t="s">
        <v>190</v>
      </c>
      <c r="AT116" s="141" t="s">
        <v>185</v>
      </c>
      <c r="AU116" s="141" t="s">
        <v>77</v>
      </c>
      <c r="AY116" s="16" t="s">
        <v>182</v>
      </c>
      <c r="BE116" s="142">
        <f t="shared" si="4"/>
        <v>0</v>
      </c>
      <c r="BF116" s="142">
        <f t="shared" si="5"/>
        <v>0</v>
      </c>
      <c r="BG116" s="142">
        <f t="shared" si="6"/>
        <v>0</v>
      </c>
      <c r="BH116" s="142">
        <f t="shared" si="7"/>
        <v>0</v>
      </c>
      <c r="BI116" s="142">
        <f t="shared" si="8"/>
        <v>0</v>
      </c>
      <c r="BJ116" s="16" t="s">
        <v>77</v>
      </c>
      <c r="BK116" s="142">
        <f t="shared" si="9"/>
        <v>0</v>
      </c>
      <c r="BL116" s="16" t="s">
        <v>190</v>
      </c>
      <c r="BM116" s="141" t="s">
        <v>635</v>
      </c>
    </row>
    <row r="117" spans="2:65" s="1" customFormat="1" ht="21.75" customHeight="1">
      <c r="B117" s="31"/>
      <c r="C117" s="165" t="s">
        <v>374</v>
      </c>
      <c r="D117" s="165" t="s">
        <v>277</v>
      </c>
      <c r="E117" s="166" t="s">
        <v>2134</v>
      </c>
      <c r="F117" s="167" t="s">
        <v>2135</v>
      </c>
      <c r="G117" s="168" t="s">
        <v>286</v>
      </c>
      <c r="H117" s="169">
        <v>36</v>
      </c>
      <c r="I117" s="170"/>
      <c r="J117" s="171">
        <f t="shared" si="0"/>
        <v>0</v>
      </c>
      <c r="K117" s="167" t="s">
        <v>19</v>
      </c>
      <c r="L117" s="172"/>
      <c r="M117" s="173" t="s">
        <v>19</v>
      </c>
      <c r="N117" s="174" t="s">
        <v>41</v>
      </c>
      <c r="P117" s="139">
        <f t="shared" si="1"/>
        <v>0</v>
      </c>
      <c r="Q117" s="139">
        <v>0</v>
      </c>
      <c r="R117" s="139">
        <f t="shared" si="2"/>
        <v>0</v>
      </c>
      <c r="S117" s="139">
        <v>0</v>
      </c>
      <c r="T117" s="140">
        <f t="shared" si="3"/>
        <v>0</v>
      </c>
      <c r="AR117" s="141" t="s">
        <v>233</v>
      </c>
      <c r="AT117" s="141" t="s">
        <v>277</v>
      </c>
      <c r="AU117" s="141" t="s">
        <v>77</v>
      </c>
      <c r="AY117" s="16" t="s">
        <v>182</v>
      </c>
      <c r="BE117" s="142">
        <f t="shared" si="4"/>
        <v>0</v>
      </c>
      <c r="BF117" s="142">
        <f t="shared" si="5"/>
        <v>0</v>
      </c>
      <c r="BG117" s="142">
        <f t="shared" si="6"/>
        <v>0</v>
      </c>
      <c r="BH117" s="142">
        <f t="shared" si="7"/>
        <v>0</v>
      </c>
      <c r="BI117" s="142">
        <f t="shared" si="8"/>
        <v>0</v>
      </c>
      <c r="BJ117" s="16" t="s">
        <v>77</v>
      </c>
      <c r="BK117" s="142">
        <f t="shared" si="9"/>
        <v>0</v>
      </c>
      <c r="BL117" s="16" t="s">
        <v>190</v>
      </c>
      <c r="BM117" s="141" t="s">
        <v>645</v>
      </c>
    </row>
    <row r="118" spans="2:65" s="1" customFormat="1" ht="16.5" customHeight="1">
      <c r="B118" s="31"/>
      <c r="C118" s="165" t="s">
        <v>379</v>
      </c>
      <c r="D118" s="165" t="s">
        <v>277</v>
      </c>
      <c r="E118" s="166" t="s">
        <v>2136</v>
      </c>
      <c r="F118" s="167" t="s">
        <v>2137</v>
      </c>
      <c r="G118" s="168" t="s">
        <v>286</v>
      </c>
      <c r="H118" s="169">
        <v>36</v>
      </c>
      <c r="I118" s="170"/>
      <c r="J118" s="171">
        <f t="shared" si="0"/>
        <v>0</v>
      </c>
      <c r="K118" s="167" t="s">
        <v>19</v>
      </c>
      <c r="L118" s="172"/>
      <c r="M118" s="173" t="s">
        <v>19</v>
      </c>
      <c r="N118" s="174" t="s">
        <v>41</v>
      </c>
      <c r="P118" s="139">
        <f t="shared" si="1"/>
        <v>0</v>
      </c>
      <c r="Q118" s="139">
        <v>0</v>
      </c>
      <c r="R118" s="139">
        <f t="shared" si="2"/>
        <v>0</v>
      </c>
      <c r="S118" s="139">
        <v>0</v>
      </c>
      <c r="T118" s="140">
        <f t="shared" si="3"/>
        <v>0</v>
      </c>
      <c r="AR118" s="141" t="s">
        <v>233</v>
      </c>
      <c r="AT118" s="141" t="s">
        <v>277</v>
      </c>
      <c r="AU118" s="141" t="s">
        <v>77</v>
      </c>
      <c r="AY118" s="16" t="s">
        <v>182</v>
      </c>
      <c r="BE118" s="142">
        <f t="shared" si="4"/>
        <v>0</v>
      </c>
      <c r="BF118" s="142">
        <f t="shared" si="5"/>
        <v>0</v>
      </c>
      <c r="BG118" s="142">
        <f t="shared" si="6"/>
        <v>0</v>
      </c>
      <c r="BH118" s="142">
        <f t="shared" si="7"/>
        <v>0</v>
      </c>
      <c r="BI118" s="142">
        <f t="shared" si="8"/>
        <v>0</v>
      </c>
      <c r="BJ118" s="16" t="s">
        <v>77</v>
      </c>
      <c r="BK118" s="142">
        <f t="shared" si="9"/>
        <v>0</v>
      </c>
      <c r="BL118" s="16" t="s">
        <v>190</v>
      </c>
      <c r="BM118" s="141" t="s">
        <v>655</v>
      </c>
    </row>
    <row r="119" spans="2:65" s="1" customFormat="1" ht="24.2" customHeight="1">
      <c r="B119" s="31"/>
      <c r="C119" s="165" t="s">
        <v>386</v>
      </c>
      <c r="D119" s="165" t="s">
        <v>277</v>
      </c>
      <c r="E119" s="166" t="s">
        <v>2138</v>
      </c>
      <c r="F119" s="167" t="s">
        <v>2139</v>
      </c>
      <c r="G119" s="168" t="s">
        <v>286</v>
      </c>
      <c r="H119" s="169">
        <v>36</v>
      </c>
      <c r="I119" s="170"/>
      <c r="J119" s="171">
        <f t="shared" si="0"/>
        <v>0</v>
      </c>
      <c r="K119" s="167" t="s">
        <v>19</v>
      </c>
      <c r="L119" s="172"/>
      <c r="M119" s="173" t="s">
        <v>19</v>
      </c>
      <c r="N119" s="174" t="s">
        <v>41</v>
      </c>
      <c r="P119" s="139">
        <f t="shared" si="1"/>
        <v>0</v>
      </c>
      <c r="Q119" s="139">
        <v>0</v>
      </c>
      <c r="R119" s="139">
        <f t="shared" si="2"/>
        <v>0</v>
      </c>
      <c r="S119" s="139">
        <v>0</v>
      </c>
      <c r="T119" s="140">
        <f t="shared" si="3"/>
        <v>0</v>
      </c>
      <c r="AR119" s="141" t="s">
        <v>233</v>
      </c>
      <c r="AT119" s="141" t="s">
        <v>277</v>
      </c>
      <c r="AU119" s="141" t="s">
        <v>77</v>
      </c>
      <c r="AY119" s="16" t="s">
        <v>182</v>
      </c>
      <c r="BE119" s="142">
        <f t="shared" si="4"/>
        <v>0</v>
      </c>
      <c r="BF119" s="142">
        <f t="shared" si="5"/>
        <v>0</v>
      </c>
      <c r="BG119" s="142">
        <f t="shared" si="6"/>
        <v>0</v>
      </c>
      <c r="BH119" s="142">
        <f t="shared" si="7"/>
        <v>0</v>
      </c>
      <c r="BI119" s="142">
        <f t="shared" si="8"/>
        <v>0</v>
      </c>
      <c r="BJ119" s="16" t="s">
        <v>77</v>
      </c>
      <c r="BK119" s="142">
        <f t="shared" si="9"/>
        <v>0</v>
      </c>
      <c r="BL119" s="16" t="s">
        <v>190</v>
      </c>
      <c r="BM119" s="141" t="s">
        <v>665</v>
      </c>
    </row>
    <row r="120" spans="2:65" s="1" customFormat="1" ht="24.2" customHeight="1">
      <c r="B120" s="31"/>
      <c r="C120" s="130" t="s">
        <v>390</v>
      </c>
      <c r="D120" s="130" t="s">
        <v>185</v>
      </c>
      <c r="E120" s="131" t="s">
        <v>2140</v>
      </c>
      <c r="F120" s="132" t="s">
        <v>2141</v>
      </c>
      <c r="G120" s="133" t="s">
        <v>286</v>
      </c>
      <c r="H120" s="134">
        <v>3</v>
      </c>
      <c r="I120" s="135"/>
      <c r="J120" s="136">
        <f t="shared" si="0"/>
        <v>0</v>
      </c>
      <c r="K120" s="132" t="s">
        <v>19</v>
      </c>
      <c r="L120" s="31"/>
      <c r="M120" s="137" t="s">
        <v>19</v>
      </c>
      <c r="N120" s="138" t="s">
        <v>41</v>
      </c>
      <c r="P120" s="139">
        <f t="shared" si="1"/>
        <v>0</v>
      </c>
      <c r="Q120" s="139">
        <v>0</v>
      </c>
      <c r="R120" s="139">
        <f t="shared" si="2"/>
        <v>0</v>
      </c>
      <c r="S120" s="139">
        <v>0</v>
      </c>
      <c r="T120" s="140">
        <f t="shared" si="3"/>
        <v>0</v>
      </c>
      <c r="AR120" s="141" t="s">
        <v>190</v>
      </c>
      <c r="AT120" s="141" t="s">
        <v>185</v>
      </c>
      <c r="AU120" s="141" t="s">
        <v>77</v>
      </c>
      <c r="AY120" s="16" t="s">
        <v>182</v>
      </c>
      <c r="BE120" s="142">
        <f t="shared" si="4"/>
        <v>0</v>
      </c>
      <c r="BF120" s="142">
        <f t="shared" si="5"/>
        <v>0</v>
      </c>
      <c r="BG120" s="142">
        <f t="shared" si="6"/>
        <v>0</v>
      </c>
      <c r="BH120" s="142">
        <f t="shared" si="7"/>
        <v>0</v>
      </c>
      <c r="BI120" s="142">
        <f t="shared" si="8"/>
        <v>0</v>
      </c>
      <c r="BJ120" s="16" t="s">
        <v>77</v>
      </c>
      <c r="BK120" s="142">
        <f t="shared" si="9"/>
        <v>0</v>
      </c>
      <c r="BL120" s="16" t="s">
        <v>190</v>
      </c>
      <c r="BM120" s="141" t="s">
        <v>676</v>
      </c>
    </row>
    <row r="121" spans="2:65" s="1" customFormat="1" ht="16.5" customHeight="1">
      <c r="B121" s="31"/>
      <c r="C121" s="165" t="s">
        <v>401</v>
      </c>
      <c r="D121" s="165" t="s">
        <v>277</v>
      </c>
      <c r="E121" s="166" t="s">
        <v>2142</v>
      </c>
      <c r="F121" s="167" t="s">
        <v>2143</v>
      </c>
      <c r="G121" s="168" t="s">
        <v>286</v>
      </c>
      <c r="H121" s="169">
        <v>3</v>
      </c>
      <c r="I121" s="170"/>
      <c r="J121" s="171">
        <f t="shared" si="0"/>
        <v>0</v>
      </c>
      <c r="K121" s="167" t="s">
        <v>19</v>
      </c>
      <c r="L121" s="172"/>
      <c r="M121" s="173" t="s">
        <v>19</v>
      </c>
      <c r="N121" s="174" t="s">
        <v>41</v>
      </c>
      <c r="P121" s="139">
        <f t="shared" si="1"/>
        <v>0</v>
      </c>
      <c r="Q121" s="139">
        <v>0</v>
      </c>
      <c r="R121" s="139">
        <f t="shared" si="2"/>
        <v>0</v>
      </c>
      <c r="S121" s="139">
        <v>0</v>
      </c>
      <c r="T121" s="140">
        <f t="shared" si="3"/>
        <v>0</v>
      </c>
      <c r="AR121" s="141" t="s">
        <v>233</v>
      </c>
      <c r="AT121" s="141" t="s">
        <v>277</v>
      </c>
      <c r="AU121" s="141" t="s">
        <v>77</v>
      </c>
      <c r="AY121" s="16" t="s">
        <v>182</v>
      </c>
      <c r="BE121" s="142">
        <f t="shared" si="4"/>
        <v>0</v>
      </c>
      <c r="BF121" s="142">
        <f t="shared" si="5"/>
        <v>0</v>
      </c>
      <c r="BG121" s="142">
        <f t="shared" si="6"/>
        <v>0</v>
      </c>
      <c r="BH121" s="142">
        <f t="shared" si="7"/>
        <v>0</v>
      </c>
      <c r="BI121" s="142">
        <f t="shared" si="8"/>
        <v>0</v>
      </c>
      <c r="BJ121" s="16" t="s">
        <v>77</v>
      </c>
      <c r="BK121" s="142">
        <f t="shared" si="9"/>
        <v>0</v>
      </c>
      <c r="BL121" s="16" t="s">
        <v>190</v>
      </c>
      <c r="BM121" s="141" t="s">
        <v>689</v>
      </c>
    </row>
    <row r="122" spans="2:65" s="1" customFormat="1" ht="16.5" customHeight="1">
      <c r="B122" s="31"/>
      <c r="C122" s="165" t="s">
        <v>405</v>
      </c>
      <c r="D122" s="165" t="s">
        <v>277</v>
      </c>
      <c r="E122" s="166" t="s">
        <v>2144</v>
      </c>
      <c r="F122" s="167" t="s">
        <v>2145</v>
      </c>
      <c r="G122" s="168" t="s">
        <v>286</v>
      </c>
      <c r="H122" s="169">
        <v>3</v>
      </c>
      <c r="I122" s="170"/>
      <c r="J122" s="171">
        <f t="shared" si="0"/>
        <v>0</v>
      </c>
      <c r="K122" s="167" t="s">
        <v>19</v>
      </c>
      <c r="L122" s="172"/>
      <c r="M122" s="173" t="s">
        <v>19</v>
      </c>
      <c r="N122" s="174" t="s">
        <v>41</v>
      </c>
      <c r="P122" s="139">
        <f t="shared" si="1"/>
        <v>0</v>
      </c>
      <c r="Q122" s="139">
        <v>0</v>
      </c>
      <c r="R122" s="139">
        <f t="shared" si="2"/>
        <v>0</v>
      </c>
      <c r="S122" s="139">
        <v>0</v>
      </c>
      <c r="T122" s="140">
        <f t="shared" si="3"/>
        <v>0</v>
      </c>
      <c r="AR122" s="141" t="s">
        <v>233</v>
      </c>
      <c r="AT122" s="141" t="s">
        <v>277</v>
      </c>
      <c r="AU122" s="141" t="s">
        <v>77</v>
      </c>
      <c r="AY122" s="16" t="s">
        <v>182</v>
      </c>
      <c r="BE122" s="142">
        <f t="shared" si="4"/>
        <v>0</v>
      </c>
      <c r="BF122" s="142">
        <f t="shared" si="5"/>
        <v>0</v>
      </c>
      <c r="BG122" s="142">
        <f t="shared" si="6"/>
        <v>0</v>
      </c>
      <c r="BH122" s="142">
        <f t="shared" si="7"/>
        <v>0</v>
      </c>
      <c r="BI122" s="142">
        <f t="shared" si="8"/>
        <v>0</v>
      </c>
      <c r="BJ122" s="16" t="s">
        <v>77</v>
      </c>
      <c r="BK122" s="142">
        <f t="shared" si="9"/>
        <v>0</v>
      </c>
      <c r="BL122" s="16" t="s">
        <v>190</v>
      </c>
      <c r="BM122" s="141" t="s">
        <v>699</v>
      </c>
    </row>
    <row r="123" spans="2:65" s="1" customFormat="1" ht="24.2" customHeight="1">
      <c r="B123" s="31"/>
      <c r="C123" s="165" t="s">
        <v>413</v>
      </c>
      <c r="D123" s="165" t="s">
        <v>277</v>
      </c>
      <c r="E123" s="166" t="s">
        <v>2138</v>
      </c>
      <c r="F123" s="167" t="s">
        <v>2139</v>
      </c>
      <c r="G123" s="168" t="s">
        <v>286</v>
      </c>
      <c r="H123" s="169">
        <v>3</v>
      </c>
      <c r="I123" s="170"/>
      <c r="J123" s="171">
        <f t="shared" si="0"/>
        <v>0</v>
      </c>
      <c r="K123" s="167" t="s">
        <v>19</v>
      </c>
      <c r="L123" s="172"/>
      <c r="M123" s="173" t="s">
        <v>19</v>
      </c>
      <c r="N123" s="174" t="s">
        <v>41</v>
      </c>
      <c r="P123" s="139">
        <f t="shared" si="1"/>
        <v>0</v>
      </c>
      <c r="Q123" s="139">
        <v>0</v>
      </c>
      <c r="R123" s="139">
        <f t="shared" si="2"/>
        <v>0</v>
      </c>
      <c r="S123" s="139">
        <v>0</v>
      </c>
      <c r="T123" s="140">
        <f t="shared" si="3"/>
        <v>0</v>
      </c>
      <c r="AR123" s="141" t="s">
        <v>233</v>
      </c>
      <c r="AT123" s="141" t="s">
        <v>277</v>
      </c>
      <c r="AU123" s="141" t="s">
        <v>77</v>
      </c>
      <c r="AY123" s="16" t="s">
        <v>182</v>
      </c>
      <c r="BE123" s="142">
        <f t="shared" si="4"/>
        <v>0</v>
      </c>
      <c r="BF123" s="142">
        <f t="shared" si="5"/>
        <v>0</v>
      </c>
      <c r="BG123" s="142">
        <f t="shared" si="6"/>
        <v>0</v>
      </c>
      <c r="BH123" s="142">
        <f t="shared" si="7"/>
        <v>0</v>
      </c>
      <c r="BI123" s="142">
        <f t="shared" si="8"/>
        <v>0</v>
      </c>
      <c r="BJ123" s="16" t="s">
        <v>77</v>
      </c>
      <c r="BK123" s="142">
        <f t="shared" si="9"/>
        <v>0</v>
      </c>
      <c r="BL123" s="16" t="s">
        <v>190</v>
      </c>
      <c r="BM123" s="141" t="s">
        <v>708</v>
      </c>
    </row>
    <row r="124" spans="2:65" s="1" customFormat="1" ht="24.2" customHeight="1">
      <c r="B124" s="31"/>
      <c r="C124" s="130" t="s">
        <v>415</v>
      </c>
      <c r="D124" s="130" t="s">
        <v>185</v>
      </c>
      <c r="E124" s="131" t="s">
        <v>2146</v>
      </c>
      <c r="F124" s="132" t="s">
        <v>2147</v>
      </c>
      <c r="G124" s="133" t="s">
        <v>286</v>
      </c>
      <c r="H124" s="134">
        <v>40</v>
      </c>
      <c r="I124" s="135"/>
      <c r="J124" s="136">
        <f t="shared" si="0"/>
        <v>0</v>
      </c>
      <c r="K124" s="132" t="s">
        <v>19</v>
      </c>
      <c r="L124" s="31"/>
      <c r="M124" s="137" t="s">
        <v>19</v>
      </c>
      <c r="N124" s="138" t="s">
        <v>41</v>
      </c>
      <c r="P124" s="139">
        <f t="shared" si="1"/>
        <v>0</v>
      </c>
      <c r="Q124" s="139">
        <v>0</v>
      </c>
      <c r="R124" s="139">
        <f t="shared" si="2"/>
        <v>0</v>
      </c>
      <c r="S124" s="139">
        <v>0</v>
      </c>
      <c r="T124" s="140">
        <f t="shared" si="3"/>
        <v>0</v>
      </c>
      <c r="AR124" s="141" t="s">
        <v>190</v>
      </c>
      <c r="AT124" s="141" t="s">
        <v>185</v>
      </c>
      <c r="AU124" s="141" t="s">
        <v>77</v>
      </c>
      <c r="AY124" s="16" t="s">
        <v>182</v>
      </c>
      <c r="BE124" s="142">
        <f t="shared" si="4"/>
        <v>0</v>
      </c>
      <c r="BF124" s="142">
        <f t="shared" si="5"/>
        <v>0</v>
      </c>
      <c r="BG124" s="142">
        <f t="shared" si="6"/>
        <v>0</v>
      </c>
      <c r="BH124" s="142">
        <f t="shared" si="7"/>
        <v>0</v>
      </c>
      <c r="BI124" s="142">
        <f t="shared" si="8"/>
        <v>0</v>
      </c>
      <c r="BJ124" s="16" t="s">
        <v>77</v>
      </c>
      <c r="BK124" s="142">
        <f t="shared" si="9"/>
        <v>0</v>
      </c>
      <c r="BL124" s="16" t="s">
        <v>190</v>
      </c>
      <c r="BM124" s="141" t="s">
        <v>720</v>
      </c>
    </row>
    <row r="125" spans="2:65" s="1" customFormat="1" ht="16.5" customHeight="1">
      <c r="B125" s="31"/>
      <c r="C125" s="165" t="s">
        <v>421</v>
      </c>
      <c r="D125" s="165" t="s">
        <v>277</v>
      </c>
      <c r="E125" s="166" t="s">
        <v>2148</v>
      </c>
      <c r="F125" s="167" t="s">
        <v>2149</v>
      </c>
      <c r="G125" s="168" t="s">
        <v>286</v>
      </c>
      <c r="H125" s="169">
        <v>40</v>
      </c>
      <c r="I125" s="170"/>
      <c r="J125" s="171">
        <f t="shared" si="0"/>
        <v>0</v>
      </c>
      <c r="K125" s="167" t="s">
        <v>19</v>
      </c>
      <c r="L125" s="172"/>
      <c r="M125" s="173" t="s">
        <v>19</v>
      </c>
      <c r="N125" s="174" t="s">
        <v>41</v>
      </c>
      <c r="P125" s="139">
        <f t="shared" si="1"/>
        <v>0</v>
      </c>
      <c r="Q125" s="139">
        <v>0</v>
      </c>
      <c r="R125" s="139">
        <f t="shared" si="2"/>
        <v>0</v>
      </c>
      <c r="S125" s="139">
        <v>0</v>
      </c>
      <c r="T125" s="140">
        <f t="shared" si="3"/>
        <v>0</v>
      </c>
      <c r="AR125" s="141" t="s">
        <v>233</v>
      </c>
      <c r="AT125" s="141" t="s">
        <v>277</v>
      </c>
      <c r="AU125" s="141" t="s">
        <v>77</v>
      </c>
      <c r="AY125" s="16" t="s">
        <v>182</v>
      </c>
      <c r="BE125" s="142">
        <f t="shared" si="4"/>
        <v>0</v>
      </c>
      <c r="BF125" s="142">
        <f t="shared" si="5"/>
        <v>0</v>
      </c>
      <c r="BG125" s="142">
        <f t="shared" si="6"/>
        <v>0</v>
      </c>
      <c r="BH125" s="142">
        <f t="shared" si="7"/>
        <v>0</v>
      </c>
      <c r="BI125" s="142">
        <f t="shared" si="8"/>
        <v>0</v>
      </c>
      <c r="BJ125" s="16" t="s">
        <v>77</v>
      </c>
      <c r="BK125" s="142">
        <f t="shared" si="9"/>
        <v>0</v>
      </c>
      <c r="BL125" s="16" t="s">
        <v>190</v>
      </c>
      <c r="BM125" s="141" t="s">
        <v>724</v>
      </c>
    </row>
    <row r="126" spans="2:65" s="1" customFormat="1" ht="16.5" customHeight="1">
      <c r="B126" s="31"/>
      <c r="C126" s="165" t="s">
        <v>425</v>
      </c>
      <c r="D126" s="165" t="s">
        <v>277</v>
      </c>
      <c r="E126" s="166" t="s">
        <v>2136</v>
      </c>
      <c r="F126" s="167" t="s">
        <v>2137</v>
      </c>
      <c r="G126" s="168" t="s">
        <v>286</v>
      </c>
      <c r="H126" s="169">
        <v>40</v>
      </c>
      <c r="I126" s="170"/>
      <c r="J126" s="171">
        <f t="shared" si="0"/>
        <v>0</v>
      </c>
      <c r="K126" s="167" t="s">
        <v>19</v>
      </c>
      <c r="L126" s="172"/>
      <c r="M126" s="173" t="s">
        <v>19</v>
      </c>
      <c r="N126" s="174" t="s">
        <v>41</v>
      </c>
      <c r="P126" s="139">
        <f t="shared" si="1"/>
        <v>0</v>
      </c>
      <c r="Q126" s="139">
        <v>0</v>
      </c>
      <c r="R126" s="139">
        <f t="shared" si="2"/>
        <v>0</v>
      </c>
      <c r="S126" s="139">
        <v>0</v>
      </c>
      <c r="T126" s="140">
        <f t="shared" si="3"/>
        <v>0</v>
      </c>
      <c r="AR126" s="141" t="s">
        <v>233</v>
      </c>
      <c r="AT126" s="141" t="s">
        <v>277</v>
      </c>
      <c r="AU126" s="141" t="s">
        <v>77</v>
      </c>
      <c r="AY126" s="16" t="s">
        <v>182</v>
      </c>
      <c r="BE126" s="142">
        <f t="shared" si="4"/>
        <v>0</v>
      </c>
      <c r="BF126" s="142">
        <f t="shared" si="5"/>
        <v>0</v>
      </c>
      <c r="BG126" s="142">
        <f t="shared" si="6"/>
        <v>0</v>
      </c>
      <c r="BH126" s="142">
        <f t="shared" si="7"/>
        <v>0</v>
      </c>
      <c r="BI126" s="142">
        <f t="shared" si="8"/>
        <v>0</v>
      </c>
      <c r="BJ126" s="16" t="s">
        <v>77</v>
      </c>
      <c r="BK126" s="142">
        <f t="shared" si="9"/>
        <v>0</v>
      </c>
      <c r="BL126" s="16" t="s">
        <v>190</v>
      </c>
      <c r="BM126" s="141" t="s">
        <v>729</v>
      </c>
    </row>
    <row r="127" spans="2:65" s="1" customFormat="1" ht="24.2" customHeight="1">
      <c r="B127" s="31"/>
      <c r="C127" s="165" t="s">
        <v>353</v>
      </c>
      <c r="D127" s="165" t="s">
        <v>277</v>
      </c>
      <c r="E127" s="166" t="s">
        <v>2138</v>
      </c>
      <c r="F127" s="167" t="s">
        <v>2139</v>
      </c>
      <c r="G127" s="168" t="s">
        <v>286</v>
      </c>
      <c r="H127" s="169">
        <v>40</v>
      </c>
      <c r="I127" s="170"/>
      <c r="J127" s="171">
        <f t="shared" si="0"/>
        <v>0</v>
      </c>
      <c r="K127" s="167" t="s">
        <v>19</v>
      </c>
      <c r="L127" s="172"/>
      <c r="M127" s="173" t="s">
        <v>19</v>
      </c>
      <c r="N127" s="174" t="s">
        <v>41</v>
      </c>
      <c r="P127" s="139">
        <f t="shared" si="1"/>
        <v>0</v>
      </c>
      <c r="Q127" s="139">
        <v>0</v>
      </c>
      <c r="R127" s="139">
        <f t="shared" si="2"/>
        <v>0</v>
      </c>
      <c r="S127" s="139">
        <v>0</v>
      </c>
      <c r="T127" s="140">
        <f t="shared" si="3"/>
        <v>0</v>
      </c>
      <c r="AR127" s="141" t="s">
        <v>233</v>
      </c>
      <c r="AT127" s="141" t="s">
        <v>277</v>
      </c>
      <c r="AU127" s="141" t="s">
        <v>77</v>
      </c>
      <c r="AY127" s="16" t="s">
        <v>182</v>
      </c>
      <c r="BE127" s="142">
        <f t="shared" si="4"/>
        <v>0</v>
      </c>
      <c r="BF127" s="142">
        <f t="shared" si="5"/>
        <v>0</v>
      </c>
      <c r="BG127" s="142">
        <f t="shared" si="6"/>
        <v>0</v>
      </c>
      <c r="BH127" s="142">
        <f t="shared" si="7"/>
        <v>0</v>
      </c>
      <c r="BI127" s="142">
        <f t="shared" si="8"/>
        <v>0</v>
      </c>
      <c r="BJ127" s="16" t="s">
        <v>77</v>
      </c>
      <c r="BK127" s="142">
        <f t="shared" si="9"/>
        <v>0</v>
      </c>
      <c r="BL127" s="16" t="s">
        <v>190</v>
      </c>
      <c r="BM127" s="141" t="s">
        <v>739</v>
      </c>
    </row>
    <row r="128" spans="2:65" s="1" customFormat="1" ht="24.2" customHeight="1">
      <c r="B128" s="31"/>
      <c r="C128" s="130" t="s">
        <v>434</v>
      </c>
      <c r="D128" s="130" t="s">
        <v>185</v>
      </c>
      <c r="E128" s="131" t="s">
        <v>2150</v>
      </c>
      <c r="F128" s="132" t="s">
        <v>2151</v>
      </c>
      <c r="G128" s="133" t="s">
        <v>286</v>
      </c>
      <c r="H128" s="134">
        <v>9</v>
      </c>
      <c r="I128" s="135"/>
      <c r="J128" s="136">
        <f t="shared" si="0"/>
        <v>0</v>
      </c>
      <c r="K128" s="132" t="s">
        <v>19</v>
      </c>
      <c r="L128" s="31"/>
      <c r="M128" s="137" t="s">
        <v>19</v>
      </c>
      <c r="N128" s="138" t="s">
        <v>41</v>
      </c>
      <c r="P128" s="139">
        <f t="shared" si="1"/>
        <v>0</v>
      </c>
      <c r="Q128" s="139">
        <v>0</v>
      </c>
      <c r="R128" s="139">
        <f t="shared" si="2"/>
        <v>0</v>
      </c>
      <c r="S128" s="139">
        <v>0</v>
      </c>
      <c r="T128" s="140">
        <f t="shared" si="3"/>
        <v>0</v>
      </c>
      <c r="AR128" s="141" t="s">
        <v>190</v>
      </c>
      <c r="AT128" s="141" t="s">
        <v>185</v>
      </c>
      <c r="AU128" s="141" t="s">
        <v>77</v>
      </c>
      <c r="AY128" s="16" t="s">
        <v>182</v>
      </c>
      <c r="BE128" s="142">
        <f t="shared" si="4"/>
        <v>0</v>
      </c>
      <c r="BF128" s="142">
        <f t="shared" si="5"/>
        <v>0</v>
      </c>
      <c r="BG128" s="142">
        <f t="shared" si="6"/>
        <v>0</v>
      </c>
      <c r="BH128" s="142">
        <f t="shared" si="7"/>
        <v>0</v>
      </c>
      <c r="BI128" s="142">
        <f t="shared" si="8"/>
        <v>0</v>
      </c>
      <c r="BJ128" s="16" t="s">
        <v>77</v>
      </c>
      <c r="BK128" s="142">
        <f t="shared" si="9"/>
        <v>0</v>
      </c>
      <c r="BL128" s="16" t="s">
        <v>190</v>
      </c>
      <c r="BM128" s="141" t="s">
        <v>746</v>
      </c>
    </row>
    <row r="129" spans="2:65" s="1" customFormat="1" ht="16.5" customHeight="1">
      <c r="B129" s="31"/>
      <c r="C129" s="165" t="s">
        <v>600</v>
      </c>
      <c r="D129" s="165" t="s">
        <v>277</v>
      </c>
      <c r="E129" s="166" t="s">
        <v>2152</v>
      </c>
      <c r="F129" s="167" t="s">
        <v>2153</v>
      </c>
      <c r="G129" s="168" t="s">
        <v>286</v>
      </c>
      <c r="H129" s="169">
        <v>9</v>
      </c>
      <c r="I129" s="170"/>
      <c r="J129" s="171">
        <f t="shared" si="0"/>
        <v>0</v>
      </c>
      <c r="K129" s="167" t="s">
        <v>19</v>
      </c>
      <c r="L129" s="172"/>
      <c r="M129" s="173" t="s">
        <v>19</v>
      </c>
      <c r="N129" s="174" t="s">
        <v>41</v>
      </c>
      <c r="P129" s="139">
        <f t="shared" si="1"/>
        <v>0</v>
      </c>
      <c r="Q129" s="139">
        <v>0</v>
      </c>
      <c r="R129" s="139">
        <f t="shared" si="2"/>
        <v>0</v>
      </c>
      <c r="S129" s="139">
        <v>0</v>
      </c>
      <c r="T129" s="140">
        <f t="shared" si="3"/>
        <v>0</v>
      </c>
      <c r="AR129" s="141" t="s">
        <v>233</v>
      </c>
      <c r="AT129" s="141" t="s">
        <v>277</v>
      </c>
      <c r="AU129" s="141" t="s">
        <v>77</v>
      </c>
      <c r="AY129" s="16" t="s">
        <v>182</v>
      </c>
      <c r="BE129" s="142">
        <f t="shared" si="4"/>
        <v>0</v>
      </c>
      <c r="BF129" s="142">
        <f t="shared" si="5"/>
        <v>0</v>
      </c>
      <c r="BG129" s="142">
        <f t="shared" si="6"/>
        <v>0</v>
      </c>
      <c r="BH129" s="142">
        <f t="shared" si="7"/>
        <v>0</v>
      </c>
      <c r="BI129" s="142">
        <f t="shared" si="8"/>
        <v>0</v>
      </c>
      <c r="BJ129" s="16" t="s">
        <v>77</v>
      </c>
      <c r="BK129" s="142">
        <f t="shared" si="9"/>
        <v>0</v>
      </c>
      <c r="BL129" s="16" t="s">
        <v>190</v>
      </c>
      <c r="BM129" s="141" t="s">
        <v>755</v>
      </c>
    </row>
    <row r="130" spans="2:65" s="1" customFormat="1" ht="16.5" customHeight="1">
      <c r="B130" s="31"/>
      <c r="C130" s="165" t="s">
        <v>605</v>
      </c>
      <c r="D130" s="165" t="s">
        <v>277</v>
      </c>
      <c r="E130" s="166" t="s">
        <v>2136</v>
      </c>
      <c r="F130" s="167" t="s">
        <v>2137</v>
      </c>
      <c r="G130" s="168" t="s">
        <v>286</v>
      </c>
      <c r="H130" s="169">
        <v>9</v>
      </c>
      <c r="I130" s="170"/>
      <c r="J130" s="171">
        <f t="shared" si="0"/>
        <v>0</v>
      </c>
      <c r="K130" s="167" t="s">
        <v>19</v>
      </c>
      <c r="L130" s="172"/>
      <c r="M130" s="173" t="s">
        <v>19</v>
      </c>
      <c r="N130" s="174" t="s">
        <v>41</v>
      </c>
      <c r="P130" s="139">
        <f t="shared" si="1"/>
        <v>0</v>
      </c>
      <c r="Q130" s="139">
        <v>0</v>
      </c>
      <c r="R130" s="139">
        <f t="shared" si="2"/>
        <v>0</v>
      </c>
      <c r="S130" s="139">
        <v>0</v>
      </c>
      <c r="T130" s="140">
        <f t="shared" si="3"/>
        <v>0</v>
      </c>
      <c r="AR130" s="141" t="s">
        <v>233</v>
      </c>
      <c r="AT130" s="141" t="s">
        <v>277</v>
      </c>
      <c r="AU130" s="141" t="s">
        <v>77</v>
      </c>
      <c r="AY130" s="16" t="s">
        <v>182</v>
      </c>
      <c r="BE130" s="142">
        <f t="shared" si="4"/>
        <v>0</v>
      </c>
      <c r="BF130" s="142">
        <f t="shared" si="5"/>
        <v>0</v>
      </c>
      <c r="BG130" s="142">
        <f t="shared" si="6"/>
        <v>0</v>
      </c>
      <c r="BH130" s="142">
        <f t="shared" si="7"/>
        <v>0</v>
      </c>
      <c r="BI130" s="142">
        <f t="shared" si="8"/>
        <v>0</v>
      </c>
      <c r="BJ130" s="16" t="s">
        <v>77</v>
      </c>
      <c r="BK130" s="142">
        <f t="shared" si="9"/>
        <v>0</v>
      </c>
      <c r="BL130" s="16" t="s">
        <v>190</v>
      </c>
      <c r="BM130" s="141" t="s">
        <v>768</v>
      </c>
    </row>
    <row r="131" spans="2:65" s="1" customFormat="1" ht="24.2" customHeight="1">
      <c r="B131" s="31"/>
      <c r="C131" s="165" t="s">
        <v>609</v>
      </c>
      <c r="D131" s="165" t="s">
        <v>277</v>
      </c>
      <c r="E131" s="166" t="s">
        <v>2138</v>
      </c>
      <c r="F131" s="167" t="s">
        <v>2139</v>
      </c>
      <c r="G131" s="168" t="s">
        <v>286</v>
      </c>
      <c r="H131" s="169">
        <v>9</v>
      </c>
      <c r="I131" s="170"/>
      <c r="J131" s="171">
        <f t="shared" si="0"/>
        <v>0</v>
      </c>
      <c r="K131" s="167" t="s">
        <v>19</v>
      </c>
      <c r="L131" s="172"/>
      <c r="M131" s="173" t="s">
        <v>19</v>
      </c>
      <c r="N131" s="174" t="s">
        <v>41</v>
      </c>
      <c r="P131" s="139">
        <f t="shared" si="1"/>
        <v>0</v>
      </c>
      <c r="Q131" s="139">
        <v>0</v>
      </c>
      <c r="R131" s="139">
        <f t="shared" si="2"/>
        <v>0</v>
      </c>
      <c r="S131" s="139">
        <v>0</v>
      </c>
      <c r="T131" s="140">
        <f t="shared" si="3"/>
        <v>0</v>
      </c>
      <c r="AR131" s="141" t="s">
        <v>233</v>
      </c>
      <c r="AT131" s="141" t="s">
        <v>277</v>
      </c>
      <c r="AU131" s="141" t="s">
        <v>77</v>
      </c>
      <c r="AY131" s="16" t="s">
        <v>182</v>
      </c>
      <c r="BE131" s="142">
        <f t="shared" si="4"/>
        <v>0</v>
      </c>
      <c r="BF131" s="142">
        <f t="shared" si="5"/>
        <v>0</v>
      </c>
      <c r="BG131" s="142">
        <f t="shared" si="6"/>
        <v>0</v>
      </c>
      <c r="BH131" s="142">
        <f t="shared" si="7"/>
        <v>0</v>
      </c>
      <c r="BI131" s="142">
        <f t="shared" si="8"/>
        <v>0</v>
      </c>
      <c r="BJ131" s="16" t="s">
        <v>77</v>
      </c>
      <c r="BK131" s="142">
        <f t="shared" si="9"/>
        <v>0</v>
      </c>
      <c r="BL131" s="16" t="s">
        <v>190</v>
      </c>
      <c r="BM131" s="141" t="s">
        <v>779</v>
      </c>
    </row>
    <row r="132" spans="2:65" s="1" customFormat="1" ht="21.75" customHeight="1">
      <c r="B132" s="31"/>
      <c r="C132" s="130" t="s">
        <v>613</v>
      </c>
      <c r="D132" s="130" t="s">
        <v>185</v>
      </c>
      <c r="E132" s="131" t="s">
        <v>2154</v>
      </c>
      <c r="F132" s="132" t="s">
        <v>2155</v>
      </c>
      <c r="G132" s="133" t="s">
        <v>286</v>
      </c>
      <c r="H132" s="134">
        <v>88</v>
      </c>
      <c r="I132" s="135"/>
      <c r="J132" s="136">
        <f t="shared" si="0"/>
        <v>0</v>
      </c>
      <c r="K132" s="132" t="s">
        <v>19</v>
      </c>
      <c r="L132" s="31"/>
      <c r="M132" s="137" t="s">
        <v>19</v>
      </c>
      <c r="N132" s="138" t="s">
        <v>41</v>
      </c>
      <c r="P132" s="139">
        <f t="shared" si="1"/>
        <v>0</v>
      </c>
      <c r="Q132" s="139">
        <v>0</v>
      </c>
      <c r="R132" s="139">
        <f t="shared" si="2"/>
        <v>0</v>
      </c>
      <c r="S132" s="139">
        <v>0</v>
      </c>
      <c r="T132" s="140">
        <f t="shared" si="3"/>
        <v>0</v>
      </c>
      <c r="AR132" s="141" t="s">
        <v>190</v>
      </c>
      <c r="AT132" s="141" t="s">
        <v>185</v>
      </c>
      <c r="AU132" s="141" t="s">
        <v>77</v>
      </c>
      <c r="AY132" s="16" t="s">
        <v>182</v>
      </c>
      <c r="BE132" s="142">
        <f t="shared" si="4"/>
        <v>0</v>
      </c>
      <c r="BF132" s="142">
        <f t="shared" si="5"/>
        <v>0</v>
      </c>
      <c r="BG132" s="142">
        <f t="shared" si="6"/>
        <v>0</v>
      </c>
      <c r="BH132" s="142">
        <f t="shared" si="7"/>
        <v>0</v>
      </c>
      <c r="BI132" s="142">
        <f t="shared" si="8"/>
        <v>0</v>
      </c>
      <c r="BJ132" s="16" t="s">
        <v>77</v>
      </c>
      <c r="BK132" s="142">
        <f t="shared" si="9"/>
        <v>0</v>
      </c>
      <c r="BL132" s="16" t="s">
        <v>190</v>
      </c>
      <c r="BM132" s="141" t="s">
        <v>790</v>
      </c>
    </row>
    <row r="133" spans="2:65" s="1" customFormat="1" ht="21.75" customHeight="1">
      <c r="B133" s="31"/>
      <c r="C133" s="165" t="s">
        <v>617</v>
      </c>
      <c r="D133" s="165" t="s">
        <v>277</v>
      </c>
      <c r="E133" s="166" t="s">
        <v>2156</v>
      </c>
      <c r="F133" s="167" t="s">
        <v>2157</v>
      </c>
      <c r="G133" s="168" t="s">
        <v>286</v>
      </c>
      <c r="H133" s="169">
        <v>88</v>
      </c>
      <c r="I133" s="170"/>
      <c r="J133" s="171">
        <f t="shared" si="0"/>
        <v>0</v>
      </c>
      <c r="K133" s="167" t="s">
        <v>19</v>
      </c>
      <c r="L133" s="172"/>
      <c r="M133" s="173" t="s">
        <v>19</v>
      </c>
      <c r="N133" s="174" t="s">
        <v>41</v>
      </c>
      <c r="P133" s="139">
        <f t="shared" si="1"/>
        <v>0</v>
      </c>
      <c r="Q133" s="139">
        <v>0</v>
      </c>
      <c r="R133" s="139">
        <f t="shared" si="2"/>
        <v>0</v>
      </c>
      <c r="S133" s="139">
        <v>0</v>
      </c>
      <c r="T133" s="140">
        <f t="shared" si="3"/>
        <v>0</v>
      </c>
      <c r="AR133" s="141" t="s">
        <v>233</v>
      </c>
      <c r="AT133" s="141" t="s">
        <v>277</v>
      </c>
      <c r="AU133" s="141" t="s">
        <v>77</v>
      </c>
      <c r="AY133" s="16" t="s">
        <v>182</v>
      </c>
      <c r="BE133" s="142">
        <f t="shared" si="4"/>
        <v>0</v>
      </c>
      <c r="BF133" s="142">
        <f t="shared" si="5"/>
        <v>0</v>
      </c>
      <c r="BG133" s="142">
        <f t="shared" si="6"/>
        <v>0</v>
      </c>
      <c r="BH133" s="142">
        <f t="shared" si="7"/>
        <v>0</v>
      </c>
      <c r="BI133" s="142">
        <f t="shared" si="8"/>
        <v>0</v>
      </c>
      <c r="BJ133" s="16" t="s">
        <v>77</v>
      </c>
      <c r="BK133" s="142">
        <f t="shared" si="9"/>
        <v>0</v>
      </c>
      <c r="BL133" s="16" t="s">
        <v>190</v>
      </c>
      <c r="BM133" s="141" t="s">
        <v>801</v>
      </c>
    </row>
    <row r="134" spans="2:65" s="1" customFormat="1" ht="16.5" customHeight="1">
      <c r="B134" s="31"/>
      <c r="C134" s="130" t="s">
        <v>621</v>
      </c>
      <c r="D134" s="130" t="s">
        <v>185</v>
      </c>
      <c r="E134" s="131" t="s">
        <v>2158</v>
      </c>
      <c r="F134" s="132" t="s">
        <v>2159</v>
      </c>
      <c r="G134" s="133" t="s">
        <v>286</v>
      </c>
      <c r="H134" s="134">
        <v>20</v>
      </c>
      <c r="I134" s="135"/>
      <c r="J134" s="136">
        <f t="shared" si="0"/>
        <v>0</v>
      </c>
      <c r="K134" s="132" t="s">
        <v>19</v>
      </c>
      <c r="L134" s="31"/>
      <c r="M134" s="137" t="s">
        <v>19</v>
      </c>
      <c r="N134" s="138" t="s">
        <v>41</v>
      </c>
      <c r="P134" s="139">
        <f t="shared" si="1"/>
        <v>0</v>
      </c>
      <c r="Q134" s="139">
        <v>0</v>
      </c>
      <c r="R134" s="139">
        <f t="shared" si="2"/>
        <v>0</v>
      </c>
      <c r="S134" s="139">
        <v>0</v>
      </c>
      <c r="T134" s="140">
        <f t="shared" si="3"/>
        <v>0</v>
      </c>
      <c r="AR134" s="141" t="s">
        <v>190</v>
      </c>
      <c r="AT134" s="141" t="s">
        <v>185</v>
      </c>
      <c r="AU134" s="141" t="s">
        <v>77</v>
      </c>
      <c r="AY134" s="16" t="s">
        <v>182</v>
      </c>
      <c r="BE134" s="142">
        <f t="shared" si="4"/>
        <v>0</v>
      </c>
      <c r="BF134" s="142">
        <f t="shared" si="5"/>
        <v>0</v>
      </c>
      <c r="BG134" s="142">
        <f t="shared" si="6"/>
        <v>0</v>
      </c>
      <c r="BH134" s="142">
        <f t="shared" si="7"/>
        <v>0</v>
      </c>
      <c r="BI134" s="142">
        <f t="shared" si="8"/>
        <v>0</v>
      </c>
      <c r="BJ134" s="16" t="s">
        <v>77</v>
      </c>
      <c r="BK134" s="142">
        <f t="shared" si="9"/>
        <v>0</v>
      </c>
      <c r="BL134" s="16" t="s">
        <v>190</v>
      </c>
      <c r="BM134" s="141" t="s">
        <v>812</v>
      </c>
    </row>
    <row r="135" spans="2:65" s="1" customFormat="1" ht="24.2" customHeight="1">
      <c r="B135" s="31"/>
      <c r="C135" s="165" t="s">
        <v>626</v>
      </c>
      <c r="D135" s="165" t="s">
        <v>277</v>
      </c>
      <c r="E135" s="166" t="s">
        <v>2160</v>
      </c>
      <c r="F135" s="167" t="s">
        <v>2161</v>
      </c>
      <c r="G135" s="168" t="s">
        <v>286</v>
      </c>
      <c r="H135" s="169">
        <v>20</v>
      </c>
      <c r="I135" s="170"/>
      <c r="J135" s="171">
        <f t="shared" si="0"/>
        <v>0</v>
      </c>
      <c r="K135" s="167" t="s">
        <v>19</v>
      </c>
      <c r="L135" s="172"/>
      <c r="M135" s="173" t="s">
        <v>19</v>
      </c>
      <c r="N135" s="174" t="s">
        <v>41</v>
      </c>
      <c r="P135" s="139">
        <f t="shared" si="1"/>
        <v>0</v>
      </c>
      <c r="Q135" s="139">
        <v>0</v>
      </c>
      <c r="R135" s="139">
        <f t="shared" si="2"/>
        <v>0</v>
      </c>
      <c r="S135" s="139">
        <v>0</v>
      </c>
      <c r="T135" s="140">
        <f t="shared" si="3"/>
        <v>0</v>
      </c>
      <c r="AR135" s="141" t="s">
        <v>233</v>
      </c>
      <c r="AT135" s="141" t="s">
        <v>277</v>
      </c>
      <c r="AU135" s="141" t="s">
        <v>77</v>
      </c>
      <c r="AY135" s="16" t="s">
        <v>182</v>
      </c>
      <c r="BE135" s="142">
        <f t="shared" si="4"/>
        <v>0</v>
      </c>
      <c r="BF135" s="142">
        <f t="shared" si="5"/>
        <v>0</v>
      </c>
      <c r="BG135" s="142">
        <f t="shared" si="6"/>
        <v>0</v>
      </c>
      <c r="BH135" s="142">
        <f t="shared" si="7"/>
        <v>0</v>
      </c>
      <c r="BI135" s="142">
        <f t="shared" si="8"/>
        <v>0</v>
      </c>
      <c r="BJ135" s="16" t="s">
        <v>77</v>
      </c>
      <c r="BK135" s="142">
        <f t="shared" si="9"/>
        <v>0</v>
      </c>
      <c r="BL135" s="16" t="s">
        <v>190</v>
      </c>
      <c r="BM135" s="141" t="s">
        <v>276</v>
      </c>
    </row>
    <row r="136" spans="2:65" s="1" customFormat="1" ht="16.5" customHeight="1">
      <c r="B136" s="31"/>
      <c r="C136" s="130" t="s">
        <v>630</v>
      </c>
      <c r="D136" s="130" t="s">
        <v>185</v>
      </c>
      <c r="E136" s="131" t="s">
        <v>2162</v>
      </c>
      <c r="F136" s="132" t="s">
        <v>2163</v>
      </c>
      <c r="G136" s="133" t="s">
        <v>2164</v>
      </c>
      <c r="H136" s="185"/>
      <c r="I136" s="135"/>
      <c r="J136" s="136">
        <f t="shared" si="0"/>
        <v>0</v>
      </c>
      <c r="K136" s="132" t="s">
        <v>19</v>
      </c>
      <c r="L136" s="31"/>
      <c r="M136" s="137" t="s">
        <v>19</v>
      </c>
      <c r="N136" s="138" t="s">
        <v>41</v>
      </c>
      <c r="P136" s="139">
        <f t="shared" si="1"/>
        <v>0</v>
      </c>
      <c r="Q136" s="139">
        <v>0</v>
      </c>
      <c r="R136" s="139">
        <f t="shared" si="2"/>
        <v>0</v>
      </c>
      <c r="S136" s="139">
        <v>0</v>
      </c>
      <c r="T136" s="140">
        <f t="shared" si="3"/>
        <v>0</v>
      </c>
      <c r="AR136" s="141" t="s">
        <v>190</v>
      </c>
      <c r="AT136" s="141" t="s">
        <v>185</v>
      </c>
      <c r="AU136" s="141" t="s">
        <v>77</v>
      </c>
      <c r="AY136" s="16" t="s">
        <v>182</v>
      </c>
      <c r="BE136" s="142">
        <f t="shared" si="4"/>
        <v>0</v>
      </c>
      <c r="BF136" s="142">
        <f t="shared" si="5"/>
        <v>0</v>
      </c>
      <c r="BG136" s="142">
        <f t="shared" si="6"/>
        <v>0</v>
      </c>
      <c r="BH136" s="142">
        <f t="shared" si="7"/>
        <v>0</v>
      </c>
      <c r="BI136" s="142">
        <f t="shared" si="8"/>
        <v>0</v>
      </c>
      <c r="BJ136" s="16" t="s">
        <v>77</v>
      </c>
      <c r="BK136" s="142">
        <f t="shared" si="9"/>
        <v>0</v>
      </c>
      <c r="BL136" s="16" t="s">
        <v>190</v>
      </c>
      <c r="BM136" s="141" t="s">
        <v>828</v>
      </c>
    </row>
    <row r="137" spans="2:63" s="11" customFormat="1" ht="25.9" customHeight="1">
      <c r="B137" s="118"/>
      <c r="D137" s="119" t="s">
        <v>69</v>
      </c>
      <c r="E137" s="120" t="s">
        <v>2165</v>
      </c>
      <c r="F137" s="120" t="s">
        <v>2166</v>
      </c>
      <c r="I137" s="121"/>
      <c r="J137" s="122">
        <f>BK137</f>
        <v>0</v>
      </c>
      <c r="L137" s="118"/>
      <c r="M137" s="123"/>
      <c r="P137" s="124">
        <f>SUM(P138:P141)</f>
        <v>0</v>
      </c>
      <c r="R137" s="124">
        <f>SUM(R138:R141)</f>
        <v>0</v>
      </c>
      <c r="T137" s="125">
        <f>SUM(T138:T141)</f>
        <v>0</v>
      </c>
      <c r="AR137" s="119" t="s">
        <v>77</v>
      </c>
      <c r="AT137" s="126" t="s">
        <v>69</v>
      </c>
      <c r="AU137" s="126" t="s">
        <v>70</v>
      </c>
      <c r="AY137" s="119" t="s">
        <v>182</v>
      </c>
      <c r="BK137" s="127">
        <f>SUM(BK138:BK141)</f>
        <v>0</v>
      </c>
    </row>
    <row r="138" spans="2:65" s="1" customFormat="1" ht="24.2" customHeight="1">
      <c r="B138" s="31"/>
      <c r="C138" s="130" t="s">
        <v>635</v>
      </c>
      <c r="D138" s="130" t="s">
        <v>185</v>
      </c>
      <c r="E138" s="131" t="s">
        <v>2167</v>
      </c>
      <c r="F138" s="132" t="s">
        <v>2168</v>
      </c>
      <c r="G138" s="133" t="s">
        <v>286</v>
      </c>
      <c r="H138" s="134">
        <v>84</v>
      </c>
      <c r="I138" s="135"/>
      <c r="J138" s="136">
        <f>ROUND(I138*H138,2)</f>
        <v>0</v>
      </c>
      <c r="K138" s="132" t="s">
        <v>19</v>
      </c>
      <c r="L138" s="31"/>
      <c r="M138" s="137" t="s">
        <v>19</v>
      </c>
      <c r="N138" s="138" t="s">
        <v>41</v>
      </c>
      <c r="P138" s="139">
        <f>O138*H138</f>
        <v>0</v>
      </c>
      <c r="Q138" s="139">
        <v>0</v>
      </c>
      <c r="R138" s="139">
        <f>Q138*H138</f>
        <v>0</v>
      </c>
      <c r="S138" s="139">
        <v>0</v>
      </c>
      <c r="T138" s="140">
        <f>S138*H138</f>
        <v>0</v>
      </c>
      <c r="AR138" s="141" t="s">
        <v>190</v>
      </c>
      <c r="AT138" s="141" t="s">
        <v>185</v>
      </c>
      <c r="AU138" s="141" t="s">
        <v>77</v>
      </c>
      <c r="AY138" s="16" t="s">
        <v>182</v>
      </c>
      <c r="BE138" s="142">
        <f>IF(N138="základní",J138,0)</f>
        <v>0</v>
      </c>
      <c r="BF138" s="142">
        <f>IF(N138="snížená",J138,0)</f>
        <v>0</v>
      </c>
      <c r="BG138" s="142">
        <f>IF(N138="zákl. přenesená",J138,0)</f>
        <v>0</v>
      </c>
      <c r="BH138" s="142">
        <f>IF(N138="sníž. přenesená",J138,0)</f>
        <v>0</v>
      </c>
      <c r="BI138" s="142">
        <f>IF(N138="nulová",J138,0)</f>
        <v>0</v>
      </c>
      <c r="BJ138" s="16" t="s">
        <v>77</v>
      </c>
      <c r="BK138" s="142">
        <f>ROUND(I138*H138,2)</f>
        <v>0</v>
      </c>
      <c r="BL138" s="16" t="s">
        <v>190</v>
      </c>
      <c r="BM138" s="141" t="s">
        <v>837</v>
      </c>
    </row>
    <row r="139" spans="2:65" s="1" customFormat="1" ht="24.2" customHeight="1">
      <c r="B139" s="31"/>
      <c r="C139" s="130" t="s">
        <v>639</v>
      </c>
      <c r="D139" s="130" t="s">
        <v>185</v>
      </c>
      <c r="E139" s="131" t="s">
        <v>2169</v>
      </c>
      <c r="F139" s="132" t="s">
        <v>2170</v>
      </c>
      <c r="G139" s="133" t="s">
        <v>292</v>
      </c>
      <c r="H139" s="134">
        <v>1800</v>
      </c>
      <c r="I139" s="135"/>
      <c r="J139" s="136">
        <f>ROUND(I139*H139,2)</f>
        <v>0</v>
      </c>
      <c r="K139" s="132" t="s">
        <v>19</v>
      </c>
      <c r="L139" s="31"/>
      <c r="M139" s="137" t="s">
        <v>19</v>
      </c>
      <c r="N139" s="138" t="s">
        <v>41</v>
      </c>
      <c r="P139" s="139">
        <f>O139*H139</f>
        <v>0</v>
      </c>
      <c r="Q139" s="139">
        <v>0</v>
      </c>
      <c r="R139" s="139">
        <f>Q139*H139</f>
        <v>0</v>
      </c>
      <c r="S139" s="139">
        <v>0</v>
      </c>
      <c r="T139" s="140">
        <f>S139*H139</f>
        <v>0</v>
      </c>
      <c r="AR139" s="141" t="s">
        <v>190</v>
      </c>
      <c r="AT139" s="141" t="s">
        <v>185</v>
      </c>
      <c r="AU139" s="141" t="s">
        <v>77</v>
      </c>
      <c r="AY139" s="16" t="s">
        <v>182</v>
      </c>
      <c r="BE139" s="142">
        <f>IF(N139="základní",J139,0)</f>
        <v>0</v>
      </c>
      <c r="BF139" s="142">
        <f>IF(N139="snížená",J139,0)</f>
        <v>0</v>
      </c>
      <c r="BG139" s="142">
        <f>IF(N139="zákl. přenesená",J139,0)</f>
        <v>0</v>
      </c>
      <c r="BH139" s="142">
        <f>IF(N139="sníž. přenesená",J139,0)</f>
        <v>0</v>
      </c>
      <c r="BI139" s="142">
        <f>IF(N139="nulová",J139,0)</f>
        <v>0</v>
      </c>
      <c r="BJ139" s="16" t="s">
        <v>77</v>
      </c>
      <c r="BK139" s="142">
        <f>ROUND(I139*H139,2)</f>
        <v>0</v>
      </c>
      <c r="BL139" s="16" t="s">
        <v>190</v>
      </c>
      <c r="BM139" s="141" t="s">
        <v>845</v>
      </c>
    </row>
    <row r="140" spans="2:65" s="1" customFormat="1" ht="24.2" customHeight="1">
      <c r="B140" s="31"/>
      <c r="C140" s="165" t="s">
        <v>645</v>
      </c>
      <c r="D140" s="165" t="s">
        <v>277</v>
      </c>
      <c r="E140" s="166" t="s">
        <v>2171</v>
      </c>
      <c r="F140" s="167" t="s">
        <v>2172</v>
      </c>
      <c r="G140" s="168" t="s">
        <v>292</v>
      </c>
      <c r="H140" s="169">
        <v>2070</v>
      </c>
      <c r="I140" s="170"/>
      <c r="J140" s="171">
        <f>ROUND(I140*H140,2)</f>
        <v>0</v>
      </c>
      <c r="K140" s="167" t="s">
        <v>19</v>
      </c>
      <c r="L140" s="172"/>
      <c r="M140" s="173" t="s">
        <v>19</v>
      </c>
      <c r="N140" s="174" t="s">
        <v>41</v>
      </c>
      <c r="P140" s="139">
        <f>O140*H140</f>
        <v>0</v>
      </c>
      <c r="Q140" s="139">
        <v>0</v>
      </c>
      <c r="R140" s="139">
        <f>Q140*H140</f>
        <v>0</v>
      </c>
      <c r="S140" s="139">
        <v>0</v>
      </c>
      <c r="T140" s="140">
        <f>S140*H140</f>
        <v>0</v>
      </c>
      <c r="AR140" s="141" t="s">
        <v>233</v>
      </c>
      <c r="AT140" s="141" t="s">
        <v>277</v>
      </c>
      <c r="AU140" s="141" t="s">
        <v>77</v>
      </c>
      <c r="AY140" s="16" t="s">
        <v>182</v>
      </c>
      <c r="BE140" s="142">
        <f>IF(N140="základní",J140,0)</f>
        <v>0</v>
      </c>
      <c r="BF140" s="142">
        <f>IF(N140="snížená",J140,0)</f>
        <v>0</v>
      </c>
      <c r="BG140" s="142">
        <f>IF(N140="zákl. přenesená",J140,0)</f>
        <v>0</v>
      </c>
      <c r="BH140" s="142">
        <f>IF(N140="sníž. přenesená",J140,0)</f>
        <v>0</v>
      </c>
      <c r="BI140" s="142">
        <f>IF(N140="nulová",J140,0)</f>
        <v>0</v>
      </c>
      <c r="BJ140" s="16" t="s">
        <v>77</v>
      </c>
      <c r="BK140" s="142">
        <f>ROUND(I140*H140,2)</f>
        <v>0</v>
      </c>
      <c r="BL140" s="16" t="s">
        <v>190</v>
      </c>
      <c r="BM140" s="141" t="s">
        <v>854</v>
      </c>
    </row>
    <row r="141" spans="2:65" s="1" customFormat="1" ht="16.5" customHeight="1">
      <c r="B141" s="31"/>
      <c r="C141" s="130" t="s">
        <v>649</v>
      </c>
      <c r="D141" s="130" t="s">
        <v>185</v>
      </c>
      <c r="E141" s="131" t="s">
        <v>2162</v>
      </c>
      <c r="F141" s="132" t="s">
        <v>2163</v>
      </c>
      <c r="G141" s="133" t="s">
        <v>2164</v>
      </c>
      <c r="H141" s="185"/>
      <c r="I141" s="135"/>
      <c r="J141" s="136">
        <f>ROUND(I141*H141,2)</f>
        <v>0</v>
      </c>
      <c r="K141" s="132" t="s">
        <v>19</v>
      </c>
      <c r="L141" s="31"/>
      <c r="M141" s="137" t="s">
        <v>19</v>
      </c>
      <c r="N141" s="138" t="s">
        <v>41</v>
      </c>
      <c r="P141" s="139">
        <f>O141*H141</f>
        <v>0</v>
      </c>
      <c r="Q141" s="139">
        <v>0</v>
      </c>
      <c r="R141" s="139">
        <f>Q141*H141</f>
        <v>0</v>
      </c>
      <c r="S141" s="139">
        <v>0</v>
      </c>
      <c r="T141" s="140">
        <f>S141*H141</f>
        <v>0</v>
      </c>
      <c r="AR141" s="141" t="s">
        <v>190</v>
      </c>
      <c r="AT141" s="141" t="s">
        <v>185</v>
      </c>
      <c r="AU141" s="141" t="s">
        <v>77</v>
      </c>
      <c r="AY141" s="16" t="s">
        <v>182</v>
      </c>
      <c r="BE141" s="142">
        <f>IF(N141="základní",J141,0)</f>
        <v>0</v>
      </c>
      <c r="BF141" s="142">
        <f>IF(N141="snížená",J141,0)</f>
        <v>0</v>
      </c>
      <c r="BG141" s="142">
        <f>IF(N141="zákl. přenesená",J141,0)</f>
        <v>0</v>
      </c>
      <c r="BH141" s="142">
        <f>IF(N141="sníž. přenesená",J141,0)</f>
        <v>0</v>
      </c>
      <c r="BI141" s="142">
        <f>IF(N141="nulová",J141,0)</f>
        <v>0</v>
      </c>
      <c r="BJ141" s="16" t="s">
        <v>77</v>
      </c>
      <c r="BK141" s="142">
        <f>ROUND(I141*H141,2)</f>
        <v>0</v>
      </c>
      <c r="BL141" s="16" t="s">
        <v>190</v>
      </c>
      <c r="BM141" s="141" t="s">
        <v>863</v>
      </c>
    </row>
    <row r="142" spans="2:63" s="11" customFormat="1" ht="25.9" customHeight="1">
      <c r="B142" s="118"/>
      <c r="D142" s="119" t="s">
        <v>69</v>
      </c>
      <c r="E142" s="120" t="s">
        <v>2173</v>
      </c>
      <c r="F142" s="120" t="s">
        <v>2174</v>
      </c>
      <c r="I142" s="121"/>
      <c r="J142" s="122">
        <f>BK142</f>
        <v>0</v>
      </c>
      <c r="L142" s="118"/>
      <c r="M142" s="123"/>
      <c r="P142" s="124">
        <f>P143</f>
        <v>0</v>
      </c>
      <c r="R142" s="124">
        <f>R143</f>
        <v>0</v>
      </c>
      <c r="T142" s="125">
        <f>T143</f>
        <v>0</v>
      </c>
      <c r="AR142" s="119" t="s">
        <v>77</v>
      </c>
      <c r="AT142" s="126" t="s">
        <v>69</v>
      </c>
      <c r="AU142" s="126" t="s">
        <v>70</v>
      </c>
      <c r="AY142" s="119" t="s">
        <v>182</v>
      </c>
      <c r="BK142" s="127">
        <f>BK143</f>
        <v>0</v>
      </c>
    </row>
    <row r="143" spans="2:65" s="1" customFormat="1" ht="24.2" customHeight="1">
      <c r="B143" s="31"/>
      <c r="C143" s="130" t="s">
        <v>655</v>
      </c>
      <c r="D143" s="130" t="s">
        <v>185</v>
      </c>
      <c r="E143" s="131" t="s">
        <v>2175</v>
      </c>
      <c r="F143" s="132" t="s">
        <v>2176</v>
      </c>
      <c r="G143" s="133" t="s">
        <v>286</v>
      </c>
      <c r="H143" s="134">
        <v>1</v>
      </c>
      <c r="I143" s="135"/>
      <c r="J143" s="136">
        <f>ROUND(I143*H143,2)</f>
        <v>0</v>
      </c>
      <c r="K143" s="132" t="s">
        <v>19</v>
      </c>
      <c r="L143" s="31"/>
      <c r="M143" s="179" t="s">
        <v>19</v>
      </c>
      <c r="N143" s="180" t="s">
        <v>41</v>
      </c>
      <c r="O143" s="163"/>
      <c r="P143" s="181">
        <f>O143*H143</f>
        <v>0</v>
      </c>
      <c r="Q143" s="181">
        <v>0</v>
      </c>
      <c r="R143" s="181">
        <f>Q143*H143</f>
        <v>0</v>
      </c>
      <c r="S143" s="181">
        <v>0</v>
      </c>
      <c r="T143" s="182">
        <f>S143*H143</f>
        <v>0</v>
      </c>
      <c r="AR143" s="141" t="s">
        <v>190</v>
      </c>
      <c r="AT143" s="141" t="s">
        <v>185</v>
      </c>
      <c r="AU143" s="141" t="s">
        <v>77</v>
      </c>
      <c r="AY143" s="16" t="s">
        <v>182</v>
      </c>
      <c r="BE143" s="142">
        <f>IF(N143="základní",J143,0)</f>
        <v>0</v>
      </c>
      <c r="BF143" s="142">
        <f>IF(N143="snížená",J143,0)</f>
        <v>0</v>
      </c>
      <c r="BG143" s="142">
        <f>IF(N143="zákl. přenesená",J143,0)</f>
        <v>0</v>
      </c>
      <c r="BH143" s="142">
        <f>IF(N143="sníž. přenesená",J143,0)</f>
        <v>0</v>
      </c>
      <c r="BI143" s="142">
        <f>IF(N143="nulová",J143,0)</f>
        <v>0</v>
      </c>
      <c r="BJ143" s="16" t="s">
        <v>77</v>
      </c>
      <c r="BK143" s="142">
        <f>ROUND(I143*H143,2)</f>
        <v>0</v>
      </c>
      <c r="BL143" s="16" t="s">
        <v>190</v>
      </c>
      <c r="BM143" s="141" t="s">
        <v>868</v>
      </c>
    </row>
    <row r="144" spans="2:12" s="1" customFormat="1" ht="6.95" customHeight="1">
      <c r="B144" s="40"/>
      <c r="C144" s="41"/>
      <c r="D144" s="41"/>
      <c r="E144" s="41"/>
      <c r="F144" s="41"/>
      <c r="G144" s="41"/>
      <c r="H144" s="41"/>
      <c r="I144" s="41"/>
      <c r="J144" s="41"/>
      <c r="K144" s="41"/>
      <c r="L144" s="31"/>
    </row>
  </sheetData>
  <sheetProtection algorithmName="SHA-512" hashValue="qmPmo57u7BuUnl5Jknq6dN+XaAiJESkV2aHkrd4dPBwiLezHuO0qZOPmw76m6nxk2QQuqJsxZBoMzVfGYExwGA==" saltValue="3Y4cMqTNOba/w3g56rpnFo4CmIWjFlvNGRUGTaRk1rSGi7+l1uUa5QFX26wKZ7xlPOe1CXoQisf3GJEif2jUyw==" spinCount="100000" sheet="1" objects="1" scenarios="1" formatColumns="0" formatRows="0" autoFilter="0"/>
  <autoFilter ref="C90:K143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BM9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6" t="s">
        <v>121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79</v>
      </c>
    </row>
    <row r="4" spans="2:46" ht="24.95" customHeight="1">
      <c r="B4" s="19"/>
      <c r="D4" s="20" t="s">
        <v>151</v>
      </c>
      <c r="L4" s="19"/>
      <c r="M4" s="89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316" t="str">
        <f>'Rekapitulace stavby'!K6</f>
        <v>Rekonstrukce školní jídelny v budově č.p. 190</v>
      </c>
      <c r="F7" s="317"/>
      <c r="G7" s="317"/>
      <c r="H7" s="317"/>
      <c r="L7" s="19"/>
    </row>
    <row r="8" spans="2:12" ht="12.75">
      <c r="B8" s="19"/>
      <c r="D8" s="26" t="s">
        <v>152</v>
      </c>
      <c r="L8" s="19"/>
    </row>
    <row r="9" spans="2:12" ht="16.5" customHeight="1">
      <c r="B9" s="19"/>
      <c r="E9" s="316" t="s">
        <v>2087</v>
      </c>
      <c r="F9" s="301"/>
      <c r="G9" s="301"/>
      <c r="H9" s="301"/>
      <c r="L9" s="19"/>
    </row>
    <row r="10" spans="2:12" ht="12" customHeight="1">
      <c r="B10" s="19"/>
      <c r="D10" s="26" t="s">
        <v>154</v>
      </c>
      <c r="L10" s="19"/>
    </row>
    <row r="11" spans="2:12" s="1" customFormat="1" ht="16.5" customHeight="1">
      <c r="B11" s="31"/>
      <c r="E11" s="293" t="s">
        <v>2088</v>
      </c>
      <c r="F11" s="318"/>
      <c r="G11" s="318"/>
      <c r="H11" s="318"/>
      <c r="L11" s="31"/>
    </row>
    <row r="12" spans="2:12" s="1" customFormat="1" ht="12" customHeight="1">
      <c r="B12" s="31"/>
      <c r="D12" s="26" t="s">
        <v>2177</v>
      </c>
      <c r="L12" s="31"/>
    </row>
    <row r="13" spans="2:12" s="1" customFormat="1" ht="16.5" customHeight="1">
      <c r="B13" s="31"/>
      <c r="E13" s="282" t="s">
        <v>2178</v>
      </c>
      <c r="F13" s="318"/>
      <c r="G13" s="318"/>
      <c r="H13" s="318"/>
      <c r="L13" s="31"/>
    </row>
    <row r="14" spans="2:12" s="1" customFormat="1" ht="11.25">
      <c r="B14" s="31"/>
      <c r="L14" s="31"/>
    </row>
    <row r="15" spans="2:12" s="1" customFormat="1" ht="12" customHeight="1">
      <c r="B15" s="31"/>
      <c r="D15" s="26" t="s">
        <v>18</v>
      </c>
      <c r="F15" s="24" t="s">
        <v>19</v>
      </c>
      <c r="I15" s="26" t="s">
        <v>20</v>
      </c>
      <c r="J15" s="24" t="s">
        <v>19</v>
      </c>
      <c r="L15" s="31"/>
    </row>
    <row r="16" spans="2:12" s="1" customFormat="1" ht="12" customHeight="1">
      <c r="B16" s="31"/>
      <c r="D16" s="26" t="s">
        <v>21</v>
      </c>
      <c r="F16" s="24" t="s">
        <v>22</v>
      </c>
      <c r="I16" s="26" t="s">
        <v>23</v>
      </c>
      <c r="J16" s="48" t="str">
        <f>'Rekapitulace stavby'!AN8</f>
        <v>28. 3. 2022</v>
      </c>
      <c r="L16" s="31"/>
    </row>
    <row r="17" spans="2:12" s="1" customFormat="1" ht="10.9" customHeight="1">
      <c r="B17" s="31"/>
      <c r="L17" s="31"/>
    </row>
    <row r="18" spans="2:12" s="1" customFormat="1" ht="12" customHeight="1">
      <c r="B18" s="31"/>
      <c r="D18" s="26" t="s">
        <v>25</v>
      </c>
      <c r="I18" s="26" t="s">
        <v>26</v>
      </c>
      <c r="J18" s="24" t="str">
        <f>IF('Rekapitulace stavby'!AN10="","",'Rekapitulace stavby'!AN10)</f>
        <v/>
      </c>
      <c r="L18" s="31"/>
    </row>
    <row r="19" spans="2:12" s="1" customFormat="1" ht="18" customHeight="1">
      <c r="B19" s="31"/>
      <c r="E19" s="24" t="str">
        <f>IF('Rekapitulace stavby'!E11="","",'Rekapitulace stavby'!E11)</f>
        <v xml:space="preserve"> </v>
      </c>
      <c r="I19" s="26" t="s">
        <v>27</v>
      </c>
      <c r="J19" s="24" t="str">
        <f>IF('Rekapitulace stavby'!AN11="","",'Rekapitulace stavby'!AN11)</f>
        <v/>
      </c>
      <c r="L19" s="31"/>
    </row>
    <row r="20" spans="2:12" s="1" customFormat="1" ht="6.95" customHeight="1">
      <c r="B20" s="31"/>
      <c r="L20" s="31"/>
    </row>
    <row r="21" spans="2:12" s="1" customFormat="1" ht="12" customHeight="1">
      <c r="B21" s="31"/>
      <c r="D21" s="26" t="s">
        <v>28</v>
      </c>
      <c r="I21" s="26" t="s">
        <v>26</v>
      </c>
      <c r="J21" s="27" t="str">
        <f>'Rekapitulace stavby'!AN13</f>
        <v>Vyplň údaj</v>
      </c>
      <c r="L21" s="31"/>
    </row>
    <row r="22" spans="2:12" s="1" customFormat="1" ht="18" customHeight="1">
      <c r="B22" s="31"/>
      <c r="E22" s="319" t="str">
        <f>'Rekapitulace stavby'!E14</f>
        <v>Vyplň údaj</v>
      </c>
      <c r="F22" s="300"/>
      <c r="G22" s="300"/>
      <c r="H22" s="300"/>
      <c r="I22" s="26" t="s">
        <v>27</v>
      </c>
      <c r="J22" s="27" t="str">
        <f>'Rekapitulace stavby'!AN14</f>
        <v>Vyplň údaj</v>
      </c>
      <c r="L22" s="31"/>
    </row>
    <row r="23" spans="2:12" s="1" customFormat="1" ht="6.95" customHeight="1">
      <c r="B23" s="31"/>
      <c r="L23" s="31"/>
    </row>
    <row r="24" spans="2:12" s="1" customFormat="1" ht="12" customHeight="1">
      <c r="B24" s="31"/>
      <c r="D24" s="26" t="s">
        <v>30</v>
      </c>
      <c r="I24" s="26" t="s">
        <v>26</v>
      </c>
      <c r="J24" s="24" t="str">
        <f>IF('Rekapitulace stavby'!AN16="","",'Rekapitulace stavby'!AN16)</f>
        <v/>
      </c>
      <c r="L24" s="31"/>
    </row>
    <row r="25" spans="2:12" s="1" customFormat="1" ht="18" customHeight="1">
      <c r="B25" s="31"/>
      <c r="E25" s="24" t="str">
        <f>IF('Rekapitulace stavby'!E17="","",'Rekapitulace stavby'!E17)</f>
        <v xml:space="preserve"> </v>
      </c>
      <c r="I25" s="26" t="s">
        <v>27</v>
      </c>
      <c r="J25" s="24" t="str">
        <f>IF('Rekapitulace stavby'!AN17="","",'Rekapitulace stavby'!AN17)</f>
        <v/>
      </c>
      <c r="L25" s="31"/>
    </row>
    <row r="26" spans="2:12" s="1" customFormat="1" ht="6.95" customHeight="1">
      <c r="B26" s="31"/>
      <c r="L26" s="31"/>
    </row>
    <row r="27" spans="2:12" s="1" customFormat="1" ht="12" customHeight="1">
      <c r="B27" s="31"/>
      <c r="D27" s="26" t="s">
        <v>32</v>
      </c>
      <c r="I27" s="26" t="s">
        <v>26</v>
      </c>
      <c r="J27" s="24" t="str">
        <f>IF('Rekapitulace stavby'!AN19="","",'Rekapitulace stavby'!AN19)</f>
        <v/>
      </c>
      <c r="L27" s="31"/>
    </row>
    <row r="28" spans="2:12" s="1" customFormat="1" ht="18" customHeight="1">
      <c r="B28" s="31"/>
      <c r="E28" s="24" t="str">
        <f>IF('Rekapitulace stavby'!E20="","",'Rekapitulace stavby'!E20)</f>
        <v>Třinecká projekce, a. s.</v>
      </c>
      <c r="I28" s="26" t="s">
        <v>27</v>
      </c>
      <c r="J28" s="24" t="str">
        <f>IF('Rekapitulace stavby'!AN20="","",'Rekapitulace stavby'!AN20)</f>
        <v/>
      </c>
      <c r="L28" s="31"/>
    </row>
    <row r="29" spans="2:12" s="1" customFormat="1" ht="6.95" customHeight="1">
      <c r="B29" s="31"/>
      <c r="L29" s="31"/>
    </row>
    <row r="30" spans="2:12" s="1" customFormat="1" ht="12" customHeight="1">
      <c r="B30" s="31"/>
      <c r="D30" s="26" t="s">
        <v>34</v>
      </c>
      <c r="L30" s="31"/>
    </row>
    <row r="31" spans="2:12" s="7" customFormat="1" ht="16.5" customHeight="1">
      <c r="B31" s="90"/>
      <c r="E31" s="305" t="s">
        <v>19</v>
      </c>
      <c r="F31" s="305"/>
      <c r="G31" s="305"/>
      <c r="H31" s="305"/>
      <c r="L31" s="90"/>
    </row>
    <row r="32" spans="2:12" s="1" customFormat="1" ht="6.95" customHeight="1">
      <c r="B32" s="31"/>
      <c r="L32" s="31"/>
    </row>
    <row r="33" spans="2:12" s="1" customFormat="1" ht="6.95" customHeight="1">
      <c r="B33" s="31"/>
      <c r="D33" s="49"/>
      <c r="E33" s="49"/>
      <c r="F33" s="49"/>
      <c r="G33" s="49"/>
      <c r="H33" s="49"/>
      <c r="I33" s="49"/>
      <c r="J33" s="49"/>
      <c r="K33" s="49"/>
      <c r="L33" s="31"/>
    </row>
    <row r="34" spans="2:12" s="1" customFormat="1" ht="25.35" customHeight="1">
      <c r="B34" s="31"/>
      <c r="D34" s="91" t="s">
        <v>36</v>
      </c>
      <c r="J34" s="62">
        <f>ROUND(J92,2)</f>
        <v>0</v>
      </c>
      <c r="L34" s="31"/>
    </row>
    <row r="35" spans="2:12" s="1" customFormat="1" ht="6.95" customHeight="1">
      <c r="B35" s="31"/>
      <c r="D35" s="49"/>
      <c r="E35" s="49"/>
      <c r="F35" s="49"/>
      <c r="G35" s="49"/>
      <c r="H35" s="49"/>
      <c r="I35" s="49"/>
      <c r="J35" s="49"/>
      <c r="K35" s="49"/>
      <c r="L35" s="31"/>
    </row>
    <row r="36" spans="2:12" s="1" customFormat="1" ht="14.45" customHeight="1">
      <c r="B36" s="31"/>
      <c r="F36" s="34" t="s">
        <v>38</v>
      </c>
      <c r="I36" s="34" t="s">
        <v>37</v>
      </c>
      <c r="J36" s="34" t="s">
        <v>39</v>
      </c>
      <c r="L36" s="31"/>
    </row>
    <row r="37" spans="2:12" s="1" customFormat="1" ht="14.45" customHeight="1">
      <c r="B37" s="31"/>
      <c r="D37" s="51" t="s">
        <v>40</v>
      </c>
      <c r="E37" s="26" t="s">
        <v>41</v>
      </c>
      <c r="F37" s="82">
        <f>ROUND((SUM(BE92:BE97)),2)</f>
        <v>0</v>
      </c>
      <c r="I37" s="92">
        <v>0.21</v>
      </c>
      <c r="J37" s="82">
        <f>ROUND(((SUM(BE92:BE97))*I37),2)</f>
        <v>0</v>
      </c>
      <c r="L37" s="31"/>
    </row>
    <row r="38" spans="2:12" s="1" customFormat="1" ht="14.45" customHeight="1">
      <c r="B38" s="31"/>
      <c r="E38" s="26" t="s">
        <v>42</v>
      </c>
      <c r="F38" s="82">
        <f>ROUND((SUM(BF92:BF97)),2)</f>
        <v>0</v>
      </c>
      <c r="I38" s="92">
        <v>0.15</v>
      </c>
      <c r="J38" s="82">
        <f>ROUND(((SUM(BF92:BF97))*I38),2)</f>
        <v>0</v>
      </c>
      <c r="L38" s="31"/>
    </row>
    <row r="39" spans="2:12" s="1" customFormat="1" ht="14.45" customHeight="1" hidden="1">
      <c r="B39" s="31"/>
      <c r="E39" s="26" t="s">
        <v>43</v>
      </c>
      <c r="F39" s="82">
        <f>ROUND((SUM(BG92:BG97)),2)</f>
        <v>0</v>
      </c>
      <c r="I39" s="92">
        <v>0.21</v>
      </c>
      <c r="J39" s="82">
        <f>0</f>
        <v>0</v>
      </c>
      <c r="L39" s="31"/>
    </row>
    <row r="40" spans="2:12" s="1" customFormat="1" ht="14.45" customHeight="1" hidden="1">
      <c r="B40" s="31"/>
      <c r="E40" s="26" t="s">
        <v>44</v>
      </c>
      <c r="F40" s="82">
        <f>ROUND((SUM(BH92:BH97)),2)</f>
        <v>0</v>
      </c>
      <c r="I40" s="92">
        <v>0.15</v>
      </c>
      <c r="J40" s="82">
        <f>0</f>
        <v>0</v>
      </c>
      <c r="L40" s="31"/>
    </row>
    <row r="41" spans="2:12" s="1" customFormat="1" ht="14.45" customHeight="1" hidden="1">
      <c r="B41" s="31"/>
      <c r="E41" s="26" t="s">
        <v>45</v>
      </c>
      <c r="F41" s="82">
        <f>ROUND((SUM(BI92:BI97)),2)</f>
        <v>0</v>
      </c>
      <c r="I41" s="92">
        <v>0</v>
      </c>
      <c r="J41" s="82">
        <f>0</f>
        <v>0</v>
      </c>
      <c r="L41" s="31"/>
    </row>
    <row r="42" spans="2:12" s="1" customFormat="1" ht="6.95" customHeight="1">
      <c r="B42" s="31"/>
      <c r="L42" s="31"/>
    </row>
    <row r="43" spans="2:12" s="1" customFormat="1" ht="25.35" customHeight="1">
      <c r="B43" s="31"/>
      <c r="C43" s="93"/>
      <c r="D43" s="94" t="s">
        <v>46</v>
      </c>
      <c r="E43" s="53"/>
      <c r="F43" s="53"/>
      <c r="G43" s="95" t="s">
        <v>47</v>
      </c>
      <c r="H43" s="96" t="s">
        <v>48</v>
      </c>
      <c r="I43" s="53"/>
      <c r="J43" s="97">
        <f>SUM(J34:J41)</f>
        <v>0</v>
      </c>
      <c r="K43" s="98"/>
      <c r="L43" s="31"/>
    </row>
    <row r="44" spans="2:12" s="1" customFormat="1" ht="14.45" customHeight="1"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31"/>
    </row>
    <row r="48" spans="2:12" s="1" customFormat="1" ht="6.95" customHeight="1"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31"/>
    </row>
    <row r="49" spans="2:12" s="1" customFormat="1" ht="24.95" customHeight="1">
      <c r="B49" s="31"/>
      <c r="C49" s="20" t="s">
        <v>160</v>
      </c>
      <c r="L49" s="31"/>
    </row>
    <row r="50" spans="2:12" s="1" customFormat="1" ht="6.95" customHeight="1">
      <c r="B50" s="31"/>
      <c r="L50" s="31"/>
    </row>
    <row r="51" spans="2:12" s="1" customFormat="1" ht="12" customHeight="1">
      <c r="B51" s="31"/>
      <c r="C51" s="26" t="s">
        <v>16</v>
      </c>
      <c r="L51" s="31"/>
    </row>
    <row r="52" spans="2:12" s="1" customFormat="1" ht="16.5" customHeight="1">
      <c r="B52" s="31"/>
      <c r="E52" s="316" t="str">
        <f>E7</f>
        <v>Rekonstrukce školní jídelny v budově č.p. 190</v>
      </c>
      <c r="F52" s="317"/>
      <c r="G52" s="317"/>
      <c r="H52" s="317"/>
      <c r="L52" s="31"/>
    </row>
    <row r="53" spans="2:12" ht="12" customHeight="1">
      <c r="B53" s="19"/>
      <c r="C53" s="26" t="s">
        <v>152</v>
      </c>
      <c r="L53" s="19"/>
    </row>
    <row r="54" spans="2:12" ht="16.5" customHeight="1">
      <c r="B54" s="19"/>
      <c r="E54" s="316" t="s">
        <v>2087</v>
      </c>
      <c r="F54" s="301"/>
      <c r="G54" s="301"/>
      <c r="H54" s="301"/>
      <c r="L54" s="19"/>
    </row>
    <row r="55" spans="2:12" ht="12" customHeight="1">
      <c r="B55" s="19"/>
      <c r="C55" s="26" t="s">
        <v>154</v>
      </c>
      <c r="L55" s="19"/>
    </row>
    <row r="56" spans="2:12" s="1" customFormat="1" ht="16.5" customHeight="1">
      <c r="B56" s="31"/>
      <c r="E56" s="293" t="s">
        <v>2088</v>
      </c>
      <c r="F56" s="318"/>
      <c r="G56" s="318"/>
      <c r="H56" s="318"/>
      <c r="L56" s="31"/>
    </row>
    <row r="57" spans="2:12" s="1" customFormat="1" ht="12" customHeight="1">
      <c r="B57" s="31"/>
      <c r="C57" s="26" t="s">
        <v>2177</v>
      </c>
      <c r="L57" s="31"/>
    </row>
    <row r="58" spans="2:12" s="1" customFormat="1" ht="16.5" customHeight="1">
      <c r="B58" s="31"/>
      <c r="E58" s="282" t="str">
        <f>E13</f>
        <v>VRN - Vedlejší rozpočtové náklady</v>
      </c>
      <c r="F58" s="318"/>
      <c r="G58" s="318"/>
      <c r="H58" s="318"/>
      <c r="L58" s="31"/>
    </row>
    <row r="59" spans="2:12" s="1" customFormat="1" ht="6.95" customHeight="1">
      <c r="B59" s="31"/>
      <c r="L59" s="31"/>
    </row>
    <row r="60" spans="2:12" s="1" customFormat="1" ht="12" customHeight="1">
      <c r="B60" s="31"/>
      <c r="C60" s="26" t="s">
        <v>21</v>
      </c>
      <c r="F60" s="24" t="str">
        <f>F16</f>
        <v xml:space="preserve"> </v>
      </c>
      <c r="I60" s="26" t="s">
        <v>23</v>
      </c>
      <c r="J60" s="48" t="str">
        <f>IF(J16="","",J16)</f>
        <v>28. 3. 2022</v>
      </c>
      <c r="L60" s="31"/>
    </row>
    <row r="61" spans="2:12" s="1" customFormat="1" ht="6.95" customHeight="1">
      <c r="B61" s="31"/>
      <c r="L61" s="31"/>
    </row>
    <row r="62" spans="2:12" s="1" customFormat="1" ht="15.2" customHeight="1">
      <c r="B62" s="31"/>
      <c r="C62" s="26" t="s">
        <v>25</v>
      </c>
      <c r="F62" s="24" t="str">
        <f>E19</f>
        <v xml:space="preserve"> </v>
      </c>
      <c r="I62" s="26" t="s">
        <v>30</v>
      </c>
      <c r="J62" s="29" t="str">
        <f>E25</f>
        <v xml:space="preserve"> </v>
      </c>
      <c r="L62" s="31"/>
    </row>
    <row r="63" spans="2:12" s="1" customFormat="1" ht="25.7" customHeight="1">
      <c r="B63" s="31"/>
      <c r="C63" s="26" t="s">
        <v>28</v>
      </c>
      <c r="F63" s="24" t="str">
        <f>IF(E22="","",E22)</f>
        <v>Vyplň údaj</v>
      </c>
      <c r="I63" s="26" t="s">
        <v>32</v>
      </c>
      <c r="J63" s="29" t="str">
        <f>E28</f>
        <v>Třinecká projekce, a. s.</v>
      </c>
      <c r="L63" s="31"/>
    </row>
    <row r="64" spans="2:12" s="1" customFormat="1" ht="10.35" customHeight="1">
      <c r="B64" s="31"/>
      <c r="L64" s="31"/>
    </row>
    <row r="65" spans="2:12" s="1" customFormat="1" ht="29.25" customHeight="1">
      <c r="B65" s="31"/>
      <c r="C65" s="99" t="s">
        <v>161</v>
      </c>
      <c r="D65" s="93"/>
      <c r="E65" s="93"/>
      <c r="F65" s="93"/>
      <c r="G65" s="93"/>
      <c r="H65" s="93"/>
      <c r="I65" s="93"/>
      <c r="J65" s="100" t="s">
        <v>162</v>
      </c>
      <c r="K65" s="93"/>
      <c r="L65" s="31"/>
    </row>
    <row r="66" spans="2:12" s="1" customFormat="1" ht="10.35" customHeight="1">
      <c r="B66" s="31"/>
      <c r="L66" s="31"/>
    </row>
    <row r="67" spans="2:47" s="1" customFormat="1" ht="22.9" customHeight="1">
      <c r="B67" s="31"/>
      <c r="C67" s="101" t="s">
        <v>68</v>
      </c>
      <c r="J67" s="62">
        <f>J92</f>
        <v>0</v>
      </c>
      <c r="L67" s="31"/>
      <c r="AU67" s="16" t="s">
        <v>163</v>
      </c>
    </row>
    <row r="68" spans="2:12" s="8" customFormat="1" ht="24.95" customHeight="1">
      <c r="B68" s="102"/>
      <c r="D68" s="103" t="s">
        <v>2178</v>
      </c>
      <c r="E68" s="104"/>
      <c r="F68" s="104"/>
      <c r="G68" s="104"/>
      <c r="H68" s="104"/>
      <c r="I68" s="104"/>
      <c r="J68" s="105">
        <f>J93</f>
        <v>0</v>
      </c>
      <c r="L68" s="102"/>
    </row>
    <row r="69" spans="2:12" s="1" customFormat="1" ht="21.75" customHeight="1">
      <c r="B69" s="31"/>
      <c r="L69" s="31"/>
    </row>
    <row r="70" spans="2:12" s="1" customFormat="1" ht="6.95" customHeight="1"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31"/>
    </row>
    <row r="74" spans="2:12" s="1" customFormat="1" ht="6.95" customHeight="1"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31"/>
    </row>
    <row r="75" spans="2:12" s="1" customFormat="1" ht="24.95" customHeight="1">
      <c r="B75" s="31"/>
      <c r="C75" s="20" t="s">
        <v>167</v>
      </c>
      <c r="L75" s="31"/>
    </row>
    <row r="76" spans="2:12" s="1" customFormat="1" ht="6.95" customHeight="1">
      <c r="B76" s="31"/>
      <c r="L76" s="31"/>
    </row>
    <row r="77" spans="2:12" s="1" customFormat="1" ht="12" customHeight="1">
      <c r="B77" s="31"/>
      <c r="C77" s="26" t="s">
        <v>16</v>
      </c>
      <c r="L77" s="31"/>
    </row>
    <row r="78" spans="2:12" s="1" customFormat="1" ht="16.5" customHeight="1">
      <c r="B78" s="31"/>
      <c r="E78" s="316" t="str">
        <f>E7</f>
        <v>Rekonstrukce školní jídelny v budově č.p. 190</v>
      </c>
      <c r="F78" s="317"/>
      <c r="G78" s="317"/>
      <c r="H78" s="317"/>
      <c r="L78" s="31"/>
    </row>
    <row r="79" spans="2:12" ht="12" customHeight="1">
      <c r="B79" s="19"/>
      <c r="C79" s="26" t="s">
        <v>152</v>
      </c>
      <c r="L79" s="19"/>
    </row>
    <row r="80" spans="2:12" ht="16.5" customHeight="1">
      <c r="B80" s="19"/>
      <c r="E80" s="316" t="s">
        <v>2087</v>
      </c>
      <c r="F80" s="301"/>
      <c r="G80" s="301"/>
      <c r="H80" s="301"/>
      <c r="L80" s="19"/>
    </row>
    <row r="81" spans="2:12" ht="12" customHeight="1">
      <c r="B81" s="19"/>
      <c r="C81" s="26" t="s">
        <v>154</v>
      </c>
      <c r="L81" s="19"/>
    </row>
    <row r="82" spans="2:12" s="1" customFormat="1" ht="16.5" customHeight="1">
      <c r="B82" s="31"/>
      <c r="E82" s="293" t="s">
        <v>2088</v>
      </c>
      <c r="F82" s="318"/>
      <c r="G82" s="318"/>
      <c r="H82" s="318"/>
      <c r="L82" s="31"/>
    </row>
    <row r="83" spans="2:12" s="1" customFormat="1" ht="12" customHeight="1">
      <c r="B83" s="31"/>
      <c r="C83" s="26" t="s">
        <v>2177</v>
      </c>
      <c r="L83" s="31"/>
    </row>
    <row r="84" spans="2:12" s="1" customFormat="1" ht="16.5" customHeight="1">
      <c r="B84" s="31"/>
      <c r="E84" s="282" t="str">
        <f>E13</f>
        <v>VRN - Vedlejší rozpočtové náklady</v>
      </c>
      <c r="F84" s="318"/>
      <c r="G84" s="318"/>
      <c r="H84" s="318"/>
      <c r="L84" s="31"/>
    </row>
    <row r="85" spans="2:12" s="1" customFormat="1" ht="6.95" customHeight="1">
      <c r="B85" s="31"/>
      <c r="L85" s="31"/>
    </row>
    <row r="86" spans="2:12" s="1" customFormat="1" ht="12" customHeight="1">
      <c r="B86" s="31"/>
      <c r="C86" s="26" t="s">
        <v>21</v>
      </c>
      <c r="F86" s="24" t="str">
        <f>F16</f>
        <v xml:space="preserve"> </v>
      </c>
      <c r="I86" s="26" t="s">
        <v>23</v>
      </c>
      <c r="J86" s="48" t="str">
        <f>IF(J16="","",J16)</f>
        <v>28. 3. 2022</v>
      </c>
      <c r="L86" s="31"/>
    </row>
    <row r="87" spans="2:12" s="1" customFormat="1" ht="6.95" customHeight="1">
      <c r="B87" s="31"/>
      <c r="L87" s="31"/>
    </row>
    <row r="88" spans="2:12" s="1" customFormat="1" ht="15.2" customHeight="1">
      <c r="B88" s="31"/>
      <c r="C88" s="26" t="s">
        <v>25</v>
      </c>
      <c r="F88" s="24" t="str">
        <f>E19</f>
        <v xml:space="preserve"> </v>
      </c>
      <c r="I88" s="26" t="s">
        <v>30</v>
      </c>
      <c r="J88" s="29" t="str">
        <f>E25</f>
        <v xml:space="preserve"> </v>
      </c>
      <c r="L88" s="31"/>
    </row>
    <row r="89" spans="2:12" s="1" customFormat="1" ht="25.7" customHeight="1">
      <c r="B89" s="31"/>
      <c r="C89" s="26" t="s">
        <v>28</v>
      </c>
      <c r="F89" s="24" t="str">
        <f>IF(E22="","",E22)</f>
        <v>Vyplň údaj</v>
      </c>
      <c r="I89" s="26" t="s">
        <v>32</v>
      </c>
      <c r="J89" s="29" t="str">
        <f>E28</f>
        <v>Třinecká projekce, a. s.</v>
      </c>
      <c r="L89" s="31"/>
    </row>
    <row r="90" spans="2:12" s="1" customFormat="1" ht="10.35" customHeight="1">
      <c r="B90" s="31"/>
      <c r="L90" s="31"/>
    </row>
    <row r="91" spans="2:20" s="10" customFormat="1" ht="29.25" customHeight="1">
      <c r="B91" s="110"/>
      <c r="C91" s="111" t="s">
        <v>168</v>
      </c>
      <c r="D91" s="112" t="s">
        <v>55</v>
      </c>
      <c r="E91" s="112" t="s">
        <v>51</v>
      </c>
      <c r="F91" s="112" t="s">
        <v>52</v>
      </c>
      <c r="G91" s="112" t="s">
        <v>169</v>
      </c>
      <c r="H91" s="112" t="s">
        <v>170</v>
      </c>
      <c r="I91" s="112" t="s">
        <v>171</v>
      </c>
      <c r="J91" s="112" t="s">
        <v>162</v>
      </c>
      <c r="K91" s="113" t="s">
        <v>172</v>
      </c>
      <c r="L91" s="110"/>
      <c r="M91" s="55" t="s">
        <v>19</v>
      </c>
      <c r="N91" s="56" t="s">
        <v>40</v>
      </c>
      <c r="O91" s="56" t="s">
        <v>173</v>
      </c>
      <c r="P91" s="56" t="s">
        <v>174</v>
      </c>
      <c r="Q91" s="56" t="s">
        <v>175</v>
      </c>
      <c r="R91" s="56" t="s">
        <v>176</v>
      </c>
      <c r="S91" s="56" t="s">
        <v>177</v>
      </c>
      <c r="T91" s="57" t="s">
        <v>178</v>
      </c>
    </row>
    <row r="92" spans="2:63" s="1" customFormat="1" ht="22.9" customHeight="1">
      <c r="B92" s="31"/>
      <c r="C92" s="60" t="s">
        <v>179</v>
      </c>
      <c r="J92" s="114">
        <f>BK92</f>
        <v>0</v>
      </c>
      <c r="L92" s="31"/>
      <c r="M92" s="58"/>
      <c r="N92" s="49"/>
      <c r="O92" s="49"/>
      <c r="P92" s="115">
        <f>P93</f>
        <v>0</v>
      </c>
      <c r="Q92" s="49"/>
      <c r="R92" s="115">
        <f>R93</f>
        <v>0</v>
      </c>
      <c r="S92" s="49"/>
      <c r="T92" s="116">
        <f>T93</f>
        <v>0</v>
      </c>
      <c r="AT92" s="16" t="s">
        <v>69</v>
      </c>
      <c r="AU92" s="16" t="s">
        <v>163</v>
      </c>
      <c r="BK92" s="117">
        <f>BK93</f>
        <v>0</v>
      </c>
    </row>
    <row r="93" spans="2:63" s="11" customFormat="1" ht="25.9" customHeight="1">
      <c r="B93" s="118"/>
      <c r="D93" s="119" t="s">
        <v>69</v>
      </c>
      <c r="E93" s="120" t="s">
        <v>119</v>
      </c>
      <c r="F93" s="120" t="s">
        <v>120</v>
      </c>
      <c r="I93" s="121"/>
      <c r="J93" s="122">
        <f>BK93</f>
        <v>0</v>
      </c>
      <c r="L93" s="118"/>
      <c r="M93" s="123"/>
      <c r="P93" s="124">
        <f>SUM(P94:P97)</f>
        <v>0</v>
      </c>
      <c r="R93" s="124">
        <f>SUM(R94:R97)</f>
        <v>0</v>
      </c>
      <c r="T93" s="125">
        <f>SUM(T94:T97)</f>
        <v>0</v>
      </c>
      <c r="AR93" s="119" t="s">
        <v>217</v>
      </c>
      <c r="AT93" s="126" t="s">
        <v>69</v>
      </c>
      <c r="AU93" s="126" t="s">
        <v>70</v>
      </c>
      <c r="AY93" s="119" t="s">
        <v>182</v>
      </c>
      <c r="BK93" s="127">
        <f>SUM(BK94:BK97)</f>
        <v>0</v>
      </c>
    </row>
    <row r="94" spans="2:65" s="1" customFormat="1" ht="16.5" customHeight="1">
      <c r="B94" s="31"/>
      <c r="C94" s="130" t="s">
        <v>77</v>
      </c>
      <c r="D94" s="130" t="s">
        <v>185</v>
      </c>
      <c r="E94" s="131" t="s">
        <v>2179</v>
      </c>
      <c r="F94" s="132" t="s">
        <v>2180</v>
      </c>
      <c r="G94" s="133" t="s">
        <v>2181</v>
      </c>
      <c r="H94" s="134">
        <v>1</v>
      </c>
      <c r="I94" s="135"/>
      <c r="J94" s="136">
        <f>ROUND(I94*H94,2)</f>
        <v>0</v>
      </c>
      <c r="K94" s="132" t="s">
        <v>19</v>
      </c>
      <c r="L94" s="31"/>
      <c r="M94" s="137" t="s">
        <v>19</v>
      </c>
      <c r="N94" s="138" t="s">
        <v>41</v>
      </c>
      <c r="P94" s="139">
        <f>O94*H94</f>
        <v>0</v>
      </c>
      <c r="Q94" s="139">
        <v>0</v>
      </c>
      <c r="R94" s="139">
        <f>Q94*H94</f>
        <v>0</v>
      </c>
      <c r="S94" s="139">
        <v>0</v>
      </c>
      <c r="T94" s="140">
        <f>S94*H94</f>
        <v>0</v>
      </c>
      <c r="AR94" s="141" t="s">
        <v>190</v>
      </c>
      <c r="AT94" s="141" t="s">
        <v>185</v>
      </c>
      <c r="AU94" s="141" t="s">
        <v>77</v>
      </c>
      <c r="AY94" s="16" t="s">
        <v>182</v>
      </c>
      <c r="BE94" s="142">
        <f>IF(N94="základní",J94,0)</f>
        <v>0</v>
      </c>
      <c r="BF94" s="142">
        <f>IF(N94="snížená",J94,0)</f>
        <v>0</v>
      </c>
      <c r="BG94" s="142">
        <f>IF(N94="zákl. přenesená",J94,0)</f>
        <v>0</v>
      </c>
      <c r="BH94" s="142">
        <f>IF(N94="sníž. přenesená",J94,0)</f>
        <v>0</v>
      </c>
      <c r="BI94" s="142">
        <f>IF(N94="nulová",J94,0)</f>
        <v>0</v>
      </c>
      <c r="BJ94" s="16" t="s">
        <v>77</v>
      </c>
      <c r="BK94" s="142">
        <f>ROUND(I94*H94,2)</f>
        <v>0</v>
      </c>
      <c r="BL94" s="16" t="s">
        <v>190</v>
      </c>
      <c r="BM94" s="141" t="s">
        <v>79</v>
      </c>
    </row>
    <row r="95" spans="2:65" s="1" customFormat="1" ht="16.5" customHeight="1">
      <c r="B95" s="31"/>
      <c r="C95" s="130" t="s">
        <v>222</v>
      </c>
      <c r="D95" s="130" t="s">
        <v>185</v>
      </c>
      <c r="E95" s="131" t="s">
        <v>2182</v>
      </c>
      <c r="F95" s="132" t="s">
        <v>2183</v>
      </c>
      <c r="G95" s="133" t="s">
        <v>2184</v>
      </c>
      <c r="H95" s="134">
        <v>1</v>
      </c>
      <c r="I95" s="135"/>
      <c r="J95" s="136">
        <f>ROUND(I95*H95,2)</f>
        <v>0</v>
      </c>
      <c r="K95" s="132" t="s">
        <v>19</v>
      </c>
      <c r="L95" s="31"/>
      <c r="M95" s="137" t="s">
        <v>19</v>
      </c>
      <c r="N95" s="138" t="s">
        <v>41</v>
      </c>
      <c r="P95" s="139">
        <f>O95*H95</f>
        <v>0</v>
      </c>
      <c r="Q95" s="139">
        <v>0</v>
      </c>
      <c r="R95" s="139">
        <f>Q95*H95</f>
        <v>0</v>
      </c>
      <c r="S95" s="139">
        <v>0</v>
      </c>
      <c r="T95" s="140">
        <f>S95*H95</f>
        <v>0</v>
      </c>
      <c r="AR95" s="141" t="s">
        <v>190</v>
      </c>
      <c r="AT95" s="141" t="s">
        <v>185</v>
      </c>
      <c r="AU95" s="141" t="s">
        <v>77</v>
      </c>
      <c r="AY95" s="16" t="s">
        <v>182</v>
      </c>
      <c r="BE95" s="142">
        <f>IF(N95="základní",J95,0)</f>
        <v>0</v>
      </c>
      <c r="BF95" s="142">
        <f>IF(N95="snížená",J95,0)</f>
        <v>0</v>
      </c>
      <c r="BG95" s="142">
        <f>IF(N95="zákl. přenesená",J95,0)</f>
        <v>0</v>
      </c>
      <c r="BH95" s="142">
        <f>IF(N95="sníž. přenesená",J95,0)</f>
        <v>0</v>
      </c>
      <c r="BI95" s="142">
        <f>IF(N95="nulová",J95,0)</f>
        <v>0</v>
      </c>
      <c r="BJ95" s="16" t="s">
        <v>77</v>
      </c>
      <c r="BK95" s="142">
        <f>ROUND(I95*H95,2)</f>
        <v>0</v>
      </c>
      <c r="BL95" s="16" t="s">
        <v>190</v>
      </c>
      <c r="BM95" s="141" t="s">
        <v>190</v>
      </c>
    </row>
    <row r="96" spans="2:65" s="1" customFormat="1" ht="16.5" customHeight="1">
      <c r="B96" s="31"/>
      <c r="C96" s="130" t="s">
        <v>190</v>
      </c>
      <c r="D96" s="130" t="s">
        <v>185</v>
      </c>
      <c r="E96" s="131" t="s">
        <v>2185</v>
      </c>
      <c r="F96" s="132" t="s">
        <v>2186</v>
      </c>
      <c r="G96" s="133" t="s">
        <v>2184</v>
      </c>
      <c r="H96" s="134">
        <v>1</v>
      </c>
      <c r="I96" s="135"/>
      <c r="J96" s="136">
        <f>ROUND(I96*H96,2)</f>
        <v>0</v>
      </c>
      <c r="K96" s="132" t="s">
        <v>19</v>
      </c>
      <c r="L96" s="31"/>
      <c r="M96" s="137" t="s">
        <v>19</v>
      </c>
      <c r="N96" s="138" t="s">
        <v>41</v>
      </c>
      <c r="P96" s="139">
        <f>O96*H96</f>
        <v>0</v>
      </c>
      <c r="Q96" s="139">
        <v>0</v>
      </c>
      <c r="R96" s="139">
        <f>Q96*H96</f>
        <v>0</v>
      </c>
      <c r="S96" s="139">
        <v>0</v>
      </c>
      <c r="T96" s="140">
        <f>S96*H96</f>
        <v>0</v>
      </c>
      <c r="AR96" s="141" t="s">
        <v>190</v>
      </c>
      <c r="AT96" s="141" t="s">
        <v>185</v>
      </c>
      <c r="AU96" s="141" t="s">
        <v>77</v>
      </c>
      <c r="AY96" s="16" t="s">
        <v>182</v>
      </c>
      <c r="BE96" s="142">
        <f>IF(N96="základní",J96,0)</f>
        <v>0</v>
      </c>
      <c r="BF96" s="142">
        <f>IF(N96="snížená",J96,0)</f>
        <v>0</v>
      </c>
      <c r="BG96" s="142">
        <f>IF(N96="zákl. přenesená",J96,0)</f>
        <v>0</v>
      </c>
      <c r="BH96" s="142">
        <f>IF(N96="sníž. přenesená",J96,0)</f>
        <v>0</v>
      </c>
      <c r="BI96" s="142">
        <f>IF(N96="nulová",J96,0)</f>
        <v>0</v>
      </c>
      <c r="BJ96" s="16" t="s">
        <v>77</v>
      </c>
      <c r="BK96" s="142">
        <f>ROUND(I96*H96,2)</f>
        <v>0</v>
      </c>
      <c r="BL96" s="16" t="s">
        <v>190</v>
      </c>
      <c r="BM96" s="141" t="s">
        <v>222</v>
      </c>
    </row>
    <row r="97" spans="2:65" s="1" customFormat="1" ht="16.5" customHeight="1">
      <c r="B97" s="31"/>
      <c r="C97" s="130" t="s">
        <v>217</v>
      </c>
      <c r="D97" s="130" t="s">
        <v>185</v>
      </c>
      <c r="E97" s="131" t="s">
        <v>2187</v>
      </c>
      <c r="F97" s="132" t="s">
        <v>2188</v>
      </c>
      <c r="G97" s="133" t="s">
        <v>2184</v>
      </c>
      <c r="H97" s="134">
        <v>1</v>
      </c>
      <c r="I97" s="135"/>
      <c r="J97" s="136">
        <f>ROUND(I97*H97,2)</f>
        <v>0</v>
      </c>
      <c r="K97" s="132" t="s">
        <v>19</v>
      </c>
      <c r="L97" s="31"/>
      <c r="M97" s="179" t="s">
        <v>19</v>
      </c>
      <c r="N97" s="180" t="s">
        <v>41</v>
      </c>
      <c r="O97" s="163"/>
      <c r="P97" s="181">
        <f>O97*H97</f>
        <v>0</v>
      </c>
      <c r="Q97" s="181">
        <v>0</v>
      </c>
      <c r="R97" s="181">
        <f>Q97*H97</f>
        <v>0</v>
      </c>
      <c r="S97" s="181">
        <v>0</v>
      </c>
      <c r="T97" s="182">
        <f>S97*H97</f>
        <v>0</v>
      </c>
      <c r="AR97" s="141" t="s">
        <v>190</v>
      </c>
      <c r="AT97" s="141" t="s">
        <v>185</v>
      </c>
      <c r="AU97" s="141" t="s">
        <v>77</v>
      </c>
      <c r="AY97" s="16" t="s">
        <v>182</v>
      </c>
      <c r="BE97" s="142">
        <f>IF(N97="základní",J97,0)</f>
        <v>0</v>
      </c>
      <c r="BF97" s="142">
        <f>IF(N97="snížená",J97,0)</f>
        <v>0</v>
      </c>
      <c r="BG97" s="142">
        <f>IF(N97="zákl. přenesená",J97,0)</f>
        <v>0</v>
      </c>
      <c r="BH97" s="142">
        <f>IF(N97="sníž. přenesená",J97,0)</f>
        <v>0</v>
      </c>
      <c r="BI97" s="142">
        <f>IF(N97="nulová",J97,0)</f>
        <v>0</v>
      </c>
      <c r="BJ97" s="16" t="s">
        <v>77</v>
      </c>
      <c r="BK97" s="142">
        <f>ROUND(I97*H97,2)</f>
        <v>0</v>
      </c>
      <c r="BL97" s="16" t="s">
        <v>190</v>
      </c>
      <c r="BM97" s="141" t="s">
        <v>233</v>
      </c>
    </row>
    <row r="98" spans="2:12" s="1" customFormat="1" ht="6.95" customHeight="1"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31"/>
    </row>
  </sheetData>
  <sheetProtection algorithmName="SHA-512" hashValue="aRp5rcpAorMSgHld5ES7rbz8HLwbtNJRoVZV7fMyU/SYr/1zyvlgQJN0oSANmDcv+6tPtX/SqR/KkjJTlrOTrw==" saltValue="0Hfd/0GOO4hgiia54HZZeIP8StPLIVNrOW61Vljc302aQIh5ShPJv59npdOdt9Lw+eh9IBZ/DTCFp4MhCyH3DA==" spinCount="100000" sheet="1" objects="1" scenarios="1" formatColumns="0" formatRows="0" autoFilter="0"/>
  <autoFilter ref="C91:K97"/>
  <mergeCells count="15">
    <mergeCell ref="E78:H78"/>
    <mergeCell ref="E82:H82"/>
    <mergeCell ref="E80:H80"/>
    <mergeCell ref="E84:H84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BM42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6" t="s">
        <v>123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79</v>
      </c>
    </row>
    <row r="4" spans="2:46" ht="24.95" customHeight="1">
      <c r="B4" s="19"/>
      <c r="D4" s="20" t="s">
        <v>151</v>
      </c>
      <c r="L4" s="19"/>
      <c r="M4" s="89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316" t="str">
        <f>'Rekapitulace stavby'!K6</f>
        <v>Rekonstrukce školní jídelny v budově č.p. 190</v>
      </c>
      <c r="F7" s="317"/>
      <c r="G7" s="317"/>
      <c r="H7" s="317"/>
      <c r="L7" s="19"/>
    </row>
    <row r="8" spans="2:12" ht="12" customHeight="1">
      <c r="B8" s="19"/>
      <c r="D8" s="26" t="s">
        <v>152</v>
      </c>
      <c r="L8" s="19"/>
    </row>
    <row r="9" spans="2:12" s="1" customFormat="1" ht="16.5" customHeight="1">
      <c r="B9" s="31"/>
      <c r="E9" s="316" t="s">
        <v>2087</v>
      </c>
      <c r="F9" s="318"/>
      <c r="G9" s="318"/>
      <c r="H9" s="318"/>
      <c r="L9" s="31"/>
    </row>
    <row r="10" spans="2:12" s="1" customFormat="1" ht="12" customHeight="1">
      <c r="B10" s="31"/>
      <c r="D10" s="26" t="s">
        <v>154</v>
      </c>
      <c r="L10" s="31"/>
    </row>
    <row r="11" spans="2:12" s="1" customFormat="1" ht="16.5" customHeight="1">
      <c r="B11" s="31"/>
      <c r="E11" s="282" t="s">
        <v>2189</v>
      </c>
      <c r="F11" s="318"/>
      <c r="G11" s="318"/>
      <c r="H11" s="318"/>
      <c r="L11" s="31"/>
    </row>
    <row r="12" spans="2:12" s="1" customFormat="1" ht="11.25">
      <c r="B12" s="31"/>
      <c r="L12" s="31"/>
    </row>
    <row r="13" spans="2:12" s="1" customFormat="1" ht="12" customHeight="1">
      <c r="B13" s="31"/>
      <c r="D13" s="26" t="s">
        <v>18</v>
      </c>
      <c r="F13" s="24" t="s">
        <v>19</v>
      </c>
      <c r="I13" s="26" t="s">
        <v>20</v>
      </c>
      <c r="J13" s="24" t="s">
        <v>19</v>
      </c>
      <c r="L13" s="31"/>
    </row>
    <row r="14" spans="2:12" s="1" customFormat="1" ht="12" customHeight="1">
      <c r="B14" s="31"/>
      <c r="D14" s="26" t="s">
        <v>21</v>
      </c>
      <c r="F14" s="24" t="s">
        <v>22</v>
      </c>
      <c r="I14" s="26" t="s">
        <v>23</v>
      </c>
      <c r="J14" s="48" t="str">
        <f>'Rekapitulace stavby'!AN8</f>
        <v>28. 3. 2022</v>
      </c>
      <c r="L14" s="31"/>
    </row>
    <row r="15" spans="2:12" s="1" customFormat="1" ht="10.9" customHeight="1">
      <c r="B15" s="31"/>
      <c r="L15" s="31"/>
    </row>
    <row r="16" spans="2:12" s="1" customFormat="1" ht="12" customHeight="1">
      <c r="B16" s="31"/>
      <c r="D16" s="26" t="s">
        <v>25</v>
      </c>
      <c r="I16" s="26" t="s">
        <v>26</v>
      </c>
      <c r="J16" s="24" t="str">
        <f>IF('Rekapitulace stavby'!AN10="","",'Rekapitulace stavby'!AN10)</f>
        <v/>
      </c>
      <c r="L16" s="31"/>
    </row>
    <row r="17" spans="2:12" s="1" customFormat="1" ht="18" customHeight="1">
      <c r="B17" s="31"/>
      <c r="E17" s="24" t="str">
        <f>IF('Rekapitulace stavby'!E11="","",'Rekapitulace stavby'!E11)</f>
        <v xml:space="preserve"> </v>
      </c>
      <c r="I17" s="26" t="s">
        <v>27</v>
      </c>
      <c r="J17" s="24" t="str">
        <f>IF('Rekapitulace stavby'!AN11="","",'Rekapitulace stavby'!AN11)</f>
        <v/>
      </c>
      <c r="L17" s="31"/>
    </row>
    <row r="18" spans="2:12" s="1" customFormat="1" ht="6.95" customHeight="1">
      <c r="B18" s="31"/>
      <c r="L18" s="31"/>
    </row>
    <row r="19" spans="2:12" s="1" customFormat="1" ht="12" customHeight="1">
      <c r="B19" s="31"/>
      <c r="D19" s="26" t="s">
        <v>28</v>
      </c>
      <c r="I19" s="26" t="s">
        <v>26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319" t="str">
        <f>'Rekapitulace stavby'!E14</f>
        <v>Vyplň údaj</v>
      </c>
      <c r="F20" s="300"/>
      <c r="G20" s="300"/>
      <c r="H20" s="300"/>
      <c r="I20" s="26" t="s">
        <v>27</v>
      </c>
      <c r="J20" s="27" t="str">
        <f>'Rekapitulace stavby'!AN14</f>
        <v>Vyplň údaj</v>
      </c>
      <c r="L20" s="31"/>
    </row>
    <row r="21" spans="2:12" s="1" customFormat="1" ht="6.95" customHeight="1">
      <c r="B21" s="31"/>
      <c r="L21" s="31"/>
    </row>
    <row r="22" spans="2:12" s="1" customFormat="1" ht="12" customHeight="1">
      <c r="B22" s="31"/>
      <c r="D22" s="26" t="s">
        <v>30</v>
      </c>
      <c r="I22" s="26" t="s">
        <v>26</v>
      </c>
      <c r="J22" s="24" t="str">
        <f>IF('Rekapitulace stavby'!AN16="","",'Rekapitulace stavby'!AN16)</f>
        <v/>
      </c>
      <c r="L22" s="31"/>
    </row>
    <row r="23" spans="2:12" s="1" customFormat="1" ht="18" customHeight="1">
      <c r="B23" s="31"/>
      <c r="E23" s="24" t="str">
        <f>IF('Rekapitulace stavby'!E17="","",'Rekapitulace stavby'!E17)</f>
        <v xml:space="preserve"> </v>
      </c>
      <c r="I23" s="26" t="s">
        <v>27</v>
      </c>
      <c r="J23" s="24" t="str">
        <f>IF('Rekapitulace stavby'!AN17="","",'Rekapitulace stavby'!AN17)</f>
        <v/>
      </c>
      <c r="L23" s="31"/>
    </row>
    <row r="24" spans="2:12" s="1" customFormat="1" ht="6.95" customHeight="1">
      <c r="B24" s="31"/>
      <c r="L24" s="31"/>
    </row>
    <row r="25" spans="2:12" s="1" customFormat="1" ht="12" customHeight="1">
      <c r="B25" s="31"/>
      <c r="D25" s="26" t="s">
        <v>32</v>
      </c>
      <c r="I25" s="26" t="s">
        <v>26</v>
      </c>
      <c r="J25" s="24" t="str">
        <f>IF('Rekapitulace stavby'!AN19="","",'Rekapitulace stavby'!AN19)</f>
        <v/>
      </c>
      <c r="L25" s="31"/>
    </row>
    <row r="26" spans="2:12" s="1" customFormat="1" ht="18" customHeight="1">
      <c r="B26" s="31"/>
      <c r="E26" s="24" t="str">
        <f>IF('Rekapitulace stavby'!E20="","",'Rekapitulace stavby'!E20)</f>
        <v>Třinecká projekce, a. s.</v>
      </c>
      <c r="I26" s="26" t="s">
        <v>27</v>
      </c>
      <c r="J26" s="24" t="str">
        <f>IF('Rekapitulace stavby'!AN20="","",'Rekapitulace stavby'!AN20)</f>
        <v/>
      </c>
      <c r="L26" s="31"/>
    </row>
    <row r="27" spans="2:12" s="1" customFormat="1" ht="6.95" customHeight="1">
      <c r="B27" s="31"/>
      <c r="L27" s="31"/>
    </row>
    <row r="28" spans="2:12" s="1" customFormat="1" ht="12" customHeight="1">
      <c r="B28" s="31"/>
      <c r="D28" s="26" t="s">
        <v>34</v>
      </c>
      <c r="L28" s="31"/>
    </row>
    <row r="29" spans="2:12" s="7" customFormat="1" ht="16.5" customHeight="1">
      <c r="B29" s="90"/>
      <c r="E29" s="305" t="s">
        <v>19</v>
      </c>
      <c r="F29" s="305"/>
      <c r="G29" s="305"/>
      <c r="H29" s="305"/>
      <c r="L29" s="90"/>
    </row>
    <row r="30" spans="2:12" s="1" customFormat="1" ht="6.95" customHeight="1">
      <c r="B30" s="31"/>
      <c r="L30" s="31"/>
    </row>
    <row r="31" spans="2:12" s="1" customFormat="1" ht="6.95" customHeight="1">
      <c r="B31" s="31"/>
      <c r="D31" s="49"/>
      <c r="E31" s="49"/>
      <c r="F31" s="49"/>
      <c r="G31" s="49"/>
      <c r="H31" s="49"/>
      <c r="I31" s="49"/>
      <c r="J31" s="49"/>
      <c r="K31" s="49"/>
      <c r="L31" s="31"/>
    </row>
    <row r="32" spans="2:12" s="1" customFormat="1" ht="25.35" customHeight="1">
      <c r="B32" s="31"/>
      <c r="D32" s="91" t="s">
        <v>36</v>
      </c>
      <c r="J32" s="62">
        <f>ROUND(J97,2)</f>
        <v>0</v>
      </c>
      <c r="L32" s="31"/>
    </row>
    <row r="33" spans="2:12" s="1" customFormat="1" ht="6.95" customHeight="1">
      <c r="B33" s="31"/>
      <c r="D33" s="49"/>
      <c r="E33" s="49"/>
      <c r="F33" s="49"/>
      <c r="G33" s="49"/>
      <c r="H33" s="49"/>
      <c r="I33" s="49"/>
      <c r="J33" s="49"/>
      <c r="K33" s="49"/>
      <c r="L33" s="31"/>
    </row>
    <row r="34" spans="2:12" s="1" customFormat="1" ht="14.45" customHeight="1">
      <c r="B34" s="31"/>
      <c r="F34" s="34" t="s">
        <v>38</v>
      </c>
      <c r="I34" s="34" t="s">
        <v>37</v>
      </c>
      <c r="J34" s="34" t="s">
        <v>39</v>
      </c>
      <c r="L34" s="31"/>
    </row>
    <row r="35" spans="2:12" s="1" customFormat="1" ht="14.45" customHeight="1">
      <c r="B35" s="31"/>
      <c r="D35" s="51" t="s">
        <v>40</v>
      </c>
      <c r="E35" s="26" t="s">
        <v>41</v>
      </c>
      <c r="F35" s="82">
        <f>ROUND((SUM(BE97:BE428)),2)</f>
        <v>0</v>
      </c>
      <c r="I35" s="92">
        <v>0.21</v>
      </c>
      <c r="J35" s="82">
        <f>ROUND(((SUM(BE97:BE428))*I35),2)</f>
        <v>0</v>
      </c>
      <c r="L35" s="31"/>
    </row>
    <row r="36" spans="2:12" s="1" customFormat="1" ht="14.45" customHeight="1">
      <c r="B36" s="31"/>
      <c r="E36" s="26" t="s">
        <v>42</v>
      </c>
      <c r="F36" s="82">
        <f>ROUND((SUM(BF97:BF428)),2)</f>
        <v>0</v>
      </c>
      <c r="I36" s="92">
        <v>0.15</v>
      </c>
      <c r="J36" s="82">
        <f>ROUND(((SUM(BF97:BF428))*I36),2)</f>
        <v>0</v>
      </c>
      <c r="L36" s="31"/>
    </row>
    <row r="37" spans="2:12" s="1" customFormat="1" ht="14.45" customHeight="1" hidden="1">
      <c r="B37" s="31"/>
      <c r="E37" s="26" t="s">
        <v>43</v>
      </c>
      <c r="F37" s="82">
        <f>ROUND((SUM(BG97:BG428)),2)</f>
        <v>0</v>
      </c>
      <c r="I37" s="92">
        <v>0.21</v>
      </c>
      <c r="J37" s="82">
        <f>0</f>
        <v>0</v>
      </c>
      <c r="L37" s="31"/>
    </row>
    <row r="38" spans="2:12" s="1" customFormat="1" ht="14.45" customHeight="1" hidden="1">
      <c r="B38" s="31"/>
      <c r="E38" s="26" t="s">
        <v>44</v>
      </c>
      <c r="F38" s="82">
        <f>ROUND((SUM(BH97:BH428)),2)</f>
        <v>0</v>
      </c>
      <c r="I38" s="92">
        <v>0.15</v>
      </c>
      <c r="J38" s="82">
        <f>0</f>
        <v>0</v>
      </c>
      <c r="L38" s="31"/>
    </row>
    <row r="39" spans="2:12" s="1" customFormat="1" ht="14.45" customHeight="1" hidden="1">
      <c r="B39" s="31"/>
      <c r="E39" s="26" t="s">
        <v>45</v>
      </c>
      <c r="F39" s="82">
        <f>ROUND((SUM(BI97:BI428)),2)</f>
        <v>0</v>
      </c>
      <c r="I39" s="92">
        <v>0</v>
      </c>
      <c r="J39" s="82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93"/>
      <c r="D41" s="94" t="s">
        <v>46</v>
      </c>
      <c r="E41" s="53"/>
      <c r="F41" s="53"/>
      <c r="G41" s="95" t="s">
        <v>47</v>
      </c>
      <c r="H41" s="96" t="s">
        <v>48</v>
      </c>
      <c r="I41" s="53"/>
      <c r="J41" s="97">
        <f>SUM(J32:J39)</f>
        <v>0</v>
      </c>
      <c r="K41" s="98"/>
      <c r="L41" s="31"/>
    </row>
    <row r="42" spans="2:12" s="1" customFormat="1" ht="14.45" customHeigh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31"/>
    </row>
    <row r="46" spans="2:12" s="1" customFormat="1" ht="6.95" customHeight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31"/>
    </row>
    <row r="47" spans="2:12" s="1" customFormat="1" ht="24.95" customHeight="1">
      <c r="B47" s="31"/>
      <c r="C47" s="20" t="s">
        <v>160</v>
      </c>
      <c r="L47" s="31"/>
    </row>
    <row r="48" spans="2:12" s="1" customFormat="1" ht="6.95" customHeight="1">
      <c r="B48" s="31"/>
      <c r="L48" s="31"/>
    </row>
    <row r="49" spans="2:12" s="1" customFormat="1" ht="12" customHeight="1">
      <c r="B49" s="31"/>
      <c r="C49" s="26" t="s">
        <v>16</v>
      </c>
      <c r="L49" s="31"/>
    </row>
    <row r="50" spans="2:12" s="1" customFormat="1" ht="16.5" customHeight="1">
      <c r="B50" s="31"/>
      <c r="E50" s="316" t="str">
        <f>E7</f>
        <v>Rekonstrukce školní jídelny v budově č.p. 190</v>
      </c>
      <c r="F50" s="317"/>
      <c r="G50" s="317"/>
      <c r="H50" s="317"/>
      <c r="L50" s="31"/>
    </row>
    <row r="51" spans="2:12" ht="12" customHeight="1">
      <c r="B51" s="19"/>
      <c r="C51" s="26" t="s">
        <v>152</v>
      </c>
      <c r="L51" s="19"/>
    </row>
    <row r="52" spans="2:12" s="1" customFormat="1" ht="16.5" customHeight="1">
      <c r="B52" s="31"/>
      <c r="E52" s="316" t="s">
        <v>2087</v>
      </c>
      <c r="F52" s="318"/>
      <c r="G52" s="318"/>
      <c r="H52" s="318"/>
      <c r="L52" s="31"/>
    </row>
    <row r="53" spans="2:12" s="1" customFormat="1" ht="12" customHeight="1">
      <c r="B53" s="31"/>
      <c r="C53" s="26" t="s">
        <v>154</v>
      </c>
      <c r="L53" s="31"/>
    </row>
    <row r="54" spans="2:12" s="1" customFormat="1" ht="16.5" customHeight="1">
      <c r="B54" s="31"/>
      <c r="E54" s="282" t="str">
        <f>E11</f>
        <v>B - Elektroinstalace ostatní</v>
      </c>
      <c r="F54" s="318"/>
      <c r="G54" s="318"/>
      <c r="H54" s="318"/>
      <c r="L54" s="31"/>
    </row>
    <row r="55" spans="2:12" s="1" customFormat="1" ht="6.95" customHeight="1">
      <c r="B55" s="31"/>
      <c r="L55" s="31"/>
    </row>
    <row r="56" spans="2:12" s="1" customFormat="1" ht="12" customHeight="1">
      <c r="B56" s="31"/>
      <c r="C56" s="26" t="s">
        <v>21</v>
      </c>
      <c r="F56" s="24" t="str">
        <f>F14</f>
        <v xml:space="preserve"> </v>
      </c>
      <c r="I56" s="26" t="s">
        <v>23</v>
      </c>
      <c r="J56" s="48" t="str">
        <f>IF(J14="","",J14)</f>
        <v>28. 3. 2022</v>
      </c>
      <c r="L56" s="31"/>
    </row>
    <row r="57" spans="2:12" s="1" customFormat="1" ht="6.95" customHeight="1">
      <c r="B57" s="31"/>
      <c r="L57" s="31"/>
    </row>
    <row r="58" spans="2:12" s="1" customFormat="1" ht="15.2" customHeight="1">
      <c r="B58" s="31"/>
      <c r="C58" s="26" t="s">
        <v>25</v>
      </c>
      <c r="F58" s="24" t="str">
        <f>E17</f>
        <v xml:space="preserve"> </v>
      </c>
      <c r="I58" s="26" t="s">
        <v>30</v>
      </c>
      <c r="J58" s="29" t="str">
        <f>E23</f>
        <v xml:space="preserve"> </v>
      </c>
      <c r="L58" s="31"/>
    </row>
    <row r="59" spans="2:12" s="1" customFormat="1" ht="25.7" customHeight="1">
      <c r="B59" s="31"/>
      <c r="C59" s="26" t="s">
        <v>28</v>
      </c>
      <c r="F59" s="24" t="str">
        <f>IF(E20="","",E20)</f>
        <v>Vyplň údaj</v>
      </c>
      <c r="I59" s="26" t="s">
        <v>32</v>
      </c>
      <c r="J59" s="29" t="str">
        <f>E26</f>
        <v>Třinecká projekce, a. s.</v>
      </c>
      <c r="L59" s="31"/>
    </row>
    <row r="60" spans="2:12" s="1" customFormat="1" ht="10.35" customHeight="1">
      <c r="B60" s="31"/>
      <c r="L60" s="31"/>
    </row>
    <row r="61" spans="2:12" s="1" customFormat="1" ht="29.25" customHeight="1">
      <c r="B61" s="31"/>
      <c r="C61" s="99" t="s">
        <v>161</v>
      </c>
      <c r="D61" s="93"/>
      <c r="E61" s="93"/>
      <c r="F61" s="93"/>
      <c r="G61" s="93"/>
      <c r="H61" s="93"/>
      <c r="I61" s="93"/>
      <c r="J61" s="100" t="s">
        <v>162</v>
      </c>
      <c r="K61" s="93"/>
      <c r="L61" s="31"/>
    </row>
    <row r="62" spans="2:12" s="1" customFormat="1" ht="10.35" customHeight="1">
      <c r="B62" s="31"/>
      <c r="L62" s="31"/>
    </row>
    <row r="63" spans="2:47" s="1" customFormat="1" ht="22.9" customHeight="1">
      <c r="B63" s="31"/>
      <c r="C63" s="101" t="s">
        <v>68</v>
      </c>
      <c r="J63" s="62">
        <f>J97</f>
        <v>0</v>
      </c>
      <c r="L63" s="31"/>
      <c r="AU63" s="16" t="s">
        <v>163</v>
      </c>
    </row>
    <row r="64" spans="2:12" s="8" customFormat="1" ht="24.95" customHeight="1">
      <c r="B64" s="102"/>
      <c r="D64" s="103" t="s">
        <v>2190</v>
      </c>
      <c r="E64" s="104"/>
      <c r="F64" s="104"/>
      <c r="G64" s="104"/>
      <c r="H64" s="104"/>
      <c r="I64" s="104"/>
      <c r="J64" s="105">
        <f>J98</f>
        <v>0</v>
      </c>
      <c r="L64" s="102"/>
    </row>
    <row r="65" spans="2:12" s="8" customFormat="1" ht="24.95" customHeight="1">
      <c r="B65" s="102"/>
      <c r="D65" s="103" t="s">
        <v>2089</v>
      </c>
      <c r="E65" s="104"/>
      <c r="F65" s="104"/>
      <c r="G65" s="104"/>
      <c r="H65" s="104"/>
      <c r="I65" s="104"/>
      <c r="J65" s="105">
        <f>J109</f>
        <v>0</v>
      </c>
      <c r="L65" s="102"/>
    </row>
    <row r="66" spans="2:12" s="8" customFormat="1" ht="24.95" customHeight="1">
      <c r="B66" s="102"/>
      <c r="D66" s="103" t="s">
        <v>2090</v>
      </c>
      <c r="E66" s="104"/>
      <c r="F66" s="104"/>
      <c r="G66" s="104"/>
      <c r="H66" s="104"/>
      <c r="I66" s="104"/>
      <c r="J66" s="105">
        <f>J152</f>
        <v>0</v>
      </c>
      <c r="L66" s="102"/>
    </row>
    <row r="67" spans="2:12" s="8" customFormat="1" ht="24.95" customHeight="1">
      <c r="B67" s="102"/>
      <c r="D67" s="103" t="s">
        <v>2091</v>
      </c>
      <c r="E67" s="104"/>
      <c r="F67" s="104"/>
      <c r="G67" s="104"/>
      <c r="H67" s="104"/>
      <c r="I67" s="104"/>
      <c r="J67" s="105">
        <f>J188</f>
        <v>0</v>
      </c>
      <c r="L67" s="102"/>
    </row>
    <row r="68" spans="2:12" s="8" customFormat="1" ht="24.95" customHeight="1">
      <c r="B68" s="102"/>
      <c r="D68" s="103" t="s">
        <v>2092</v>
      </c>
      <c r="E68" s="104"/>
      <c r="F68" s="104"/>
      <c r="G68" s="104"/>
      <c r="H68" s="104"/>
      <c r="I68" s="104"/>
      <c r="J68" s="105">
        <f>J209</f>
        <v>0</v>
      </c>
      <c r="L68" s="102"/>
    </row>
    <row r="69" spans="2:12" s="8" customFormat="1" ht="24.95" customHeight="1">
      <c r="B69" s="102"/>
      <c r="D69" s="103" t="s">
        <v>2093</v>
      </c>
      <c r="E69" s="104"/>
      <c r="F69" s="104"/>
      <c r="G69" s="104"/>
      <c r="H69" s="104"/>
      <c r="I69" s="104"/>
      <c r="J69" s="105">
        <f>J237</f>
        <v>0</v>
      </c>
      <c r="L69" s="102"/>
    </row>
    <row r="70" spans="2:12" s="8" customFormat="1" ht="24.95" customHeight="1">
      <c r="B70" s="102"/>
      <c r="D70" s="103" t="s">
        <v>2191</v>
      </c>
      <c r="E70" s="104"/>
      <c r="F70" s="104"/>
      <c r="G70" s="104"/>
      <c r="H70" s="104"/>
      <c r="I70" s="104"/>
      <c r="J70" s="105">
        <f>J268</f>
        <v>0</v>
      </c>
      <c r="L70" s="102"/>
    </row>
    <row r="71" spans="2:12" s="8" customFormat="1" ht="24.95" customHeight="1">
      <c r="B71" s="102"/>
      <c r="D71" s="103" t="s">
        <v>2192</v>
      </c>
      <c r="E71" s="104"/>
      <c r="F71" s="104"/>
      <c r="G71" s="104"/>
      <c r="H71" s="104"/>
      <c r="I71" s="104"/>
      <c r="J71" s="105">
        <f>J287</f>
        <v>0</v>
      </c>
      <c r="L71" s="102"/>
    </row>
    <row r="72" spans="2:12" s="8" customFormat="1" ht="24.95" customHeight="1">
      <c r="B72" s="102"/>
      <c r="D72" s="103" t="s">
        <v>2193</v>
      </c>
      <c r="E72" s="104"/>
      <c r="F72" s="104"/>
      <c r="G72" s="104"/>
      <c r="H72" s="104"/>
      <c r="I72" s="104"/>
      <c r="J72" s="105">
        <f>J320</f>
        <v>0</v>
      </c>
      <c r="L72" s="102"/>
    </row>
    <row r="73" spans="2:12" s="8" customFormat="1" ht="24.95" customHeight="1">
      <c r="B73" s="102"/>
      <c r="D73" s="103" t="s">
        <v>2194</v>
      </c>
      <c r="E73" s="104"/>
      <c r="F73" s="104"/>
      <c r="G73" s="104"/>
      <c r="H73" s="104"/>
      <c r="I73" s="104"/>
      <c r="J73" s="105">
        <f>J337</f>
        <v>0</v>
      </c>
      <c r="L73" s="102"/>
    </row>
    <row r="74" spans="2:12" s="8" customFormat="1" ht="24.95" customHeight="1">
      <c r="B74" s="102"/>
      <c r="D74" s="103" t="s">
        <v>2195</v>
      </c>
      <c r="E74" s="104"/>
      <c r="F74" s="104"/>
      <c r="G74" s="104"/>
      <c r="H74" s="104"/>
      <c r="I74" s="104"/>
      <c r="J74" s="105">
        <f>J357</f>
        <v>0</v>
      </c>
      <c r="L74" s="102"/>
    </row>
    <row r="75" spans="2:12" s="8" customFormat="1" ht="24.95" customHeight="1">
      <c r="B75" s="102"/>
      <c r="D75" s="103" t="s">
        <v>2094</v>
      </c>
      <c r="E75" s="104"/>
      <c r="F75" s="104"/>
      <c r="G75" s="104"/>
      <c r="H75" s="104"/>
      <c r="I75" s="104"/>
      <c r="J75" s="105">
        <f>J419</f>
        <v>0</v>
      </c>
      <c r="L75" s="102"/>
    </row>
    <row r="76" spans="2:12" s="1" customFormat="1" ht="21.75" customHeight="1">
      <c r="B76" s="31"/>
      <c r="L76" s="31"/>
    </row>
    <row r="77" spans="2:12" s="1" customFormat="1" ht="6.9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31"/>
    </row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31"/>
    </row>
    <row r="82" spans="2:12" s="1" customFormat="1" ht="24.95" customHeight="1">
      <c r="B82" s="31"/>
      <c r="C82" s="20" t="s">
        <v>167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316" t="str">
        <f>E7</f>
        <v>Rekonstrukce školní jídelny v budově č.p. 190</v>
      </c>
      <c r="F85" s="317"/>
      <c r="G85" s="317"/>
      <c r="H85" s="317"/>
      <c r="L85" s="31"/>
    </row>
    <row r="86" spans="2:12" ht="12" customHeight="1">
      <c r="B86" s="19"/>
      <c r="C86" s="26" t="s">
        <v>152</v>
      </c>
      <c r="L86" s="19"/>
    </row>
    <row r="87" spans="2:12" s="1" customFormat="1" ht="16.5" customHeight="1">
      <c r="B87" s="31"/>
      <c r="E87" s="316" t="s">
        <v>2087</v>
      </c>
      <c r="F87" s="318"/>
      <c r="G87" s="318"/>
      <c r="H87" s="318"/>
      <c r="L87" s="31"/>
    </row>
    <row r="88" spans="2:12" s="1" customFormat="1" ht="12" customHeight="1">
      <c r="B88" s="31"/>
      <c r="C88" s="26" t="s">
        <v>154</v>
      </c>
      <c r="L88" s="31"/>
    </row>
    <row r="89" spans="2:12" s="1" customFormat="1" ht="16.5" customHeight="1">
      <c r="B89" s="31"/>
      <c r="E89" s="282" t="str">
        <f>E11</f>
        <v>B - Elektroinstalace ostatní</v>
      </c>
      <c r="F89" s="318"/>
      <c r="G89" s="318"/>
      <c r="H89" s="318"/>
      <c r="L89" s="31"/>
    </row>
    <row r="90" spans="2:12" s="1" customFormat="1" ht="6.95" customHeight="1">
      <c r="B90" s="31"/>
      <c r="L90" s="31"/>
    </row>
    <row r="91" spans="2:12" s="1" customFormat="1" ht="12" customHeight="1">
      <c r="B91" s="31"/>
      <c r="C91" s="26" t="s">
        <v>21</v>
      </c>
      <c r="F91" s="24" t="str">
        <f>F14</f>
        <v xml:space="preserve"> </v>
      </c>
      <c r="I91" s="26" t="s">
        <v>23</v>
      </c>
      <c r="J91" s="48" t="str">
        <f>IF(J14="","",J14)</f>
        <v>28. 3. 2022</v>
      </c>
      <c r="L91" s="31"/>
    </row>
    <row r="92" spans="2:12" s="1" customFormat="1" ht="6.95" customHeight="1">
      <c r="B92" s="31"/>
      <c r="L92" s="31"/>
    </row>
    <row r="93" spans="2:12" s="1" customFormat="1" ht="15.2" customHeight="1">
      <c r="B93" s="31"/>
      <c r="C93" s="26" t="s">
        <v>25</v>
      </c>
      <c r="F93" s="24" t="str">
        <f>E17</f>
        <v xml:space="preserve"> </v>
      </c>
      <c r="I93" s="26" t="s">
        <v>30</v>
      </c>
      <c r="J93" s="29" t="str">
        <f>E23</f>
        <v xml:space="preserve"> </v>
      </c>
      <c r="L93" s="31"/>
    </row>
    <row r="94" spans="2:12" s="1" customFormat="1" ht="25.7" customHeight="1">
      <c r="B94" s="31"/>
      <c r="C94" s="26" t="s">
        <v>28</v>
      </c>
      <c r="F94" s="24" t="str">
        <f>IF(E20="","",E20)</f>
        <v>Vyplň údaj</v>
      </c>
      <c r="I94" s="26" t="s">
        <v>32</v>
      </c>
      <c r="J94" s="29" t="str">
        <f>E26</f>
        <v>Třinecká projekce, a. s.</v>
      </c>
      <c r="L94" s="31"/>
    </row>
    <row r="95" spans="2:12" s="1" customFormat="1" ht="10.35" customHeight="1">
      <c r="B95" s="31"/>
      <c r="L95" s="31"/>
    </row>
    <row r="96" spans="2:20" s="10" customFormat="1" ht="29.25" customHeight="1">
      <c r="B96" s="110"/>
      <c r="C96" s="111" t="s">
        <v>168</v>
      </c>
      <c r="D96" s="112" t="s">
        <v>55</v>
      </c>
      <c r="E96" s="112" t="s">
        <v>51</v>
      </c>
      <c r="F96" s="112" t="s">
        <v>52</v>
      </c>
      <c r="G96" s="112" t="s">
        <v>169</v>
      </c>
      <c r="H96" s="112" t="s">
        <v>170</v>
      </c>
      <c r="I96" s="112" t="s">
        <v>171</v>
      </c>
      <c r="J96" s="112" t="s">
        <v>162</v>
      </c>
      <c r="K96" s="113" t="s">
        <v>172</v>
      </c>
      <c r="L96" s="110"/>
      <c r="M96" s="55" t="s">
        <v>19</v>
      </c>
      <c r="N96" s="56" t="s">
        <v>40</v>
      </c>
      <c r="O96" s="56" t="s">
        <v>173</v>
      </c>
      <c r="P96" s="56" t="s">
        <v>174</v>
      </c>
      <c r="Q96" s="56" t="s">
        <v>175</v>
      </c>
      <c r="R96" s="56" t="s">
        <v>176</v>
      </c>
      <c r="S96" s="56" t="s">
        <v>177</v>
      </c>
      <c r="T96" s="57" t="s">
        <v>178</v>
      </c>
    </row>
    <row r="97" spans="2:63" s="1" customFormat="1" ht="22.9" customHeight="1">
      <c r="B97" s="31"/>
      <c r="C97" s="60" t="s">
        <v>179</v>
      </c>
      <c r="J97" s="114">
        <f>BK97</f>
        <v>0</v>
      </c>
      <c r="L97" s="31"/>
      <c r="M97" s="58"/>
      <c r="N97" s="49"/>
      <c r="O97" s="49"/>
      <c r="P97" s="115">
        <f>P98+P109+P152+P188+P209+P237+P268+P287+P320+P337+P357+P419</f>
        <v>0</v>
      </c>
      <c r="Q97" s="49"/>
      <c r="R97" s="115">
        <f>R98+R109+R152+R188+R209+R237+R268+R287+R320+R337+R357+R419</f>
        <v>0</v>
      </c>
      <c r="S97" s="49"/>
      <c r="T97" s="116">
        <f>T98+T109+T152+T188+T209+T237+T268+T287+T320+T337+T357+T419</f>
        <v>0</v>
      </c>
      <c r="AT97" s="16" t="s">
        <v>69</v>
      </c>
      <c r="AU97" s="16" t="s">
        <v>163</v>
      </c>
      <c r="BK97" s="117">
        <f>BK98+BK109+BK152+BK188+BK209+BK237+BK268+BK287+BK320+BK337+BK357+BK419</f>
        <v>0</v>
      </c>
    </row>
    <row r="98" spans="2:63" s="11" customFormat="1" ht="25.9" customHeight="1">
      <c r="B98" s="118"/>
      <c r="D98" s="119" t="s">
        <v>69</v>
      </c>
      <c r="E98" s="120" t="s">
        <v>2196</v>
      </c>
      <c r="F98" s="120" t="s">
        <v>2197</v>
      </c>
      <c r="I98" s="121"/>
      <c r="J98" s="122">
        <f>BK98</f>
        <v>0</v>
      </c>
      <c r="L98" s="118"/>
      <c r="M98" s="123"/>
      <c r="P98" s="124">
        <f>SUM(P99:P108)</f>
        <v>0</v>
      </c>
      <c r="R98" s="124">
        <f>SUM(R99:R108)</f>
        <v>0</v>
      </c>
      <c r="T98" s="125">
        <f>SUM(T99:T108)</f>
        <v>0</v>
      </c>
      <c r="AR98" s="119" t="s">
        <v>77</v>
      </c>
      <c r="AT98" s="126" t="s">
        <v>69</v>
      </c>
      <c r="AU98" s="126" t="s">
        <v>70</v>
      </c>
      <c r="AY98" s="119" t="s">
        <v>182</v>
      </c>
      <c r="BK98" s="127">
        <f>SUM(BK99:BK108)</f>
        <v>0</v>
      </c>
    </row>
    <row r="99" spans="2:65" s="1" customFormat="1" ht="24.2" customHeight="1">
      <c r="B99" s="31"/>
      <c r="C99" s="130" t="s">
        <v>77</v>
      </c>
      <c r="D99" s="130" t="s">
        <v>185</v>
      </c>
      <c r="E99" s="131" t="s">
        <v>2198</v>
      </c>
      <c r="F99" s="132" t="s">
        <v>2199</v>
      </c>
      <c r="G99" s="133" t="s">
        <v>286</v>
      </c>
      <c r="H99" s="134">
        <v>1</v>
      </c>
      <c r="I99" s="135"/>
      <c r="J99" s="136">
        <f aca="true" t="shared" si="0" ref="J99:J108">ROUND(I99*H99,2)</f>
        <v>0</v>
      </c>
      <c r="K99" s="132" t="s">
        <v>19</v>
      </c>
      <c r="L99" s="31"/>
      <c r="M99" s="137" t="s">
        <v>19</v>
      </c>
      <c r="N99" s="138" t="s">
        <v>41</v>
      </c>
      <c r="P99" s="139">
        <f aca="true" t="shared" si="1" ref="P99:P108">O99*H99</f>
        <v>0</v>
      </c>
      <c r="Q99" s="139">
        <v>0</v>
      </c>
      <c r="R99" s="139">
        <f aca="true" t="shared" si="2" ref="R99:R108">Q99*H99</f>
        <v>0</v>
      </c>
      <c r="S99" s="139">
        <v>0</v>
      </c>
      <c r="T99" s="140">
        <f aca="true" t="shared" si="3" ref="T99:T108">S99*H99</f>
        <v>0</v>
      </c>
      <c r="AR99" s="141" t="s">
        <v>190</v>
      </c>
      <c r="AT99" s="141" t="s">
        <v>185</v>
      </c>
      <c r="AU99" s="141" t="s">
        <v>77</v>
      </c>
      <c r="AY99" s="16" t="s">
        <v>182</v>
      </c>
      <c r="BE99" s="142">
        <f aca="true" t="shared" si="4" ref="BE99:BE108">IF(N99="základní",J99,0)</f>
        <v>0</v>
      </c>
      <c r="BF99" s="142">
        <f aca="true" t="shared" si="5" ref="BF99:BF108">IF(N99="snížená",J99,0)</f>
        <v>0</v>
      </c>
      <c r="BG99" s="142">
        <f aca="true" t="shared" si="6" ref="BG99:BG108">IF(N99="zákl. přenesená",J99,0)</f>
        <v>0</v>
      </c>
      <c r="BH99" s="142">
        <f aca="true" t="shared" si="7" ref="BH99:BH108">IF(N99="sníž. přenesená",J99,0)</f>
        <v>0</v>
      </c>
      <c r="BI99" s="142">
        <f aca="true" t="shared" si="8" ref="BI99:BI108">IF(N99="nulová",J99,0)</f>
        <v>0</v>
      </c>
      <c r="BJ99" s="16" t="s">
        <v>77</v>
      </c>
      <c r="BK99" s="142">
        <f aca="true" t="shared" si="9" ref="BK99:BK108">ROUND(I99*H99,2)</f>
        <v>0</v>
      </c>
      <c r="BL99" s="16" t="s">
        <v>190</v>
      </c>
      <c r="BM99" s="141" t="s">
        <v>79</v>
      </c>
    </row>
    <row r="100" spans="2:65" s="1" customFormat="1" ht="33" customHeight="1">
      <c r="B100" s="31"/>
      <c r="C100" s="165" t="s">
        <v>79</v>
      </c>
      <c r="D100" s="165" t="s">
        <v>277</v>
      </c>
      <c r="E100" s="166" t="s">
        <v>2200</v>
      </c>
      <c r="F100" s="167" t="s">
        <v>2201</v>
      </c>
      <c r="G100" s="168" t="s">
        <v>286</v>
      </c>
      <c r="H100" s="169">
        <v>1</v>
      </c>
      <c r="I100" s="170"/>
      <c r="J100" s="171">
        <f t="shared" si="0"/>
        <v>0</v>
      </c>
      <c r="K100" s="167" t="s">
        <v>19</v>
      </c>
      <c r="L100" s="172"/>
      <c r="M100" s="173" t="s">
        <v>19</v>
      </c>
      <c r="N100" s="174" t="s">
        <v>41</v>
      </c>
      <c r="P100" s="139">
        <f t="shared" si="1"/>
        <v>0</v>
      </c>
      <c r="Q100" s="139">
        <v>0</v>
      </c>
      <c r="R100" s="139">
        <f t="shared" si="2"/>
        <v>0</v>
      </c>
      <c r="S100" s="139">
        <v>0</v>
      </c>
      <c r="T100" s="140">
        <f t="shared" si="3"/>
        <v>0</v>
      </c>
      <c r="AR100" s="141" t="s">
        <v>233</v>
      </c>
      <c r="AT100" s="141" t="s">
        <v>277</v>
      </c>
      <c r="AU100" s="141" t="s">
        <v>77</v>
      </c>
      <c r="AY100" s="16" t="s">
        <v>182</v>
      </c>
      <c r="BE100" s="142">
        <f t="shared" si="4"/>
        <v>0</v>
      </c>
      <c r="BF100" s="142">
        <f t="shared" si="5"/>
        <v>0</v>
      </c>
      <c r="BG100" s="142">
        <f t="shared" si="6"/>
        <v>0</v>
      </c>
      <c r="BH100" s="142">
        <f t="shared" si="7"/>
        <v>0</v>
      </c>
      <c r="BI100" s="142">
        <f t="shared" si="8"/>
        <v>0</v>
      </c>
      <c r="BJ100" s="16" t="s">
        <v>77</v>
      </c>
      <c r="BK100" s="142">
        <f t="shared" si="9"/>
        <v>0</v>
      </c>
      <c r="BL100" s="16" t="s">
        <v>190</v>
      </c>
      <c r="BM100" s="141" t="s">
        <v>190</v>
      </c>
    </row>
    <row r="101" spans="2:65" s="1" customFormat="1" ht="24.2" customHeight="1">
      <c r="B101" s="31"/>
      <c r="C101" s="130" t="s">
        <v>118</v>
      </c>
      <c r="D101" s="130" t="s">
        <v>185</v>
      </c>
      <c r="E101" s="131" t="s">
        <v>2202</v>
      </c>
      <c r="F101" s="132" t="s">
        <v>2203</v>
      </c>
      <c r="G101" s="133" t="s">
        <v>292</v>
      </c>
      <c r="H101" s="134">
        <v>0.9</v>
      </c>
      <c r="I101" s="135"/>
      <c r="J101" s="136">
        <f t="shared" si="0"/>
        <v>0</v>
      </c>
      <c r="K101" s="132" t="s">
        <v>19</v>
      </c>
      <c r="L101" s="31"/>
      <c r="M101" s="137" t="s">
        <v>19</v>
      </c>
      <c r="N101" s="138" t="s">
        <v>41</v>
      </c>
      <c r="P101" s="139">
        <f t="shared" si="1"/>
        <v>0</v>
      </c>
      <c r="Q101" s="139">
        <v>0</v>
      </c>
      <c r="R101" s="139">
        <f t="shared" si="2"/>
        <v>0</v>
      </c>
      <c r="S101" s="139">
        <v>0</v>
      </c>
      <c r="T101" s="140">
        <f t="shared" si="3"/>
        <v>0</v>
      </c>
      <c r="AR101" s="141" t="s">
        <v>190</v>
      </c>
      <c r="AT101" s="141" t="s">
        <v>185</v>
      </c>
      <c r="AU101" s="141" t="s">
        <v>77</v>
      </c>
      <c r="AY101" s="16" t="s">
        <v>182</v>
      </c>
      <c r="BE101" s="142">
        <f t="shared" si="4"/>
        <v>0</v>
      </c>
      <c r="BF101" s="142">
        <f t="shared" si="5"/>
        <v>0</v>
      </c>
      <c r="BG101" s="142">
        <f t="shared" si="6"/>
        <v>0</v>
      </c>
      <c r="BH101" s="142">
        <f t="shared" si="7"/>
        <v>0</v>
      </c>
      <c r="BI101" s="142">
        <f t="shared" si="8"/>
        <v>0</v>
      </c>
      <c r="BJ101" s="16" t="s">
        <v>77</v>
      </c>
      <c r="BK101" s="142">
        <f t="shared" si="9"/>
        <v>0</v>
      </c>
      <c r="BL101" s="16" t="s">
        <v>190</v>
      </c>
      <c r="BM101" s="141" t="s">
        <v>222</v>
      </c>
    </row>
    <row r="102" spans="2:65" s="1" customFormat="1" ht="16.5" customHeight="1">
      <c r="B102" s="31"/>
      <c r="C102" s="165" t="s">
        <v>190</v>
      </c>
      <c r="D102" s="165" t="s">
        <v>277</v>
      </c>
      <c r="E102" s="166" t="s">
        <v>2204</v>
      </c>
      <c r="F102" s="167" t="s">
        <v>2205</v>
      </c>
      <c r="G102" s="168" t="s">
        <v>292</v>
      </c>
      <c r="H102" s="169">
        <v>0.9</v>
      </c>
      <c r="I102" s="170"/>
      <c r="J102" s="171">
        <f t="shared" si="0"/>
        <v>0</v>
      </c>
      <c r="K102" s="167" t="s">
        <v>19</v>
      </c>
      <c r="L102" s="172"/>
      <c r="M102" s="173" t="s">
        <v>19</v>
      </c>
      <c r="N102" s="174" t="s">
        <v>41</v>
      </c>
      <c r="P102" s="139">
        <f t="shared" si="1"/>
        <v>0</v>
      </c>
      <c r="Q102" s="139">
        <v>0</v>
      </c>
      <c r="R102" s="139">
        <f t="shared" si="2"/>
        <v>0</v>
      </c>
      <c r="S102" s="139">
        <v>0</v>
      </c>
      <c r="T102" s="140">
        <f t="shared" si="3"/>
        <v>0</v>
      </c>
      <c r="AR102" s="141" t="s">
        <v>233</v>
      </c>
      <c r="AT102" s="141" t="s">
        <v>277</v>
      </c>
      <c r="AU102" s="141" t="s">
        <v>77</v>
      </c>
      <c r="AY102" s="16" t="s">
        <v>182</v>
      </c>
      <c r="BE102" s="142">
        <f t="shared" si="4"/>
        <v>0</v>
      </c>
      <c r="BF102" s="142">
        <f t="shared" si="5"/>
        <v>0</v>
      </c>
      <c r="BG102" s="142">
        <f t="shared" si="6"/>
        <v>0</v>
      </c>
      <c r="BH102" s="142">
        <f t="shared" si="7"/>
        <v>0</v>
      </c>
      <c r="BI102" s="142">
        <f t="shared" si="8"/>
        <v>0</v>
      </c>
      <c r="BJ102" s="16" t="s">
        <v>77</v>
      </c>
      <c r="BK102" s="142">
        <f t="shared" si="9"/>
        <v>0</v>
      </c>
      <c r="BL102" s="16" t="s">
        <v>190</v>
      </c>
      <c r="BM102" s="141" t="s">
        <v>233</v>
      </c>
    </row>
    <row r="103" spans="2:65" s="1" customFormat="1" ht="16.5" customHeight="1">
      <c r="B103" s="31"/>
      <c r="C103" s="130" t="s">
        <v>217</v>
      </c>
      <c r="D103" s="130" t="s">
        <v>185</v>
      </c>
      <c r="E103" s="131" t="s">
        <v>2206</v>
      </c>
      <c r="F103" s="132" t="s">
        <v>2207</v>
      </c>
      <c r="G103" s="133" t="s">
        <v>286</v>
      </c>
      <c r="H103" s="134">
        <v>1</v>
      </c>
      <c r="I103" s="135"/>
      <c r="J103" s="136">
        <f t="shared" si="0"/>
        <v>0</v>
      </c>
      <c r="K103" s="132" t="s">
        <v>19</v>
      </c>
      <c r="L103" s="31"/>
      <c r="M103" s="137" t="s">
        <v>19</v>
      </c>
      <c r="N103" s="138" t="s">
        <v>41</v>
      </c>
      <c r="P103" s="139">
        <f t="shared" si="1"/>
        <v>0</v>
      </c>
      <c r="Q103" s="139">
        <v>0</v>
      </c>
      <c r="R103" s="139">
        <f t="shared" si="2"/>
        <v>0</v>
      </c>
      <c r="S103" s="139">
        <v>0</v>
      </c>
      <c r="T103" s="140">
        <f t="shared" si="3"/>
        <v>0</v>
      </c>
      <c r="AR103" s="141" t="s">
        <v>190</v>
      </c>
      <c r="AT103" s="141" t="s">
        <v>185</v>
      </c>
      <c r="AU103" s="141" t="s">
        <v>77</v>
      </c>
      <c r="AY103" s="16" t="s">
        <v>182</v>
      </c>
      <c r="BE103" s="142">
        <f t="shared" si="4"/>
        <v>0</v>
      </c>
      <c r="BF103" s="142">
        <f t="shared" si="5"/>
        <v>0</v>
      </c>
      <c r="BG103" s="142">
        <f t="shared" si="6"/>
        <v>0</v>
      </c>
      <c r="BH103" s="142">
        <f t="shared" si="7"/>
        <v>0</v>
      </c>
      <c r="BI103" s="142">
        <f t="shared" si="8"/>
        <v>0</v>
      </c>
      <c r="BJ103" s="16" t="s">
        <v>77</v>
      </c>
      <c r="BK103" s="142">
        <f t="shared" si="9"/>
        <v>0</v>
      </c>
      <c r="BL103" s="16" t="s">
        <v>190</v>
      </c>
      <c r="BM103" s="141" t="s">
        <v>306</v>
      </c>
    </row>
    <row r="104" spans="2:65" s="1" customFormat="1" ht="24.2" customHeight="1">
      <c r="B104" s="31"/>
      <c r="C104" s="165" t="s">
        <v>222</v>
      </c>
      <c r="D104" s="165" t="s">
        <v>277</v>
      </c>
      <c r="E104" s="166" t="s">
        <v>2208</v>
      </c>
      <c r="F104" s="167" t="s">
        <v>2209</v>
      </c>
      <c r="G104" s="168" t="s">
        <v>286</v>
      </c>
      <c r="H104" s="169">
        <v>1</v>
      </c>
      <c r="I104" s="170"/>
      <c r="J104" s="171">
        <f t="shared" si="0"/>
        <v>0</v>
      </c>
      <c r="K104" s="167" t="s">
        <v>19</v>
      </c>
      <c r="L104" s="172"/>
      <c r="M104" s="173" t="s">
        <v>19</v>
      </c>
      <c r="N104" s="174" t="s">
        <v>41</v>
      </c>
      <c r="P104" s="139">
        <f t="shared" si="1"/>
        <v>0</v>
      </c>
      <c r="Q104" s="139">
        <v>0</v>
      </c>
      <c r="R104" s="139">
        <f t="shared" si="2"/>
        <v>0</v>
      </c>
      <c r="S104" s="139">
        <v>0</v>
      </c>
      <c r="T104" s="140">
        <f t="shared" si="3"/>
        <v>0</v>
      </c>
      <c r="AR104" s="141" t="s">
        <v>233</v>
      </c>
      <c r="AT104" s="141" t="s">
        <v>277</v>
      </c>
      <c r="AU104" s="141" t="s">
        <v>77</v>
      </c>
      <c r="AY104" s="16" t="s">
        <v>182</v>
      </c>
      <c r="BE104" s="142">
        <f t="shared" si="4"/>
        <v>0</v>
      </c>
      <c r="BF104" s="142">
        <f t="shared" si="5"/>
        <v>0</v>
      </c>
      <c r="BG104" s="142">
        <f t="shared" si="6"/>
        <v>0</v>
      </c>
      <c r="BH104" s="142">
        <f t="shared" si="7"/>
        <v>0</v>
      </c>
      <c r="BI104" s="142">
        <f t="shared" si="8"/>
        <v>0</v>
      </c>
      <c r="BJ104" s="16" t="s">
        <v>77</v>
      </c>
      <c r="BK104" s="142">
        <f t="shared" si="9"/>
        <v>0</v>
      </c>
      <c r="BL104" s="16" t="s">
        <v>190</v>
      </c>
      <c r="BM104" s="141" t="s">
        <v>317</v>
      </c>
    </row>
    <row r="105" spans="2:65" s="1" customFormat="1" ht="24.2" customHeight="1">
      <c r="B105" s="31"/>
      <c r="C105" s="165" t="s">
        <v>228</v>
      </c>
      <c r="D105" s="165" t="s">
        <v>277</v>
      </c>
      <c r="E105" s="166" t="s">
        <v>2210</v>
      </c>
      <c r="F105" s="167" t="s">
        <v>2211</v>
      </c>
      <c r="G105" s="168" t="s">
        <v>286</v>
      </c>
      <c r="H105" s="169">
        <v>3</v>
      </c>
      <c r="I105" s="170"/>
      <c r="J105" s="171">
        <f t="shared" si="0"/>
        <v>0</v>
      </c>
      <c r="K105" s="167" t="s">
        <v>19</v>
      </c>
      <c r="L105" s="172"/>
      <c r="M105" s="173" t="s">
        <v>19</v>
      </c>
      <c r="N105" s="174" t="s">
        <v>41</v>
      </c>
      <c r="P105" s="139">
        <f t="shared" si="1"/>
        <v>0</v>
      </c>
      <c r="Q105" s="139">
        <v>0</v>
      </c>
      <c r="R105" s="139">
        <f t="shared" si="2"/>
        <v>0</v>
      </c>
      <c r="S105" s="139">
        <v>0</v>
      </c>
      <c r="T105" s="140">
        <f t="shared" si="3"/>
        <v>0</v>
      </c>
      <c r="AR105" s="141" t="s">
        <v>233</v>
      </c>
      <c r="AT105" s="141" t="s">
        <v>277</v>
      </c>
      <c r="AU105" s="141" t="s">
        <v>77</v>
      </c>
      <c r="AY105" s="16" t="s">
        <v>182</v>
      </c>
      <c r="BE105" s="142">
        <f t="shared" si="4"/>
        <v>0</v>
      </c>
      <c r="BF105" s="142">
        <f t="shared" si="5"/>
        <v>0</v>
      </c>
      <c r="BG105" s="142">
        <f t="shared" si="6"/>
        <v>0</v>
      </c>
      <c r="BH105" s="142">
        <f t="shared" si="7"/>
        <v>0</v>
      </c>
      <c r="BI105" s="142">
        <f t="shared" si="8"/>
        <v>0</v>
      </c>
      <c r="BJ105" s="16" t="s">
        <v>77</v>
      </c>
      <c r="BK105" s="142">
        <f t="shared" si="9"/>
        <v>0</v>
      </c>
      <c r="BL105" s="16" t="s">
        <v>190</v>
      </c>
      <c r="BM105" s="141" t="s">
        <v>333</v>
      </c>
    </row>
    <row r="106" spans="2:65" s="1" customFormat="1" ht="16.5" customHeight="1">
      <c r="B106" s="31"/>
      <c r="C106" s="165" t="s">
        <v>233</v>
      </c>
      <c r="D106" s="165" t="s">
        <v>277</v>
      </c>
      <c r="E106" s="166" t="s">
        <v>2212</v>
      </c>
      <c r="F106" s="167" t="s">
        <v>2213</v>
      </c>
      <c r="G106" s="168" t="s">
        <v>286</v>
      </c>
      <c r="H106" s="169">
        <v>1</v>
      </c>
      <c r="I106" s="170"/>
      <c r="J106" s="171">
        <f t="shared" si="0"/>
        <v>0</v>
      </c>
      <c r="K106" s="167" t="s">
        <v>19</v>
      </c>
      <c r="L106" s="172"/>
      <c r="M106" s="173" t="s">
        <v>19</v>
      </c>
      <c r="N106" s="174" t="s">
        <v>41</v>
      </c>
      <c r="P106" s="139">
        <f t="shared" si="1"/>
        <v>0</v>
      </c>
      <c r="Q106" s="139">
        <v>0</v>
      </c>
      <c r="R106" s="139">
        <f t="shared" si="2"/>
        <v>0</v>
      </c>
      <c r="S106" s="139">
        <v>0</v>
      </c>
      <c r="T106" s="140">
        <f t="shared" si="3"/>
        <v>0</v>
      </c>
      <c r="AR106" s="141" t="s">
        <v>233</v>
      </c>
      <c r="AT106" s="141" t="s">
        <v>277</v>
      </c>
      <c r="AU106" s="141" t="s">
        <v>77</v>
      </c>
      <c r="AY106" s="16" t="s">
        <v>182</v>
      </c>
      <c r="BE106" s="142">
        <f t="shared" si="4"/>
        <v>0</v>
      </c>
      <c r="BF106" s="142">
        <f t="shared" si="5"/>
        <v>0</v>
      </c>
      <c r="BG106" s="142">
        <f t="shared" si="6"/>
        <v>0</v>
      </c>
      <c r="BH106" s="142">
        <f t="shared" si="7"/>
        <v>0</v>
      </c>
      <c r="BI106" s="142">
        <f t="shared" si="8"/>
        <v>0</v>
      </c>
      <c r="BJ106" s="16" t="s">
        <v>77</v>
      </c>
      <c r="BK106" s="142">
        <f t="shared" si="9"/>
        <v>0</v>
      </c>
      <c r="BL106" s="16" t="s">
        <v>190</v>
      </c>
      <c r="BM106" s="141" t="s">
        <v>336</v>
      </c>
    </row>
    <row r="107" spans="2:65" s="1" customFormat="1" ht="16.5" customHeight="1">
      <c r="B107" s="31"/>
      <c r="C107" s="165" t="s">
        <v>183</v>
      </c>
      <c r="D107" s="165" t="s">
        <v>277</v>
      </c>
      <c r="E107" s="166" t="s">
        <v>2214</v>
      </c>
      <c r="F107" s="167" t="s">
        <v>2215</v>
      </c>
      <c r="G107" s="168" t="s">
        <v>286</v>
      </c>
      <c r="H107" s="169">
        <v>1</v>
      </c>
      <c r="I107" s="170"/>
      <c r="J107" s="171">
        <f t="shared" si="0"/>
        <v>0</v>
      </c>
      <c r="K107" s="167" t="s">
        <v>19</v>
      </c>
      <c r="L107" s="172"/>
      <c r="M107" s="173" t="s">
        <v>19</v>
      </c>
      <c r="N107" s="174" t="s">
        <v>41</v>
      </c>
      <c r="P107" s="139">
        <f t="shared" si="1"/>
        <v>0</v>
      </c>
      <c r="Q107" s="139">
        <v>0</v>
      </c>
      <c r="R107" s="139">
        <f t="shared" si="2"/>
        <v>0</v>
      </c>
      <c r="S107" s="139">
        <v>0</v>
      </c>
      <c r="T107" s="140">
        <f t="shared" si="3"/>
        <v>0</v>
      </c>
      <c r="AR107" s="141" t="s">
        <v>233</v>
      </c>
      <c r="AT107" s="141" t="s">
        <v>277</v>
      </c>
      <c r="AU107" s="141" t="s">
        <v>77</v>
      </c>
      <c r="AY107" s="16" t="s">
        <v>182</v>
      </c>
      <c r="BE107" s="142">
        <f t="shared" si="4"/>
        <v>0</v>
      </c>
      <c r="BF107" s="142">
        <f t="shared" si="5"/>
        <v>0</v>
      </c>
      <c r="BG107" s="142">
        <f t="shared" si="6"/>
        <v>0</v>
      </c>
      <c r="BH107" s="142">
        <f t="shared" si="7"/>
        <v>0</v>
      </c>
      <c r="BI107" s="142">
        <f t="shared" si="8"/>
        <v>0</v>
      </c>
      <c r="BJ107" s="16" t="s">
        <v>77</v>
      </c>
      <c r="BK107" s="142">
        <f t="shared" si="9"/>
        <v>0</v>
      </c>
      <c r="BL107" s="16" t="s">
        <v>190</v>
      </c>
      <c r="BM107" s="141" t="s">
        <v>355</v>
      </c>
    </row>
    <row r="108" spans="2:65" s="1" customFormat="1" ht="16.5" customHeight="1">
      <c r="B108" s="31"/>
      <c r="C108" s="165" t="s">
        <v>306</v>
      </c>
      <c r="D108" s="165" t="s">
        <v>277</v>
      </c>
      <c r="E108" s="166" t="s">
        <v>2216</v>
      </c>
      <c r="F108" s="167" t="s">
        <v>2217</v>
      </c>
      <c r="G108" s="168" t="s">
        <v>286</v>
      </c>
      <c r="H108" s="169">
        <v>1</v>
      </c>
      <c r="I108" s="170"/>
      <c r="J108" s="171">
        <f t="shared" si="0"/>
        <v>0</v>
      </c>
      <c r="K108" s="167" t="s">
        <v>19</v>
      </c>
      <c r="L108" s="172"/>
      <c r="M108" s="173" t="s">
        <v>19</v>
      </c>
      <c r="N108" s="174" t="s">
        <v>41</v>
      </c>
      <c r="P108" s="139">
        <f t="shared" si="1"/>
        <v>0</v>
      </c>
      <c r="Q108" s="139">
        <v>0</v>
      </c>
      <c r="R108" s="139">
        <f t="shared" si="2"/>
        <v>0</v>
      </c>
      <c r="S108" s="139">
        <v>0</v>
      </c>
      <c r="T108" s="140">
        <f t="shared" si="3"/>
        <v>0</v>
      </c>
      <c r="AR108" s="141" t="s">
        <v>233</v>
      </c>
      <c r="AT108" s="141" t="s">
        <v>277</v>
      </c>
      <c r="AU108" s="141" t="s">
        <v>77</v>
      </c>
      <c r="AY108" s="16" t="s">
        <v>182</v>
      </c>
      <c r="BE108" s="142">
        <f t="shared" si="4"/>
        <v>0</v>
      </c>
      <c r="BF108" s="142">
        <f t="shared" si="5"/>
        <v>0</v>
      </c>
      <c r="BG108" s="142">
        <f t="shared" si="6"/>
        <v>0</v>
      </c>
      <c r="BH108" s="142">
        <f t="shared" si="7"/>
        <v>0</v>
      </c>
      <c r="BI108" s="142">
        <f t="shared" si="8"/>
        <v>0</v>
      </c>
      <c r="BJ108" s="16" t="s">
        <v>77</v>
      </c>
      <c r="BK108" s="142">
        <f t="shared" si="9"/>
        <v>0</v>
      </c>
      <c r="BL108" s="16" t="s">
        <v>190</v>
      </c>
      <c r="BM108" s="141" t="s">
        <v>363</v>
      </c>
    </row>
    <row r="109" spans="2:63" s="11" customFormat="1" ht="25.9" customHeight="1">
      <c r="B109" s="118"/>
      <c r="D109" s="119" t="s">
        <v>69</v>
      </c>
      <c r="E109" s="120" t="s">
        <v>2095</v>
      </c>
      <c r="F109" s="120" t="s">
        <v>2096</v>
      </c>
      <c r="I109" s="121"/>
      <c r="J109" s="122">
        <f>BK109</f>
        <v>0</v>
      </c>
      <c r="L109" s="118"/>
      <c r="M109" s="123"/>
      <c r="P109" s="124">
        <f>SUM(P110:P151)</f>
        <v>0</v>
      </c>
      <c r="R109" s="124">
        <f>SUM(R110:R151)</f>
        <v>0</v>
      </c>
      <c r="T109" s="125">
        <f>SUM(T110:T151)</f>
        <v>0</v>
      </c>
      <c r="AR109" s="119" t="s">
        <v>77</v>
      </c>
      <c r="AT109" s="126" t="s">
        <v>69</v>
      </c>
      <c r="AU109" s="126" t="s">
        <v>70</v>
      </c>
      <c r="AY109" s="119" t="s">
        <v>182</v>
      </c>
      <c r="BK109" s="127">
        <f>SUM(BK110:BK151)</f>
        <v>0</v>
      </c>
    </row>
    <row r="110" spans="2:65" s="1" customFormat="1" ht="24.2" customHeight="1">
      <c r="B110" s="31"/>
      <c r="C110" s="130" t="s">
        <v>311</v>
      </c>
      <c r="D110" s="130" t="s">
        <v>185</v>
      </c>
      <c r="E110" s="131" t="s">
        <v>2218</v>
      </c>
      <c r="F110" s="132" t="s">
        <v>2219</v>
      </c>
      <c r="G110" s="133" t="s">
        <v>286</v>
      </c>
      <c r="H110" s="134">
        <v>3</v>
      </c>
      <c r="I110" s="135"/>
      <c r="J110" s="136">
        <f aca="true" t="shared" si="10" ref="J110:J151">ROUND(I110*H110,2)</f>
        <v>0</v>
      </c>
      <c r="K110" s="132" t="s">
        <v>19</v>
      </c>
      <c r="L110" s="31"/>
      <c r="M110" s="137" t="s">
        <v>19</v>
      </c>
      <c r="N110" s="138" t="s">
        <v>41</v>
      </c>
      <c r="P110" s="139">
        <f aca="true" t="shared" si="11" ref="P110:P151">O110*H110</f>
        <v>0</v>
      </c>
      <c r="Q110" s="139">
        <v>0</v>
      </c>
      <c r="R110" s="139">
        <f aca="true" t="shared" si="12" ref="R110:R151">Q110*H110</f>
        <v>0</v>
      </c>
      <c r="S110" s="139">
        <v>0</v>
      </c>
      <c r="T110" s="140">
        <f aca="true" t="shared" si="13" ref="T110:T151">S110*H110</f>
        <v>0</v>
      </c>
      <c r="AR110" s="141" t="s">
        <v>190</v>
      </c>
      <c r="AT110" s="141" t="s">
        <v>185</v>
      </c>
      <c r="AU110" s="141" t="s">
        <v>77</v>
      </c>
      <c r="AY110" s="16" t="s">
        <v>182</v>
      </c>
      <c r="BE110" s="142">
        <f aca="true" t="shared" si="14" ref="BE110:BE151">IF(N110="základní",J110,0)</f>
        <v>0</v>
      </c>
      <c r="BF110" s="142">
        <f aca="true" t="shared" si="15" ref="BF110:BF151">IF(N110="snížená",J110,0)</f>
        <v>0</v>
      </c>
      <c r="BG110" s="142">
        <f aca="true" t="shared" si="16" ref="BG110:BG151">IF(N110="zákl. přenesená",J110,0)</f>
        <v>0</v>
      </c>
      <c r="BH110" s="142">
        <f aca="true" t="shared" si="17" ref="BH110:BH151">IF(N110="sníž. přenesená",J110,0)</f>
        <v>0</v>
      </c>
      <c r="BI110" s="142">
        <f aca="true" t="shared" si="18" ref="BI110:BI151">IF(N110="nulová",J110,0)</f>
        <v>0</v>
      </c>
      <c r="BJ110" s="16" t="s">
        <v>77</v>
      </c>
      <c r="BK110" s="142">
        <f aca="true" t="shared" si="19" ref="BK110:BK151">ROUND(I110*H110,2)</f>
        <v>0</v>
      </c>
      <c r="BL110" s="16" t="s">
        <v>190</v>
      </c>
      <c r="BM110" s="141" t="s">
        <v>374</v>
      </c>
    </row>
    <row r="111" spans="2:65" s="1" customFormat="1" ht="49.15" customHeight="1">
      <c r="B111" s="31"/>
      <c r="C111" s="165" t="s">
        <v>317</v>
      </c>
      <c r="D111" s="165" t="s">
        <v>277</v>
      </c>
      <c r="E111" s="166" t="s">
        <v>2220</v>
      </c>
      <c r="F111" s="167" t="s">
        <v>2221</v>
      </c>
      <c r="G111" s="168" t="s">
        <v>2181</v>
      </c>
      <c r="H111" s="169">
        <v>1</v>
      </c>
      <c r="I111" s="170"/>
      <c r="J111" s="171">
        <f t="shared" si="10"/>
        <v>0</v>
      </c>
      <c r="K111" s="167" t="s">
        <v>19</v>
      </c>
      <c r="L111" s="172"/>
      <c r="M111" s="173" t="s">
        <v>19</v>
      </c>
      <c r="N111" s="174" t="s">
        <v>41</v>
      </c>
      <c r="P111" s="139">
        <f t="shared" si="11"/>
        <v>0</v>
      </c>
      <c r="Q111" s="139">
        <v>0</v>
      </c>
      <c r="R111" s="139">
        <f t="shared" si="12"/>
        <v>0</v>
      </c>
      <c r="S111" s="139">
        <v>0</v>
      </c>
      <c r="T111" s="140">
        <f t="shared" si="13"/>
        <v>0</v>
      </c>
      <c r="AR111" s="141" t="s">
        <v>233</v>
      </c>
      <c r="AT111" s="141" t="s">
        <v>277</v>
      </c>
      <c r="AU111" s="141" t="s">
        <v>77</v>
      </c>
      <c r="AY111" s="16" t="s">
        <v>182</v>
      </c>
      <c r="BE111" s="142">
        <f t="shared" si="14"/>
        <v>0</v>
      </c>
      <c r="BF111" s="142">
        <f t="shared" si="15"/>
        <v>0</v>
      </c>
      <c r="BG111" s="142">
        <f t="shared" si="16"/>
        <v>0</v>
      </c>
      <c r="BH111" s="142">
        <f t="shared" si="17"/>
        <v>0</v>
      </c>
      <c r="BI111" s="142">
        <f t="shared" si="18"/>
        <v>0</v>
      </c>
      <c r="BJ111" s="16" t="s">
        <v>77</v>
      </c>
      <c r="BK111" s="142">
        <f t="shared" si="19"/>
        <v>0</v>
      </c>
      <c r="BL111" s="16" t="s">
        <v>190</v>
      </c>
      <c r="BM111" s="141" t="s">
        <v>386</v>
      </c>
    </row>
    <row r="112" spans="2:65" s="1" customFormat="1" ht="16.5" customHeight="1">
      <c r="B112" s="31"/>
      <c r="C112" s="165" t="s">
        <v>324</v>
      </c>
      <c r="D112" s="165" t="s">
        <v>277</v>
      </c>
      <c r="E112" s="166" t="s">
        <v>2212</v>
      </c>
      <c r="F112" s="167" t="s">
        <v>2213</v>
      </c>
      <c r="G112" s="168" t="s">
        <v>286</v>
      </c>
      <c r="H112" s="169">
        <v>61</v>
      </c>
      <c r="I112" s="170"/>
      <c r="J112" s="171">
        <f t="shared" si="10"/>
        <v>0</v>
      </c>
      <c r="K112" s="167" t="s">
        <v>19</v>
      </c>
      <c r="L112" s="172"/>
      <c r="M112" s="173" t="s">
        <v>19</v>
      </c>
      <c r="N112" s="174" t="s">
        <v>41</v>
      </c>
      <c r="P112" s="139">
        <f t="shared" si="11"/>
        <v>0</v>
      </c>
      <c r="Q112" s="139">
        <v>0</v>
      </c>
      <c r="R112" s="139">
        <f t="shared" si="12"/>
        <v>0</v>
      </c>
      <c r="S112" s="139">
        <v>0</v>
      </c>
      <c r="T112" s="140">
        <f t="shared" si="13"/>
        <v>0</v>
      </c>
      <c r="AR112" s="141" t="s">
        <v>233</v>
      </c>
      <c r="AT112" s="141" t="s">
        <v>277</v>
      </c>
      <c r="AU112" s="141" t="s">
        <v>77</v>
      </c>
      <c r="AY112" s="16" t="s">
        <v>182</v>
      </c>
      <c r="BE112" s="142">
        <f t="shared" si="14"/>
        <v>0</v>
      </c>
      <c r="BF112" s="142">
        <f t="shared" si="15"/>
        <v>0</v>
      </c>
      <c r="BG112" s="142">
        <f t="shared" si="16"/>
        <v>0</v>
      </c>
      <c r="BH112" s="142">
        <f t="shared" si="17"/>
        <v>0</v>
      </c>
      <c r="BI112" s="142">
        <f t="shared" si="18"/>
        <v>0</v>
      </c>
      <c r="BJ112" s="16" t="s">
        <v>77</v>
      </c>
      <c r="BK112" s="142">
        <f t="shared" si="19"/>
        <v>0</v>
      </c>
      <c r="BL112" s="16" t="s">
        <v>190</v>
      </c>
      <c r="BM112" s="141" t="s">
        <v>401</v>
      </c>
    </row>
    <row r="113" spans="2:65" s="1" customFormat="1" ht="16.5" customHeight="1">
      <c r="B113" s="31"/>
      <c r="C113" s="165" t="s">
        <v>333</v>
      </c>
      <c r="D113" s="165" t="s">
        <v>277</v>
      </c>
      <c r="E113" s="166" t="s">
        <v>2214</v>
      </c>
      <c r="F113" s="167" t="s">
        <v>2215</v>
      </c>
      <c r="G113" s="168" t="s">
        <v>286</v>
      </c>
      <c r="H113" s="169">
        <v>4</v>
      </c>
      <c r="I113" s="170"/>
      <c r="J113" s="171">
        <f t="shared" si="10"/>
        <v>0</v>
      </c>
      <c r="K113" s="167" t="s">
        <v>19</v>
      </c>
      <c r="L113" s="172"/>
      <c r="M113" s="173" t="s">
        <v>19</v>
      </c>
      <c r="N113" s="174" t="s">
        <v>41</v>
      </c>
      <c r="P113" s="139">
        <f t="shared" si="11"/>
        <v>0</v>
      </c>
      <c r="Q113" s="139">
        <v>0</v>
      </c>
      <c r="R113" s="139">
        <f t="shared" si="12"/>
        <v>0</v>
      </c>
      <c r="S113" s="139">
        <v>0</v>
      </c>
      <c r="T113" s="140">
        <f t="shared" si="13"/>
        <v>0</v>
      </c>
      <c r="AR113" s="141" t="s">
        <v>233</v>
      </c>
      <c r="AT113" s="141" t="s">
        <v>277</v>
      </c>
      <c r="AU113" s="141" t="s">
        <v>77</v>
      </c>
      <c r="AY113" s="16" t="s">
        <v>182</v>
      </c>
      <c r="BE113" s="142">
        <f t="shared" si="14"/>
        <v>0</v>
      </c>
      <c r="BF113" s="142">
        <f t="shared" si="15"/>
        <v>0</v>
      </c>
      <c r="BG113" s="142">
        <f t="shared" si="16"/>
        <v>0</v>
      </c>
      <c r="BH113" s="142">
        <f t="shared" si="17"/>
        <v>0</v>
      </c>
      <c r="BI113" s="142">
        <f t="shared" si="18"/>
        <v>0</v>
      </c>
      <c r="BJ113" s="16" t="s">
        <v>77</v>
      </c>
      <c r="BK113" s="142">
        <f t="shared" si="19"/>
        <v>0</v>
      </c>
      <c r="BL113" s="16" t="s">
        <v>190</v>
      </c>
      <c r="BM113" s="141" t="s">
        <v>413</v>
      </c>
    </row>
    <row r="114" spans="2:65" s="1" customFormat="1" ht="24.2" customHeight="1">
      <c r="B114" s="31"/>
      <c r="C114" s="130" t="s">
        <v>8</v>
      </c>
      <c r="D114" s="130" t="s">
        <v>185</v>
      </c>
      <c r="E114" s="131" t="s">
        <v>2202</v>
      </c>
      <c r="F114" s="132" t="s">
        <v>2203</v>
      </c>
      <c r="G114" s="133" t="s">
        <v>292</v>
      </c>
      <c r="H114" s="134">
        <v>20</v>
      </c>
      <c r="I114" s="135"/>
      <c r="J114" s="136">
        <f t="shared" si="10"/>
        <v>0</v>
      </c>
      <c r="K114" s="132" t="s">
        <v>19</v>
      </c>
      <c r="L114" s="31"/>
      <c r="M114" s="137" t="s">
        <v>19</v>
      </c>
      <c r="N114" s="138" t="s">
        <v>41</v>
      </c>
      <c r="P114" s="139">
        <f t="shared" si="11"/>
        <v>0</v>
      </c>
      <c r="Q114" s="139">
        <v>0</v>
      </c>
      <c r="R114" s="139">
        <f t="shared" si="12"/>
        <v>0</v>
      </c>
      <c r="S114" s="139">
        <v>0</v>
      </c>
      <c r="T114" s="140">
        <f t="shared" si="13"/>
        <v>0</v>
      </c>
      <c r="AR114" s="141" t="s">
        <v>190</v>
      </c>
      <c r="AT114" s="141" t="s">
        <v>185</v>
      </c>
      <c r="AU114" s="141" t="s">
        <v>77</v>
      </c>
      <c r="AY114" s="16" t="s">
        <v>182</v>
      </c>
      <c r="BE114" s="142">
        <f t="shared" si="14"/>
        <v>0</v>
      </c>
      <c r="BF114" s="142">
        <f t="shared" si="15"/>
        <v>0</v>
      </c>
      <c r="BG114" s="142">
        <f t="shared" si="16"/>
        <v>0</v>
      </c>
      <c r="BH114" s="142">
        <f t="shared" si="17"/>
        <v>0</v>
      </c>
      <c r="BI114" s="142">
        <f t="shared" si="18"/>
        <v>0</v>
      </c>
      <c r="BJ114" s="16" t="s">
        <v>77</v>
      </c>
      <c r="BK114" s="142">
        <f t="shared" si="19"/>
        <v>0</v>
      </c>
      <c r="BL114" s="16" t="s">
        <v>190</v>
      </c>
      <c r="BM114" s="141" t="s">
        <v>421</v>
      </c>
    </row>
    <row r="115" spans="2:65" s="1" customFormat="1" ht="16.5" customHeight="1">
      <c r="B115" s="31"/>
      <c r="C115" s="165" t="s">
        <v>336</v>
      </c>
      <c r="D115" s="165" t="s">
        <v>277</v>
      </c>
      <c r="E115" s="166" t="s">
        <v>2204</v>
      </c>
      <c r="F115" s="167" t="s">
        <v>2205</v>
      </c>
      <c r="G115" s="168" t="s">
        <v>292</v>
      </c>
      <c r="H115" s="169">
        <v>20</v>
      </c>
      <c r="I115" s="170"/>
      <c r="J115" s="171">
        <f t="shared" si="10"/>
        <v>0</v>
      </c>
      <c r="K115" s="167" t="s">
        <v>19</v>
      </c>
      <c r="L115" s="172"/>
      <c r="M115" s="173" t="s">
        <v>19</v>
      </c>
      <c r="N115" s="174" t="s">
        <v>41</v>
      </c>
      <c r="P115" s="139">
        <f t="shared" si="11"/>
        <v>0</v>
      </c>
      <c r="Q115" s="139">
        <v>0</v>
      </c>
      <c r="R115" s="139">
        <f t="shared" si="12"/>
        <v>0</v>
      </c>
      <c r="S115" s="139">
        <v>0</v>
      </c>
      <c r="T115" s="140">
        <f t="shared" si="13"/>
        <v>0</v>
      </c>
      <c r="AR115" s="141" t="s">
        <v>233</v>
      </c>
      <c r="AT115" s="141" t="s">
        <v>277</v>
      </c>
      <c r="AU115" s="141" t="s">
        <v>77</v>
      </c>
      <c r="AY115" s="16" t="s">
        <v>182</v>
      </c>
      <c r="BE115" s="142">
        <f t="shared" si="14"/>
        <v>0</v>
      </c>
      <c r="BF115" s="142">
        <f t="shared" si="15"/>
        <v>0</v>
      </c>
      <c r="BG115" s="142">
        <f t="shared" si="16"/>
        <v>0</v>
      </c>
      <c r="BH115" s="142">
        <f t="shared" si="17"/>
        <v>0</v>
      </c>
      <c r="BI115" s="142">
        <f t="shared" si="18"/>
        <v>0</v>
      </c>
      <c r="BJ115" s="16" t="s">
        <v>77</v>
      </c>
      <c r="BK115" s="142">
        <f t="shared" si="19"/>
        <v>0</v>
      </c>
      <c r="BL115" s="16" t="s">
        <v>190</v>
      </c>
      <c r="BM115" s="141" t="s">
        <v>353</v>
      </c>
    </row>
    <row r="116" spans="2:65" s="1" customFormat="1" ht="16.5" customHeight="1">
      <c r="B116" s="31"/>
      <c r="C116" s="130" t="s">
        <v>350</v>
      </c>
      <c r="D116" s="130" t="s">
        <v>185</v>
      </c>
      <c r="E116" s="131" t="s">
        <v>2222</v>
      </c>
      <c r="F116" s="132" t="s">
        <v>2223</v>
      </c>
      <c r="G116" s="133" t="s">
        <v>286</v>
      </c>
      <c r="H116" s="134">
        <v>1</v>
      </c>
      <c r="I116" s="135"/>
      <c r="J116" s="136">
        <f t="shared" si="10"/>
        <v>0</v>
      </c>
      <c r="K116" s="132" t="s">
        <v>19</v>
      </c>
      <c r="L116" s="31"/>
      <c r="M116" s="137" t="s">
        <v>19</v>
      </c>
      <c r="N116" s="138" t="s">
        <v>41</v>
      </c>
      <c r="P116" s="139">
        <f t="shared" si="11"/>
        <v>0</v>
      </c>
      <c r="Q116" s="139">
        <v>0</v>
      </c>
      <c r="R116" s="139">
        <f t="shared" si="12"/>
        <v>0</v>
      </c>
      <c r="S116" s="139">
        <v>0</v>
      </c>
      <c r="T116" s="140">
        <f t="shared" si="13"/>
        <v>0</v>
      </c>
      <c r="AR116" s="141" t="s">
        <v>190</v>
      </c>
      <c r="AT116" s="141" t="s">
        <v>185</v>
      </c>
      <c r="AU116" s="141" t="s">
        <v>77</v>
      </c>
      <c r="AY116" s="16" t="s">
        <v>182</v>
      </c>
      <c r="BE116" s="142">
        <f t="shared" si="14"/>
        <v>0</v>
      </c>
      <c r="BF116" s="142">
        <f t="shared" si="15"/>
        <v>0</v>
      </c>
      <c r="BG116" s="142">
        <f t="shared" si="16"/>
        <v>0</v>
      </c>
      <c r="BH116" s="142">
        <f t="shared" si="17"/>
        <v>0</v>
      </c>
      <c r="BI116" s="142">
        <f t="shared" si="18"/>
        <v>0</v>
      </c>
      <c r="BJ116" s="16" t="s">
        <v>77</v>
      </c>
      <c r="BK116" s="142">
        <f t="shared" si="19"/>
        <v>0</v>
      </c>
      <c r="BL116" s="16" t="s">
        <v>190</v>
      </c>
      <c r="BM116" s="141" t="s">
        <v>600</v>
      </c>
    </row>
    <row r="117" spans="2:65" s="1" customFormat="1" ht="24.2" customHeight="1">
      <c r="B117" s="31"/>
      <c r="C117" s="165" t="s">
        <v>355</v>
      </c>
      <c r="D117" s="165" t="s">
        <v>277</v>
      </c>
      <c r="E117" s="166" t="s">
        <v>2224</v>
      </c>
      <c r="F117" s="167" t="s">
        <v>2225</v>
      </c>
      <c r="G117" s="168" t="s">
        <v>286</v>
      </c>
      <c r="H117" s="169">
        <v>1</v>
      </c>
      <c r="I117" s="170"/>
      <c r="J117" s="171">
        <f t="shared" si="10"/>
        <v>0</v>
      </c>
      <c r="K117" s="167" t="s">
        <v>19</v>
      </c>
      <c r="L117" s="172"/>
      <c r="M117" s="173" t="s">
        <v>19</v>
      </c>
      <c r="N117" s="174" t="s">
        <v>41</v>
      </c>
      <c r="P117" s="139">
        <f t="shared" si="11"/>
        <v>0</v>
      </c>
      <c r="Q117" s="139">
        <v>0</v>
      </c>
      <c r="R117" s="139">
        <f t="shared" si="12"/>
        <v>0</v>
      </c>
      <c r="S117" s="139">
        <v>0</v>
      </c>
      <c r="T117" s="140">
        <f t="shared" si="13"/>
        <v>0</v>
      </c>
      <c r="AR117" s="141" t="s">
        <v>233</v>
      </c>
      <c r="AT117" s="141" t="s">
        <v>277</v>
      </c>
      <c r="AU117" s="141" t="s">
        <v>77</v>
      </c>
      <c r="AY117" s="16" t="s">
        <v>182</v>
      </c>
      <c r="BE117" s="142">
        <f t="shared" si="14"/>
        <v>0</v>
      </c>
      <c r="BF117" s="142">
        <f t="shared" si="15"/>
        <v>0</v>
      </c>
      <c r="BG117" s="142">
        <f t="shared" si="16"/>
        <v>0</v>
      </c>
      <c r="BH117" s="142">
        <f t="shared" si="17"/>
        <v>0</v>
      </c>
      <c r="BI117" s="142">
        <f t="shared" si="18"/>
        <v>0</v>
      </c>
      <c r="BJ117" s="16" t="s">
        <v>77</v>
      </c>
      <c r="BK117" s="142">
        <f t="shared" si="19"/>
        <v>0</v>
      </c>
      <c r="BL117" s="16" t="s">
        <v>190</v>
      </c>
      <c r="BM117" s="141" t="s">
        <v>609</v>
      </c>
    </row>
    <row r="118" spans="2:65" s="1" customFormat="1" ht="16.5" customHeight="1">
      <c r="B118" s="31"/>
      <c r="C118" s="130" t="s">
        <v>360</v>
      </c>
      <c r="D118" s="130" t="s">
        <v>185</v>
      </c>
      <c r="E118" s="131" t="s">
        <v>2226</v>
      </c>
      <c r="F118" s="132" t="s">
        <v>2227</v>
      </c>
      <c r="G118" s="133" t="s">
        <v>286</v>
      </c>
      <c r="H118" s="134">
        <v>1</v>
      </c>
      <c r="I118" s="135"/>
      <c r="J118" s="136">
        <f t="shared" si="10"/>
        <v>0</v>
      </c>
      <c r="K118" s="132" t="s">
        <v>19</v>
      </c>
      <c r="L118" s="31"/>
      <c r="M118" s="137" t="s">
        <v>19</v>
      </c>
      <c r="N118" s="138" t="s">
        <v>41</v>
      </c>
      <c r="P118" s="139">
        <f t="shared" si="11"/>
        <v>0</v>
      </c>
      <c r="Q118" s="139">
        <v>0</v>
      </c>
      <c r="R118" s="139">
        <f t="shared" si="12"/>
        <v>0</v>
      </c>
      <c r="S118" s="139">
        <v>0</v>
      </c>
      <c r="T118" s="140">
        <f t="shared" si="13"/>
        <v>0</v>
      </c>
      <c r="AR118" s="141" t="s">
        <v>190</v>
      </c>
      <c r="AT118" s="141" t="s">
        <v>185</v>
      </c>
      <c r="AU118" s="141" t="s">
        <v>77</v>
      </c>
      <c r="AY118" s="16" t="s">
        <v>182</v>
      </c>
      <c r="BE118" s="142">
        <f t="shared" si="14"/>
        <v>0</v>
      </c>
      <c r="BF118" s="142">
        <f t="shared" si="15"/>
        <v>0</v>
      </c>
      <c r="BG118" s="142">
        <f t="shared" si="16"/>
        <v>0</v>
      </c>
      <c r="BH118" s="142">
        <f t="shared" si="17"/>
        <v>0</v>
      </c>
      <c r="BI118" s="142">
        <f t="shared" si="18"/>
        <v>0</v>
      </c>
      <c r="BJ118" s="16" t="s">
        <v>77</v>
      </c>
      <c r="BK118" s="142">
        <f t="shared" si="19"/>
        <v>0</v>
      </c>
      <c r="BL118" s="16" t="s">
        <v>190</v>
      </c>
      <c r="BM118" s="141" t="s">
        <v>617</v>
      </c>
    </row>
    <row r="119" spans="2:65" s="1" customFormat="1" ht="24.2" customHeight="1">
      <c r="B119" s="31"/>
      <c r="C119" s="165" t="s">
        <v>363</v>
      </c>
      <c r="D119" s="165" t="s">
        <v>277</v>
      </c>
      <c r="E119" s="166" t="s">
        <v>2228</v>
      </c>
      <c r="F119" s="167" t="s">
        <v>2229</v>
      </c>
      <c r="G119" s="168" t="s">
        <v>286</v>
      </c>
      <c r="H119" s="169">
        <v>3</v>
      </c>
      <c r="I119" s="170"/>
      <c r="J119" s="171">
        <f t="shared" si="10"/>
        <v>0</v>
      </c>
      <c r="K119" s="167" t="s">
        <v>19</v>
      </c>
      <c r="L119" s="172"/>
      <c r="M119" s="173" t="s">
        <v>19</v>
      </c>
      <c r="N119" s="174" t="s">
        <v>41</v>
      </c>
      <c r="P119" s="139">
        <f t="shared" si="11"/>
        <v>0</v>
      </c>
      <c r="Q119" s="139">
        <v>0</v>
      </c>
      <c r="R119" s="139">
        <f t="shared" si="12"/>
        <v>0</v>
      </c>
      <c r="S119" s="139">
        <v>0</v>
      </c>
      <c r="T119" s="140">
        <f t="shared" si="13"/>
        <v>0</v>
      </c>
      <c r="AR119" s="141" t="s">
        <v>233</v>
      </c>
      <c r="AT119" s="141" t="s">
        <v>277</v>
      </c>
      <c r="AU119" s="141" t="s">
        <v>77</v>
      </c>
      <c r="AY119" s="16" t="s">
        <v>182</v>
      </c>
      <c r="BE119" s="142">
        <f t="shared" si="14"/>
        <v>0</v>
      </c>
      <c r="BF119" s="142">
        <f t="shared" si="15"/>
        <v>0</v>
      </c>
      <c r="BG119" s="142">
        <f t="shared" si="16"/>
        <v>0</v>
      </c>
      <c r="BH119" s="142">
        <f t="shared" si="17"/>
        <v>0</v>
      </c>
      <c r="BI119" s="142">
        <f t="shared" si="18"/>
        <v>0</v>
      </c>
      <c r="BJ119" s="16" t="s">
        <v>77</v>
      </c>
      <c r="BK119" s="142">
        <f t="shared" si="19"/>
        <v>0</v>
      </c>
      <c r="BL119" s="16" t="s">
        <v>190</v>
      </c>
      <c r="BM119" s="141" t="s">
        <v>626</v>
      </c>
    </row>
    <row r="120" spans="2:65" s="1" customFormat="1" ht="16.5" customHeight="1">
      <c r="B120" s="31"/>
      <c r="C120" s="130" t="s">
        <v>7</v>
      </c>
      <c r="D120" s="130" t="s">
        <v>185</v>
      </c>
      <c r="E120" s="131" t="s">
        <v>2230</v>
      </c>
      <c r="F120" s="132" t="s">
        <v>2231</v>
      </c>
      <c r="G120" s="133" t="s">
        <v>286</v>
      </c>
      <c r="H120" s="134">
        <v>8</v>
      </c>
      <c r="I120" s="135"/>
      <c r="J120" s="136">
        <f t="shared" si="10"/>
        <v>0</v>
      </c>
      <c r="K120" s="132" t="s">
        <v>19</v>
      </c>
      <c r="L120" s="31"/>
      <c r="M120" s="137" t="s">
        <v>19</v>
      </c>
      <c r="N120" s="138" t="s">
        <v>41</v>
      </c>
      <c r="P120" s="139">
        <f t="shared" si="11"/>
        <v>0</v>
      </c>
      <c r="Q120" s="139">
        <v>0</v>
      </c>
      <c r="R120" s="139">
        <f t="shared" si="12"/>
        <v>0</v>
      </c>
      <c r="S120" s="139">
        <v>0</v>
      </c>
      <c r="T120" s="140">
        <f t="shared" si="13"/>
        <v>0</v>
      </c>
      <c r="AR120" s="141" t="s">
        <v>190</v>
      </c>
      <c r="AT120" s="141" t="s">
        <v>185</v>
      </c>
      <c r="AU120" s="141" t="s">
        <v>77</v>
      </c>
      <c r="AY120" s="16" t="s">
        <v>182</v>
      </c>
      <c r="BE120" s="142">
        <f t="shared" si="14"/>
        <v>0</v>
      </c>
      <c r="BF120" s="142">
        <f t="shared" si="15"/>
        <v>0</v>
      </c>
      <c r="BG120" s="142">
        <f t="shared" si="16"/>
        <v>0</v>
      </c>
      <c r="BH120" s="142">
        <f t="shared" si="17"/>
        <v>0</v>
      </c>
      <c r="BI120" s="142">
        <f t="shared" si="18"/>
        <v>0</v>
      </c>
      <c r="BJ120" s="16" t="s">
        <v>77</v>
      </c>
      <c r="BK120" s="142">
        <f t="shared" si="19"/>
        <v>0</v>
      </c>
      <c r="BL120" s="16" t="s">
        <v>190</v>
      </c>
      <c r="BM120" s="141" t="s">
        <v>635</v>
      </c>
    </row>
    <row r="121" spans="2:65" s="1" customFormat="1" ht="24.2" customHeight="1">
      <c r="B121" s="31"/>
      <c r="C121" s="165" t="s">
        <v>374</v>
      </c>
      <c r="D121" s="165" t="s">
        <v>277</v>
      </c>
      <c r="E121" s="166" t="s">
        <v>2232</v>
      </c>
      <c r="F121" s="167" t="s">
        <v>2233</v>
      </c>
      <c r="G121" s="168" t="s">
        <v>286</v>
      </c>
      <c r="H121" s="169">
        <v>8</v>
      </c>
      <c r="I121" s="170"/>
      <c r="J121" s="171">
        <f t="shared" si="10"/>
        <v>0</v>
      </c>
      <c r="K121" s="167" t="s">
        <v>19</v>
      </c>
      <c r="L121" s="172"/>
      <c r="M121" s="173" t="s">
        <v>19</v>
      </c>
      <c r="N121" s="174" t="s">
        <v>41</v>
      </c>
      <c r="P121" s="139">
        <f t="shared" si="11"/>
        <v>0</v>
      </c>
      <c r="Q121" s="139">
        <v>0</v>
      </c>
      <c r="R121" s="139">
        <f t="shared" si="12"/>
        <v>0</v>
      </c>
      <c r="S121" s="139">
        <v>0</v>
      </c>
      <c r="T121" s="140">
        <f t="shared" si="13"/>
        <v>0</v>
      </c>
      <c r="AR121" s="141" t="s">
        <v>233</v>
      </c>
      <c r="AT121" s="141" t="s">
        <v>277</v>
      </c>
      <c r="AU121" s="141" t="s">
        <v>77</v>
      </c>
      <c r="AY121" s="16" t="s">
        <v>182</v>
      </c>
      <c r="BE121" s="142">
        <f t="shared" si="14"/>
        <v>0</v>
      </c>
      <c r="BF121" s="142">
        <f t="shared" si="15"/>
        <v>0</v>
      </c>
      <c r="BG121" s="142">
        <f t="shared" si="16"/>
        <v>0</v>
      </c>
      <c r="BH121" s="142">
        <f t="shared" si="17"/>
        <v>0</v>
      </c>
      <c r="BI121" s="142">
        <f t="shared" si="18"/>
        <v>0</v>
      </c>
      <c r="BJ121" s="16" t="s">
        <v>77</v>
      </c>
      <c r="BK121" s="142">
        <f t="shared" si="19"/>
        <v>0</v>
      </c>
      <c r="BL121" s="16" t="s">
        <v>190</v>
      </c>
      <c r="BM121" s="141" t="s">
        <v>645</v>
      </c>
    </row>
    <row r="122" spans="2:65" s="1" customFormat="1" ht="16.5" customHeight="1">
      <c r="B122" s="31"/>
      <c r="C122" s="130" t="s">
        <v>379</v>
      </c>
      <c r="D122" s="130" t="s">
        <v>185</v>
      </c>
      <c r="E122" s="131" t="s">
        <v>2234</v>
      </c>
      <c r="F122" s="132" t="s">
        <v>2235</v>
      </c>
      <c r="G122" s="133" t="s">
        <v>286</v>
      </c>
      <c r="H122" s="134">
        <v>3</v>
      </c>
      <c r="I122" s="135"/>
      <c r="J122" s="136">
        <f t="shared" si="10"/>
        <v>0</v>
      </c>
      <c r="K122" s="132" t="s">
        <v>19</v>
      </c>
      <c r="L122" s="31"/>
      <c r="M122" s="137" t="s">
        <v>19</v>
      </c>
      <c r="N122" s="138" t="s">
        <v>41</v>
      </c>
      <c r="P122" s="139">
        <f t="shared" si="11"/>
        <v>0</v>
      </c>
      <c r="Q122" s="139">
        <v>0</v>
      </c>
      <c r="R122" s="139">
        <f t="shared" si="12"/>
        <v>0</v>
      </c>
      <c r="S122" s="139">
        <v>0</v>
      </c>
      <c r="T122" s="140">
        <f t="shared" si="13"/>
        <v>0</v>
      </c>
      <c r="AR122" s="141" t="s">
        <v>190</v>
      </c>
      <c r="AT122" s="141" t="s">
        <v>185</v>
      </c>
      <c r="AU122" s="141" t="s">
        <v>77</v>
      </c>
      <c r="AY122" s="16" t="s">
        <v>182</v>
      </c>
      <c r="BE122" s="142">
        <f t="shared" si="14"/>
        <v>0</v>
      </c>
      <c r="BF122" s="142">
        <f t="shared" si="15"/>
        <v>0</v>
      </c>
      <c r="BG122" s="142">
        <f t="shared" si="16"/>
        <v>0</v>
      </c>
      <c r="BH122" s="142">
        <f t="shared" si="17"/>
        <v>0</v>
      </c>
      <c r="BI122" s="142">
        <f t="shared" si="18"/>
        <v>0</v>
      </c>
      <c r="BJ122" s="16" t="s">
        <v>77</v>
      </c>
      <c r="BK122" s="142">
        <f t="shared" si="19"/>
        <v>0</v>
      </c>
      <c r="BL122" s="16" t="s">
        <v>190</v>
      </c>
      <c r="BM122" s="141" t="s">
        <v>655</v>
      </c>
    </row>
    <row r="123" spans="2:65" s="1" customFormat="1" ht="24.2" customHeight="1">
      <c r="B123" s="31"/>
      <c r="C123" s="165" t="s">
        <v>386</v>
      </c>
      <c r="D123" s="165" t="s">
        <v>277</v>
      </c>
      <c r="E123" s="166" t="s">
        <v>2236</v>
      </c>
      <c r="F123" s="167" t="s">
        <v>2237</v>
      </c>
      <c r="G123" s="168" t="s">
        <v>286</v>
      </c>
      <c r="H123" s="169">
        <v>3</v>
      </c>
      <c r="I123" s="170"/>
      <c r="J123" s="171">
        <f t="shared" si="10"/>
        <v>0</v>
      </c>
      <c r="K123" s="167" t="s">
        <v>19</v>
      </c>
      <c r="L123" s="172"/>
      <c r="M123" s="173" t="s">
        <v>19</v>
      </c>
      <c r="N123" s="174" t="s">
        <v>41</v>
      </c>
      <c r="P123" s="139">
        <f t="shared" si="11"/>
        <v>0</v>
      </c>
      <c r="Q123" s="139">
        <v>0</v>
      </c>
      <c r="R123" s="139">
        <f t="shared" si="12"/>
        <v>0</v>
      </c>
      <c r="S123" s="139">
        <v>0</v>
      </c>
      <c r="T123" s="140">
        <f t="shared" si="13"/>
        <v>0</v>
      </c>
      <c r="AR123" s="141" t="s">
        <v>233</v>
      </c>
      <c r="AT123" s="141" t="s">
        <v>277</v>
      </c>
      <c r="AU123" s="141" t="s">
        <v>77</v>
      </c>
      <c r="AY123" s="16" t="s">
        <v>182</v>
      </c>
      <c r="BE123" s="142">
        <f t="shared" si="14"/>
        <v>0</v>
      </c>
      <c r="BF123" s="142">
        <f t="shared" si="15"/>
        <v>0</v>
      </c>
      <c r="BG123" s="142">
        <f t="shared" si="16"/>
        <v>0</v>
      </c>
      <c r="BH123" s="142">
        <f t="shared" si="17"/>
        <v>0</v>
      </c>
      <c r="BI123" s="142">
        <f t="shared" si="18"/>
        <v>0</v>
      </c>
      <c r="BJ123" s="16" t="s">
        <v>77</v>
      </c>
      <c r="BK123" s="142">
        <f t="shared" si="19"/>
        <v>0</v>
      </c>
      <c r="BL123" s="16" t="s">
        <v>190</v>
      </c>
      <c r="BM123" s="141" t="s">
        <v>665</v>
      </c>
    </row>
    <row r="124" spans="2:65" s="1" customFormat="1" ht="16.5" customHeight="1">
      <c r="B124" s="31"/>
      <c r="C124" s="130" t="s">
        <v>390</v>
      </c>
      <c r="D124" s="130" t="s">
        <v>185</v>
      </c>
      <c r="E124" s="131" t="s">
        <v>2238</v>
      </c>
      <c r="F124" s="132" t="s">
        <v>2239</v>
      </c>
      <c r="G124" s="133" t="s">
        <v>286</v>
      </c>
      <c r="H124" s="134">
        <v>125</v>
      </c>
      <c r="I124" s="135"/>
      <c r="J124" s="136">
        <f t="shared" si="10"/>
        <v>0</v>
      </c>
      <c r="K124" s="132" t="s">
        <v>19</v>
      </c>
      <c r="L124" s="31"/>
      <c r="M124" s="137" t="s">
        <v>19</v>
      </c>
      <c r="N124" s="138" t="s">
        <v>41</v>
      </c>
      <c r="P124" s="139">
        <f t="shared" si="11"/>
        <v>0</v>
      </c>
      <c r="Q124" s="139">
        <v>0</v>
      </c>
      <c r="R124" s="139">
        <f t="shared" si="12"/>
        <v>0</v>
      </c>
      <c r="S124" s="139">
        <v>0</v>
      </c>
      <c r="T124" s="140">
        <f t="shared" si="13"/>
        <v>0</v>
      </c>
      <c r="AR124" s="141" t="s">
        <v>190</v>
      </c>
      <c r="AT124" s="141" t="s">
        <v>185</v>
      </c>
      <c r="AU124" s="141" t="s">
        <v>77</v>
      </c>
      <c r="AY124" s="16" t="s">
        <v>182</v>
      </c>
      <c r="BE124" s="142">
        <f t="shared" si="14"/>
        <v>0</v>
      </c>
      <c r="BF124" s="142">
        <f t="shared" si="15"/>
        <v>0</v>
      </c>
      <c r="BG124" s="142">
        <f t="shared" si="16"/>
        <v>0</v>
      </c>
      <c r="BH124" s="142">
        <f t="shared" si="17"/>
        <v>0</v>
      </c>
      <c r="BI124" s="142">
        <f t="shared" si="18"/>
        <v>0</v>
      </c>
      <c r="BJ124" s="16" t="s">
        <v>77</v>
      </c>
      <c r="BK124" s="142">
        <f t="shared" si="19"/>
        <v>0</v>
      </c>
      <c r="BL124" s="16" t="s">
        <v>190</v>
      </c>
      <c r="BM124" s="141" t="s">
        <v>676</v>
      </c>
    </row>
    <row r="125" spans="2:65" s="1" customFormat="1" ht="16.5" customHeight="1">
      <c r="B125" s="31"/>
      <c r="C125" s="165" t="s">
        <v>401</v>
      </c>
      <c r="D125" s="165" t="s">
        <v>277</v>
      </c>
      <c r="E125" s="166" t="s">
        <v>2240</v>
      </c>
      <c r="F125" s="167" t="s">
        <v>2241</v>
      </c>
      <c r="G125" s="168" t="s">
        <v>286</v>
      </c>
      <c r="H125" s="169">
        <v>88</v>
      </c>
      <c r="I125" s="170"/>
      <c r="J125" s="171">
        <f t="shared" si="10"/>
        <v>0</v>
      </c>
      <c r="K125" s="167" t="s">
        <v>19</v>
      </c>
      <c r="L125" s="172"/>
      <c r="M125" s="173" t="s">
        <v>19</v>
      </c>
      <c r="N125" s="174" t="s">
        <v>41</v>
      </c>
      <c r="P125" s="139">
        <f t="shared" si="11"/>
        <v>0</v>
      </c>
      <c r="Q125" s="139">
        <v>0</v>
      </c>
      <c r="R125" s="139">
        <f t="shared" si="12"/>
        <v>0</v>
      </c>
      <c r="S125" s="139">
        <v>0</v>
      </c>
      <c r="T125" s="140">
        <f t="shared" si="13"/>
        <v>0</v>
      </c>
      <c r="AR125" s="141" t="s">
        <v>233</v>
      </c>
      <c r="AT125" s="141" t="s">
        <v>277</v>
      </c>
      <c r="AU125" s="141" t="s">
        <v>77</v>
      </c>
      <c r="AY125" s="16" t="s">
        <v>182</v>
      </c>
      <c r="BE125" s="142">
        <f t="shared" si="14"/>
        <v>0</v>
      </c>
      <c r="BF125" s="142">
        <f t="shared" si="15"/>
        <v>0</v>
      </c>
      <c r="BG125" s="142">
        <f t="shared" si="16"/>
        <v>0</v>
      </c>
      <c r="BH125" s="142">
        <f t="shared" si="17"/>
        <v>0</v>
      </c>
      <c r="BI125" s="142">
        <f t="shared" si="18"/>
        <v>0</v>
      </c>
      <c r="BJ125" s="16" t="s">
        <v>77</v>
      </c>
      <c r="BK125" s="142">
        <f t="shared" si="19"/>
        <v>0</v>
      </c>
      <c r="BL125" s="16" t="s">
        <v>190</v>
      </c>
      <c r="BM125" s="141" t="s">
        <v>689</v>
      </c>
    </row>
    <row r="126" spans="2:65" s="1" customFormat="1" ht="16.5" customHeight="1">
      <c r="B126" s="31"/>
      <c r="C126" s="165" t="s">
        <v>405</v>
      </c>
      <c r="D126" s="165" t="s">
        <v>277</v>
      </c>
      <c r="E126" s="166" t="s">
        <v>2242</v>
      </c>
      <c r="F126" s="167" t="s">
        <v>2243</v>
      </c>
      <c r="G126" s="168" t="s">
        <v>286</v>
      </c>
      <c r="H126" s="169">
        <v>37</v>
      </c>
      <c r="I126" s="170"/>
      <c r="J126" s="171">
        <f t="shared" si="10"/>
        <v>0</v>
      </c>
      <c r="K126" s="167" t="s">
        <v>19</v>
      </c>
      <c r="L126" s="172"/>
      <c r="M126" s="173" t="s">
        <v>19</v>
      </c>
      <c r="N126" s="174" t="s">
        <v>41</v>
      </c>
      <c r="P126" s="139">
        <f t="shared" si="11"/>
        <v>0</v>
      </c>
      <c r="Q126" s="139">
        <v>0</v>
      </c>
      <c r="R126" s="139">
        <f t="shared" si="12"/>
        <v>0</v>
      </c>
      <c r="S126" s="139">
        <v>0</v>
      </c>
      <c r="T126" s="140">
        <f t="shared" si="13"/>
        <v>0</v>
      </c>
      <c r="AR126" s="141" t="s">
        <v>233</v>
      </c>
      <c r="AT126" s="141" t="s">
        <v>277</v>
      </c>
      <c r="AU126" s="141" t="s">
        <v>77</v>
      </c>
      <c r="AY126" s="16" t="s">
        <v>182</v>
      </c>
      <c r="BE126" s="142">
        <f t="shared" si="14"/>
        <v>0</v>
      </c>
      <c r="BF126" s="142">
        <f t="shared" si="15"/>
        <v>0</v>
      </c>
      <c r="BG126" s="142">
        <f t="shared" si="16"/>
        <v>0</v>
      </c>
      <c r="BH126" s="142">
        <f t="shared" si="17"/>
        <v>0</v>
      </c>
      <c r="BI126" s="142">
        <f t="shared" si="18"/>
        <v>0</v>
      </c>
      <c r="BJ126" s="16" t="s">
        <v>77</v>
      </c>
      <c r="BK126" s="142">
        <f t="shared" si="19"/>
        <v>0</v>
      </c>
      <c r="BL126" s="16" t="s">
        <v>190</v>
      </c>
      <c r="BM126" s="141" t="s">
        <v>699</v>
      </c>
    </row>
    <row r="127" spans="2:65" s="1" customFormat="1" ht="16.5" customHeight="1">
      <c r="B127" s="31"/>
      <c r="C127" s="130" t="s">
        <v>413</v>
      </c>
      <c r="D127" s="130" t="s">
        <v>185</v>
      </c>
      <c r="E127" s="131" t="s">
        <v>2244</v>
      </c>
      <c r="F127" s="132" t="s">
        <v>2245</v>
      </c>
      <c r="G127" s="133" t="s">
        <v>286</v>
      </c>
      <c r="H127" s="134">
        <v>1</v>
      </c>
      <c r="I127" s="135"/>
      <c r="J127" s="136">
        <f t="shared" si="10"/>
        <v>0</v>
      </c>
      <c r="K127" s="132" t="s">
        <v>19</v>
      </c>
      <c r="L127" s="31"/>
      <c r="M127" s="137" t="s">
        <v>19</v>
      </c>
      <c r="N127" s="138" t="s">
        <v>41</v>
      </c>
      <c r="P127" s="139">
        <f t="shared" si="11"/>
        <v>0</v>
      </c>
      <c r="Q127" s="139">
        <v>0</v>
      </c>
      <c r="R127" s="139">
        <f t="shared" si="12"/>
        <v>0</v>
      </c>
      <c r="S127" s="139">
        <v>0</v>
      </c>
      <c r="T127" s="140">
        <f t="shared" si="13"/>
        <v>0</v>
      </c>
      <c r="AR127" s="141" t="s">
        <v>190</v>
      </c>
      <c r="AT127" s="141" t="s">
        <v>185</v>
      </c>
      <c r="AU127" s="141" t="s">
        <v>77</v>
      </c>
      <c r="AY127" s="16" t="s">
        <v>182</v>
      </c>
      <c r="BE127" s="142">
        <f t="shared" si="14"/>
        <v>0</v>
      </c>
      <c r="BF127" s="142">
        <f t="shared" si="15"/>
        <v>0</v>
      </c>
      <c r="BG127" s="142">
        <f t="shared" si="16"/>
        <v>0</v>
      </c>
      <c r="BH127" s="142">
        <f t="shared" si="17"/>
        <v>0</v>
      </c>
      <c r="BI127" s="142">
        <f t="shared" si="18"/>
        <v>0</v>
      </c>
      <c r="BJ127" s="16" t="s">
        <v>77</v>
      </c>
      <c r="BK127" s="142">
        <f t="shared" si="19"/>
        <v>0</v>
      </c>
      <c r="BL127" s="16" t="s">
        <v>190</v>
      </c>
      <c r="BM127" s="141" t="s">
        <v>708</v>
      </c>
    </row>
    <row r="128" spans="2:65" s="1" customFormat="1" ht="37.9" customHeight="1">
      <c r="B128" s="31"/>
      <c r="C128" s="165" t="s">
        <v>415</v>
      </c>
      <c r="D128" s="165" t="s">
        <v>277</v>
      </c>
      <c r="E128" s="166" t="s">
        <v>2246</v>
      </c>
      <c r="F128" s="167" t="s">
        <v>2247</v>
      </c>
      <c r="G128" s="168" t="s">
        <v>286</v>
      </c>
      <c r="H128" s="169">
        <v>1</v>
      </c>
      <c r="I128" s="170"/>
      <c r="J128" s="171">
        <f t="shared" si="10"/>
        <v>0</v>
      </c>
      <c r="K128" s="167" t="s">
        <v>19</v>
      </c>
      <c r="L128" s="172"/>
      <c r="M128" s="173" t="s">
        <v>19</v>
      </c>
      <c r="N128" s="174" t="s">
        <v>41</v>
      </c>
      <c r="P128" s="139">
        <f t="shared" si="11"/>
        <v>0</v>
      </c>
      <c r="Q128" s="139">
        <v>0</v>
      </c>
      <c r="R128" s="139">
        <f t="shared" si="12"/>
        <v>0</v>
      </c>
      <c r="S128" s="139">
        <v>0</v>
      </c>
      <c r="T128" s="140">
        <f t="shared" si="13"/>
        <v>0</v>
      </c>
      <c r="AR128" s="141" t="s">
        <v>233</v>
      </c>
      <c r="AT128" s="141" t="s">
        <v>277</v>
      </c>
      <c r="AU128" s="141" t="s">
        <v>77</v>
      </c>
      <c r="AY128" s="16" t="s">
        <v>182</v>
      </c>
      <c r="BE128" s="142">
        <f t="shared" si="14"/>
        <v>0</v>
      </c>
      <c r="BF128" s="142">
        <f t="shared" si="15"/>
        <v>0</v>
      </c>
      <c r="BG128" s="142">
        <f t="shared" si="16"/>
        <v>0</v>
      </c>
      <c r="BH128" s="142">
        <f t="shared" si="17"/>
        <v>0</v>
      </c>
      <c r="BI128" s="142">
        <f t="shared" si="18"/>
        <v>0</v>
      </c>
      <c r="BJ128" s="16" t="s">
        <v>77</v>
      </c>
      <c r="BK128" s="142">
        <f t="shared" si="19"/>
        <v>0</v>
      </c>
      <c r="BL128" s="16" t="s">
        <v>190</v>
      </c>
      <c r="BM128" s="141" t="s">
        <v>720</v>
      </c>
    </row>
    <row r="129" spans="2:65" s="1" customFormat="1" ht="55.5" customHeight="1">
      <c r="B129" s="31"/>
      <c r="C129" s="165" t="s">
        <v>421</v>
      </c>
      <c r="D129" s="165" t="s">
        <v>277</v>
      </c>
      <c r="E129" s="166" t="s">
        <v>2248</v>
      </c>
      <c r="F129" s="167" t="s">
        <v>2249</v>
      </c>
      <c r="G129" s="168" t="s">
        <v>286</v>
      </c>
      <c r="H129" s="169">
        <v>2</v>
      </c>
      <c r="I129" s="170"/>
      <c r="J129" s="171">
        <f t="shared" si="10"/>
        <v>0</v>
      </c>
      <c r="K129" s="167" t="s">
        <v>19</v>
      </c>
      <c r="L129" s="172"/>
      <c r="M129" s="173" t="s">
        <v>19</v>
      </c>
      <c r="N129" s="174" t="s">
        <v>41</v>
      </c>
      <c r="P129" s="139">
        <f t="shared" si="11"/>
        <v>0</v>
      </c>
      <c r="Q129" s="139">
        <v>0</v>
      </c>
      <c r="R129" s="139">
        <f t="shared" si="12"/>
        <v>0</v>
      </c>
      <c r="S129" s="139">
        <v>0</v>
      </c>
      <c r="T129" s="140">
        <f t="shared" si="13"/>
        <v>0</v>
      </c>
      <c r="AR129" s="141" t="s">
        <v>233</v>
      </c>
      <c r="AT129" s="141" t="s">
        <v>277</v>
      </c>
      <c r="AU129" s="141" t="s">
        <v>77</v>
      </c>
      <c r="AY129" s="16" t="s">
        <v>182</v>
      </c>
      <c r="BE129" s="142">
        <f t="shared" si="14"/>
        <v>0</v>
      </c>
      <c r="BF129" s="142">
        <f t="shared" si="15"/>
        <v>0</v>
      </c>
      <c r="BG129" s="142">
        <f t="shared" si="16"/>
        <v>0</v>
      </c>
      <c r="BH129" s="142">
        <f t="shared" si="17"/>
        <v>0</v>
      </c>
      <c r="BI129" s="142">
        <f t="shared" si="18"/>
        <v>0</v>
      </c>
      <c r="BJ129" s="16" t="s">
        <v>77</v>
      </c>
      <c r="BK129" s="142">
        <f t="shared" si="19"/>
        <v>0</v>
      </c>
      <c r="BL129" s="16" t="s">
        <v>190</v>
      </c>
      <c r="BM129" s="141" t="s">
        <v>724</v>
      </c>
    </row>
    <row r="130" spans="2:65" s="1" customFormat="1" ht="24.2" customHeight="1">
      <c r="B130" s="31"/>
      <c r="C130" s="165" t="s">
        <v>425</v>
      </c>
      <c r="D130" s="165" t="s">
        <v>277</v>
      </c>
      <c r="E130" s="166" t="s">
        <v>2250</v>
      </c>
      <c r="F130" s="167" t="s">
        <v>2251</v>
      </c>
      <c r="G130" s="168" t="s">
        <v>286</v>
      </c>
      <c r="H130" s="169">
        <v>2</v>
      </c>
      <c r="I130" s="170"/>
      <c r="J130" s="171">
        <f t="shared" si="10"/>
        <v>0</v>
      </c>
      <c r="K130" s="167" t="s">
        <v>19</v>
      </c>
      <c r="L130" s="172"/>
      <c r="M130" s="173" t="s">
        <v>19</v>
      </c>
      <c r="N130" s="174" t="s">
        <v>41</v>
      </c>
      <c r="P130" s="139">
        <f t="shared" si="11"/>
        <v>0</v>
      </c>
      <c r="Q130" s="139">
        <v>0</v>
      </c>
      <c r="R130" s="139">
        <f t="shared" si="12"/>
        <v>0</v>
      </c>
      <c r="S130" s="139">
        <v>0</v>
      </c>
      <c r="T130" s="140">
        <f t="shared" si="13"/>
        <v>0</v>
      </c>
      <c r="AR130" s="141" t="s">
        <v>233</v>
      </c>
      <c r="AT130" s="141" t="s">
        <v>277</v>
      </c>
      <c r="AU130" s="141" t="s">
        <v>77</v>
      </c>
      <c r="AY130" s="16" t="s">
        <v>182</v>
      </c>
      <c r="BE130" s="142">
        <f t="shared" si="14"/>
        <v>0</v>
      </c>
      <c r="BF130" s="142">
        <f t="shared" si="15"/>
        <v>0</v>
      </c>
      <c r="BG130" s="142">
        <f t="shared" si="16"/>
        <v>0</v>
      </c>
      <c r="BH130" s="142">
        <f t="shared" si="17"/>
        <v>0</v>
      </c>
      <c r="BI130" s="142">
        <f t="shared" si="18"/>
        <v>0</v>
      </c>
      <c r="BJ130" s="16" t="s">
        <v>77</v>
      </c>
      <c r="BK130" s="142">
        <f t="shared" si="19"/>
        <v>0</v>
      </c>
      <c r="BL130" s="16" t="s">
        <v>190</v>
      </c>
      <c r="BM130" s="141" t="s">
        <v>729</v>
      </c>
    </row>
    <row r="131" spans="2:65" s="1" customFormat="1" ht="16.5" customHeight="1">
      <c r="B131" s="31"/>
      <c r="C131" s="130" t="s">
        <v>353</v>
      </c>
      <c r="D131" s="130" t="s">
        <v>185</v>
      </c>
      <c r="E131" s="131" t="s">
        <v>2252</v>
      </c>
      <c r="F131" s="132" t="s">
        <v>2253</v>
      </c>
      <c r="G131" s="133" t="s">
        <v>286</v>
      </c>
      <c r="H131" s="134">
        <v>2</v>
      </c>
      <c r="I131" s="135"/>
      <c r="J131" s="136">
        <f t="shared" si="10"/>
        <v>0</v>
      </c>
      <c r="K131" s="132" t="s">
        <v>19</v>
      </c>
      <c r="L131" s="31"/>
      <c r="M131" s="137" t="s">
        <v>19</v>
      </c>
      <c r="N131" s="138" t="s">
        <v>41</v>
      </c>
      <c r="P131" s="139">
        <f t="shared" si="11"/>
        <v>0</v>
      </c>
      <c r="Q131" s="139">
        <v>0</v>
      </c>
      <c r="R131" s="139">
        <f t="shared" si="12"/>
        <v>0</v>
      </c>
      <c r="S131" s="139">
        <v>0</v>
      </c>
      <c r="T131" s="140">
        <f t="shared" si="13"/>
        <v>0</v>
      </c>
      <c r="AR131" s="141" t="s">
        <v>190</v>
      </c>
      <c r="AT131" s="141" t="s">
        <v>185</v>
      </c>
      <c r="AU131" s="141" t="s">
        <v>77</v>
      </c>
      <c r="AY131" s="16" t="s">
        <v>182</v>
      </c>
      <c r="BE131" s="142">
        <f t="shared" si="14"/>
        <v>0</v>
      </c>
      <c r="BF131" s="142">
        <f t="shared" si="15"/>
        <v>0</v>
      </c>
      <c r="BG131" s="142">
        <f t="shared" si="16"/>
        <v>0</v>
      </c>
      <c r="BH131" s="142">
        <f t="shared" si="17"/>
        <v>0</v>
      </c>
      <c r="BI131" s="142">
        <f t="shared" si="18"/>
        <v>0</v>
      </c>
      <c r="BJ131" s="16" t="s">
        <v>77</v>
      </c>
      <c r="BK131" s="142">
        <f t="shared" si="19"/>
        <v>0</v>
      </c>
      <c r="BL131" s="16" t="s">
        <v>190</v>
      </c>
      <c r="BM131" s="141" t="s">
        <v>739</v>
      </c>
    </row>
    <row r="132" spans="2:65" s="1" customFormat="1" ht="16.5" customHeight="1">
      <c r="B132" s="31"/>
      <c r="C132" s="165" t="s">
        <v>434</v>
      </c>
      <c r="D132" s="165" t="s">
        <v>277</v>
      </c>
      <c r="E132" s="166" t="s">
        <v>2254</v>
      </c>
      <c r="F132" s="167" t="s">
        <v>2255</v>
      </c>
      <c r="G132" s="168" t="s">
        <v>286</v>
      </c>
      <c r="H132" s="169">
        <v>1</v>
      </c>
      <c r="I132" s="170"/>
      <c r="J132" s="171">
        <f t="shared" si="10"/>
        <v>0</v>
      </c>
      <c r="K132" s="167" t="s">
        <v>19</v>
      </c>
      <c r="L132" s="172"/>
      <c r="M132" s="173" t="s">
        <v>19</v>
      </c>
      <c r="N132" s="174" t="s">
        <v>41</v>
      </c>
      <c r="P132" s="139">
        <f t="shared" si="11"/>
        <v>0</v>
      </c>
      <c r="Q132" s="139">
        <v>0</v>
      </c>
      <c r="R132" s="139">
        <f t="shared" si="12"/>
        <v>0</v>
      </c>
      <c r="S132" s="139">
        <v>0</v>
      </c>
      <c r="T132" s="140">
        <f t="shared" si="13"/>
        <v>0</v>
      </c>
      <c r="AR132" s="141" t="s">
        <v>233</v>
      </c>
      <c r="AT132" s="141" t="s">
        <v>277</v>
      </c>
      <c r="AU132" s="141" t="s">
        <v>77</v>
      </c>
      <c r="AY132" s="16" t="s">
        <v>182</v>
      </c>
      <c r="BE132" s="142">
        <f t="shared" si="14"/>
        <v>0</v>
      </c>
      <c r="BF132" s="142">
        <f t="shared" si="15"/>
        <v>0</v>
      </c>
      <c r="BG132" s="142">
        <f t="shared" si="16"/>
        <v>0</v>
      </c>
      <c r="BH132" s="142">
        <f t="shared" si="17"/>
        <v>0</v>
      </c>
      <c r="BI132" s="142">
        <f t="shared" si="18"/>
        <v>0</v>
      </c>
      <c r="BJ132" s="16" t="s">
        <v>77</v>
      </c>
      <c r="BK132" s="142">
        <f t="shared" si="19"/>
        <v>0</v>
      </c>
      <c r="BL132" s="16" t="s">
        <v>190</v>
      </c>
      <c r="BM132" s="141" t="s">
        <v>746</v>
      </c>
    </row>
    <row r="133" spans="2:65" s="1" customFormat="1" ht="16.5" customHeight="1">
      <c r="B133" s="31"/>
      <c r="C133" s="165" t="s">
        <v>600</v>
      </c>
      <c r="D133" s="165" t="s">
        <v>277</v>
      </c>
      <c r="E133" s="166" t="s">
        <v>2256</v>
      </c>
      <c r="F133" s="167" t="s">
        <v>2257</v>
      </c>
      <c r="G133" s="168" t="s">
        <v>286</v>
      </c>
      <c r="H133" s="169">
        <v>1</v>
      </c>
      <c r="I133" s="170"/>
      <c r="J133" s="171">
        <f t="shared" si="10"/>
        <v>0</v>
      </c>
      <c r="K133" s="167" t="s">
        <v>19</v>
      </c>
      <c r="L133" s="172"/>
      <c r="M133" s="173" t="s">
        <v>19</v>
      </c>
      <c r="N133" s="174" t="s">
        <v>41</v>
      </c>
      <c r="P133" s="139">
        <f t="shared" si="11"/>
        <v>0</v>
      </c>
      <c r="Q133" s="139">
        <v>0</v>
      </c>
      <c r="R133" s="139">
        <f t="shared" si="12"/>
        <v>0</v>
      </c>
      <c r="S133" s="139">
        <v>0</v>
      </c>
      <c r="T133" s="140">
        <f t="shared" si="13"/>
        <v>0</v>
      </c>
      <c r="AR133" s="141" t="s">
        <v>233</v>
      </c>
      <c r="AT133" s="141" t="s">
        <v>277</v>
      </c>
      <c r="AU133" s="141" t="s">
        <v>77</v>
      </c>
      <c r="AY133" s="16" t="s">
        <v>182</v>
      </c>
      <c r="BE133" s="142">
        <f t="shared" si="14"/>
        <v>0</v>
      </c>
      <c r="BF133" s="142">
        <f t="shared" si="15"/>
        <v>0</v>
      </c>
      <c r="BG133" s="142">
        <f t="shared" si="16"/>
        <v>0</v>
      </c>
      <c r="BH133" s="142">
        <f t="shared" si="17"/>
        <v>0</v>
      </c>
      <c r="BI133" s="142">
        <f t="shared" si="18"/>
        <v>0</v>
      </c>
      <c r="BJ133" s="16" t="s">
        <v>77</v>
      </c>
      <c r="BK133" s="142">
        <f t="shared" si="19"/>
        <v>0</v>
      </c>
      <c r="BL133" s="16" t="s">
        <v>190</v>
      </c>
      <c r="BM133" s="141" t="s">
        <v>755</v>
      </c>
    </row>
    <row r="134" spans="2:65" s="1" customFormat="1" ht="16.5" customHeight="1">
      <c r="B134" s="31"/>
      <c r="C134" s="130" t="s">
        <v>605</v>
      </c>
      <c r="D134" s="130" t="s">
        <v>185</v>
      </c>
      <c r="E134" s="131" t="s">
        <v>2258</v>
      </c>
      <c r="F134" s="132" t="s">
        <v>2259</v>
      </c>
      <c r="G134" s="133" t="s">
        <v>286</v>
      </c>
      <c r="H134" s="134">
        <v>7</v>
      </c>
      <c r="I134" s="135"/>
      <c r="J134" s="136">
        <f t="shared" si="10"/>
        <v>0</v>
      </c>
      <c r="K134" s="132" t="s">
        <v>19</v>
      </c>
      <c r="L134" s="31"/>
      <c r="M134" s="137" t="s">
        <v>19</v>
      </c>
      <c r="N134" s="138" t="s">
        <v>41</v>
      </c>
      <c r="P134" s="139">
        <f t="shared" si="11"/>
        <v>0</v>
      </c>
      <c r="Q134" s="139">
        <v>0</v>
      </c>
      <c r="R134" s="139">
        <f t="shared" si="12"/>
        <v>0</v>
      </c>
      <c r="S134" s="139">
        <v>0</v>
      </c>
      <c r="T134" s="140">
        <f t="shared" si="13"/>
        <v>0</v>
      </c>
      <c r="AR134" s="141" t="s">
        <v>190</v>
      </c>
      <c r="AT134" s="141" t="s">
        <v>185</v>
      </c>
      <c r="AU134" s="141" t="s">
        <v>77</v>
      </c>
      <c r="AY134" s="16" t="s">
        <v>182</v>
      </c>
      <c r="BE134" s="142">
        <f t="shared" si="14"/>
        <v>0</v>
      </c>
      <c r="BF134" s="142">
        <f t="shared" si="15"/>
        <v>0</v>
      </c>
      <c r="BG134" s="142">
        <f t="shared" si="16"/>
        <v>0</v>
      </c>
      <c r="BH134" s="142">
        <f t="shared" si="17"/>
        <v>0</v>
      </c>
      <c r="BI134" s="142">
        <f t="shared" si="18"/>
        <v>0</v>
      </c>
      <c r="BJ134" s="16" t="s">
        <v>77</v>
      </c>
      <c r="BK134" s="142">
        <f t="shared" si="19"/>
        <v>0</v>
      </c>
      <c r="BL134" s="16" t="s">
        <v>190</v>
      </c>
      <c r="BM134" s="141" t="s">
        <v>768</v>
      </c>
    </row>
    <row r="135" spans="2:65" s="1" customFormat="1" ht="16.5" customHeight="1">
      <c r="B135" s="31"/>
      <c r="C135" s="165" t="s">
        <v>609</v>
      </c>
      <c r="D135" s="165" t="s">
        <v>277</v>
      </c>
      <c r="E135" s="166" t="s">
        <v>2260</v>
      </c>
      <c r="F135" s="167" t="s">
        <v>2261</v>
      </c>
      <c r="G135" s="168" t="s">
        <v>286</v>
      </c>
      <c r="H135" s="169">
        <v>7</v>
      </c>
      <c r="I135" s="170"/>
      <c r="J135" s="171">
        <f t="shared" si="10"/>
        <v>0</v>
      </c>
      <c r="K135" s="167" t="s">
        <v>19</v>
      </c>
      <c r="L135" s="172"/>
      <c r="M135" s="173" t="s">
        <v>19</v>
      </c>
      <c r="N135" s="174" t="s">
        <v>41</v>
      </c>
      <c r="P135" s="139">
        <f t="shared" si="11"/>
        <v>0</v>
      </c>
      <c r="Q135" s="139">
        <v>0</v>
      </c>
      <c r="R135" s="139">
        <f t="shared" si="12"/>
        <v>0</v>
      </c>
      <c r="S135" s="139">
        <v>0</v>
      </c>
      <c r="T135" s="140">
        <f t="shared" si="13"/>
        <v>0</v>
      </c>
      <c r="AR135" s="141" t="s">
        <v>233</v>
      </c>
      <c r="AT135" s="141" t="s">
        <v>277</v>
      </c>
      <c r="AU135" s="141" t="s">
        <v>77</v>
      </c>
      <c r="AY135" s="16" t="s">
        <v>182</v>
      </c>
      <c r="BE135" s="142">
        <f t="shared" si="14"/>
        <v>0</v>
      </c>
      <c r="BF135" s="142">
        <f t="shared" si="15"/>
        <v>0</v>
      </c>
      <c r="BG135" s="142">
        <f t="shared" si="16"/>
        <v>0</v>
      </c>
      <c r="BH135" s="142">
        <f t="shared" si="17"/>
        <v>0</v>
      </c>
      <c r="BI135" s="142">
        <f t="shared" si="18"/>
        <v>0</v>
      </c>
      <c r="BJ135" s="16" t="s">
        <v>77</v>
      </c>
      <c r="BK135" s="142">
        <f t="shared" si="19"/>
        <v>0</v>
      </c>
      <c r="BL135" s="16" t="s">
        <v>190</v>
      </c>
      <c r="BM135" s="141" t="s">
        <v>779</v>
      </c>
    </row>
    <row r="136" spans="2:65" s="1" customFormat="1" ht="16.5" customHeight="1">
      <c r="B136" s="31"/>
      <c r="C136" s="165" t="s">
        <v>613</v>
      </c>
      <c r="D136" s="165" t="s">
        <v>277</v>
      </c>
      <c r="E136" s="166" t="s">
        <v>2262</v>
      </c>
      <c r="F136" s="167" t="s">
        <v>2263</v>
      </c>
      <c r="G136" s="168" t="s">
        <v>286</v>
      </c>
      <c r="H136" s="169">
        <v>3</v>
      </c>
      <c r="I136" s="170"/>
      <c r="J136" s="171">
        <f t="shared" si="10"/>
        <v>0</v>
      </c>
      <c r="K136" s="167" t="s">
        <v>19</v>
      </c>
      <c r="L136" s="172"/>
      <c r="M136" s="173" t="s">
        <v>19</v>
      </c>
      <c r="N136" s="174" t="s">
        <v>41</v>
      </c>
      <c r="P136" s="139">
        <f t="shared" si="11"/>
        <v>0</v>
      </c>
      <c r="Q136" s="139">
        <v>0</v>
      </c>
      <c r="R136" s="139">
        <f t="shared" si="12"/>
        <v>0</v>
      </c>
      <c r="S136" s="139">
        <v>0</v>
      </c>
      <c r="T136" s="140">
        <f t="shared" si="13"/>
        <v>0</v>
      </c>
      <c r="AR136" s="141" t="s">
        <v>233</v>
      </c>
      <c r="AT136" s="141" t="s">
        <v>277</v>
      </c>
      <c r="AU136" s="141" t="s">
        <v>77</v>
      </c>
      <c r="AY136" s="16" t="s">
        <v>182</v>
      </c>
      <c r="BE136" s="142">
        <f t="shared" si="14"/>
        <v>0</v>
      </c>
      <c r="BF136" s="142">
        <f t="shared" si="15"/>
        <v>0</v>
      </c>
      <c r="BG136" s="142">
        <f t="shared" si="16"/>
        <v>0</v>
      </c>
      <c r="BH136" s="142">
        <f t="shared" si="17"/>
        <v>0</v>
      </c>
      <c r="BI136" s="142">
        <f t="shared" si="18"/>
        <v>0</v>
      </c>
      <c r="BJ136" s="16" t="s">
        <v>77</v>
      </c>
      <c r="BK136" s="142">
        <f t="shared" si="19"/>
        <v>0</v>
      </c>
      <c r="BL136" s="16" t="s">
        <v>190</v>
      </c>
      <c r="BM136" s="141" t="s">
        <v>790</v>
      </c>
    </row>
    <row r="137" spans="2:65" s="1" customFormat="1" ht="16.5" customHeight="1">
      <c r="B137" s="31"/>
      <c r="C137" s="165" t="s">
        <v>617</v>
      </c>
      <c r="D137" s="165" t="s">
        <v>277</v>
      </c>
      <c r="E137" s="166" t="s">
        <v>2264</v>
      </c>
      <c r="F137" s="167" t="s">
        <v>2265</v>
      </c>
      <c r="G137" s="168" t="s">
        <v>286</v>
      </c>
      <c r="H137" s="169">
        <v>3</v>
      </c>
      <c r="I137" s="170"/>
      <c r="J137" s="171">
        <f t="shared" si="10"/>
        <v>0</v>
      </c>
      <c r="K137" s="167" t="s">
        <v>19</v>
      </c>
      <c r="L137" s="172"/>
      <c r="M137" s="173" t="s">
        <v>19</v>
      </c>
      <c r="N137" s="174" t="s">
        <v>41</v>
      </c>
      <c r="P137" s="139">
        <f t="shared" si="11"/>
        <v>0</v>
      </c>
      <c r="Q137" s="139">
        <v>0</v>
      </c>
      <c r="R137" s="139">
        <f t="shared" si="12"/>
        <v>0</v>
      </c>
      <c r="S137" s="139">
        <v>0</v>
      </c>
      <c r="T137" s="140">
        <f t="shared" si="13"/>
        <v>0</v>
      </c>
      <c r="AR137" s="141" t="s">
        <v>233</v>
      </c>
      <c r="AT137" s="141" t="s">
        <v>277</v>
      </c>
      <c r="AU137" s="141" t="s">
        <v>77</v>
      </c>
      <c r="AY137" s="16" t="s">
        <v>182</v>
      </c>
      <c r="BE137" s="142">
        <f t="shared" si="14"/>
        <v>0</v>
      </c>
      <c r="BF137" s="142">
        <f t="shared" si="15"/>
        <v>0</v>
      </c>
      <c r="BG137" s="142">
        <f t="shared" si="16"/>
        <v>0</v>
      </c>
      <c r="BH137" s="142">
        <f t="shared" si="17"/>
        <v>0</v>
      </c>
      <c r="BI137" s="142">
        <f t="shared" si="18"/>
        <v>0</v>
      </c>
      <c r="BJ137" s="16" t="s">
        <v>77</v>
      </c>
      <c r="BK137" s="142">
        <f t="shared" si="19"/>
        <v>0</v>
      </c>
      <c r="BL137" s="16" t="s">
        <v>190</v>
      </c>
      <c r="BM137" s="141" t="s">
        <v>801</v>
      </c>
    </row>
    <row r="138" spans="2:65" s="1" customFormat="1" ht="16.5" customHeight="1">
      <c r="B138" s="31"/>
      <c r="C138" s="165" t="s">
        <v>621</v>
      </c>
      <c r="D138" s="165" t="s">
        <v>277</v>
      </c>
      <c r="E138" s="166" t="s">
        <v>2266</v>
      </c>
      <c r="F138" s="167" t="s">
        <v>2267</v>
      </c>
      <c r="G138" s="168" t="s">
        <v>286</v>
      </c>
      <c r="H138" s="169">
        <v>3</v>
      </c>
      <c r="I138" s="170"/>
      <c r="J138" s="171">
        <f t="shared" si="10"/>
        <v>0</v>
      </c>
      <c r="K138" s="167" t="s">
        <v>19</v>
      </c>
      <c r="L138" s="172"/>
      <c r="M138" s="173" t="s">
        <v>19</v>
      </c>
      <c r="N138" s="174" t="s">
        <v>41</v>
      </c>
      <c r="P138" s="139">
        <f t="shared" si="11"/>
        <v>0</v>
      </c>
      <c r="Q138" s="139">
        <v>0</v>
      </c>
      <c r="R138" s="139">
        <f t="shared" si="12"/>
        <v>0</v>
      </c>
      <c r="S138" s="139">
        <v>0</v>
      </c>
      <c r="T138" s="140">
        <f t="shared" si="13"/>
        <v>0</v>
      </c>
      <c r="AR138" s="141" t="s">
        <v>233</v>
      </c>
      <c r="AT138" s="141" t="s">
        <v>277</v>
      </c>
      <c r="AU138" s="141" t="s">
        <v>77</v>
      </c>
      <c r="AY138" s="16" t="s">
        <v>182</v>
      </c>
      <c r="BE138" s="142">
        <f t="shared" si="14"/>
        <v>0</v>
      </c>
      <c r="BF138" s="142">
        <f t="shared" si="15"/>
        <v>0</v>
      </c>
      <c r="BG138" s="142">
        <f t="shared" si="16"/>
        <v>0</v>
      </c>
      <c r="BH138" s="142">
        <f t="shared" si="17"/>
        <v>0</v>
      </c>
      <c r="BI138" s="142">
        <f t="shared" si="18"/>
        <v>0</v>
      </c>
      <c r="BJ138" s="16" t="s">
        <v>77</v>
      </c>
      <c r="BK138" s="142">
        <f t="shared" si="19"/>
        <v>0</v>
      </c>
      <c r="BL138" s="16" t="s">
        <v>190</v>
      </c>
      <c r="BM138" s="141" t="s">
        <v>812</v>
      </c>
    </row>
    <row r="139" spans="2:65" s="1" customFormat="1" ht="16.5" customHeight="1">
      <c r="B139" s="31"/>
      <c r="C139" s="130" t="s">
        <v>626</v>
      </c>
      <c r="D139" s="130" t="s">
        <v>185</v>
      </c>
      <c r="E139" s="131" t="s">
        <v>2268</v>
      </c>
      <c r="F139" s="132" t="s">
        <v>2269</v>
      </c>
      <c r="G139" s="133" t="s">
        <v>286</v>
      </c>
      <c r="H139" s="134">
        <v>1</v>
      </c>
      <c r="I139" s="135"/>
      <c r="J139" s="136">
        <f t="shared" si="10"/>
        <v>0</v>
      </c>
      <c r="K139" s="132" t="s">
        <v>19</v>
      </c>
      <c r="L139" s="31"/>
      <c r="M139" s="137" t="s">
        <v>19</v>
      </c>
      <c r="N139" s="138" t="s">
        <v>41</v>
      </c>
      <c r="P139" s="139">
        <f t="shared" si="11"/>
        <v>0</v>
      </c>
      <c r="Q139" s="139">
        <v>0</v>
      </c>
      <c r="R139" s="139">
        <f t="shared" si="12"/>
        <v>0</v>
      </c>
      <c r="S139" s="139">
        <v>0</v>
      </c>
      <c r="T139" s="140">
        <f t="shared" si="13"/>
        <v>0</v>
      </c>
      <c r="AR139" s="141" t="s">
        <v>190</v>
      </c>
      <c r="AT139" s="141" t="s">
        <v>185</v>
      </c>
      <c r="AU139" s="141" t="s">
        <v>77</v>
      </c>
      <c r="AY139" s="16" t="s">
        <v>182</v>
      </c>
      <c r="BE139" s="142">
        <f t="shared" si="14"/>
        <v>0</v>
      </c>
      <c r="BF139" s="142">
        <f t="shared" si="15"/>
        <v>0</v>
      </c>
      <c r="BG139" s="142">
        <f t="shared" si="16"/>
        <v>0</v>
      </c>
      <c r="BH139" s="142">
        <f t="shared" si="17"/>
        <v>0</v>
      </c>
      <c r="BI139" s="142">
        <f t="shared" si="18"/>
        <v>0</v>
      </c>
      <c r="BJ139" s="16" t="s">
        <v>77</v>
      </c>
      <c r="BK139" s="142">
        <f t="shared" si="19"/>
        <v>0</v>
      </c>
      <c r="BL139" s="16" t="s">
        <v>190</v>
      </c>
      <c r="BM139" s="141" t="s">
        <v>276</v>
      </c>
    </row>
    <row r="140" spans="2:65" s="1" customFormat="1" ht="24.2" customHeight="1">
      <c r="B140" s="31"/>
      <c r="C140" s="165" t="s">
        <v>630</v>
      </c>
      <c r="D140" s="165" t="s">
        <v>277</v>
      </c>
      <c r="E140" s="166" t="s">
        <v>2270</v>
      </c>
      <c r="F140" s="167" t="s">
        <v>2271</v>
      </c>
      <c r="G140" s="168" t="s">
        <v>286</v>
      </c>
      <c r="H140" s="169">
        <v>1</v>
      </c>
      <c r="I140" s="170"/>
      <c r="J140" s="171">
        <f t="shared" si="10"/>
        <v>0</v>
      </c>
      <c r="K140" s="167" t="s">
        <v>19</v>
      </c>
      <c r="L140" s="172"/>
      <c r="M140" s="173" t="s">
        <v>19</v>
      </c>
      <c r="N140" s="174" t="s">
        <v>41</v>
      </c>
      <c r="P140" s="139">
        <f t="shared" si="11"/>
        <v>0</v>
      </c>
      <c r="Q140" s="139">
        <v>0</v>
      </c>
      <c r="R140" s="139">
        <f t="shared" si="12"/>
        <v>0</v>
      </c>
      <c r="S140" s="139">
        <v>0</v>
      </c>
      <c r="T140" s="140">
        <f t="shared" si="13"/>
        <v>0</v>
      </c>
      <c r="AR140" s="141" t="s">
        <v>233</v>
      </c>
      <c r="AT140" s="141" t="s">
        <v>277</v>
      </c>
      <c r="AU140" s="141" t="s">
        <v>77</v>
      </c>
      <c r="AY140" s="16" t="s">
        <v>182</v>
      </c>
      <c r="BE140" s="142">
        <f t="shared" si="14"/>
        <v>0</v>
      </c>
      <c r="BF140" s="142">
        <f t="shared" si="15"/>
        <v>0</v>
      </c>
      <c r="BG140" s="142">
        <f t="shared" si="16"/>
        <v>0</v>
      </c>
      <c r="BH140" s="142">
        <f t="shared" si="17"/>
        <v>0</v>
      </c>
      <c r="BI140" s="142">
        <f t="shared" si="18"/>
        <v>0</v>
      </c>
      <c r="BJ140" s="16" t="s">
        <v>77</v>
      </c>
      <c r="BK140" s="142">
        <f t="shared" si="19"/>
        <v>0</v>
      </c>
      <c r="BL140" s="16" t="s">
        <v>190</v>
      </c>
      <c r="BM140" s="141" t="s">
        <v>828</v>
      </c>
    </row>
    <row r="141" spans="2:65" s="1" customFormat="1" ht="16.5" customHeight="1">
      <c r="B141" s="31"/>
      <c r="C141" s="130" t="s">
        <v>635</v>
      </c>
      <c r="D141" s="130" t="s">
        <v>185</v>
      </c>
      <c r="E141" s="131" t="s">
        <v>2272</v>
      </c>
      <c r="F141" s="132" t="s">
        <v>2273</v>
      </c>
      <c r="G141" s="133" t="s">
        <v>286</v>
      </c>
      <c r="H141" s="134">
        <v>2</v>
      </c>
      <c r="I141" s="135"/>
      <c r="J141" s="136">
        <f t="shared" si="10"/>
        <v>0</v>
      </c>
      <c r="K141" s="132" t="s">
        <v>19</v>
      </c>
      <c r="L141" s="31"/>
      <c r="M141" s="137" t="s">
        <v>19</v>
      </c>
      <c r="N141" s="138" t="s">
        <v>41</v>
      </c>
      <c r="P141" s="139">
        <f t="shared" si="11"/>
        <v>0</v>
      </c>
      <c r="Q141" s="139">
        <v>0</v>
      </c>
      <c r="R141" s="139">
        <f t="shared" si="12"/>
        <v>0</v>
      </c>
      <c r="S141" s="139">
        <v>0</v>
      </c>
      <c r="T141" s="140">
        <f t="shared" si="13"/>
        <v>0</v>
      </c>
      <c r="AR141" s="141" t="s">
        <v>190</v>
      </c>
      <c r="AT141" s="141" t="s">
        <v>185</v>
      </c>
      <c r="AU141" s="141" t="s">
        <v>77</v>
      </c>
      <c r="AY141" s="16" t="s">
        <v>182</v>
      </c>
      <c r="BE141" s="142">
        <f t="shared" si="14"/>
        <v>0</v>
      </c>
      <c r="BF141" s="142">
        <f t="shared" si="15"/>
        <v>0</v>
      </c>
      <c r="BG141" s="142">
        <f t="shared" si="16"/>
        <v>0</v>
      </c>
      <c r="BH141" s="142">
        <f t="shared" si="17"/>
        <v>0</v>
      </c>
      <c r="BI141" s="142">
        <f t="shared" si="18"/>
        <v>0</v>
      </c>
      <c r="BJ141" s="16" t="s">
        <v>77</v>
      </c>
      <c r="BK141" s="142">
        <f t="shared" si="19"/>
        <v>0</v>
      </c>
      <c r="BL141" s="16" t="s">
        <v>190</v>
      </c>
      <c r="BM141" s="141" t="s">
        <v>837</v>
      </c>
    </row>
    <row r="142" spans="2:65" s="1" customFormat="1" ht="21.75" customHeight="1">
      <c r="B142" s="31"/>
      <c r="C142" s="165" t="s">
        <v>639</v>
      </c>
      <c r="D142" s="165" t="s">
        <v>277</v>
      </c>
      <c r="E142" s="166" t="s">
        <v>2274</v>
      </c>
      <c r="F142" s="167" t="s">
        <v>2275</v>
      </c>
      <c r="G142" s="168" t="s">
        <v>286</v>
      </c>
      <c r="H142" s="169">
        <v>2</v>
      </c>
      <c r="I142" s="170"/>
      <c r="J142" s="171">
        <f t="shared" si="10"/>
        <v>0</v>
      </c>
      <c r="K142" s="167" t="s">
        <v>19</v>
      </c>
      <c r="L142" s="172"/>
      <c r="M142" s="173" t="s">
        <v>19</v>
      </c>
      <c r="N142" s="174" t="s">
        <v>41</v>
      </c>
      <c r="P142" s="139">
        <f t="shared" si="11"/>
        <v>0</v>
      </c>
      <c r="Q142" s="139">
        <v>0</v>
      </c>
      <c r="R142" s="139">
        <f t="shared" si="12"/>
        <v>0</v>
      </c>
      <c r="S142" s="139">
        <v>0</v>
      </c>
      <c r="T142" s="140">
        <f t="shared" si="13"/>
        <v>0</v>
      </c>
      <c r="AR142" s="141" t="s">
        <v>233</v>
      </c>
      <c r="AT142" s="141" t="s">
        <v>277</v>
      </c>
      <c r="AU142" s="141" t="s">
        <v>77</v>
      </c>
      <c r="AY142" s="16" t="s">
        <v>182</v>
      </c>
      <c r="BE142" s="142">
        <f t="shared" si="14"/>
        <v>0</v>
      </c>
      <c r="BF142" s="142">
        <f t="shared" si="15"/>
        <v>0</v>
      </c>
      <c r="BG142" s="142">
        <f t="shared" si="16"/>
        <v>0</v>
      </c>
      <c r="BH142" s="142">
        <f t="shared" si="17"/>
        <v>0</v>
      </c>
      <c r="BI142" s="142">
        <f t="shared" si="18"/>
        <v>0</v>
      </c>
      <c r="BJ142" s="16" t="s">
        <v>77</v>
      </c>
      <c r="BK142" s="142">
        <f t="shared" si="19"/>
        <v>0</v>
      </c>
      <c r="BL142" s="16" t="s">
        <v>190</v>
      </c>
      <c r="BM142" s="141" t="s">
        <v>845</v>
      </c>
    </row>
    <row r="143" spans="2:65" s="1" customFormat="1" ht="24.2" customHeight="1">
      <c r="B143" s="31"/>
      <c r="C143" s="130" t="s">
        <v>645</v>
      </c>
      <c r="D143" s="130" t="s">
        <v>185</v>
      </c>
      <c r="E143" s="131" t="s">
        <v>2276</v>
      </c>
      <c r="F143" s="132" t="s">
        <v>2277</v>
      </c>
      <c r="G143" s="133" t="s">
        <v>286</v>
      </c>
      <c r="H143" s="134">
        <v>6</v>
      </c>
      <c r="I143" s="135"/>
      <c r="J143" s="136">
        <f t="shared" si="10"/>
        <v>0</v>
      </c>
      <c r="K143" s="132" t="s">
        <v>19</v>
      </c>
      <c r="L143" s="31"/>
      <c r="M143" s="137" t="s">
        <v>19</v>
      </c>
      <c r="N143" s="138" t="s">
        <v>41</v>
      </c>
      <c r="P143" s="139">
        <f t="shared" si="11"/>
        <v>0</v>
      </c>
      <c r="Q143" s="139">
        <v>0</v>
      </c>
      <c r="R143" s="139">
        <f t="shared" si="12"/>
        <v>0</v>
      </c>
      <c r="S143" s="139">
        <v>0</v>
      </c>
      <c r="T143" s="140">
        <f t="shared" si="13"/>
        <v>0</v>
      </c>
      <c r="AR143" s="141" t="s">
        <v>190</v>
      </c>
      <c r="AT143" s="141" t="s">
        <v>185</v>
      </c>
      <c r="AU143" s="141" t="s">
        <v>77</v>
      </c>
      <c r="AY143" s="16" t="s">
        <v>182</v>
      </c>
      <c r="BE143" s="142">
        <f t="shared" si="14"/>
        <v>0</v>
      </c>
      <c r="BF143" s="142">
        <f t="shared" si="15"/>
        <v>0</v>
      </c>
      <c r="BG143" s="142">
        <f t="shared" si="16"/>
        <v>0</v>
      </c>
      <c r="BH143" s="142">
        <f t="shared" si="17"/>
        <v>0</v>
      </c>
      <c r="BI143" s="142">
        <f t="shared" si="18"/>
        <v>0</v>
      </c>
      <c r="BJ143" s="16" t="s">
        <v>77</v>
      </c>
      <c r="BK143" s="142">
        <f t="shared" si="19"/>
        <v>0</v>
      </c>
      <c r="BL143" s="16" t="s">
        <v>190</v>
      </c>
      <c r="BM143" s="141" t="s">
        <v>854</v>
      </c>
    </row>
    <row r="144" spans="2:65" s="1" customFormat="1" ht="24.2" customHeight="1">
      <c r="B144" s="31"/>
      <c r="C144" s="165" t="s">
        <v>649</v>
      </c>
      <c r="D144" s="165" t="s">
        <v>277</v>
      </c>
      <c r="E144" s="166" t="s">
        <v>2278</v>
      </c>
      <c r="F144" s="167" t="s">
        <v>2279</v>
      </c>
      <c r="G144" s="168" t="s">
        <v>286</v>
      </c>
      <c r="H144" s="169">
        <v>6</v>
      </c>
      <c r="I144" s="170"/>
      <c r="J144" s="171">
        <f t="shared" si="10"/>
        <v>0</v>
      </c>
      <c r="K144" s="167" t="s">
        <v>19</v>
      </c>
      <c r="L144" s="172"/>
      <c r="M144" s="173" t="s">
        <v>19</v>
      </c>
      <c r="N144" s="174" t="s">
        <v>41</v>
      </c>
      <c r="P144" s="139">
        <f t="shared" si="11"/>
        <v>0</v>
      </c>
      <c r="Q144" s="139">
        <v>0</v>
      </c>
      <c r="R144" s="139">
        <f t="shared" si="12"/>
        <v>0</v>
      </c>
      <c r="S144" s="139">
        <v>0</v>
      </c>
      <c r="T144" s="140">
        <f t="shared" si="13"/>
        <v>0</v>
      </c>
      <c r="AR144" s="141" t="s">
        <v>233</v>
      </c>
      <c r="AT144" s="141" t="s">
        <v>277</v>
      </c>
      <c r="AU144" s="141" t="s">
        <v>77</v>
      </c>
      <c r="AY144" s="16" t="s">
        <v>182</v>
      </c>
      <c r="BE144" s="142">
        <f t="shared" si="14"/>
        <v>0</v>
      </c>
      <c r="BF144" s="142">
        <f t="shared" si="15"/>
        <v>0</v>
      </c>
      <c r="BG144" s="142">
        <f t="shared" si="16"/>
        <v>0</v>
      </c>
      <c r="BH144" s="142">
        <f t="shared" si="17"/>
        <v>0</v>
      </c>
      <c r="BI144" s="142">
        <f t="shared" si="18"/>
        <v>0</v>
      </c>
      <c r="BJ144" s="16" t="s">
        <v>77</v>
      </c>
      <c r="BK144" s="142">
        <f t="shared" si="19"/>
        <v>0</v>
      </c>
      <c r="BL144" s="16" t="s">
        <v>190</v>
      </c>
      <c r="BM144" s="141" t="s">
        <v>863</v>
      </c>
    </row>
    <row r="145" spans="2:65" s="1" customFormat="1" ht="24.2" customHeight="1">
      <c r="B145" s="31"/>
      <c r="C145" s="130" t="s">
        <v>655</v>
      </c>
      <c r="D145" s="130" t="s">
        <v>185</v>
      </c>
      <c r="E145" s="131" t="s">
        <v>2280</v>
      </c>
      <c r="F145" s="132" t="s">
        <v>2281</v>
      </c>
      <c r="G145" s="133" t="s">
        <v>286</v>
      </c>
      <c r="H145" s="134">
        <v>1</v>
      </c>
      <c r="I145" s="135"/>
      <c r="J145" s="136">
        <f t="shared" si="10"/>
        <v>0</v>
      </c>
      <c r="K145" s="132" t="s">
        <v>19</v>
      </c>
      <c r="L145" s="31"/>
      <c r="M145" s="137" t="s">
        <v>19</v>
      </c>
      <c r="N145" s="138" t="s">
        <v>41</v>
      </c>
      <c r="P145" s="139">
        <f t="shared" si="11"/>
        <v>0</v>
      </c>
      <c r="Q145" s="139">
        <v>0</v>
      </c>
      <c r="R145" s="139">
        <f t="shared" si="12"/>
        <v>0</v>
      </c>
      <c r="S145" s="139">
        <v>0</v>
      </c>
      <c r="T145" s="140">
        <f t="shared" si="13"/>
        <v>0</v>
      </c>
      <c r="AR145" s="141" t="s">
        <v>190</v>
      </c>
      <c r="AT145" s="141" t="s">
        <v>185</v>
      </c>
      <c r="AU145" s="141" t="s">
        <v>77</v>
      </c>
      <c r="AY145" s="16" t="s">
        <v>182</v>
      </c>
      <c r="BE145" s="142">
        <f t="shared" si="14"/>
        <v>0</v>
      </c>
      <c r="BF145" s="142">
        <f t="shared" si="15"/>
        <v>0</v>
      </c>
      <c r="BG145" s="142">
        <f t="shared" si="16"/>
        <v>0</v>
      </c>
      <c r="BH145" s="142">
        <f t="shared" si="17"/>
        <v>0</v>
      </c>
      <c r="BI145" s="142">
        <f t="shared" si="18"/>
        <v>0</v>
      </c>
      <c r="BJ145" s="16" t="s">
        <v>77</v>
      </c>
      <c r="BK145" s="142">
        <f t="shared" si="19"/>
        <v>0</v>
      </c>
      <c r="BL145" s="16" t="s">
        <v>190</v>
      </c>
      <c r="BM145" s="141" t="s">
        <v>868</v>
      </c>
    </row>
    <row r="146" spans="2:65" s="1" customFormat="1" ht="24.2" customHeight="1">
      <c r="B146" s="31"/>
      <c r="C146" s="165" t="s">
        <v>660</v>
      </c>
      <c r="D146" s="165" t="s">
        <v>277</v>
      </c>
      <c r="E146" s="166" t="s">
        <v>2282</v>
      </c>
      <c r="F146" s="167" t="s">
        <v>2283</v>
      </c>
      <c r="G146" s="168" t="s">
        <v>286</v>
      </c>
      <c r="H146" s="169">
        <v>1</v>
      </c>
      <c r="I146" s="170"/>
      <c r="J146" s="171">
        <f t="shared" si="10"/>
        <v>0</v>
      </c>
      <c r="K146" s="167" t="s">
        <v>19</v>
      </c>
      <c r="L146" s="172"/>
      <c r="M146" s="173" t="s">
        <v>19</v>
      </c>
      <c r="N146" s="174" t="s">
        <v>41</v>
      </c>
      <c r="P146" s="139">
        <f t="shared" si="11"/>
        <v>0</v>
      </c>
      <c r="Q146" s="139">
        <v>0</v>
      </c>
      <c r="R146" s="139">
        <f t="shared" si="12"/>
        <v>0</v>
      </c>
      <c r="S146" s="139">
        <v>0</v>
      </c>
      <c r="T146" s="140">
        <f t="shared" si="13"/>
        <v>0</v>
      </c>
      <c r="AR146" s="141" t="s">
        <v>233</v>
      </c>
      <c r="AT146" s="141" t="s">
        <v>277</v>
      </c>
      <c r="AU146" s="141" t="s">
        <v>77</v>
      </c>
      <c r="AY146" s="16" t="s">
        <v>182</v>
      </c>
      <c r="BE146" s="142">
        <f t="shared" si="14"/>
        <v>0</v>
      </c>
      <c r="BF146" s="142">
        <f t="shared" si="15"/>
        <v>0</v>
      </c>
      <c r="BG146" s="142">
        <f t="shared" si="16"/>
        <v>0</v>
      </c>
      <c r="BH146" s="142">
        <f t="shared" si="17"/>
        <v>0</v>
      </c>
      <c r="BI146" s="142">
        <f t="shared" si="18"/>
        <v>0</v>
      </c>
      <c r="BJ146" s="16" t="s">
        <v>77</v>
      </c>
      <c r="BK146" s="142">
        <f t="shared" si="19"/>
        <v>0</v>
      </c>
      <c r="BL146" s="16" t="s">
        <v>190</v>
      </c>
      <c r="BM146" s="141" t="s">
        <v>874</v>
      </c>
    </row>
    <row r="147" spans="2:65" s="1" customFormat="1" ht="24.2" customHeight="1">
      <c r="B147" s="31"/>
      <c r="C147" s="130" t="s">
        <v>665</v>
      </c>
      <c r="D147" s="130" t="s">
        <v>185</v>
      </c>
      <c r="E147" s="131" t="s">
        <v>2097</v>
      </c>
      <c r="F147" s="132" t="s">
        <v>2098</v>
      </c>
      <c r="G147" s="133" t="s">
        <v>286</v>
      </c>
      <c r="H147" s="134">
        <v>20</v>
      </c>
      <c r="I147" s="135"/>
      <c r="J147" s="136">
        <f t="shared" si="10"/>
        <v>0</v>
      </c>
      <c r="K147" s="132" t="s">
        <v>19</v>
      </c>
      <c r="L147" s="31"/>
      <c r="M147" s="137" t="s">
        <v>19</v>
      </c>
      <c r="N147" s="138" t="s">
        <v>41</v>
      </c>
      <c r="P147" s="139">
        <f t="shared" si="11"/>
        <v>0</v>
      </c>
      <c r="Q147" s="139">
        <v>0</v>
      </c>
      <c r="R147" s="139">
        <f t="shared" si="12"/>
        <v>0</v>
      </c>
      <c r="S147" s="139">
        <v>0</v>
      </c>
      <c r="T147" s="140">
        <f t="shared" si="13"/>
        <v>0</v>
      </c>
      <c r="AR147" s="141" t="s">
        <v>190</v>
      </c>
      <c r="AT147" s="141" t="s">
        <v>185</v>
      </c>
      <c r="AU147" s="141" t="s">
        <v>77</v>
      </c>
      <c r="AY147" s="16" t="s">
        <v>182</v>
      </c>
      <c r="BE147" s="142">
        <f t="shared" si="14"/>
        <v>0</v>
      </c>
      <c r="BF147" s="142">
        <f t="shared" si="15"/>
        <v>0</v>
      </c>
      <c r="BG147" s="142">
        <f t="shared" si="16"/>
        <v>0</v>
      </c>
      <c r="BH147" s="142">
        <f t="shared" si="17"/>
        <v>0</v>
      </c>
      <c r="BI147" s="142">
        <f t="shared" si="18"/>
        <v>0</v>
      </c>
      <c r="BJ147" s="16" t="s">
        <v>77</v>
      </c>
      <c r="BK147" s="142">
        <f t="shared" si="19"/>
        <v>0</v>
      </c>
      <c r="BL147" s="16" t="s">
        <v>190</v>
      </c>
      <c r="BM147" s="141" t="s">
        <v>881</v>
      </c>
    </row>
    <row r="148" spans="2:65" s="1" customFormat="1" ht="37.9" customHeight="1">
      <c r="B148" s="31"/>
      <c r="C148" s="165" t="s">
        <v>676</v>
      </c>
      <c r="D148" s="165" t="s">
        <v>277</v>
      </c>
      <c r="E148" s="166" t="s">
        <v>2284</v>
      </c>
      <c r="F148" s="167" t="s">
        <v>2285</v>
      </c>
      <c r="G148" s="168" t="s">
        <v>286</v>
      </c>
      <c r="H148" s="169">
        <v>20</v>
      </c>
      <c r="I148" s="170"/>
      <c r="J148" s="171">
        <f t="shared" si="10"/>
        <v>0</v>
      </c>
      <c r="K148" s="167" t="s">
        <v>19</v>
      </c>
      <c r="L148" s="172"/>
      <c r="M148" s="173" t="s">
        <v>19</v>
      </c>
      <c r="N148" s="174" t="s">
        <v>41</v>
      </c>
      <c r="P148" s="139">
        <f t="shared" si="11"/>
        <v>0</v>
      </c>
      <c r="Q148" s="139">
        <v>0</v>
      </c>
      <c r="R148" s="139">
        <f t="shared" si="12"/>
        <v>0</v>
      </c>
      <c r="S148" s="139">
        <v>0</v>
      </c>
      <c r="T148" s="140">
        <f t="shared" si="13"/>
        <v>0</v>
      </c>
      <c r="AR148" s="141" t="s">
        <v>233</v>
      </c>
      <c r="AT148" s="141" t="s">
        <v>277</v>
      </c>
      <c r="AU148" s="141" t="s">
        <v>77</v>
      </c>
      <c r="AY148" s="16" t="s">
        <v>182</v>
      </c>
      <c r="BE148" s="142">
        <f t="shared" si="14"/>
        <v>0</v>
      </c>
      <c r="BF148" s="142">
        <f t="shared" si="15"/>
        <v>0</v>
      </c>
      <c r="BG148" s="142">
        <f t="shared" si="16"/>
        <v>0</v>
      </c>
      <c r="BH148" s="142">
        <f t="shared" si="17"/>
        <v>0</v>
      </c>
      <c r="BI148" s="142">
        <f t="shared" si="18"/>
        <v>0</v>
      </c>
      <c r="BJ148" s="16" t="s">
        <v>77</v>
      </c>
      <c r="BK148" s="142">
        <f t="shared" si="19"/>
        <v>0</v>
      </c>
      <c r="BL148" s="16" t="s">
        <v>190</v>
      </c>
      <c r="BM148" s="141" t="s">
        <v>888</v>
      </c>
    </row>
    <row r="149" spans="2:65" s="1" customFormat="1" ht="24.2" customHeight="1">
      <c r="B149" s="31"/>
      <c r="C149" s="130" t="s">
        <v>682</v>
      </c>
      <c r="D149" s="130" t="s">
        <v>185</v>
      </c>
      <c r="E149" s="131" t="s">
        <v>2286</v>
      </c>
      <c r="F149" s="132" t="s">
        <v>2287</v>
      </c>
      <c r="G149" s="133" t="s">
        <v>286</v>
      </c>
      <c r="H149" s="134">
        <v>1</v>
      </c>
      <c r="I149" s="135"/>
      <c r="J149" s="136">
        <f t="shared" si="10"/>
        <v>0</v>
      </c>
      <c r="K149" s="132" t="s">
        <v>19</v>
      </c>
      <c r="L149" s="31"/>
      <c r="M149" s="137" t="s">
        <v>19</v>
      </c>
      <c r="N149" s="138" t="s">
        <v>41</v>
      </c>
      <c r="P149" s="139">
        <f t="shared" si="11"/>
        <v>0</v>
      </c>
      <c r="Q149" s="139">
        <v>0</v>
      </c>
      <c r="R149" s="139">
        <f t="shared" si="12"/>
        <v>0</v>
      </c>
      <c r="S149" s="139">
        <v>0</v>
      </c>
      <c r="T149" s="140">
        <f t="shared" si="13"/>
        <v>0</v>
      </c>
      <c r="AR149" s="141" t="s">
        <v>190</v>
      </c>
      <c r="AT149" s="141" t="s">
        <v>185</v>
      </c>
      <c r="AU149" s="141" t="s">
        <v>77</v>
      </c>
      <c r="AY149" s="16" t="s">
        <v>182</v>
      </c>
      <c r="BE149" s="142">
        <f t="shared" si="14"/>
        <v>0</v>
      </c>
      <c r="BF149" s="142">
        <f t="shared" si="15"/>
        <v>0</v>
      </c>
      <c r="BG149" s="142">
        <f t="shared" si="16"/>
        <v>0</v>
      </c>
      <c r="BH149" s="142">
        <f t="shared" si="17"/>
        <v>0</v>
      </c>
      <c r="BI149" s="142">
        <f t="shared" si="18"/>
        <v>0</v>
      </c>
      <c r="BJ149" s="16" t="s">
        <v>77</v>
      </c>
      <c r="BK149" s="142">
        <f t="shared" si="19"/>
        <v>0</v>
      </c>
      <c r="BL149" s="16" t="s">
        <v>190</v>
      </c>
      <c r="BM149" s="141" t="s">
        <v>897</v>
      </c>
    </row>
    <row r="150" spans="2:65" s="1" customFormat="1" ht="24.2" customHeight="1">
      <c r="B150" s="31"/>
      <c r="C150" s="165" t="s">
        <v>689</v>
      </c>
      <c r="D150" s="165" t="s">
        <v>277</v>
      </c>
      <c r="E150" s="166" t="s">
        <v>2288</v>
      </c>
      <c r="F150" s="167" t="s">
        <v>2289</v>
      </c>
      <c r="G150" s="168" t="s">
        <v>286</v>
      </c>
      <c r="H150" s="169">
        <v>1</v>
      </c>
      <c r="I150" s="170"/>
      <c r="J150" s="171">
        <f t="shared" si="10"/>
        <v>0</v>
      </c>
      <c r="K150" s="167" t="s">
        <v>19</v>
      </c>
      <c r="L150" s="172"/>
      <c r="M150" s="173" t="s">
        <v>19</v>
      </c>
      <c r="N150" s="174" t="s">
        <v>41</v>
      </c>
      <c r="P150" s="139">
        <f t="shared" si="11"/>
        <v>0</v>
      </c>
      <c r="Q150" s="139">
        <v>0</v>
      </c>
      <c r="R150" s="139">
        <f t="shared" si="12"/>
        <v>0</v>
      </c>
      <c r="S150" s="139">
        <v>0</v>
      </c>
      <c r="T150" s="140">
        <f t="shared" si="13"/>
        <v>0</v>
      </c>
      <c r="AR150" s="141" t="s">
        <v>233</v>
      </c>
      <c r="AT150" s="141" t="s">
        <v>277</v>
      </c>
      <c r="AU150" s="141" t="s">
        <v>77</v>
      </c>
      <c r="AY150" s="16" t="s">
        <v>182</v>
      </c>
      <c r="BE150" s="142">
        <f t="shared" si="14"/>
        <v>0</v>
      </c>
      <c r="BF150" s="142">
        <f t="shared" si="15"/>
        <v>0</v>
      </c>
      <c r="BG150" s="142">
        <f t="shared" si="16"/>
        <v>0</v>
      </c>
      <c r="BH150" s="142">
        <f t="shared" si="17"/>
        <v>0</v>
      </c>
      <c r="BI150" s="142">
        <f t="shared" si="18"/>
        <v>0</v>
      </c>
      <c r="BJ150" s="16" t="s">
        <v>77</v>
      </c>
      <c r="BK150" s="142">
        <f t="shared" si="19"/>
        <v>0</v>
      </c>
      <c r="BL150" s="16" t="s">
        <v>190</v>
      </c>
      <c r="BM150" s="141" t="s">
        <v>914</v>
      </c>
    </row>
    <row r="151" spans="2:65" s="1" customFormat="1" ht="16.5" customHeight="1">
      <c r="B151" s="31"/>
      <c r="C151" s="165" t="s">
        <v>694</v>
      </c>
      <c r="D151" s="165" t="s">
        <v>277</v>
      </c>
      <c r="E151" s="166" t="s">
        <v>2101</v>
      </c>
      <c r="F151" s="167" t="s">
        <v>2102</v>
      </c>
      <c r="G151" s="168" t="s">
        <v>286</v>
      </c>
      <c r="H151" s="169">
        <v>1</v>
      </c>
      <c r="I151" s="170"/>
      <c r="J151" s="171">
        <f t="shared" si="10"/>
        <v>0</v>
      </c>
      <c r="K151" s="167" t="s">
        <v>19</v>
      </c>
      <c r="L151" s="172"/>
      <c r="M151" s="173" t="s">
        <v>19</v>
      </c>
      <c r="N151" s="174" t="s">
        <v>41</v>
      </c>
      <c r="P151" s="139">
        <f t="shared" si="11"/>
        <v>0</v>
      </c>
      <c r="Q151" s="139">
        <v>0</v>
      </c>
      <c r="R151" s="139">
        <f t="shared" si="12"/>
        <v>0</v>
      </c>
      <c r="S151" s="139">
        <v>0</v>
      </c>
      <c r="T151" s="140">
        <f t="shared" si="13"/>
        <v>0</v>
      </c>
      <c r="AR151" s="141" t="s">
        <v>233</v>
      </c>
      <c r="AT151" s="141" t="s">
        <v>277</v>
      </c>
      <c r="AU151" s="141" t="s">
        <v>77</v>
      </c>
      <c r="AY151" s="16" t="s">
        <v>182</v>
      </c>
      <c r="BE151" s="142">
        <f t="shared" si="14"/>
        <v>0</v>
      </c>
      <c r="BF151" s="142">
        <f t="shared" si="15"/>
        <v>0</v>
      </c>
      <c r="BG151" s="142">
        <f t="shared" si="16"/>
        <v>0</v>
      </c>
      <c r="BH151" s="142">
        <f t="shared" si="17"/>
        <v>0</v>
      </c>
      <c r="BI151" s="142">
        <f t="shared" si="18"/>
        <v>0</v>
      </c>
      <c r="BJ151" s="16" t="s">
        <v>77</v>
      </c>
      <c r="BK151" s="142">
        <f t="shared" si="19"/>
        <v>0</v>
      </c>
      <c r="BL151" s="16" t="s">
        <v>190</v>
      </c>
      <c r="BM151" s="141" t="s">
        <v>924</v>
      </c>
    </row>
    <row r="152" spans="2:63" s="11" customFormat="1" ht="25.9" customHeight="1">
      <c r="B152" s="118"/>
      <c r="D152" s="119" t="s">
        <v>69</v>
      </c>
      <c r="E152" s="120" t="s">
        <v>2103</v>
      </c>
      <c r="F152" s="120" t="s">
        <v>2104</v>
      </c>
      <c r="I152" s="121"/>
      <c r="J152" s="122">
        <f>BK152</f>
        <v>0</v>
      </c>
      <c r="L152" s="118"/>
      <c r="M152" s="123"/>
      <c r="P152" s="124">
        <f>SUM(P153:P187)</f>
        <v>0</v>
      </c>
      <c r="R152" s="124">
        <f>SUM(R153:R187)</f>
        <v>0</v>
      </c>
      <c r="T152" s="125">
        <f>SUM(T153:T187)</f>
        <v>0</v>
      </c>
      <c r="AR152" s="119" t="s">
        <v>77</v>
      </c>
      <c r="AT152" s="126" t="s">
        <v>69</v>
      </c>
      <c r="AU152" s="126" t="s">
        <v>70</v>
      </c>
      <c r="AY152" s="119" t="s">
        <v>182</v>
      </c>
      <c r="BK152" s="127">
        <f>SUM(BK153:BK187)</f>
        <v>0</v>
      </c>
    </row>
    <row r="153" spans="2:65" s="1" customFormat="1" ht="24.2" customHeight="1">
      <c r="B153" s="31"/>
      <c r="C153" s="130" t="s">
        <v>699</v>
      </c>
      <c r="D153" s="130" t="s">
        <v>185</v>
      </c>
      <c r="E153" s="131" t="s">
        <v>2290</v>
      </c>
      <c r="F153" s="132" t="s">
        <v>2291</v>
      </c>
      <c r="G153" s="133" t="s">
        <v>286</v>
      </c>
      <c r="H153" s="134">
        <v>1</v>
      </c>
      <c r="I153" s="135"/>
      <c r="J153" s="136">
        <f aca="true" t="shared" si="20" ref="J153:J187">ROUND(I153*H153,2)</f>
        <v>0</v>
      </c>
      <c r="K153" s="132" t="s">
        <v>19</v>
      </c>
      <c r="L153" s="31"/>
      <c r="M153" s="137" t="s">
        <v>19</v>
      </c>
      <c r="N153" s="138" t="s">
        <v>41</v>
      </c>
      <c r="P153" s="139">
        <f aca="true" t="shared" si="21" ref="P153:P187">O153*H153</f>
        <v>0</v>
      </c>
      <c r="Q153" s="139">
        <v>0</v>
      </c>
      <c r="R153" s="139">
        <f aca="true" t="shared" si="22" ref="R153:R187">Q153*H153</f>
        <v>0</v>
      </c>
      <c r="S153" s="139">
        <v>0</v>
      </c>
      <c r="T153" s="140">
        <f aca="true" t="shared" si="23" ref="T153:T187">S153*H153</f>
        <v>0</v>
      </c>
      <c r="AR153" s="141" t="s">
        <v>190</v>
      </c>
      <c r="AT153" s="141" t="s">
        <v>185</v>
      </c>
      <c r="AU153" s="141" t="s">
        <v>77</v>
      </c>
      <c r="AY153" s="16" t="s">
        <v>182</v>
      </c>
      <c r="BE153" s="142">
        <f aca="true" t="shared" si="24" ref="BE153:BE187">IF(N153="základní",J153,0)</f>
        <v>0</v>
      </c>
      <c r="BF153" s="142">
        <f aca="true" t="shared" si="25" ref="BF153:BF187">IF(N153="snížená",J153,0)</f>
        <v>0</v>
      </c>
      <c r="BG153" s="142">
        <f aca="true" t="shared" si="26" ref="BG153:BG187">IF(N153="zákl. přenesená",J153,0)</f>
        <v>0</v>
      </c>
      <c r="BH153" s="142">
        <f aca="true" t="shared" si="27" ref="BH153:BH187">IF(N153="sníž. přenesená",J153,0)</f>
        <v>0</v>
      </c>
      <c r="BI153" s="142">
        <f aca="true" t="shared" si="28" ref="BI153:BI187">IF(N153="nulová",J153,0)</f>
        <v>0</v>
      </c>
      <c r="BJ153" s="16" t="s">
        <v>77</v>
      </c>
      <c r="BK153" s="142">
        <f aca="true" t="shared" si="29" ref="BK153:BK187">ROUND(I153*H153,2)</f>
        <v>0</v>
      </c>
      <c r="BL153" s="16" t="s">
        <v>190</v>
      </c>
      <c r="BM153" s="141" t="s">
        <v>935</v>
      </c>
    </row>
    <row r="154" spans="2:65" s="1" customFormat="1" ht="44.25" customHeight="1">
      <c r="B154" s="31"/>
      <c r="C154" s="165" t="s">
        <v>496</v>
      </c>
      <c r="D154" s="165" t="s">
        <v>277</v>
      </c>
      <c r="E154" s="166" t="s">
        <v>2292</v>
      </c>
      <c r="F154" s="167" t="s">
        <v>2293</v>
      </c>
      <c r="G154" s="168" t="s">
        <v>286</v>
      </c>
      <c r="H154" s="169">
        <v>1</v>
      </c>
      <c r="I154" s="170"/>
      <c r="J154" s="171">
        <f t="shared" si="20"/>
        <v>0</v>
      </c>
      <c r="K154" s="167" t="s">
        <v>19</v>
      </c>
      <c r="L154" s="172"/>
      <c r="M154" s="173" t="s">
        <v>19</v>
      </c>
      <c r="N154" s="174" t="s">
        <v>41</v>
      </c>
      <c r="P154" s="139">
        <f t="shared" si="21"/>
        <v>0</v>
      </c>
      <c r="Q154" s="139">
        <v>0</v>
      </c>
      <c r="R154" s="139">
        <f t="shared" si="22"/>
        <v>0</v>
      </c>
      <c r="S154" s="139">
        <v>0</v>
      </c>
      <c r="T154" s="140">
        <f t="shared" si="23"/>
        <v>0</v>
      </c>
      <c r="AR154" s="141" t="s">
        <v>233</v>
      </c>
      <c r="AT154" s="141" t="s">
        <v>277</v>
      </c>
      <c r="AU154" s="141" t="s">
        <v>77</v>
      </c>
      <c r="AY154" s="16" t="s">
        <v>182</v>
      </c>
      <c r="BE154" s="142">
        <f t="shared" si="24"/>
        <v>0</v>
      </c>
      <c r="BF154" s="142">
        <f t="shared" si="25"/>
        <v>0</v>
      </c>
      <c r="BG154" s="142">
        <f t="shared" si="26"/>
        <v>0</v>
      </c>
      <c r="BH154" s="142">
        <f t="shared" si="27"/>
        <v>0</v>
      </c>
      <c r="BI154" s="142">
        <f t="shared" si="28"/>
        <v>0</v>
      </c>
      <c r="BJ154" s="16" t="s">
        <v>77</v>
      </c>
      <c r="BK154" s="142">
        <f t="shared" si="29"/>
        <v>0</v>
      </c>
      <c r="BL154" s="16" t="s">
        <v>190</v>
      </c>
      <c r="BM154" s="141" t="s">
        <v>947</v>
      </c>
    </row>
    <row r="155" spans="2:65" s="1" customFormat="1" ht="16.5" customHeight="1">
      <c r="B155" s="31"/>
      <c r="C155" s="165" t="s">
        <v>708</v>
      </c>
      <c r="D155" s="165" t="s">
        <v>277</v>
      </c>
      <c r="E155" s="166" t="s">
        <v>2212</v>
      </c>
      <c r="F155" s="167" t="s">
        <v>2213</v>
      </c>
      <c r="G155" s="168" t="s">
        <v>286</v>
      </c>
      <c r="H155" s="169">
        <v>72</v>
      </c>
      <c r="I155" s="170"/>
      <c r="J155" s="171">
        <f t="shared" si="20"/>
        <v>0</v>
      </c>
      <c r="K155" s="167" t="s">
        <v>19</v>
      </c>
      <c r="L155" s="172"/>
      <c r="M155" s="173" t="s">
        <v>19</v>
      </c>
      <c r="N155" s="174" t="s">
        <v>41</v>
      </c>
      <c r="P155" s="139">
        <f t="shared" si="21"/>
        <v>0</v>
      </c>
      <c r="Q155" s="139">
        <v>0</v>
      </c>
      <c r="R155" s="139">
        <f t="shared" si="22"/>
        <v>0</v>
      </c>
      <c r="S155" s="139">
        <v>0</v>
      </c>
      <c r="T155" s="140">
        <f t="shared" si="23"/>
        <v>0</v>
      </c>
      <c r="AR155" s="141" t="s">
        <v>233</v>
      </c>
      <c r="AT155" s="141" t="s">
        <v>277</v>
      </c>
      <c r="AU155" s="141" t="s">
        <v>77</v>
      </c>
      <c r="AY155" s="16" t="s">
        <v>182</v>
      </c>
      <c r="BE155" s="142">
        <f t="shared" si="24"/>
        <v>0</v>
      </c>
      <c r="BF155" s="142">
        <f t="shared" si="25"/>
        <v>0</v>
      </c>
      <c r="BG155" s="142">
        <f t="shared" si="26"/>
        <v>0</v>
      </c>
      <c r="BH155" s="142">
        <f t="shared" si="27"/>
        <v>0</v>
      </c>
      <c r="BI155" s="142">
        <f t="shared" si="28"/>
        <v>0</v>
      </c>
      <c r="BJ155" s="16" t="s">
        <v>77</v>
      </c>
      <c r="BK155" s="142">
        <f t="shared" si="29"/>
        <v>0</v>
      </c>
      <c r="BL155" s="16" t="s">
        <v>190</v>
      </c>
      <c r="BM155" s="141" t="s">
        <v>1828</v>
      </c>
    </row>
    <row r="156" spans="2:65" s="1" customFormat="1" ht="16.5" customHeight="1">
      <c r="B156" s="31"/>
      <c r="C156" s="165" t="s">
        <v>715</v>
      </c>
      <c r="D156" s="165" t="s">
        <v>277</v>
      </c>
      <c r="E156" s="166" t="s">
        <v>2214</v>
      </c>
      <c r="F156" s="167" t="s">
        <v>2215</v>
      </c>
      <c r="G156" s="168" t="s">
        <v>286</v>
      </c>
      <c r="H156" s="169">
        <v>2</v>
      </c>
      <c r="I156" s="170"/>
      <c r="J156" s="171">
        <f t="shared" si="20"/>
        <v>0</v>
      </c>
      <c r="K156" s="167" t="s">
        <v>19</v>
      </c>
      <c r="L156" s="172"/>
      <c r="M156" s="173" t="s">
        <v>19</v>
      </c>
      <c r="N156" s="174" t="s">
        <v>41</v>
      </c>
      <c r="P156" s="139">
        <f t="shared" si="21"/>
        <v>0</v>
      </c>
      <c r="Q156" s="139">
        <v>0</v>
      </c>
      <c r="R156" s="139">
        <f t="shared" si="22"/>
        <v>0</v>
      </c>
      <c r="S156" s="139">
        <v>0</v>
      </c>
      <c r="T156" s="140">
        <f t="shared" si="23"/>
        <v>0</v>
      </c>
      <c r="AR156" s="141" t="s">
        <v>233</v>
      </c>
      <c r="AT156" s="141" t="s">
        <v>277</v>
      </c>
      <c r="AU156" s="141" t="s">
        <v>77</v>
      </c>
      <c r="AY156" s="16" t="s">
        <v>182</v>
      </c>
      <c r="BE156" s="142">
        <f t="shared" si="24"/>
        <v>0</v>
      </c>
      <c r="BF156" s="142">
        <f t="shared" si="25"/>
        <v>0</v>
      </c>
      <c r="BG156" s="142">
        <f t="shared" si="26"/>
        <v>0</v>
      </c>
      <c r="BH156" s="142">
        <f t="shared" si="27"/>
        <v>0</v>
      </c>
      <c r="BI156" s="142">
        <f t="shared" si="28"/>
        <v>0</v>
      </c>
      <c r="BJ156" s="16" t="s">
        <v>77</v>
      </c>
      <c r="BK156" s="142">
        <f t="shared" si="29"/>
        <v>0</v>
      </c>
      <c r="BL156" s="16" t="s">
        <v>190</v>
      </c>
      <c r="BM156" s="141" t="s">
        <v>1836</v>
      </c>
    </row>
    <row r="157" spans="2:65" s="1" customFormat="1" ht="16.5" customHeight="1">
      <c r="B157" s="31"/>
      <c r="C157" s="130" t="s">
        <v>720</v>
      </c>
      <c r="D157" s="130" t="s">
        <v>185</v>
      </c>
      <c r="E157" s="131" t="s">
        <v>2230</v>
      </c>
      <c r="F157" s="132" t="s">
        <v>2231</v>
      </c>
      <c r="G157" s="133" t="s">
        <v>286</v>
      </c>
      <c r="H157" s="134">
        <v>55</v>
      </c>
      <c r="I157" s="135"/>
      <c r="J157" s="136">
        <f t="shared" si="20"/>
        <v>0</v>
      </c>
      <c r="K157" s="132" t="s">
        <v>19</v>
      </c>
      <c r="L157" s="31"/>
      <c r="M157" s="137" t="s">
        <v>19</v>
      </c>
      <c r="N157" s="138" t="s">
        <v>41</v>
      </c>
      <c r="P157" s="139">
        <f t="shared" si="21"/>
        <v>0</v>
      </c>
      <c r="Q157" s="139">
        <v>0</v>
      </c>
      <c r="R157" s="139">
        <f t="shared" si="22"/>
        <v>0</v>
      </c>
      <c r="S157" s="139">
        <v>0</v>
      </c>
      <c r="T157" s="140">
        <f t="shared" si="23"/>
        <v>0</v>
      </c>
      <c r="AR157" s="141" t="s">
        <v>190</v>
      </c>
      <c r="AT157" s="141" t="s">
        <v>185</v>
      </c>
      <c r="AU157" s="141" t="s">
        <v>77</v>
      </c>
      <c r="AY157" s="16" t="s">
        <v>182</v>
      </c>
      <c r="BE157" s="142">
        <f t="shared" si="24"/>
        <v>0</v>
      </c>
      <c r="BF157" s="142">
        <f t="shared" si="25"/>
        <v>0</v>
      </c>
      <c r="BG157" s="142">
        <f t="shared" si="26"/>
        <v>0</v>
      </c>
      <c r="BH157" s="142">
        <f t="shared" si="27"/>
        <v>0</v>
      </c>
      <c r="BI157" s="142">
        <f t="shared" si="28"/>
        <v>0</v>
      </c>
      <c r="BJ157" s="16" t="s">
        <v>77</v>
      </c>
      <c r="BK157" s="142">
        <f t="shared" si="29"/>
        <v>0</v>
      </c>
      <c r="BL157" s="16" t="s">
        <v>190</v>
      </c>
      <c r="BM157" s="141" t="s">
        <v>1844</v>
      </c>
    </row>
    <row r="158" spans="2:65" s="1" customFormat="1" ht="24.2" customHeight="1">
      <c r="B158" s="31"/>
      <c r="C158" s="165" t="s">
        <v>722</v>
      </c>
      <c r="D158" s="165" t="s">
        <v>277</v>
      </c>
      <c r="E158" s="166" t="s">
        <v>2232</v>
      </c>
      <c r="F158" s="167" t="s">
        <v>2233</v>
      </c>
      <c r="G158" s="168" t="s">
        <v>286</v>
      </c>
      <c r="H158" s="169">
        <v>55</v>
      </c>
      <c r="I158" s="170"/>
      <c r="J158" s="171">
        <f t="shared" si="20"/>
        <v>0</v>
      </c>
      <c r="K158" s="167" t="s">
        <v>19</v>
      </c>
      <c r="L158" s="172"/>
      <c r="M158" s="173" t="s">
        <v>19</v>
      </c>
      <c r="N158" s="174" t="s">
        <v>41</v>
      </c>
      <c r="P158" s="139">
        <f t="shared" si="21"/>
        <v>0</v>
      </c>
      <c r="Q158" s="139">
        <v>0</v>
      </c>
      <c r="R158" s="139">
        <f t="shared" si="22"/>
        <v>0</v>
      </c>
      <c r="S158" s="139">
        <v>0</v>
      </c>
      <c r="T158" s="140">
        <f t="shared" si="23"/>
        <v>0</v>
      </c>
      <c r="AR158" s="141" t="s">
        <v>233</v>
      </c>
      <c r="AT158" s="141" t="s">
        <v>277</v>
      </c>
      <c r="AU158" s="141" t="s">
        <v>77</v>
      </c>
      <c r="AY158" s="16" t="s">
        <v>182</v>
      </c>
      <c r="BE158" s="142">
        <f t="shared" si="24"/>
        <v>0</v>
      </c>
      <c r="BF158" s="142">
        <f t="shared" si="25"/>
        <v>0</v>
      </c>
      <c r="BG158" s="142">
        <f t="shared" si="26"/>
        <v>0</v>
      </c>
      <c r="BH158" s="142">
        <f t="shared" si="27"/>
        <v>0</v>
      </c>
      <c r="BI158" s="142">
        <f t="shared" si="28"/>
        <v>0</v>
      </c>
      <c r="BJ158" s="16" t="s">
        <v>77</v>
      </c>
      <c r="BK158" s="142">
        <f t="shared" si="29"/>
        <v>0</v>
      </c>
      <c r="BL158" s="16" t="s">
        <v>190</v>
      </c>
      <c r="BM158" s="141" t="s">
        <v>1852</v>
      </c>
    </row>
    <row r="159" spans="2:65" s="1" customFormat="1" ht="16.5" customHeight="1">
      <c r="B159" s="31"/>
      <c r="C159" s="130" t="s">
        <v>724</v>
      </c>
      <c r="D159" s="130" t="s">
        <v>185</v>
      </c>
      <c r="E159" s="131" t="s">
        <v>2234</v>
      </c>
      <c r="F159" s="132" t="s">
        <v>2235</v>
      </c>
      <c r="G159" s="133" t="s">
        <v>286</v>
      </c>
      <c r="H159" s="134">
        <v>6</v>
      </c>
      <c r="I159" s="135"/>
      <c r="J159" s="136">
        <f t="shared" si="20"/>
        <v>0</v>
      </c>
      <c r="K159" s="132" t="s">
        <v>19</v>
      </c>
      <c r="L159" s="31"/>
      <c r="M159" s="137" t="s">
        <v>19</v>
      </c>
      <c r="N159" s="138" t="s">
        <v>41</v>
      </c>
      <c r="P159" s="139">
        <f t="shared" si="21"/>
        <v>0</v>
      </c>
      <c r="Q159" s="139">
        <v>0</v>
      </c>
      <c r="R159" s="139">
        <f t="shared" si="22"/>
        <v>0</v>
      </c>
      <c r="S159" s="139">
        <v>0</v>
      </c>
      <c r="T159" s="140">
        <f t="shared" si="23"/>
        <v>0</v>
      </c>
      <c r="AR159" s="141" t="s">
        <v>190</v>
      </c>
      <c r="AT159" s="141" t="s">
        <v>185</v>
      </c>
      <c r="AU159" s="141" t="s">
        <v>77</v>
      </c>
      <c r="AY159" s="16" t="s">
        <v>182</v>
      </c>
      <c r="BE159" s="142">
        <f t="shared" si="24"/>
        <v>0</v>
      </c>
      <c r="BF159" s="142">
        <f t="shared" si="25"/>
        <v>0</v>
      </c>
      <c r="BG159" s="142">
        <f t="shared" si="26"/>
        <v>0</v>
      </c>
      <c r="BH159" s="142">
        <f t="shared" si="27"/>
        <v>0</v>
      </c>
      <c r="BI159" s="142">
        <f t="shared" si="28"/>
        <v>0</v>
      </c>
      <c r="BJ159" s="16" t="s">
        <v>77</v>
      </c>
      <c r="BK159" s="142">
        <f t="shared" si="29"/>
        <v>0</v>
      </c>
      <c r="BL159" s="16" t="s">
        <v>190</v>
      </c>
      <c r="BM159" s="141" t="s">
        <v>1862</v>
      </c>
    </row>
    <row r="160" spans="2:65" s="1" customFormat="1" ht="24.2" customHeight="1">
      <c r="B160" s="31"/>
      <c r="C160" s="165" t="s">
        <v>727</v>
      </c>
      <c r="D160" s="165" t="s">
        <v>277</v>
      </c>
      <c r="E160" s="166" t="s">
        <v>2236</v>
      </c>
      <c r="F160" s="167" t="s">
        <v>2237</v>
      </c>
      <c r="G160" s="168" t="s">
        <v>286</v>
      </c>
      <c r="H160" s="169">
        <v>6</v>
      </c>
      <c r="I160" s="170"/>
      <c r="J160" s="171">
        <f t="shared" si="20"/>
        <v>0</v>
      </c>
      <c r="K160" s="167" t="s">
        <v>19</v>
      </c>
      <c r="L160" s="172"/>
      <c r="M160" s="173" t="s">
        <v>19</v>
      </c>
      <c r="N160" s="174" t="s">
        <v>41</v>
      </c>
      <c r="P160" s="139">
        <f t="shared" si="21"/>
        <v>0</v>
      </c>
      <c r="Q160" s="139">
        <v>0</v>
      </c>
      <c r="R160" s="139">
        <f t="shared" si="22"/>
        <v>0</v>
      </c>
      <c r="S160" s="139">
        <v>0</v>
      </c>
      <c r="T160" s="140">
        <f t="shared" si="23"/>
        <v>0</v>
      </c>
      <c r="AR160" s="141" t="s">
        <v>233</v>
      </c>
      <c r="AT160" s="141" t="s">
        <v>277</v>
      </c>
      <c r="AU160" s="141" t="s">
        <v>77</v>
      </c>
      <c r="AY160" s="16" t="s">
        <v>182</v>
      </c>
      <c r="BE160" s="142">
        <f t="shared" si="24"/>
        <v>0</v>
      </c>
      <c r="BF160" s="142">
        <f t="shared" si="25"/>
        <v>0</v>
      </c>
      <c r="BG160" s="142">
        <f t="shared" si="26"/>
        <v>0</v>
      </c>
      <c r="BH160" s="142">
        <f t="shared" si="27"/>
        <v>0</v>
      </c>
      <c r="BI160" s="142">
        <f t="shared" si="28"/>
        <v>0</v>
      </c>
      <c r="BJ160" s="16" t="s">
        <v>77</v>
      </c>
      <c r="BK160" s="142">
        <f t="shared" si="29"/>
        <v>0</v>
      </c>
      <c r="BL160" s="16" t="s">
        <v>190</v>
      </c>
      <c r="BM160" s="141" t="s">
        <v>1870</v>
      </c>
    </row>
    <row r="161" spans="2:65" s="1" customFormat="1" ht="16.5" customHeight="1">
      <c r="B161" s="31"/>
      <c r="C161" s="130" t="s">
        <v>729</v>
      </c>
      <c r="D161" s="130" t="s">
        <v>185</v>
      </c>
      <c r="E161" s="131" t="s">
        <v>2238</v>
      </c>
      <c r="F161" s="132" t="s">
        <v>2239</v>
      </c>
      <c r="G161" s="133" t="s">
        <v>286</v>
      </c>
      <c r="H161" s="134">
        <v>100</v>
      </c>
      <c r="I161" s="135"/>
      <c r="J161" s="136">
        <f t="shared" si="20"/>
        <v>0</v>
      </c>
      <c r="K161" s="132" t="s">
        <v>19</v>
      </c>
      <c r="L161" s="31"/>
      <c r="M161" s="137" t="s">
        <v>19</v>
      </c>
      <c r="N161" s="138" t="s">
        <v>41</v>
      </c>
      <c r="P161" s="139">
        <f t="shared" si="21"/>
        <v>0</v>
      </c>
      <c r="Q161" s="139">
        <v>0</v>
      </c>
      <c r="R161" s="139">
        <f t="shared" si="22"/>
        <v>0</v>
      </c>
      <c r="S161" s="139">
        <v>0</v>
      </c>
      <c r="T161" s="140">
        <f t="shared" si="23"/>
        <v>0</v>
      </c>
      <c r="AR161" s="141" t="s">
        <v>190</v>
      </c>
      <c r="AT161" s="141" t="s">
        <v>185</v>
      </c>
      <c r="AU161" s="141" t="s">
        <v>77</v>
      </c>
      <c r="AY161" s="16" t="s">
        <v>182</v>
      </c>
      <c r="BE161" s="142">
        <f t="shared" si="24"/>
        <v>0</v>
      </c>
      <c r="BF161" s="142">
        <f t="shared" si="25"/>
        <v>0</v>
      </c>
      <c r="BG161" s="142">
        <f t="shared" si="26"/>
        <v>0</v>
      </c>
      <c r="BH161" s="142">
        <f t="shared" si="27"/>
        <v>0</v>
      </c>
      <c r="BI161" s="142">
        <f t="shared" si="28"/>
        <v>0</v>
      </c>
      <c r="BJ161" s="16" t="s">
        <v>77</v>
      </c>
      <c r="BK161" s="142">
        <f t="shared" si="29"/>
        <v>0</v>
      </c>
      <c r="BL161" s="16" t="s">
        <v>190</v>
      </c>
      <c r="BM161" s="141" t="s">
        <v>1878</v>
      </c>
    </row>
    <row r="162" spans="2:65" s="1" customFormat="1" ht="16.5" customHeight="1">
      <c r="B162" s="31"/>
      <c r="C162" s="165" t="s">
        <v>734</v>
      </c>
      <c r="D162" s="165" t="s">
        <v>277</v>
      </c>
      <c r="E162" s="166" t="s">
        <v>2294</v>
      </c>
      <c r="F162" s="167" t="s">
        <v>2295</v>
      </c>
      <c r="G162" s="168" t="s">
        <v>286</v>
      </c>
      <c r="H162" s="169">
        <v>84</v>
      </c>
      <c r="I162" s="170"/>
      <c r="J162" s="171">
        <f t="shared" si="20"/>
        <v>0</v>
      </c>
      <c r="K162" s="167" t="s">
        <v>19</v>
      </c>
      <c r="L162" s="172"/>
      <c r="M162" s="173" t="s">
        <v>19</v>
      </c>
      <c r="N162" s="174" t="s">
        <v>41</v>
      </c>
      <c r="P162" s="139">
        <f t="shared" si="21"/>
        <v>0</v>
      </c>
      <c r="Q162" s="139">
        <v>0</v>
      </c>
      <c r="R162" s="139">
        <f t="shared" si="22"/>
        <v>0</v>
      </c>
      <c r="S162" s="139">
        <v>0</v>
      </c>
      <c r="T162" s="140">
        <f t="shared" si="23"/>
        <v>0</v>
      </c>
      <c r="AR162" s="141" t="s">
        <v>233</v>
      </c>
      <c r="AT162" s="141" t="s">
        <v>277</v>
      </c>
      <c r="AU162" s="141" t="s">
        <v>77</v>
      </c>
      <c r="AY162" s="16" t="s">
        <v>182</v>
      </c>
      <c r="BE162" s="142">
        <f t="shared" si="24"/>
        <v>0</v>
      </c>
      <c r="BF162" s="142">
        <f t="shared" si="25"/>
        <v>0</v>
      </c>
      <c r="BG162" s="142">
        <f t="shared" si="26"/>
        <v>0</v>
      </c>
      <c r="BH162" s="142">
        <f t="shared" si="27"/>
        <v>0</v>
      </c>
      <c r="BI162" s="142">
        <f t="shared" si="28"/>
        <v>0</v>
      </c>
      <c r="BJ162" s="16" t="s">
        <v>77</v>
      </c>
      <c r="BK162" s="142">
        <f t="shared" si="29"/>
        <v>0</v>
      </c>
      <c r="BL162" s="16" t="s">
        <v>190</v>
      </c>
      <c r="BM162" s="141" t="s">
        <v>1886</v>
      </c>
    </row>
    <row r="163" spans="2:65" s="1" customFormat="1" ht="16.5" customHeight="1">
      <c r="B163" s="31"/>
      <c r="C163" s="165" t="s">
        <v>739</v>
      </c>
      <c r="D163" s="165" t="s">
        <v>277</v>
      </c>
      <c r="E163" s="166" t="s">
        <v>2242</v>
      </c>
      <c r="F163" s="167" t="s">
        <v>2243</v>
      </c>
      <c r="G163" s="168" t="s">
        <v>286</v>
      </c>
      <c r="H163" s="169">
        <v>16</v>
      </c>
      <c r="I163" s="170"/>
      <c r="J163" s="171">
        <f t="shared" si="20"/>
        <v>0</v>
      </c>
      <c r="K163" s="167" t="s">
        <v>19</v>
      </c>
      <c r="L163" s="172"/>
      <c r="M163" s="173" t="s">
        <v>19</v>
      </c>
      <c r="N163" s="174" t="s">
        <v>41</v>
      </c>
      <c r="P163" s="139">
        <f t="shared" si="21"/>
        <v>0</v>
      </c>
      <c r="Q163" s="139">
        <v>0</v>
      </c>
      <c r="R163" s="139">
        <f t="shared" si="22"/>
        <v>0</v>
      </c>
      <c r="S163" s="139">
        <v>0</v>
      </c>
      <c r="T163" s="140">
        <f t="shared" si="23"/>
        <v>0</v>
      </c>
      <c r="AR163" s="141" t="s">
        <v>233</v>
      </c>
      <c r="AT163" s="141" t="s">
        <v>277</v>
      </c>
      <c r="AU163" s="141" t="s">
        <v>77</v>
      </c>
      <c r="AY163" s="16" t="s">
        <v>182</v>
      </c>
      <c r="BE163" s="142">
        <f t="shared" si="24"/>
        <v>0</v>
      </c>
      <c r="BF163" s="142">
        <f t="shared" si="25"/>
        <v>0</v>
      </c>
      <c r="BG163" s="142">
        <f t="shared" si="26"/>
        <v>0</v>
      </c>
      <c r="BH163" s="142">
        <f t="shared" si="27"/>
        <v>0</v>
      </c>
      <c r="BI163" s="142">
        <f t="shared" si="28"/>
        <v>0</v>
      </c>
      <c r="BJ163" s="16" t="s">
        <v>77</v>
      </c>
      <c r="BK163" s="142">
        <f t="shared" si="29"/>
        <v>0</v>
      </c>
      <c r="BL163" s="16" t="s">
        <v>190</v>
      </c>
      <c r="BM163" s="141" t="s">
        <v>1894</v>
      </c>
    </row>
    <row r="164" spans="2:65" s="1" customFormat="1" ht="16.5" customHeight="1">
      <c r="B164" s="31"/>
      <c r="C164" s="130" t="s">
        <v>741</v>
      </c>
      <c r="D164" s="130" t="s">
        <v>185</v>
      </c>
      <c r="E164" s="131" t="s">
        <v>2258</v>
      </c>
      <c r="F164" s="132" t="s">
        <v>2259</v>
      </c>
      <c r="G164" s="133" t="s">
        <v>286</v>
      </c>
      <c r="H164" s="134">
        <v>18</v>
      </c>
      <c r="I164" s="135"/>
      <c r="J164" s="136">
        <f t="shared" si="20"/>
        <v>0</v>
      </c>
      <c r="K164" s="132" t="s">
        <v>19</v>
      </c>
      <c r="L164" s="31"/>
      <c r="M164" s="137" t="s">
        <v>19</v>
      </c>
      <c r="N164" s="138" t="s">
        <v>41</v>
      </c>
      <c r="P164" s="139">
        <f t="shared" si="21"/>
        <v>0</v>
      </c>
      <c r="Q164" s="139">
        <v>0</v>
      </c>
      <c r="R164" s="139">
        <f t="shared" si="22"/>
        <v>0</v>
      </c>
      <c r="S164" s="139">
        <v>0</v>
      </c>
      <c r="T164" s="140">
        <f t="shared" si="23"/>
        <v>0</v>
      </c>
      <c r="AR164" s="141" t="s">
        <v>190</v>
      </c>
      <c r="AT164" s="141" t="s">
        <v>185</v>
      </c>
      <c r="AU164" s="141" t="s">
        <v>77</v>
      </c>
      <c r="AY164" s="16" t="s">
        <v>182</v>
      </c>
      <c r="BE164" s="142">
        <f t="shared" si="24"/>
        <v>0</v>
      </c>
      <c r="BF164" s="142">
        <f t="shared" si="25"/>
        <v>0</v>
      </c>
      <c r="BG164" s="142">
        <f t="shared" si="26"/>
        <v>0</v>
      </c>
      <c r="BH164" s="142">
        <f t="shared" si="27"/>
        <v>0</v>
      </c>
      <c r="BI164" s="142">
        <f t="shared" si="28"/>
        <v>0</v>
      </c>
      <c r="BJ164" s="16" t="s">
        <v>77</v>
      </c>
      <c r="BK164" s="142">
        <f t="shared" si="29"/>
        <v>0</v>
      </c>
      <c r="BL164" s="16" t="s">
        <v>190</v>
      </c>
      <c r="BM164" s="141" t="s">
        <v>1902</v>
      </c>
    </row>
    <row r="165" spans="2:65" s="1" customFormat="1" ht="16.5" customHeight="1">
      <c r="B165" s="31"/>
      <c r="C165" s="165" t="s">
        <v>746</v>
      </c>
      <c r="D165" s="165" t="s">
        <v>277</v>
      </c>
      <c r="E165" s="166" t="s">
        <v>2296</v>
      </c>
      <c r="F165" s="167" t="s">
        <v>2297</v>
      </c>
      <c r="G165" s="168" t="s">
        <v>286</v>
      </c>
      <c r="H165" s="169">
        <v>1</v>
      </c>
      <c r="I165" s="170"/>
      <c r="J165" s="171">
        <f t="shared" si="20"/>
        <v>0</v>
      </c>
      <c r="K165" s="167" t="s">
        <v>19</v>
      </c>
      <c r="L165" s="172"/>
      <c r="M165" s="173" t="s">
        <v>19</v>
      </c>
      <c r="N165" s="174" t="s">
        <v>41</v>
      </c>
      <c r="P165" s="139">
        <f t="shared" si="21"/>
        <v>0</v>
      </c>
      <c r="Q165" s="139">
        <v>0</v>
      </c>
      <c r="R165" s="139">
        <f t="shared" si="22"/>
        <v>0</v>
      </c>
      <c r="S165" s="139">
        <v>0</v>
      </c>
      <c r="T165" s="140">
        <f t="shared" si="23"/>
        <v>0</v>
      </c>
      <c r="AR165" s="141" t="s">
        <v>233</v>
      </c>
      <c r="AT165" s="141" t="s">
        <v>277</v>
      </c>
      <c r="AU165" s="141" t="s">
        <v>77</v>
      </c>
      <c r="AY165" s="16" t="s">
        <v>182</v>
      </c>
      <c r="BE165" s="142">
        <f t="shared" si="24"/>
        <v>0</v>
      </c>
      <c r="BF165" s="142">
        <f t="shared" si="25"/>
        <v>0</v>
      </c>
      <c r="BG165" s="142">
        <f t="shared" si="26"/>
        <v>0</v>
      </c>
      <c r="BH165" s="142">
        <f t="shared" si="27"/>
        <v>0</v>
      </c>
      <c r="BI165" s="142">
        <f t="shared" si="28"/>
        <v>0</v>
      </c>
      <c r="BJ165" s="16" t="s">
        <v>77</v>
      </c>
      <c r="BK165" s="142">
        <f t="shared" si="29"/>
        <v>0</v>
      </c>
      <c r="BL165" s="16" t="s">
        <v>190</v>
      </c>
      <c r="BM165" s="141" t="s">
        <v>295</v>
      </c>
    </row>
    <row r="166" spans="2:65" s="1" customFormat="1" ht="16.5" customHeight="1">
      <c r="B166" s="31"/>
      <c r="C166" s="165" t="s">
        <v>750</v>
      </c>
      <c r="D166" s="165" t="s">
        <v>277</v>
      </c>
      <c r="E166" s="166" t="s">
        <v>2260</v>
      </c>
      <c r="F166" s="167" t="s">
        <v>2261</v>
      </c>
      <c r="G166" s="168" t="s">
        <v>286</v>
      </c>
      <c r="H166" s="169">
        <v>13</v>
      </c>
      <c r="I166" s="170"/>
      <c r="J166" s="171">
        <f t="shared" si="20"/>
        <v>0</v>
      </c>
      <c r="K166" s="167" t="s">
        <v>19</v>
      </c>
      <c r="L166" s="172"/>
      <c r="M166" s="173" t="s">
        <v>19</v>
      </c>
      <c r="N166" s="174" t="s">
        <v>41</v>
      </c>
      <c r="P166" s="139">
        <f t="shared" si="21"/>
        <v>0</v>
      </c>
      <c r="Q166" s="139">
        <v>0</v>
      </c>
      <c r="R166" s="139">
        <f t="shared" si="22"/>
        <v>0</v>
      </c>
      <c r="S166" s="139">
        <v>0</v>
      </c>
      <c r="T166" s="140">
        <f t="shared" si="23"/>
        <v>0</v>
      </c>
      <c r="AR166" s="141" t="s">
        <v>233</v>
      </c>
      <c r="AT166" s="141" t="s">
        <v>277</v>
      </c>
      <c r="AU166" s="141" t="s">
        <v>77</v>
      </c>
      <c r="AY166" s="16" t="s">
        <v>182</v>
      </c>
      <c r="BE166" s="142">
        <f t="shared" si="24"/>
        <v>0</v>
      </c>
      <c r="BF166" s="142">
        <f t="shared" si="25"/>
        <v>0</v>
      </c>
      <c r="BG166" s="142">
        <f t="shared" si="26"/>
        <v>0</v>
      </c>
      <c r="BH166" s="142">
        <f t="shared" si="27"/>
        <v>0</v>
      </c>
      <c r="BI166" s="142">
        <f t="shared" si="28"/>
        <v>0</v>
      </c>
      <c r="BJ166" s="16" t="s">
        <v>77</v>
      </c>
      <c r="BK166" s="142">
        <f t="shared" si="29"/>
        <v>0</v>
      </c>
      <c r="BL166" s="16" t="s">
        <v>190</v>
      </c>
      <c r="BM166" s="141" t="s">
        <v>1919</v>
      </c>
    </row>
    <row r="167" spans="2:65" s="1" customFormat="1" ht="16.5" customHeight="1">
      <c r="B167" s="31"/>
      <c r="C167" s="165" t="s">
        <v>755</v>
      </c>
      <c r="D167" s="165" t="s">
        <v>277</v>
      </c>
      <c r="E167" s="166" t="s">
        <v>2298</v>
      </c>
      <c r="F167" s="167" t="s">
        <v>2299</v>
      </c>
      <c r="G167" s="168" t="s">
        <v>286</v>
      </c>
      <c r="H167" s="169">
        <v>2</v>
      </c>
      <c r="I167" s="170"/>
      <c r="J167" s="171">
        <f t="shared" si="20"/>
        <v>0</v>
      </c>
      <c r="K167" s="167" t="s">
        <v>19</v>
      </c>
      <c r="L167" s="172"/>
      <c r="M167" s="173" t="s">
        <v>19</v>
      </c>
      <c r="N167" s="174" t="s">
        <v>41</v>
      </c>
      <c r="P167" s="139">
        <f t="shared" si="21"/>
        <v>0</v>
      </c>
      <c r="Q167" s="139">
        <v>0</v>
      </c>
      <c r="R167" s="139">
        <f t="shared" si="22"/>
        <v>0</v>
      </c>
      <c r="S167" s="139">
        <v>0</v>
      </c>
      <c r="T167" s="140">
        <f t="shared" si="23"/>
        <v>0</v>
      </c>
      <c r="AR167" s="141" t="s">
        <v>233</v>
      </c>
      <c r="AT167" s="141" t="s">
        <v>277</v>
      </c>
      <c r="AU167" s="141" t="s">
        <v>77</v>
      </c>
      <c r="AY167" s="16" t="s">
        <v>182</v>
      </c>
      <c r="BE167" s="142">
        <f t="shared" si="24"/>
        <v>0</v>
      </c>
      <c r="BF167" s="142">
        <f t="shared" si="25"/>
        <v>0</v>
      </c>
      <c r="BG167" s="142">
        <f t="shared" si="26"/>
        <v>0</v>
      </c>
      <c r="BH167" s="142">
        <f t="shared" si="27"/>
        <v>0</v>
      </c>
      <c r="BI167" s="142">
        <f t="shared" si="28"/>
        <v>0</v>
      </c>
      <c r="BJ167" s="16" t="s">
        <v>77</v>
      </c>
      <c r="BK167" s="142">
        <f t="shared" si="29"/>
        <v>0</v>
      </c>
      <c r="BL167" s="16" t="s">
        <v>190</v>
      </c>
      <c r="BM167" s="141" t="s">
        <v>1927</v>
      </c>
    </row>
    <row r="168" spans="2:65" s="1" customFormat="1" ht="16.5" customHeight="1">
      <c r="B168" s="31"/>
      <c r="C168" s="165" t="s">
        <v>762</v>
      </c>
      <c r="D168" s="165" t="s">
        <v>277</v>
      </c>
      <c r="E168" s="166" t="s">
        <v>2300</v>
      </c>
      <c r="F168" s="167" t="s">
        <v>2301</v>
      </c>
      <c r="G168" s="168" t="s">
        <v>286</v>
      </c>
      <c r="H168" s="169">
        <v>2</v>
      </c>
      <c r="I168" s="170"/>
      <c r="J168" s="171">
        <f t="shared" si="20"/>
        <v>0</v>
      </c>
      <c r="K168" s="167" t="s">
        <v>19</v>
      </c>
      <c r="L168" s="172"/>
      <c r="M168" s="173" t="s">
        <v>19</v>
      </c>
      <c r="N168" s="174" t="s">
        <v>41</v>
      </c>
      <c r="P168" s="139">
        <f t="shared" si="21"/>
        <v>0</v>
      </c>
      <c r="Q168" s="139">
        <v>0</v>
      </c>
      <c r="R168" s="139">
        <f t="shared" si="22"/>
        <v>0</v>
      </c>
      <c r="S168" s="139">
        <v>0</v>
      </c>
      <c r="T168" s="140">
        <f t="shared" si="23"/>
        <v>0</v>
      </c>
      <c r="AR168" s="141" t="s">
        <v>233</v>
      </c>
      <c r="AT168" s="141" t="s">
        <v>277</v>
      </c>
      <c r="AU168" s="141" t="s">
        <v>77</v>
      </c>
      <c r="AY168" s="16" t="s">
        <v>182</v>
      </c>
      <c r="BE168" s="142">
        <f t="shared" si="24"/>
        <v>0</v>
      </c>
      <c r="BF168" s="142">
        <f t="shared" si="25"/>
        <v>0</v>
      </c>
      <c r="BG168" s="142">
        <f t="shared" si="26"/>
        <v>0</v>
      </c>
      <c r="BH168" s="142">
        <f t="shared" si="27"/>
        <v>0</v>
      </c>
      <c r="BI168" s="142">
        <f t="shared" si="28"/>
        <v>0</v>
      </c>
      <c r="BJ168" s="16" t="s">
        <v>77</v>
      </c>
      <c r="BK168" s="142">
        <f t="shared" si="29"/>
        <v>0</v>
      </c>
      <c r="BL168" s="16" t="s">
        <v>190</v>
      </c>
      <c r="BM168" s="141" t="s">
        <v>1935</v>
      </c>
    </row>
    <row r="169" spans="2:65" s="1" customFormat="1" ht="16.5" customHeight="1">
      <c r="B169" s="31"/>
      <c r="C169" s="165" t="s">
        <v>768</v>
      </c>
      <c r="D169" s="165" t="s">
        <v>277</v>
      </c>
      <c r="E169" s="166" t="s">
        <v>2302</v>
      </c>
      <c r="F169" s="167" t="s">
        <v>2303</v>
      </c>
      <c r="G169" s="168" t="s">
        <v>286</v>
      </c>
      <c r="H169" s="169">
        <v>1</v>
      </c>
      <c r="I169" s="170"/>
      <c r="J169" s="171">
        <f t="shared" si="20"/>
        <v>0</v>
      </c>
      <c r="K169" s="167" t="s">
        <v>19</v>
      </c>
      <c r="L169" s="172"/>
      <c r="M169" s="173" t="s">
        <v>19</v>
      </c>
      <c r="N169" s="174" t="s">
        <v>41</v>
      </c>
      <c r="P169" s="139">
        <f t="shared" si="21"/>
        <v>0</v>
      </c>
      <c r="Q169" s="139">
        <v>0</v>
      </c>
      <c r="R169" s="139">
        <f t="shared" si="22"/>
        <v>0</v>
      </c>
      <c r="S169" s="139">
        <v>0</v>
      </c>
      <c r="T169" s="140">
        <f t="shared" si="23"/>
        <v>0</v>
      </c>
      <c r="AR169" s="141" t="s">
        <v>233</v>
      </c>
      <c r="AT169" s="141" t="s">
        <v>277</v>
      </c>
      <c r="AU169" s="141" t="s">
        <v>77</v>
      </c>
      <c r="AY169" s="16" t="s">
        <v>182</v>
      </c>
      <c r="BE169" s="142">
        <f t="shared" si="24"/>
        <v>0</v>
      </c>
      <c r="BF169" s="142">
        <f t="shared" si="25"/>
        <v>0</v>
      </c>
      <c r="BG169" s="142">
        <f t="shared" si="26"/>
        <v>0</v>
      </c>
      <c r="BH169" s="142">
        <f t="shared" si="27"/>
        <v>0</v>
      </c>
      <c r="BI169" s="142">
        <f t="shared" si="28"/>
        <v>0</v>
      </c>
      <c r="BJ169" s="16" t="s">
        <v>77</v>
      </c>
      <c r="BK169" s="142">
        <f t="shared" si="29"/>
        <v>0</v>
      </c>
      <c r="BL169" s="16" t="s">
        <v>190</v>
      </c>
      <c r="BM169" s="141" t="s">
        <v>1943</v>
      </c>
    </row>
    <row r="170" spans="2:65" s="1" customFormat="1" ht="16.5" customHeight="1">
      <c r="B170" s="31"/>
      <c r="C170" s="165" t="s">
        <v>772</v>
      </c>
      <c r="D170" s="165" t="s">
        <v>277</v>
      </c>
      <c r="E170" s="166" t="s">
        <v>2304</v>
      </c>
      <c r="F170" s="167" t="s">
        <v>2305</v>
      </c>
      <c r="G170" s="168" t="s">
        <v>286</v>
      </c>
      <c r="H170" s="169">
        <v>2</v>
      </c>
      <c r="I170" s="170"/>
      <c r="J170" s="171">
        <f t="shared" si="20"/>
        <v>0</v>
      </c>
      <c r="K170" s="167" t="s">
        <v>19</v>
      </c>
      <c r="L170" s="172"/>
      <c r="M170" s="173" t="s">
        <v>19</v>
      </c>
      <c r="N170" s="174" t="s">
        <v>41</v>
      </c>
      <c r="P170" s="139">
        <f t="shared" si="21"/>
        <v>0</v>
      </c>
      <c r="Q170" s="139">
        <v>0</v>
      </c>
      <c r="R170" s="139">
        <f t="shared" si="22"/>
        <v>0</v>
      </c>
      <c r="S170" s="139">
        <v>0</v>
      </c>
      <c r="T170" s="140">
        <f t="shared" si="23"/>
        <v>0</v>
      </c>
      <c r="AR170" s="141" t="s">
        <v>233</v>
      </c>
      <c r="AT170" s="141" t="s">
        <v>277</v>
      </c>
      <c r="AU170" s="141" t="s">
        <v>77</v>
      </c>
      <c r="AY170" s="16" t="s">
        <v>182</v>
      </c>
      <c r="BE170" s="142">
        <f t="shared" si="24"/>
        <v>0</v>
      </c>
      <c r="BF170" s="142">
        <f t="shared" si="25"/>
        <v>0</v>
      </c>
      <c r="BG170" s="142">
        <f t="shared" si="26"/>
        <v>0</v>
      </c>
      <c r="BH170" s="142">
        <f t="shared" si="27"/>
        <v>0</v>
      </c>
      <c r="BI170" s="142">
        <f t="shared" si="28"/>
        <v>0</v>
      </c>
      <c r="BJ170" s="16" t="s">
        <v>77</v>
      </c>
      <c r="BK170" s="142">
        <f t="shared" si="29"/>
        <v>0</v>
      </c>
      <c r="BL170" s="16" t="s">
        <v>190</v>
      </c>
      <c r="BM170" s="141" t="s">
        <v>1951</v>
      </c>
    </row>
    <row r="171" spans="2:65" s="1" customFormat="1" ht="16.5" customHeight="1">
      <c r="B171" s="31"/>
      <c r="C171" s="165" t="s">
        <v>779</v>
      </c>
      <c r="D171" s="165" t="s">
        <v>277</v>
      </c>
      <c r="E171" s="166" t="s">
        <v>2306</v>
      </c>
      <c r="F171" s="167" t="s">
        <v>2307</v>
      </c>
      <c r="G171" s="168" t="s">
        <v>286</v>
      </c>
      <c r="H171" s="169">
        <v>4</v>
      </c>
      <c r="I171" s="170"/>
      <c r="J171" s="171">
        <f t="shared" si="20"/>
        <v>0</v>
      </c>
      <c r="K171" s="167" t="s">
        <v>19</v>
      </c>
      <c r="L171" s="172"/>
      <c r="M171" s="173" t="s">
        <v>19</v>
      </c>
      <c r="N171" s="174" t="s">
        <v>41</v>
      </c>
      <c r="P171" s="139">
        <f t="shared" si="21"/>
        <v>0</v>
      </c>
      <c r="Q171" s="139">
        <v>0</v>
      </c>
      <c r="R171" s="139">
        <f t="shared" si="22"/>
        <v>0</v>
      </c>
      <c r="S171" s="139">
        <v>0</v>
      </c>
      <c r="T171" s="140">
        <f t="shared" si="23"/>
        <v>0</v>
      </c>
      <c r="AR171" s="141" t="s">
        <v>233</v>
      </c>
      <c r="AT171" s="141" t="s">
        <v>277</v>
      </c>
      <c r="AU171" s="141" t="s">
        <v>77</v>
      </c>
      <c r="AY171" s="16" t="s">
        <v>182</v>
      </c>
      <c r="BE171" s="142">
        <f t="shared" si="24"/>
        <v>0</v>
      </c>
      <c r="BF171" s="142">
        <f t="shared" si="25"/>
        <v>0</v>
      </c>
      <c r="BG171" s="142">
        <f t="shared" si="26"/>
        <v>0</v>
      </c>
      <c r="BH171" s="142">
        <f t="shared" si="27"/>
        <v>0</v>
      </c>
      <c r="BI171" s="142">
        <f t="shared" si="28"/>
        <v>0</v>
      </c>
      <c r="BJ171" s="16" t="s">
        <v>77</v>
      </c>
      <c r="BK171" s="142">
        <f t="shared" si="29"/>
        <v>0</v>
      </c>
      <c r="BL171" s="16" t="s">
        <v>190</v>
      </c>
      <c r="BM171" s="141" t="s">
        <v>1959</v>
      </c>
    </row>
    <row r="172" spans="2:65" s="1" customFormat="1" ht="16.5" customHeight="1">
      <c r="B172" s="31"/>
      <c r="C172" s="165" t="s">
        <v>785</v>
      </c>
      <c r="D172" s="165" t="s">
        <v>277</v>
      </c>
      <c r="E172" s="166" t="s">
        <v>2308</v>
      </c>
      <c r="F172" s="167" t="s">
        <v>2309</v>
      </c>
      <c r="G172" s="168" t="s">
        <v>286</v>
      </c>
      <c r="H172" s="169">
        <v>2</v>
      </c>
      <c r="I172" s="170"/>
      <c r="J172" s="171">
        <f t="shared" si="20"/>
        <v>0</v>
      </c>
      <c r="K172" s="167" t="s">
        <v>19</v>
      </c>
      <c r="L172" s="172"/>
      <c r="M172" s="173" t="s">
        <v>19</v>
      </c>
      <c r="N172" s="174" t="s">
        <v>41</v>
      </c>
      <c r="P172" s="139">
        <f t="shared" si="21"/>
        <v>0</v>
      </c>
      <c r="Q172" s="139">
        <v>0</v>
      </c>
      <c r="R172" s="139">
        <f t="shared" si="22"/>
        <v>0</v>
      </c>
      <c r="S172" s="139">
        <v>0</v>
      </c>
      <c r="T172" s="140">
        <f t="shared" si="23"/>
        <v>0</v>
      </c>
      <c r="AR172" s="141" t="s">
        <v>233</v>
      </c>
      <c r="AT172" s="141" t="s">
        <v>277</v>
      </c>
      <c r="AU172" s="141" t="s">
        <v>77</v>
      </c>
      <c r="AY172" s="16" t="s">
        <v>182</v>
      </c>
      <c r="BE172" s="142">
        <f t="shared" si="24"/>
        <v>0</v>
      </c>
      <c r="BF172" s="142">
        <f t="shared" si="25"/>
        <v>0</v>
      </c>
      <c r="BG172" s="142">
        <f t="shared" si="26"/>
        <v>0</v>
      </c>
      <c r="BH172" s="142">
        <f t="shared" si="27"/>
        <v>0</v>
      </c>
      <c r="BI172" s="142">
        <f t="shared" si="28"/>
        <v>0</v>
      </c>
      <c r="BJ172" s="16" t="s">
        <v>77</v>
      </c>
      <c r="BK172" s="142">
        <f t="shared" si="29"/>
        <v>0</v>
      </c>
      <c r="BL172" s="16" t="s">
        <v>190</v>
      </c>
      <c r="BM172" s="141" t="s">
        <v>1967</v>
      </c>
    </row>
    <row r="173" spans="2:65" s="1" customFormat="1" ht="16.5" customHeight="1">
      <c r="B173" s="31"/>
      <c r="C173" s="165" t="s">
        <v>790</v>
      </c>
      <c r="D173" s="165" t="s">
        <v>277</v>
      </c>
      <c r="E173" s="166" t="s">
        <v>2262</v>
      </c>
      <c r="F173" s="167" t="s">
        <v>2263</v>
      </c>
      <c r="G173" s="168" t="s">
        <v>286</v>
      </c>
      <c r="H173" s="169">
        <v>3</v>
      </c>
      <c r="I173" s="170"/>
      <c r="J173" s="171">
        <f t="shared" si="20"/>
        <v>0</v>
      </c>
      <c r="K173" s="167" t="s">
        <v>19</v>
      </c>
      <c r="L173" s="172"/>
      <c r="M173" s="173" t="s">
        <v>19</v>
      </c>
      <c r="N173" s="174" t="s">
        <v>41</v>
      </c>
      <c r="P173" s="139">
        <f t="shared" si="21"/>
        <v>0</v>
      </c>
      <c r="Q173" s="139">
        <v>0</v>
      </c>
      <c r="R173" s="139">
        <f t="shared" si="22"/>
        <v>0</v>
      </c>
      <c r="S173" s="139">
        <v>0</v>
      </c>
      <c r="T173" s="140">
        <f t="shared" si="23"/>
        <v>0</v>
      </c>
      <c r="AR173" s="141" t="s">
        <v>233</v>
      </c>
      <c r="AT173" s="141" t="s">
        <v>277</v>
      </c>
      <c r="AU173" s="141" t="s">
        <v>77</v>
      </c>
      <c r="AY173" s="16" t="s">
        <v>182</v>
      </c>
      <c r="BE173" s="142">
        <f t="shared" si="24"/>
        <v>0</v>
      </c>
      <c r="BF173" s="142">
        <f t="shared" si="25"/>
        <v>0</v>
      </c>
      <c r="BG173" s="142">
        <f t="shared" si="26"/>
        <v>0</v>
      </c>
      <c r="BH173" s="142">
        <f t="shared" si="27"/>
        <v>0</v>
      </c>
      <c r="BI173" s="142">
        <f t="shared" si="28"/>
        <v>0</v>
      </c>
      <c r="BJ173" s="16" t="s">
        <v>77</v>
      </c>
      <c r="BK173" s="142">
        <f t="shared" si="29"/>
        <v>0</v>
      </c>
      <c r="BL173" s="16" t="s">
        <v>190</v>
      </c>
      <c r="BM173" s="141" t="s">
        <v>1975</v>
      </c>
    </row>
    <row r="174" spans="2:65" s="1" customFormat="1" ht="16.5" customHeight="1">
      <c r="B174" s="31"/>
      <c r="C174" s="130" t="s">
        <v>796</v>
      </c>
      <c r="D174" s="130" t="s">
        <v>185</v>
      </c>
      <c r="E174" s="131" t="s">
        <v>2268</v>
      </c>
      <c r="F174" s="132" t="s">
        <v>2269</v>
      </c>
      <c r="G174" s="133" t="s">
        <v>286</v>
      </c>
      <c r="H174" s="134">
        <v>1</v>
      </c>
      <c r="I174" s="135"/>
      <c r="J174" s="136">
        <f t="shared" si="20"/>
        <v>0</v>
      </c>
      <c r="K174" s="132" t="s">
        <v>19</v>
      </c>
      <c r="L174" s="31"/>
      <c r="M174" s="137" t="s">
        <v>19</v>
      </c>
      <c r="N174" s="138" t="s">
        <v>41</v>
      </c>
      <c r="P174" s="139">
        <f t="shared" si="21"/>
        <v>0</v>
      </c>
      <c r="Q174" s="139">
        <v>0</v>
      </c>
      <c r="R174" s="139">
        <f t="shared" si="22"/>
        <v>0</v>
      </c>
      <c r="S174" s="139">
        <v>0</v>
      </c>
      <c r="T174" s="140">
        <f t="shared" si="23"/>
        <v>0</v>
      </c>
      <c r="AR174" s="141" t="s">
        <v>190</v>
      </c>
      <c r="AT174" s="141" t="s">
        <v>185</v>
      </c>
      <c r="AU174" s="141" t="s">
        <v>77</v>
      </c>
      <c r="AY174" s="16" t="s">
        <v>182</v>
      </c>
      <c r="BE174" s="142">
        <f t="shared" si="24"/>
        <v>0</v>
      </c>
      <c r="BF174" s="142">
        <f t="shared" si="25"/>
        <v>0</v>
      </c>
      <c r="BG174" s="142">
        <f t="shared" si="26"/>
        <v>0</v>
      </c>
      <c r="BH174" s="142">
        <f t="shared" si="27"/>
        <v>0</v>
      </c>
      <c r="BI174" s="142">
        <f t="shared" si="28"/>
        <v>0</v>
      </c>
      <c r="BJ174" s="16" t="s">
        <v>77</v>
      </c>
      <c r="BK174" s="142">
        <f t="shared" si="29"/>
        <v>0</v>
      </c>
      <c r="BL174" s="16" t="s">
        <v>190</v>
      </c>
      <c r="BM174" s="141" t="s">
        <v>1983</v>
      </c>
    </row>
    <row r="175" spans="2:65" s="1" customFormat="1" ht="24.2" customHeight="1">
      <c r="B175" s="31"/>
      <c r="C175" s="165" t="s">
        <v>801</v>
      </c>
      <c r="D175" s="165" t="s">
        <v>277</v>
      </c>
      <c r="E175" s="166" t="s">
        <v>2270</v>
      </c>
      <c r="F175" s="167" t="s">
        <v>2271</v>
      </c>
      <c r="G175" s="168" t="s">
        <v>286</v>
      </c>
      <c r="H175" s="169">
        <v>1</v>
      </c>
      <c r="I175" s="170"/>
      <c r="J175" s="171">
        <f t="shared" si="20"/>
        <v>0</v>
      </c>
      <c r="K175" s="167" t="s">
        <v>19</v>
      </c>
      <c r="L175" s="172"/>
      <c r="M175" s="173" t="s">
        <v>19</v>
      </c>
      <c r="N175" s="174" t="s">
        <v>41</v>
      </c>
      <c r="P175" s="139">
        <f t="shared" si="21"/>
        <v>0</v>
      </c>
      <c r="Q175" s="139">
        <v>0</v>
      </c>
      <c r="R175" s="139">
        <f t="shared" si="22"/>
        <v>0</v>
      </c>
      <c r="S175" s="139">
        <v>0</v>
      </c>
      <c r="T175" s="140">
        <f t="shared" si="23"/>
        <v>0</v>
      </c>
      <c r="AR175" s="141" t="s">
        <v>233</v>
      </c>
      <c r="AT175" s="141" t="s">
        <v>277</v>
      </c>
      <c r="AU175" s="141" t="s">
        <v>77</v>
      </c>
      <c r="AY175" s="16" t="s">
        <v>182</v>
      </c>
      <c r="BE175" s="142">
        <f t="shared" si="24"/>
        <v>0</v>
      </c>
      <c r="BF175" s="142">
        <f t="shared" si="25"/>
        <v>0</v>
      </c>
      <c r="BG175" s="142">
        <f t="shared" si="26"/>
        <v>0</v>
      </c>
      <c r="BH175" s="142">
        <f t="shared" si="27"/>
        <v>0</v>
      </c>
      <c r="BI175" s="142">
        <f t="shared" si="28"/>
        <v>0</v>
      </c>
      <c r="BJ175" s="16" t="s">
        <v>77</v>
      </c>
      <c r="BK175" s="142">
        <f t="shared" si="29"/>
        <v>0</v>
      </c>
      <c r="BL175" s="16" t="s">
        <v>190</v>
      </c>
      <c r="BM175" s="141" t="s">
        <v>1991</v>
      </c>
    </row>
    <row r="176" spans="2:65" s="1" customFormat="1" ht="24.2" customHeight="1">
      <c r="B176" s="31"/>
      <c r="C176" s="130" t="s">
        <v>806</v>
      </c>
      <c r="D176" s="130" t="s">
        <v>185</v>
      </c>
      <c r="E176" s="131" t="s">
        <v>2276</v>
      </c>
      <c r="F176" s="132" t="s">
        <v>2277</v>
      </c>
      <c r="G176" s="133" t="s">
        <v>286</v>
      </c>
      <c r="H176" s="134">
        <v>18</v>
      </c>
      <c r="I176" s="135"/>
      <c r="J176" s="136">
        <f t="shared" si="20"/>
        <v>0</v>
      </c>
      <c r="K176" s="132" t="s">
        <v>19</v>
      </c>
      <c r="L176" s="31"/>
      <c r="M176" s="137" t="s">
        <v>19</v>
      </c>
      <c r="N176" s="138" t="s">
        <v>41</v>
      </c>
      <c r="P176" s="139">
        <f t="shared" si="21"/>
        <v>0</v>
      </c>
      <c r="Q176" s="139">
        <v>0</v>
      </c>
      <c r="R176" s="139">
        <f t="shared" si="22"/>
        <v>0</v>
      </c>
      <c r="S176" s="139">
        <v>0</v>
      </c>
      <c r="T176" s="140">
        <f t="shared" si="23"/>
        <v>0</v>
      </c>
      <c r="AR176" s="141" t="s">
        <v>190</v>
      </c>
      <c r="AT176" s="141" t="s">
        <v>185</v>
      </c>
      <c r="AU176" s="141" t="s">
        <v>77</v>
      </c>
      <c r="AY176" s="16" t="s">
        <v>182</v>
      </c>
      <c r="BE176" s="142">
        <f t="shared" si="24"/>
        <v>0</v>
      </c>
      <c r="BF176" s="142">
        <f t="shared" si="25"/>
        <v>0</v>
      </c>
      <c r="BG176" s="142">
        <f t="shared" si="26"/>
        <v>0</v>
      </c>
      <c r="BH176" s="142">
        <f t="shared" si="27"/>
        <v>0</v>
      </c>
      <c r="BI176" s="142">
        <f t="shared" si="28"/>
        <v>0</v>
      </c>
      <c r="BJ176" s="16" t="s">
        <v>77</v>
      </c>
      <c r="BK176" s="142">
        <f t="shared" si="29"/>
        <v>0</v>
      </c>
      <c r="BL176" s="16" t="s">
        <v>190</v>
      </c>
      <c r="BM176" s="141" t="s">
        <v>1999</v>
      </c>
    </row>
    <row r="177" spans="2:65" s="1" customFormat="1" ht="24.2" customHeight="1">
      <c r="B177" s="31"/>
      <c r="C177" s="165" t="s">
        <v>812</v>
      </c>
      <c r="D177" s="165" t="s">
        <v>277</v>
      </c>
      <c r="E177" s="166" t="s">
        <v>2278</v>
      </c>
      <c r="F177" s="167" t="s">
        <v>2279</v>
      </c>
      <c r="G177" s="168" t="s">
        <v>286</v>
      </c>
      <c r="H177" s="169">
        <v>16</v>
      </c>
      <c r="I177" s="170"/>
      <c r="J177" s="171">
        <f t="shared" si="20"/>
        <v>0</v>
      </c>
      <c r="K177" s="167" t="s">
        <v>19</v>
      </c>
      <c r="L177" s="172"/>
      <c r="M177" s="173" t="s">
        <v>19</v>
      </c>
      <c r="N177" s="174" t="s">
        <v>41</v>
      </c>
      <c r="P177" s="139">
        <f t="shared" si="21"/>
        <v>0</v>
      </c>
      <c r="Q177" s="139">
        <v>0</v>
      </c>
      <c r="R177" s="139">
        <f t="shared" si="22"/>
        <v>0</v>
      </c>
      <c r="S177" s="139">
        <v>0</v>
      </c>
      <c r="T177" s="140">
        <f t="shared" si="23"/>
        <v>0</v>
      </c>
      <c r="AR177" s="141" t="s">
        <v>233</v>
      </c>
      <c r="AT177" s="141" t="s">
        <v>277</v>
      </c>
      <c r="AU177" s="141" t="s">
        <v>77</v>
      </c>
      <c r="AY177" s="16" t="s">
        <v>182</v>
      </c>
      <c r="BE177" s="142">
        <f t="shared" si="24"/>
        <v>0</v>
      </c>
      <c r="BF177" s="142">
        <f t="shared" si="25"/>
        <v>0</v>
      </c>
      <c r="BG177" s="142">
        <f t="shared" si="26"/>
        <v>0</v>
      </c>
      <c r="BH177" s="142">
        <f t="shared" si="27"/>
        <v>0</v>
      </c>
      <c r="BI177" s="142">
        <f t="shared" si="28"/>
        <v>0</v>
      </c>
      <c r="BJ177" s="16" t="s">
        <v>77</v>
      </c>
      <c r="BK177" s="142">
        <f t="shared" si="29"/>
        <v>0</v>
      </c>
      <c r="BL177" s="16" t="s">
        <v>190</v>
      </c>
      <c r="BM177" s="141" t="s">
        <v>2007</v>
      </c>
    </row>
    <row r="178" spans="2:65" s="1" customFormat="1" ht="24.2" customHeight="1">
      <c r="B178" s="31"/>
      <c r="C178" s="130" t="s">
        <v>816</v>
      </c>
      <c r="D178" s="130" t="s">
        <v>185</v>
      </c>
      <c r="E178" s="131" t="s">
        <v>2280</v>
      </c>
      <c r="F178" s="132" t="s">
        <v>2281</v>
      </c>
      <c r="G178" s="133" t="s">
        <v>286</v>
      </c>
      <c r="H178" s="134">
        <v>5</v>
      </c>
      <c r="I178" s="135"/>
      <c r="J178" s="136">
        <f t="shared" si="20"/>
        <v>0</v>
      </c>
      <c r="K178" s="132" t="s">
        <v>19</v>
      </c>
      <c r="L178" s="31"/>
      <c r="M178" s="137" t="s">
        <v>19</v>
      </c>
      <c r="N178" s="138" t="s">
        <v>41</v>
      </c>
      <c r="P178" s="139">
        <f t="shared" si="21"/>
        <v>0</v>
      </c>
      <c r="Q178" s="139">
        <v>0</v>
      </c>
      <c r="R178" s="139">
        <f t="shared" si="22"/>
        <v>0</v>
      </c>
      <c r="S178" s="139">
        <v>0</v>
      </c>
      <c r="T178" s="140">
        <f t="shared" si="23"/>
        <v>0</v>
      </c>
      <c r="AR178" s="141" t="s">
        <v>190</v>
      </c>
      <c r="AT178" s="141" t="s">
        <v>185</v>
      </c>
      <c r="AU178" s="141" t="s">
        <v>77</v>
      </c>
      <c r="AY178" s="16" t="s">
        <v>182</v>
      </c>
      <c r="BE178" s="142">
        <f t="shared" si="24"/>
        <v>0</v>
      </c>
      <c r="BF178" s="142">
        <f t="shared" si="25"/>
        <v>0</v>
      </c>
      <c r="BG178" s="142">
        <f t="shared" si="26"/>
        <v>0</v>
      </c>
      <c r="BH178" s="142">
        <f t="shared" si="27"/>
        <v>0</v>
      </c>
      <c r="BI178" s="142">
        <f t="shared" si="28"/>
        <v>0</v>
      </c>
      <c r="BJ178" s="16" t="s">
        <v>77</v>
      </c>
      <c r="BK178" s="142">
        <f t="shared" si="29"/>
        <v>0</v>
      </c>
      <c r="BL178" s="16" t="s">
        <v>190</v>
      </c>
      <c r="BM178" s="141" t="s">
        <v>2015</v>
      </c>
    </row>
    <row r="179" spans="2:65" s="1" customFormat="1" ht="24.2" customHeight="1">
      <c r="B179" s="31"/>
      <c r="C179" s="165" t="s">
        <v>276</v>
      </c>
      <c r="D179" s="165" t="s">
        <v>277</v>
      </c>
      <c r="E179" s="166" t="s">
        <v>2282</v>
      </c>
      <c r="F179" s="167" t="s">
        <v>2283</v>
      </c>
      <c r="G179" s="168" t="s">
        <v>286</v>
      </c>
      <c r="H179" s="169">
        <v>6</v>
      </c>
      <c r="I179" s="170"/>
      <c r="J179" s="171">
        <f t="shared" si="20"/>
        <v>0</v>
      </c>
      <c r="K179" s="167" t="s">
        <v>19</v>
      </c>
      <c r="L179" s="172"/>
      <c r="M179" s="173" t="s">
        <v>19</v>
      </c>
      <c r="N179" s="174" t="s">
        <v>41</v>
      </c>
      <c r="P179" s="139">
        <f t="shared" si="21"/>
        <v>0</v>
      </c>
      <c r="Q179" s="139">
        <v>0</v>
      </c>
      <c r="R179" s="139">
        <f t="shared" si="22"/>
        <v>0</v>
      </c>
      <c r="S179" s="139">
        <v>0</v>
      </c>
      <c r="T179" s="140">
        <f t="shared" si="23"/>
        <v>0</v>
      </c>
      <c r="AR179" s="141" t="s">
        <v>233</v>
      </c>
      <c r="AT179" s="141" t="s">
        <v>277</v>
      </c>
      <c r="AU179" s="141" t="s">
        <v>77</v>
      </c>
      <c r="AY179" s="16" t="s">
        <v>182</v>
      </c>
      <c r="BE179" s="142">
        <f t="shared" si="24"/>
        <v>0</v>
      </c>
      <c r="BF179" s="142">
        <f t="shared" si="25"/>
        <v>0</v>
      </c>
      <c r="BG179" s="142">
        <f t="shared" si="26"/>
        <v>0</v>
      </c>
      <c r="BH179" s="142">
        <f t="shared" si="27"/>
        <v>0</v>
      </c>
      <c r="BI179" s="142">
        <f t="shared" si="28"/>
        <v>0</v>
      </c>
      <c r="BJ179" s="16" t="s">
        <v>77</v>
      </c>
      <c r="BK179" s="142">
        <f t="shared" si="29"/>
        <v>0</v>
      </c>
      <c r="BL179" s="16" t="s">
        <v>190</v>
      </c>
      <c r="BM179" s="141" t="s">
        <v>2023</v>
      </c>
    </row>
    <row r="180" spans="2:65" s="1" customFormat="1" ht="24.2" customHeight="1">
      <c r="B180" s="31"/>
      <c r="C180" s="165" t="s">
        <v>824</v>
      </c>
      <c r="D180" s="165" t="s">
        <v>277</v>
      </c>
      <c r="E180" s="166" t="s">
        <v>2310</v>
      </c>
      <c r="F180" s="167" t="s">
        <v>2311</v>
      </c>
      <c r="G180" s="168" t="s">
        <v>286</v>
      </c>
      <c r="H180" s="169">
        <v>1</v>
      </c>
      <c r="I180" s="170"/>
      <c r="J180" s="171">
        <f t="shared" si="20"/>
        <v>0</v>
      </c>
      <c r="K180" s="167" t="s">
        <v>19</v>
      </c>
      <c r="L180" s="172"/>
      <c r="M180" s="173" t="s">
        <v>19</v>
      </c>
      <c r="N180" s="174" t="s">
        <v>41</v>
      </c>
      <c r="P180" s="139">
        <f t="shared" si="21"/>
        <v>0</v>
      </c>
      <c r="Q180" s="139">
        <v>0</v>
      </c>
      <c r="R180" s="139">
        <f t="shared" si="22"/>
        <v>0</v>
      </c>
      <c r="S180" s="139">
        <v>0</v>
      </c>
      <c r="T180" s="140">
        <f t="shared" si="23"/>
        <v>0</v>
      </c>
      <c r="AR180" s="141" t="s">
        <v>233</v>
      </c>
      <c r="AT180" s="141" t="s">
        <v>277</v>
      </c>
      <c r="AU180" s="141" t="s">
        <v>77</v>
      </c>
      <c r="AY180" s="16" t="s">
        <v>182</v>
      </c>
      <c r="BE180" s="142">
        <f t="shared" si="24"/>
        <v>0</v>
      </c>
      <c r="BF180" s="142">
        <f t="shared" si="25"/>
        <v>0</v>
      </c>
      <c r="BG180" s="142">
        <f t="shared" si="26"/>
        <v>0</v>
      </c>
      <c r="BH180" s="142">
        <f t="shared" si="27"/>
        <v>0</v>
      </c>
      <c r="BI180" s="142">
        <f t="shared" si="28"/>
        <v>0</v>
      </c>
      <c r="BJ180" s="16" t="s">
        <v>77</v>
      </c>
      <c r="BK180" s="142">
        <f t="shared" si="29"/>
        <v>0</v>
      </c>
      <c r="BL180" s="16" t="s">
        <v>190</v>
      </c>
      <c r="BM180" s="141" t="s">
        <v>2031</v>
      </c>
    </row>
    <row r="181" spans="2:65" s="1" customFormat="1" ht="24.2" customHeight="1">
      <c r="B181" s="31"/>
      <c r="C181" s="130" t="s">
        <v>828</v>
      </c>
      <c r="D181" s="130" t="s">
        <v>185</v>
      </c>
      <c r="E181" s="131" t="s">
        <v>2097</v>
      </c>
      <c r="F181" s="132" t="s">
        <v>2098</v>
      </c>
      <c r="G181" s="133" t="s">
        <v>286</v>
      </c>
      <c r="H181" s="134">
        <v>15</v>
      </c>
      <c r="I181" s="135"/>
      <c r="J181" s="136">
        <f t="shared" si="20"/>
        <v>0</v>
      </c>
      <c r="K181" s="132" t="s">
        <v>19</v>
      </c>
      <c r="L181" s="31"/>
      <c r="M181" s="137" t="s">
        <v>19</v>
      </c>
      <c r="N181" s="138" t="s">
        <v>41</v>
      </c>
      <c r="P181" s="139">
        <f t="shared" si="21"/>
        <v>0</v>
      </c>
      <c r="Q181" s="139">
        <v>0</v>
      </c>
      <c r="R181" s="139">
        <f t="shared" si="22"/>
        <v>0</v>
      </c>
      <c r="S181" s="139">
        <v>0</v>
      </c>
      <c r="T181" s="140">
        <f t="shared" si="23"/>
        <v>0</v>
      </c>
      <c r="AR181" s="141" t="s">
        <v>190</v>
      </c>
      <c r="AT181" s="141" t="s">
        <v>185</v>
      </c>
      <c r="AU181" s="141" t="s">
        <v>77</v>
      </c>
      <c r="AY181" s="16" t="s">
        <v>182</v>
      </c>
      <c r="BE181" s="142">
        <f t="shared" si="24"/>
        <v>0</v>
      </c>
      <c r="BF181" s="142">
        <f t="shared" si="25"/>
        <v>0</v>
      </c>
      <c r="BG181" s="142">
        <f t="shared" si="26"/>
        <v>0</v>
      </c>
      <c r="BH181" s="142">
        <f t="shared" si="27"/>
        <v>0</v>
      </c>
      <c r="BI181" s="142">
        <f t="shared" si="28"/>
        <v>0</v>
      </c>
      <c r="BJ181" s="16" t="s">
        <v>77</v>
      </c>
      <c r="BK181" s="142">
        <f t="shared" si="29"/>
        <v>0</v>
      </c>
      <c r="BL181" s="16" t="s">
        <v>190</v>
      </c>
      <c r="BM181" s="141" t="s">
        <v>2039</v>
      </c>
    </row>
    <row r="182" spans="2:65" s="1" customFormat="1" ht="37.9" customHeight="1">
      <c r="B182" s="31"/>
      <c r="C182" s="165" t="s">
        <v>837</v>
      </c>
      <c r="D182" s="165" t="s">
        <v>277</v>
      </c>
      <c r="E182" s="166" t="s">
        <v>2284</v>
      </c>
      <c r="F182" s="167" t="s">
        <v>2285</v>
      </c>
      <c r="G182" s="168" t="s">
        <v>286</v>
      </c>
      <c r="H182" s="169">
        <v>15</v>
      </c>
      <c r="I182" s="170"/>
      <c r="J182" s="171">
        <f t="shared" si="20"/>
        <v>0</v>
      </c>
      <c r="K182" s="167" t="s">
        <v>19</v>
      </c>
      <c r="L182" s="172"/>
      <c r="M182" s="173" t="s">
        <v>19</v>
      </c>
      <c r="N182" s="174" t="s">
        <v>41</v>
      </c>
      <c r="P182" s="139">
        <f t="shared" si="21"/>
        <v>0</v>
      </c>
      <c r="Q182" s="139">
        <v>0</v>
      </c>
      <c r="R182" s="139">
        <f t="shared" si="22"/>
        <v>0</v>
      </c>
      <c r="S182" s="139">
        <v>0</v>
      </c>
      <c r="T182" s="140">
        <f t="shared" si="23"/>
        <v>0</v>
      </c>
      <c r="AR182" s="141" t="s">
        <v>233</v>
      </c>
      <c r="AT182" s="141" t="s">
        <v>277</v>
      </c>
      <c r="AU182" s="141" t="s">
        <v>77</v>
      </c>
      <c r="AY182" s="16" t="s">
        <v>182</v>
      </c>
      <c r="BE182" s="142">
        <f t="shared" si="24"/>
        <v>0</v>
      </c>
      <c r="BF182" s="142">
        <f t="shared" si="25"/>
        <v>0</v>
      </c>
      <c r="BG182" s="142">
        <f t="shared" si="26"/>
        <v>0</v>
      </c>
      <c r="BH182" s="142">
        <f t="shared" si="27"/>
        <v>0</v>
      </c>
      <c r="BI182" s="142">
        <f t="shared" si="28"/>
        <v>0</v>
      </c>
      <c r="BJ182" s="16" t="s">
        <v>77</v>
      </c>
      <c r="BK182" s="142">
        <f t="shared" si="29"/>
        <v>0</v>
      </c>
      <c r="BL182" s="16" t="s">
        <v>190</v>
      </c>
      <c r="BM182" s="141" t="s">
        <v>2047</v>
      </c>
    </row>
    <row r="183" spans="2:65" s="1" customFormat="1" ht="24.2" customHeight="1">
      <c r="B183" s="31"/>
      <c r="C183" s="130" t="s">
        <v>841</v>
      </c>
      <c r="D183" s="130" t="s">
        <v>185</v>
      </c>
      <c r="E183" s="131" t="s">
        <v>2286</v>
      </c>
      <c r="F183" s="132" t="s">
        <v>2287</v>
      </c>
      <c r="G183" s="133" t="s">
        <v>286</v>
      </c>
      <c r="H183" s="134">
        <v>1</v>
      </c>
      <c r="I183" s="135"/>
      <c r="J183" s="136">
        <f t="shared" si="20"/>
        <v>0</v>
      </c>
      <c r="K183" s="132" t="s">
        <v>19</v>
      </c>
      <c r="L183" s="31"/>
      <c r="M183" s="137" t="s">
        <v>19</v>
      </c>
      <c r="N183" s="138" t="s">
        <v>41</v>
      </c>
      <c r="P183" s="139">
        <f t="shared" si="21"/>
        <v>0</v>
      </c>
      <c r="Q183" s="139">
        <v>0</v>
      </c>
      <c r="R183" s="139">
        <f t="shared" si="22"/>
        <v>0</v>
      </c>
      <c r="S183" s="139">
        <v>0</v>
      </c>
      <c r="T183" s="140">
        <f t="shared" si="23"/>
        <v>0</v>
      </c>
      <c r="AR183" s="141" t="s">
        <v>190</v>
      </c>
      <c r="AT183" s="141" t="s">
        <v>185</v>
      </c>
      <c r="AU183" s="141" t="s">
        <v>77</v>
      </c>
      <c r="AY183" s="16" t="s">
        <v>182</v>
      </c>
      <c r="BE183" s="142">
        <f t="shared" si="24"/>
        <v>0</v>
      </c>
      <c r="BF183" s="142">
        <f t="shared" si="25"/>
        <v>0</v>
      </c>
      <c r="BG183" s="142">
        <f t="shared" si="26"/>
        <v>0</v>
      </c>
      <c r="BH183" s="142">
        <f t="shared" si="27"/>
        <v>0</v>
      </c>
      <c r="BI183" s="142">
        <f t="shared" si="28"/>
        <v>0</v>
      </c>
      <c r="BJ183" s="16" t="s">
        <v>77</v>
      </c>
      <c r="BK183" s="142">
        <f t="shared" si="29"/>
        <v>0</v>
      </c>
      <c r="BL183" s="16" t="s">
        <v>190</v>
      </c>
      <c r="BM183" s="141" t="s">
        <v>2057</v>
      </c>
    </row>
    <row r="184" spans="2:65" s="1" customFormat="1" ht="24.2" customHeight="1">
      <c r="B184" s="31"/>
      <c r="C184" s="165" t="s">
        <v>845</v>
      </c>
      <c r="D184" s="165" t="s">
        <v>277</v>
      </c>
      <c r="E184" s="166" t="s">
        <v>2288</v>
      </c>
      <c r="F184" s="167" t="s">
        <v>2289</v>
      </c>
      <c r="G184" s="168" t="s">
        <v>286</v>
      </c>
      <c r="H184" s="169">
        <v>1</v>
      </c>
      <c r="I184" s="170"/>
      <c r="J184" s="171">
        <f t="shared" si="20"/>
        <v>0</v>
      </c>
      <c r="K184" s="167" t="s">
        <v>19</v>
      </c>
      <c r="L184" s="172"/>
      <c r="M184" s="173" t="s">
        <v>19</v>
      </c>
      <c r="N184" s="174" t="s">
        <v>41</v>
      </c>
      <c r="P184" s="139">
        <f t="shared" si="21"/>
        <v>0</v>
      </c>
      <c r="Q184" s="139">
        <v>0</v>
      </c>
      <c r="R184" s="139">
        <f t="shared" si="22"/>
        <v>0</v>
      </c>
      <c r="S184" s="139">
        <v>0</v>
      </c>
      <c r="T184" s="140">
        <f t="shared" si="23"/>
        <v>0</v>
      </c>
      <c r="AR184" s="141" t="s">
        <v>233</v>
      </c>
      <c r="AT184" s="141" t="s">
        <v>277</v>
      </c>
      <c r="AU184" s="141" t="s">
        <v>77</v>
      </c>
      <c r="AY184" s="16" t="s">
        <v>182</v>
      </c>
      <c r="BE184" s="142">
        <f t="shared" si="24"/>
        <v>0</v>
      </c>
      <c r="BF184" s="142">
        <f t="shared" si="25"/>
        <v>0</v>
      </c>
      <c r="BG184" s="142">
        <f t="shared" si="26"/>
        <v>0</v>
      </c>
      <c r="BH184" s="142">
        <f t="shared" si="27"/>
        <v>0</v>
      </c>
      <c r="BI184" s="142">
        <f t="shared" si="28"/>
        <v>0</v>
      </c>
      <c r="BJ184" s="16" t="s">
        <v>77</v>
      </c>
      <c r="BK184" s="142">
        <f t="shared" si="29"/>
        <v>0</v>
      </c>
      <c r="BL184" s="16" t="s">
        <v>190</v>
      </c>
      <c r="BM184" s="141" t="s">
        <v>2065</v>
      </c>
    </row>
    <row r="185" spans="2:65" s="1" customFormat="1" ht="16.5" customHeight="1">
      <c r="B185" s="31"/>
      <c r="C185" s="130" t="s">
        <v>850</v>
      </c>
      <c r="D185" s="130" t="s">
        <v>185</v>
      </c>
      <c r="E185" s="131" t="s">
        <v>2244</v>
      </c>
      <c r="F185" s="132" t="s">
        <v>2245</v>
      </c>
      <c r="G185" s="133" t="s">
        <v>286</v>
      </c>
      <c r="H185" s="134">
        <v>1</v>
      </c>
      <c r="I185" s="135"/>
      <c r="J185" s="136">
        <f t="shared" si="20"/>
        <v>0</v>
      </c>
      <c r="K185" s="132" t="s">
        <v>19</v>
      </c>
      <c r="L185" s="31"/>
      <c r="M185" s="137" t="s">
        <v>19</v>
      </c>
      <c r="N185" s="138" t="s">
        <v>41</v>
      </c>
      <c r="P185" s="139">
        <f t="shared" si="21"/>
        <v>0</v>
      </c>
      <c r="Q185" s="139">
        <v>0</v>
      </c>
      <c r="R185" s="139">
        <f t="shared" si="22"/>
        <v>0</v>
      </c>
      <c r="S185" s="139">
        <v>0</v>
      </c>
      <c r="T185" s="140">
        <f t="shared" si="23"/>
        <v>0</v>
      </c>
      <c r="AR185" s="141" t="s">
        <v>190</v>
      </c>
      <c r="AT185" s="141" t="s">
        <v>185</v>
      </c>
      <c r="AU185" s="141" t="s">
        <v>77</v>
      </c>
      <c r="AY185" s="16" t="s">
        <v>182</v>
      </c>
      <c r="BE185" s="142">
        <f t="shared" si="24"/>
        <v>0</v>
      </c>
      <c r="BF185" s="142">
        <f t="shared" si="25"/>
        <v>0</v>
      </c>
      <c r="BG185" s="142">
        <f t="shared" si="26"/>
        <v>0</v>
      </c>
      <c r="BH185" s="142">
        <f t="shared" si="27"/>
        <v>0</v>
      </c>
      <c r="BI185" s="142">
        <f t="shared" si="28"/>
        <v>0</v>
      </c>
      <c r="BJ185" s="16" t="s">
        <v>77</v>
      </c>
      <c r="BK185" s="142">
        <f t="shared" si="29"/>
        <v>0</v>
      </c>
      <c r="BL185" s="16" t="s">
        <v>190</v>
      </c>
      <c r="BM185" s="141" t="s">
        <v>2073</v>
      </c>
    </row>
    <row r="186" spans="2:65" s="1" customFormat="1" ht="37.9" customHeight="1">
      <c r="B186" s="31"/>
      <c r="C186" s="165" t="s">
        <v>854</v>
      </c>
      <c r="D186" s="165" t="s">
        <v>277</v>
      </c>
      <c r="E186" s="166" t="s">
        <v>2246</v>
      </c>
      <c r="F186" s="167" t="s">
        <v>2247</v>
      </c>
      <c r="G186" s="168" t="s">
        <v>286</v>
      </c>
      <c r="H186" s="169">
        <v>1</v>
      </c>
      <c r="I186" s="170"/>
      <c r="J186" s="171">
        <f t="shared" si="20"/>
        <v>0</v>
      </c>
      <c r="K186" s="167" t="s">
        <v>19</v>
      </c>
      <c r="L186" s="172"/>
      <c r="M186" s="173" t="s">
        <v>19</v>
      </c>
      <c r="N186" s="174" t="s">
        <v>41</v>
      </c>
      <c r="P186" s="139">
        <f t="shared" si="21"/>
        <v>0</v>
      </c>
      <c r="Q186" s="139">
        <v>0</v>
      </c>
      <c r="R186" s="139">
        <f t="shared" si="22"/>
        <v>0</v>
      </c>
      <c r="S186" s="139">
        <v>0</v>
      </c>
      <c r="T186" s="140">
        <f t="shared" si="23"/>
        <v>0</v>
      </c>
      <c r="AR186" s="141" t="s">
        <v>233</v>
      </c>
      <c r="AT186" s="141" t="s">
        <v>277</v>
      </c>
      <c r="AU186" s="141" t="s">
        <v>77</v>
      </c>
      <c r="AY186" s="16" t="s">
        <v>182</v>
      </c>
      <c r="BE186" s="142">
        <f t="shared" si="24"/>
        <v>0</v>
      </c>
      <c r="BF186" s="142">
        <f t="shared" si="25"/>
        <v>0</v>
      </c>
      <c r="BG186" s="142">
        <f t="shared" si="26"/>
        <v>0</v>
      </c>
      <c r="BH186" s="142">
        <f t="shared" si="27"/>
        <v>0</v>
      </c>
      <c r="BI186" s="142">
        <f t="shared" si="28"/>
        <v>0</v>
      </c>
      <c r="BJ186" s="16" t="s">
        <v>77</v>
      </c>
      <c r="BK186" s="142">
        <f t="shared" si="29"/>
        <v>0</v>
      </c>
      <c r="BL186" s="16" t="s">
        <v>190</v>
      </c>
      <c r="BM186" s="141" t="s">
        <v>2082</v>
      </c>
    </row>
    <row r="187" spans="2:65" s="1" customFormat="1" ht="16.5" customHeight="1">
      <c r="B187" s="31"/>
      <c r="C187" s="165" t="s">
        <v>859</v>
      </c>
      <c r="D187" s="165" t="s">
        <v>277</v>
      </c>
      <c r="E187" s="166" t="s">
        <v>2105</v>
      </c>
      <c r="F187" s="167" t="s">
        <v>2102</v>
      </c>
      <c r="G187" s="168" t="s">
        <v>286</v>
      </c>
      <c r="H187" s="169">
        <v>1</v>
      </c>
      <c r="I187" s="170"/>
      <c r="J187" s="171">
        <f t="shared" si="20"/>
        <v>0</v>
      </c>
      <c r="K187" s="167" t="s">
        <v>19</v>
      </c>
      <c r="L187" s="172"/>
      <c r="M187" s="173" t="s">
        <v>19</v>
      </c>
      <c r="N187" s="174" t="s">
        <v>41</v>
      </c>
      <c r="P187" s="139">
        <f t="shared" si="21"/>
        <v>0</v>
      </c>
      <c r="Q187" s="139">
        <v>0</v>
      </c>
      <c r="R187" s="139">
        <f t="shared" si="22"/>
        <v>0</v>
      </c>
      <c r="S187" s="139">
        <v>0</v>
      </c>
      <c r="T187" s="140">
        <f t="shared" si="23"/>
        <v>0</v>
      </c>
      <c r="AR187" s="141" t="s">
        <v>233</v>
      </c>
      <c r="AT187" s="141" t="s">
        <v>277</v>
      </c>
      <c r="AU187" s="141" t="s">
        <v>77</v>
      </c>
      <c r="AY187" s="16" t="s">
        <v>182</v>
      </c>
      <c r="BE187" s="142">
        <f t="shared" si="24"/>
        <v>0</v>
      </c>
      <c r="BF187" s="142">
        <f t="shared" si="25"/>
        <v>0</v>
      </c>
      <c r="BG187" s="142">
        <f t="shared" si="26"/>
        <v>0</v>
      </c>
      <c r="BH187" s="142">
        <f t="shared" si="27"/>
        <v>0</v>
      </c>
      <c r="BI187" s="142">
        <f t="shared" si="28"/>
        <v>0</v>
      </c>
      <c r="BJ187" s="16" t="s">
        <v>77</v>
      </c>
      <c r="BK187" s="142">
        <f t="shared" si="29"/>
        <v>0</v>
      </c>
      <c r="BL187" s="16" t="s">
        <v>190</v>
      </c>
      <c r="BM187" s="141" t="s">
        <v>2312</v>
      </c>
    </row>
    <row r="188" spans="2:63" s="11" customFormat="1" ht="25.9" customHeight="1">
      <c r="B188" s="118"/>
      <c r="D188" s="119" t="s">
        <v>69</v>
      </c>
      <c r="E188" s="120" t="s">
        <v>2106</v>
      </c>
      <c r="F188" s="120" t="s">
        <v>2107</v>
      </c>
      <c r="I188" s="121"/>
      <c r="J188" s="122">
        <f>BK188</f>
        <v>0</v>
      </c>
      <c r="L188" s="118"/>
      <c r="M188" s="123"/>
      <c r="P188" s="124">
        <f>SUM(P189:P208)</f>
        <v>0</v>
      </c>
      <c r="R188" s="124">
        <f>SUM(R189:R208)</f>
        <v>0</v>
      </c>
      <c r="T188" s="125">
        <f>SUM(T189:T208)</f>
        <v>0</v>
      </c>
      <c r="AR188" s="119" t="s">
        <v>77</v>
      </c>
      <c r="AT188" s="126" t="s">
        <v>69</v>
      </c>
      <c r="AU188" s="126" t="s">
        <v>70</v>
      </c>
      <c r="AY188" s="119" t="s">
        <v>182</v>
      </c>
      <c r="BK188" s="127">
        <f>SUM(BK189:BK208)</f>
        <v>0</v>
      </c>
    </row>
    <row r="189" spans="2:65" s="1" customFormat="1" ht="24.2" customHeight="1">
      <c r="B189" s="31"/>
      <c r="C189" s="130" t="s">
        <v>863</v>
      </c>
      <c r="D189" s="130" t="s">
        <v>185</v>
      </c>
      <c r="E189" s="131" t="s">
        <v>2313</v>
      </c>
      <c r="F189" s="132" t="s">
        <v>2314</v>
      </c>
      <c r="G189" s="133" t="s">
        <v>286</v>
      </c>
      <c r="H189" s="134">
        <v>1</v>
      </c>
      <c r="I189" s="135"/>
      <c r="J189" s="136">
        <f aca="true" t="shared" si="30" ref="J189:J208">ROUND(I189*H189,2)</f>
        <v>0</v>
      </c>
      <c r="K189" s="132" t="s">
        <v>19</v>
      </c>
      <c r="L189" s="31"/>
      <c r="M189" s="137" t="s">
        <v>19</v>
      </c>
      <c r="N189" s="138" t="s">
        <v>41</v>
      </c>
      <c r="P189" s="139">
        <f aca="true" t="shared" si="31" ref="P189:P208">O189*H189</f>
        <v>0</v>
      </c>
      <c r="Q189" s="139">
        <v>0</v>
      </c>
      <c r="R189" s="139">
        <f aca="true" t="shared" si="32" ref="R189:R208">Q189*H189</f>
        <v>0</v>
      </c>
      <c r="S189" s="139">
        <v>0</v>
      </c>
      <c r="T189" s="140">
        <f aca="true" t="shared" si="33" ref="T189:T208">S189*H189</f>
        <v>0</v>
      </c>
      <c r="AR189" s="141" t="s">
        <v>190</v>
      </c>
      <c r="AT189" s="141" t="s">
        <v>185</v>
      </c>
      <c r="AU189" s="141" t="s">
        <v>77</v>
      </c>
      <c r="AY189" s="16" t="s">
        <v>182</v>
      </c>
      <c r="BE189" s="142">
        <f aca="true" t="shared" si="34" ref="BE189:BE208">IF(N189="základní",J189,0)</f>
        <v>0</v>
      </c>
      <c r="BF189" s="142">
        <f aca="true" t="shared" si="35" ref="BF189:BF208">IF(N189="snížená",J189,0)</f>
        <v>0</v>
      </c>
      <c r="BG189" s="142">
        <f aca="true" t="shared" si="36" ref="BG189:BG208">IF(N189="zákl. přenesená",J189,0)</f>
        <v>0</v>
      </c>
      <c r="BH189" s="142">
        <f aca="true" t="shared" si="37" ref="BH189:BH208">IF(N189="sníž. přenesená",J189,0)</f>
        <v>0</v>
      </c>
      <c r="BI189" s="142">
        <f aca="true" t="shared" si="38" ref="BI189:BI208">IF(N189="nulová",J189,0)</f>
        <v>0</v>
      </c>
      <c r="BJ189" s="16" t="s">
        <v>77</v>
      </c>
      <c r="BK189" s="142">
        <f aca="true" t="shared" si="39" ref="BK189:BK208">ROUND(I189*H189,2)</f>
        <v>0</v>
      </c>
      <c r="BL189" s="16" t="s">
        <v>190</v>
      </c>
      <c r="BM189" s="141" t="s">
        <v>2315</v>
      </c>
    </row>
    <row r="190" spans="2:65" s="1" customFormat="1" ht="37.9" customHeight="1">
      <c r="B190" s="31"/>
      <c r="C190" s="165" t="s">
        <v>866</v>
      </c>
      <c r="D190" s="165" t="s">
        <v>277</v>
      </c>
      <c r="E190" s="166" t="s">
        <v>2316</v>
      </c>
      <c r="F190" s="167" t="s">
        <v>2317</v>
      </c>
      <c r="G190" s="168" t="s">
        <v>2181</v>
      </c>
      <c r="H190" s="169">
        <v>1</v>
      </c>
      <c r="I190" s="170"/>
      <c r="J190" s="171">
        <f t="shared" si="30"/>
        <v>0</v>
      </c>
      <c r="K190" s="167" t="s">
        <v>19</v>
      </c>
      <c r="L190" s="172"/>
      <c r="M190" s="173" t="s">
        <v>19</v>
      </c>
      <c r="N190" s="174" t="s">
        <v>41</v>
      </c>
      <c r="P190" s="139">
        <f t="shared" si="31"/>
        <v>0</v>
      </c>
      <c r="Q190" s="139">
        <v>0</v>
      </c>
      <c r="R190" s="139">
        <f t="shared" si="32"/>
        <v>0</v>
      </c>
      <c r="S190" s="139">
        <v>0</v>
      </c>
      <c r="T190" s="140">
        <f t="shared" si="33"/>
        <v>0</v>
      </c>
      <c r="AR190" s="141" t="s">
        <v>233</v>
      </c>
      <c r="AT190" s="141" t="s">
        <v>277</v>
      </c>
      <c r="AU190" s="141" t="s">
        <v>77</v>
      </c>
      <c r="AY190" s="16" t="s">
        <v>182</v>
      </c>
      <c r="BE190" s="142">
        <f t="shared" si="34"/>
        <v>0</v>
      </c>
      <c r="BF190" s="142">
        <f t="shared" si="35"/>
        <v>0</v>
      </c>
      <c r="BG190" s="142">
        <f t="shared" si="36"/>
        <v>0</v>
      </c>
      <c r="BH190" s="142">
        <f t="shared" si="37"/>
        <v>0</v>
      </c>
      <c r="BI190" s="142">
        <f t="shared" si="38"/>
        <v>0</v>
      </c>
      <c r="BJ190" s="16" t="s">
        <v>77</v>
      </c>
      <c r="BK190" s="142">
        <f t="shared" si="39"/>
        <v>0</v>
      </c>
      <c r="BL190" s="16" t="s">
        <v>190</v>
      </c>
      <c r="BM190" s="141" t="s">
        <v>2318</v>
      </c>
    </row>
    <row r="191" spans="2:65" s="1" customFormat="1" ht="16.5" customHeight="1">
      <c r="B191" s="31"/>
      <c r="C191" s="165" t="s">
        <v>868</v>
      </c>
      <c r="D191" s="165" t="s">
        <v>277</v>
      </c>
      <c r="E191" s="166" t="s">
        <v>2212</v>
      </c>
      <c r="F191" s="167" t="s">
        <v>2213</v>
      </c>
      <c r="G191" s="168" t="s">
        <v>286</v>
      </c>
      <c r="H191" s="169">
        <v>18</v>
      </c>
      <c r="I191" s="170"/>
      <c r="J191" s="171">
        <f t="shared" si="30"/>
        <v>0</v>
      </c>
      <c r="K191" s="167" t="s">
        <v>19</v>
      </c>
      <c r="L191" s="172"/>
      <c r="M191" s="173" t="s">
        <v>19</v>
      </c>
      <c r="N191" s="174" t="s">
        <v>41</v>
      </c>
      <c r="P191" s="139">
        <f t="shared" si="31"/>
        <v>0</v>
      </c>
      <c r="Q191" s="139">
        <v>0</v>
      </c>
      <c r="R191" s="139">
        <f t="shared" si="32"/>
        <v>0</v>
      </c>
      <c r="S191" s="139">
        <v>0</v>
      </c>
      <c r="T191" s="140">
        <f t="shared" si="33"/>
        <v>0</v>
      </c>
      <c r="AR191" s="141" t="s">
        <v>233</v>
      </c>
      <c r="AT191" s="141" t="s">
        <v>277</v>
      </c>
      <c r="AU191" s="141" t="s">
        <v>77</v>
      </c>
      <c r="AY191" s="16" t="s">
        <v>182</v>
      </c>
      <c r="BE191" s="142">
        <f t="shared" si="34"/>
        <v>0</v>
      </c>
      <c r="BF191" s="142">
        <f t="shared" si="35"/>
        <v>0</v>
      </c>
      <c r="BG191" s="142">
        <f t="shared" si="36"/>
        <v>0</v>
      </c>
      <c r="BH191" s="142">
        <f t="shared" si="37"/>
        <v>0</v>
      </c>
      <c r="BI191" s="142">
        <f t="shared" si="38"/>
        <v>0</v>
      </c>
      <c r="BJ191" s="16" t="s">
        <v>77</v>
      </c>
      <c r="BK191" s="142">
        <f t="shared" si="39"/>
        <v>0</v>
      </c>
      <c r="BL191" s="16" t="s">
        <v>190</v>
      </c>
      <c r="BM191" s="141" t="s">
        <v>2319</v>
      </c>
    </row>
    <row r="192" spans="2:65" s="1" customFormat="1" ht="16.5" customHeight="1">
      <c r="B192" s="31"/>
      <c r="C192" s="165" t="s">
        <v>871</v>
      </c>
      <c r="D192" s="165" t="s">
        <v>277</v>
      </c>
      <c r="E192" s="166" t="s">
        <v>2214</v>
      </c>
      <c r="F192" s="167" t="s">
        <v>2215</v>
      </c>
      <c r="G192" s="168" t="s">
        <v>286</v>
      </c>
      <c r="H192" s="169">
        <v>2</v>
      </c>
      <c r="I192" s="170"/>
      <c r="J192" s="171">
        <f t="shared" si="30"/>
        <v>0</v>
      </c>
      <c r="K192" s="167" t="s">
        <v>19</v>
      </c>
      <c r="L192" s="172"/>
      <c r="M192" s="173" t="s">
        <v>19</v>
      </c>
      <c r="N192" s="174" t="s">
        <v>41</v>
      </c>
      <c r="P192" s="139">
        <f t="shared" si="31"/>
        <v>0</v>
      </c>
      <c r="Q192" s="139">
        <v>0</v>
      </c>
      <c r="R192" s="139">
        <f t="shared" si="32"/>
        <v>0</v>
      </c>
      <c r="S192" s="139">
        <v>0</v>
      </c>
      <c r="T192" s="140">
        <f t="shared" si="33"/>
        <v>0</v>
      </c>
      <c r="AR192" s="141" t="s">
        <v>233</v>
      </c>
      <c r="AT192" s="141" t="s">
        <v>277</v>
      </c>
      <c r="AU192" s="141" t="s">
        <v>77</v>
      </c>
      <c r="AY192" s="16" t="s">
        <v>182</v>
      </c>
      <c r="BE192" s="142">
        <f t="shared" si="34"/>
        <v>0</v>
      </c>
      <c r="BF192" s="142">
        <f t="shared" si="35"/>
        <v>0</v>
      </c>
      <c r="BG192" s="142">
        <f t="shared" si="36"/>
        <v>0</v>
      </c>
      <c r="BH192" s="142">
        <f t="shared" si="37"/>
        <v>0</v>
      </c>
      <c r="BI192" s="142">
        <f t="shared" si="38"/>
        <v>0</v>
      </c>
      <c r="BJ192" s="16" t="s">
        <v>77</v>
      </c>
      <c r="BK192" s="142">
        <f t="shared" si="39"/>
        <v>0</v>
      </c>
      <c r="BL192" s="16" t="s">
        <v>190</v>
      </c>
      <c r="BM192" s="141" t="s">
        <v>2320</v>
      </c>
    </row>
    <row r="193" spans="2:65" s="1" customFormat="1" ht="16.5" customHeight="1">
      <c r="B193" s="31"/>
      <c r="C193" s="130" t="s">
        <v>874</v>
      </c>
      <c r="D193" s="130" t="s">
        <v>185</v>
      </c>
      <c r="E193" s="131" t="s">
        <v>2230</v>
      </c>
      <c r="F193" s="132" t="s">
        <v>2231</v>
      </c>
      <c r="G193" s="133" t="s">
        <v>286</v>
      </c>
      <c r="H193" s="134">
        <v>5</v>
      </c>
      <c r="I193" s="135"/>
      <c r="J193" s="136">
        <f t="shared" si="30"/>
        <v>0</v>
      </c>
      <c r="K193" s="132" t="s">
        <v>19</v>
      </c>
      <c r="L193" s="31"/>
      <c r="M193" s="137" t="s">
        <v>19</v>
      </c>
      <c r="N193" s="138" t="s">
        <v>41</v>
      </c>
      <c r="P193" s="139">
        <f t="shared" si="31"/>
        <v>0</v>
      </c>
      <c r="Q193" s="139">
        <v>0</v>
      </c>
      <c r="R193" s="139">
        <f t="shared" si="32"/>
        <v>0</v>
      </c>
      <c r="S193" s="139">
        <v>0</v>
      </c>
      <c r="T193" s="140">
        <f t="shared" si="33"/>
        <v>0</v>
      </c>
      <c r="AR193" s="141" t="s">
        <v>190</v>
      </c>
      <c r="AT193" s="141" t="s">
        <v>185</v>
      </c>
      <c r="AU193" s="141" t="s">
        <v>77</v>
      </c>
      <c r="AY193" s="16" t="s">
        <v>182</v>
      </c>
      <c r="BE193" s="142">
        <f t="shared" si="34"/>
        <v>0</v>
      </c>
      <c r="BF193" s="142">
        <f t="shared" si="35"/>
        <v>0</v>
      </c>
      <c r="BG193" s="142">
        <f t="shared" si="36"/>
        <v>0</v>
      </c>
      <c r="BH193" s="142">
        <f t="shared" si="37"/>
        <v>0</v>
      </c>
      <c r="BI193" s="142">
        <f t="shared" si="38"/>
        <v>0</v>
      </c>
      <c r="BJ193" s="16" t="s">
        <v>77</v>
      </c>
      <c r="BK193" s="142">
        <f t="shared" si="39"/>
        <v>0</v>
      </c>
      <c r="BL193" s="16" t="s">
        <v>190</v>
      </c>
      <c r="BM193" s="141" t="s">
        <v>2321</v>
      </c>
    </row>
    <row r="194" spans="2:65" s="1" customFormat="1" ht="24.2" customHeight="1">
      <c r="B194" s="31"/>
      <c r="C194" s="165" t="s">
        <v>879</v>
      </c>
      <c r="D194" s="165" t="s">
        <v>277</v>
      </c>
      <c r="E194" s="166" t="s">
        <v>2232</v>
      </c>
      <c r="F194" s="167" t="s">
        <v>2233</v>
      </c>
      <c r="G194" s="168" t="s">
        <v>286</v>
      </c>
      <c r="H194" s="169">
        <v>5</v>
      </c>
      <c r="I194" s="170"/>
      <c r="J194" s="171">
        <f t="shared" si="30"/>
        <v>0</v>
      </c>
      <c r="K194" s="167" t="s">
        <v>19</v>
      </c>
      <c r="L194" s="172"/>
      <c r="M194" s="173" t="s">
        <v>19</v>
      </c>
      <c r="N194" s="174" t="s">
        <v>41</v>
      </c>
      <c r="P194" s="139">
        <f t="shared" si="31"/>
        <v>0</v>
      </c>
      <c r="Q194" s="139">
        <v>0</v>
      </c>
      <c r="R194" s="139">
        <f t="shared" si="32"/>
        <v>0</v>
      </c>
      <c r="S194" s="139">
        <v>0</v>
      </c>
      <c r="T194" s="140">
        <f t="shared" si="33"/>
        <v>0</v>
      </c>
      <c r="AR194" s="141" t="s">
        <v>233</v>
      </c>
      <c r="AT194" s="141" t="s">
        <v>277</v>
      </c>
      <c r="AU194" s="141" t="s">
        <v>77</v>
      </c>
      <c r="AY194" s="16" t="s">
        <v>182</v>
      </c>
      <c r="BE194" s="142">
        <f t="shared" si="34"/>
        <v>0</v>
      </c>
      <c r="BF194" s="142">
        <f t="shared" si="35"/>
        <v>0</v>
      </c>
      <c r="BG194" s="142">
        <f t="shared" si="36"/>
        <v>0</v>
      </c>
      <c r="BH194" s="142">
        <f t="shared" si="37"/>
        <v>0</v>
      </c>
      <c r="BI194" s="142">
        <f t="shared" si="38"/>
        <v>0</v>
      </c>
      <c r="BJ194" s="16" t="s">
        <v>77</v>
      </c>
      <c r="BK194" s="142">
        <f t="shared" si="39"/>
        <v>0</v>
      </c>
      <c r="BL194" s="16" t="s">
        <v>190</v>
      </c>
      <c r="BM194" s="141" t="s">
        <v>2322</v>
      </c>
    </row>
    <row r="195" spans="2:65" s="1" customFormat="1" ht="16.5" customHeight="1">
      <c r="B195" s="31"/>
      <c r="C195" s="130" t="s">
        <v>881</v>
      </c>
      <c r="D195" s="130" t="s">
        <v>185</v>
      </c>
      <c r="E195" s="131" t="s">
        <v>2238</v>
      </c>
      <c r="F195" s="132" t="s">
        <v>2239</v>
      </c>
      <c r="G195" s="133" t="s">
        <v>286</v>
      </c>
      <c r="H195" s="134">
        <v>45</v>
      </c>
      <c r="I195" s="135"/>
      <c r="J195" s="136">
        <f t="shared" si="30"/>
        <v>0</v>
      </c>
      <c r="K195" s="132" t="s">
        <v>19</v>
      </c>
      <c r="L195" s="31"/>
      <c r="M195" s="137" t="s">
        <v>19</v>
      </c>
      <c r="N195" s="138" t="s">
        <v>41</v>
      </c>
      <c r="P195" s="139">
        <f t="shared" si="31"/>
        <v>0</v>
      </c>
      <c r="Q195" s="139">
        <v>0</v>
      </c>
      <c r="R195" s="139">
        <f t="shared" si="32"/>
        <v>0</v>
      </c>
      <c r="S195" s="139">
        <v>0</v>
      </c>
      <c r="T195" s="140">
        <f t="shared" si="33"/>
        <v>0</v>
      </c>
      <c r="AR195" s="141" t="s">
        <v>190</v>
      </c>
      <c r="AT195" s="141" t="s">
        <v>185</v>
      </c>
      <c r="AU195" s="141" t="s">
        <v>77</v>
      </c>
      <c r="AY195" s="16" t="s">
        <v>182</v>
      </c>
      <c r="BE195" s="142">
        <f t="shared" si="34"/>
        <v>0</v>
      </c>
      <c r="BF195" s="142">
        <f t="shared" si="35"/>
        <v>0</v>
      </c>
      <c r="BG195" s="142">
        <f t="shared" si="36"/>
        <v>0</v>
      </c>
      <c r="BH195" s="142">
        <f t="shared" si="37"/>
        <v>0</v>
      </c>
      <c r="BI195" s="142">
        <f t="shared" si="38"/>
        <v>0</v>
      </c>
      <c r="BJ195" s="16" t="s">
        <v>77</v>
      </c>
      <c r="BK195" s="142">
        <f t="shared" si="39"/>
        <v>0</v>
      </c>
      <c r="BL195" s="16" t="s">
        <v>190</v>
      </c>
      <c r="BM195" s="141" t="s">
        <v>2323</v>
      </c>
    </row>
    <row r="196" spans="2:65" s="1" customFormat="1" ht="16.5" customHeight="1">
      <c r="B196" s="31"/>
      <c r="C196" s="165" t="s">
        <v>883</v>
      </c>
      <c r="D196" s="165" t="s">
        <v>277</v>
      </c>
      <c r="E196" s="166" t="s">
        <v>2294</v>
      </c>
      <c r="F196" s="167" t="s">
        <v>2295</v>
      </c>
      <c r="G196" s="168" t="s">
        <v>286</v>
      </c>
      <c r="H196" s="169">
        <v>32</v>
      </c>
      <c r="I196" s="170"/>
      <c r="J196" s="171">
        <f t="shared" si="30"/>
        <v>0</v>
      </c>
      <c r="K196" s="167" t="s">
        <v>19</v>
      </c>
      <c r="L196" s="172"/>
      <c r="M196" s="173" t="s">
        <v>19</v>
      </c>
      <c r="N196" s="174" t="s">
        <v>41</v>
      </c>
      <c r="P196" s="139">
        <f t="shared" si="31"/>
        <v>0</v>
      </c>
      <c r="Q196" s="139">
        <v>0</v>
      </c>
      <c r="R196" s="139">
        <f t="shared" si="32"/>
        <v>0</v>
      </c>
      <c r="S196" s="139">
        <v>0</v>
      </c>
      <c r="T196" s="140">
        <f t="shared" si="33"/>
        <v>0</v>
      </c>
      <c r="AR196" s="141" t="s">
        <v>233</v>
      </c>
      <c r="AT196" s="141" t="s">
        <v>277</v>
      </c>
      <c r="AU196" s="141" t="s">
        <v>77</v>
      </c>
      <c r="AY196" s="16" t="s">
        <v>182</v>
      </c>
      <c r="BE196" s="142">
        <f t="shared" si="34"/>
        <v>0</v>
      </c>
      <c r="BF196" s="142">
        <f t="shared" si="35"/>
        <v>0</v>
      </c>
      <c r="BG196" s="142">
        <f t="shared" si="36"/>
        <v>0</v>
      </c>
      <c r="BH196" s="142">
        <f t="shared" si="37"/>
        <v>0</v>
      </c>
      <c r="BI196" s="142">
        <f t="shared" si="38"/>
        <v>0</v>
      </c>
      <c r="BJ196" s="16" t="s">
        <v>77</v>
      </c>
      <c r="BK196" s="142">
        <f t="shared" si="39"/>
        <v>0</v>
      </c>
      <c r="BL196" s="16" t="s">
        <v>190</v>
      </c>
      <c r="BM196" s="141" t="s">
        <v>2324</v>
      </c>
    </row>
    <row r="197" spans="2:65" s="1" customFormat="1" ht="16.5" customHeight="1">
      <c r="B197" s="31"/>
      <c r="C197" s="165" t="s">
        <v>888</v>
      </c>
      <c r="D197" s="165" t="s">
        <v>277</v>
      </c>
      <c r="E197" s="166" t="s">
        <v>2242</v>
      </c>
      <c r="F197" s="167" t="s">
        <v>2243</v>
      </c>
      <c r="G197" s="168" t="s">
        <v>286</v>
      </c>
      <c r="H197" s="169">
        <v>13</v>
      </c>
      <c r="I197" s="170"/>
      <c r="J197" s="171">
        <f t="shared" si="30"/>
        <v>0</v>
      </c>
      <c r="K197" s="167" t="s">
        <v>19</v>
      </c>
      <c r="L197" s="172"/>
      <c r="M197" s="173" t="s">
        <v>19</v>
      </c>
      <c r="N197" s="174" t="s">
        <v>41</v>
      </c>
      <c r="P197" s="139">
        <f t="shared" si="31"/>
        <v>0</v>
      </c>
      <c r="Q197" s="139">
        <v>0</v>
      </c>
      <c r="R197" s="139">
        <f t="shared" si="32"/>
        <v>0</v>
      </c>
      <c r="S197" s="139">
        <v>0</v>
      </c>
      <c r="T197" s="140">
        <f t="shared" si="33"/>
        <v>0</v>
      </c>
      <c r="AR197" s="141" t="s">
        <v>233</v>
      </c>
      <c r="AT197" s="141" t="s">
        <v>277</v>
      </c>
      <c r="AU197" s="141" t="s">
        <v>77</v>
      </c>
      <c r="AY197" s="16" t="s">
        <v>182</v>
      </c>
      <c r="BE197" s="142">
        <f t="shared" si="34"/>
        <v>0</v>
      </c>
      <c r="BF197" s="142">
        <f t="shared" si="35"/>
        <v>0</v>
      </c>
      <c r="BG197" s="142">
        <f t="shared" si="36"/>
        <v>0</v>
      </c>
      <c r="BH197" s="142">
        <f t="shared" si="37"/>
        <v>0</v>
      </c>
      <c r="BI197" s="142">
        <f t="shared" si="38"/>
        <v>0</v>
      </c>
      <c r="BJ197" s="16" t="s">
        <v>77</v>
      </c>
      <c r="BK197" s="142">
        <f t="shared" si="39"/>
        <v>0</v>
      </c>
      <c r="BL197" s="16" t="s">
        <v>190</v>
      </c>
      <c r="BM197" s="141" t="s">
        <v>2325</v>
      </c>
    </row>
    <row r="198" spans="2:65" s="1" customFormat="1" ht="16.5" customHeight="1">
      <c r="B198" s="31"/>
      <c r="C198" s="130" t="s">
        <v>893</v>
      </c>
      <c r="D198" s="130" t="s">
        <v>185</v>
      </c>
      <c r="E198" s="131" t="s">
        <v>2258</v>
      </c>
      <c r="F198" s="132" t="s">
        <v>2259</v>
      </c>
      <c r="G198" s="133" t="s">
        <v>286</v>
      </c>
      <c r="H198" s="134">
        <v>3</v>
      </c>
      <c r="I198" s="135"/>
      <c r="J198" s="136">
        <f t="shared" si="30"/>
        <v>0</v>
      </c>
      <c r="K198" s="132" t="s">
        <v>19</v>
      </c>
      <c r="L198" s="31"/>
      <c r="M198" s="137" t="s">
        <v>19</v>
      </c>
      <c r="N198" s="138" t="s">
        <v>41</v>
      </c>
      <c r="P198" s="139">
        <f t="shared" si="31"/>
        <v>0</v>
      </c>
      <c r="Q198" s="139">
        <v>0</v>
      </c>
      <c r="R198" s="139">
        <f t="shared" si="32"/>
        <v>0</v>
      </c>
      <c r="S198" s="139">
        <v>0</v>
      </c>
      <c r="T198" s="140">
        <f t="shared" si="33"/>
        <v>0</v>
      </c>
      <c r="AR198" s="141" t="s">
        <v>190</v>
      </c>
      <c r="AT198" s="141" t="s">
        <v>185</v>
      </c>
      <c r="AU198" s="141" t="s">
        <v>77</v>
      </c>
      <c r="AY198" s="16" t="s">
        <v>182</v>
      </c>
      <c r="BE198" s="142">
        <f t="shared" si="34"/>
        <v>0</v>
      </c>
      <c r="BF198" s="142">
        <f t="shared" si="35"/>
        <v>0</v>
      </c>
      <c r="BG198" s="142">
        <f t="shared" si="36"/>
        <v>0</v>
      </c>
      <c r="BH198" s="142">
        <f t="shared" si="37"/>
        <v>0</v>
      </c>
      <c r="BI198" s="142">
        <f t="shared" si="38"/>
        <v>0</v>
      </c>
      <c r="BJ198" s="16" t="s">
        <v>77</v>
      </c>
      <c r="BK198" s="142">
        <f t="shared" si="39"/>
        <v>0</v>
      </c>
      <c r="BL198" s="16" t="s">
        <v>190</v>
      </c>
      <c r="BM198" s="141" t="s">
        <v>2326</v>
      </c>
    </row>
    <row r="199" spans="2:65" s="1" customFormat="1" ht="16.5" customHeight="1">
      <c r="B199" s="31"/>
      <c r="C199" s="165" t="s">
        <v>897</v>
      </c>
      <c r="D199" s="165" t="s">
        <v>277</v>
      </c>
      <c r="E199" s="166" t="s">
        <v>2327</v>
      </c>
      <c r="F199" s="167" t="s">
        <v>2328</v>
      </c>
      <c r="G199" s="168" t="s">
        <v>286</v>
      </c>
      <c r="H199" s="169">
        <v>1</v>
      </c>
      <c r="I199" s="170"/>
      <c r="J199" s="171">
        <f t="shared" si="30"/>
        <v>0</v>
      </c>
      <c r="K199" s="167" t="s">
        <v>19</v>
      </c>
      <c r="L199" s="172"/>
      <c r="M199" s="173" t="s">
        <v>19</v>
      </c>
      <c r="N199" s="174" t="s">
        <v>41</v>
      </c>
      <c r="P199" s="139">
        <f t="shared" si="31"/>
        <v>0</v>
      </c>
      <c r="Q199" s="139">
        <v>0</v>
      </c>
      <c r="R199" s="139">
        <f t="shared" si="32"/>
        <v>0</v>
      </c>
      <c r="S199" s="139">
        <v>0</v>
      </c>
      <c r="T199" s="140">
        <f t="shared" si="33"/>
        <v>0</v>
      </c>
      <c r="AR199" s="141" t="s">
        <v>233</v>
      </c>
      <c r="AT199" s="141" t="s">
        <v>277</v>
      </c>
      <c r="AU199" s="141" t="s">
        <v>77</v>
      </c>
      <c r="AY199" s="16" t="s">
        <v>182</v>
      </c>
      <c r="BE199" s="142">
        <f t="shared" si="34"/>
        <v>0</v>
      </c>
      <c r="BF199" s="142">
        <f t="shared" si="35"/>
        <v>0</v>
      </c>
      <c r="BG199" s="142">
        <f t="shared" si="36"/>
        <v>0</v>
      </c>
      <c r="BH199" s="142">
        <f t="shared" si="37"/>
        <v>0</v>
      </c>
      <c r="BI199" s="142">
        <f t="shared" si="38"/>
        <v>0</v>
      </c>
      <c r="BJ199" s="16" t="s">
        <v>77</v>
      </c>
      <c r="BK199" s="142">
        <f t="shared" si="39"/>
        <v>0</v>
      </c>
      <c r="BL199" s="16" t="s">
        <v>190</v>
      </c>
      <c r="BM199" s="141" t="s">
        <v>2329</v>
      </c>
    </row>
    <row r="200" spans="2:65" s="1" customFormat="1" ht="16.5" customHeight="1">
      <c r="B200" s="31"/>
      <c r="C200" s="165" t="s">
        <v>905</v>
      </c>
      <c r="D200" s="165" t="s">
        <v>277</v>
      </c>
      <c r="E200" s="166" t="s">
        <v>2330</v>
      </c>
      <c r="F200" s="167" t="s">
        <v>2331</v>
      </c>
      <c r="G200" s="168" t="s">
        <v>286</v>
      </c>
      <c r="H200" s="169">
        <v>1</v>
      </c>
      <c r="I200" s="170"/>
      <c r="J200" s="171">
        <f t="shared" si="30"/>
        <v>0</v>
      </c>
      <c r="K200" s="167" t="s">
        <v>19</v>
      </c>
      <c r="L200" s="172"/>
      <c r="M200" s="173" t="s">
        <v>19</v>
      </c>
      <c r="N200" s="174" t="s">
        <v>41</v>
      </c>
      <c r="P200" s="139">
        <f t="shared" si="31"/>
        <v>0</v>
      </c>
      <c r="Q200" s="139">
        <v>0</v>
      </c>
      <c r="R200" s="139">
        <f t="shared" si="32"/>
        <v>0</v>
      </c>
      <c r="S200" s="139">
        <v>0</v>
      </c>
      <c r="T200" s="140">
        <f t="shared" si="33"/>
        <v>0</v>
      </c>
      <c r="AR200" s="141" t="s">
        <v>233</v>
      </c>
      <c r="AT200" s="141" t="s">
        <v>277</v>
      </c>
      <c r="AU200" s="141" t="s">
        <v>77</v>
      </c>
      <c r="AY200" s="16" t="s">
        <v>182</v>
      </c>
      <c r="BE200" s="142">
        <f t="shared" si="34"/>
        <v>0</v>
      </c>
      <c r="BF200" s="142">
        <f t="shared" si="35"/>
        <v>0</v>
      </c>
      <c r="BG200" s="142">
        <f t="shared" si="36"/>
        <v>0</v>
      </c>
      <c r="BH200" s="142">
        <f t="shared" si="37"/>
        <v>0</v>
      </c>
      <c r="BI200" s="142">
        <f t="shared" si="38"/>
        <v>0</v>
      </c>
      <c r="BJ200" s="16" t="s">
        <v>77</v>
      </c>
      <c r="BK200" s="142">
        <f t="shared" si="39"/>
        <v>0</v>
      </c>
      <c r="BL200" s="16" t="s">
        <v>190</v>
      </c>
      <c r="BM200" s="141" t="s">
        <v>2332</v>
      </c>
    </row>
    <row r="201" spans="2:65" s="1" customFormat="1" ht="16.5" customHeight="1">
      <c r="B201" s="31"/>
      <c r="C201" s="165" t="s">
        <v>914</v>
      </c>
      <c r="D201" s="165" t="s">
        <v>277</v>
      </c>
      <c r="E201" s="166" t="s">
        <v>2333</v>
      </c>
      <c r="F201" s="167" t="s">
        <v>2334</v>
      </c>
      <c r="G201" s="168" t="s">
        <v>286</v>
      </c>
      <c r="H201" s="169">
        <v>1</v>
      </c>
      <c r="I201" s="170"/>
      <c r="J201" s="171">
        <f t="shared" si="30"/>
        <v>0</v>
      </c>
      <c r="K201" s="167" t="s">
        <v>19</v>
      </c>
      <c r="L201" s="172"/>
      <c r="M201" s="173" t="s">
        <v>19</v>
      </c>
      <c r="N201" s="174" t="s">
        <v>41</v>
      </c>
      <c r="P201" s="139">
        <f t="shared" si="31"/>
        <v>0</v>
      </c>
      <c r="Q201" s="139">
        <v>0</v>
      </c>
      <c r="R201" s="139">
        <f t="shared" si="32"/>
        <v>0</v>
      </c>
      <c r="S201" s="139">
        <v>0</v>
      </c>
      <c r="T201" s="140">
        <f t="shared" si="33"/>
        <v>0</v>
      </c>
      <c r="AR201" s="141" t="s">
        <v>233</v>
      </c>
      <c r="AT201" s="141" t="s">
        <v>277</v>
      </c>
      <c r="AU201" s="141" t="s">
        <v>77</v>
      </c>
      <c r="AY201" s="16" t="s">
        <v>182</v>
      </c>
      <c r="BE201" s="142">
        <f t="shared" si="34"/>
        <v>0</v>
      </c>
      <c r="BF201" s="142">
        <f t="shared" si="35"/>
        <v>0</v>
      </c>
      <c r="BG201" s="142">
        <f t="shared" si="36"/>
        <v>0</v>
      </c>
      <c r="BH201" s="142">
        <f t="shared" si="37"/>
        <v>0</v>
      </c>
      <c r="BI201" s="142">
        <f t="shared" si="38"/>
        <v>0</v>
      </c>
      <c r="BJ201" s="16" t="s">
        <v>77</v>
      </c>
      <c r="BK201" s="142">
        <f t="shared" si="39"/>
        <v>0</v>
      </c>
      <c r="BL201" s="16" t="s">
        <v>190</v>
      </c>
      <c r="BM201" s="141" t="s">
        <v>2335</v>
      </c>
    </row>
    <row r="202" spans="2:65" s="1" customFormat="1" ht="16.5" customHeight="1">
      <c r="B202" s="31"/>
      <c r="C202" s="130" t="s">
        <v>919</v>
      </c>
      <c r="D202" s="130" t="s">
        <v>185</v>
      </c>
      <c r="E202" s="131" t="s">
        <v>2336</v>
      </c>
      <c r="F202" s="132" t="s">
        <v>2337</v>
      </c>
      <c r="G202" s="133" t="s">
        <v>286</v>
      </c>
      <c r="H202" s="134">
        <v>1</v>
      </c>
      <c r="I202" s="135"/>
      <c r="J202" s="136">
        <f t="shared" si="30"/>
        <v>0</v>
      </c>
      <c r="K202" s="132" t="s">
        <v>19</v>
      </c>
      <c r="L202" s="31"/>
      <c r="M202" s="137" t="s">
        <v>19</v>
      </c>
      <c r="N202" s="138" t="s">
        <v>41</v>
      </c>
      <c r="P202" s="139">
        <f t="shared" si="31"/>
        <v>0</v>
      </c>
      <c r="Q202" s="139">
        <v>0</v>
      </c>
      <c r="R202" s="139">
        <f t="shared" si="32"/>
        <v>0</v>
      </c>
      <c r="S202" s="139">
        <v>0</v>
      </c>
      <c r="T202" s="140">
        <f t="shared" si="33"/>
        <v>0</v>
      </c>
      <c r="AR202" s="141" t="s">
        <v>190</v>
      </c>
      <c r="AT202" s="141" t="s">
        <v>185</v>
      </c>
      <c r="AU202" s="141" t="s">
        <v>77</v>
      </c>
      <c r="AY202" s="16" t="s">
        <v>182</v>
      </c>
      <c r="BE202" s="142">
        <f t="shared" si="34"/>
        <v>0</v>
      </c>
      <c r="BF202" s="142">
        <f t="shared" si="35"/>
        <v>0</v>
      </c>
      <c r="BG202" s="142">
        <f t="shared" si="36"/>
        <v>0</v>
      </c>
      <c r="BH202" s="142">
        <f t="shared" si="37"/>
        <v>0</v>
      </c>
      <c r="BI202" s="142">
        <f t="shared" si="38"/>
        <v>0</v>
      </c>
      <c r="BJ202" s="16" t="s">
        <v>77</v>
      </c>
      <c r="BK202" s="142">
        <f t="shared" si="39"/>
        <v>0</v>
      </c>
      <c r="BL202" s="16" t="s">
        <v>190</v>
      </c>
      <c r="BM202" s="141" t="s">
        <v>2338</v>
      </c>
    </row>
    <row r="203" spans="2:65" s="1" customFormat="1" ht="16.5" customHeight="1">
      <c r="B203" s="31"/>
      <c r="C203" s="165" t="s">
        <v>924</v>
      </c>
      <c r="D203" s="165" t="s">
        <v>277</v>
      </c>
      <c r="E203" s="166" t="s">
        <v>2339</v>
      </c>
      <c r="F203" s="167" t="s">
        <v>2340</v>
      </c>
      <c r="G203" s="168" t="s">
        <v>286</v>
      </c>
      <c r="H203" s="169">
        <v>1</v>
      </c>
      <c r="I203" s="170"/>
      <c r="J203" s="171">
        <f t="shared" si="30"/>
        <v>0</v>
      </c>
      <c r="K203" s="167" t="s">
        <v>19</v>
      </c>
      <c r="L203" s="172"/>
      <c r="M203" s="173" t="s">
        <v>19</v>
      </c>
      <c r="N203" s="174" t="s">
        <v>41</v>
      </c>
      <c r="P203" s="139">
        <f t="shared" si="31"/>
        <v>0</v>
      </c>
      <c r="Q203" s="139">
        <v>0</v>
      </c>
      <c r="R203" s="139">
        <f t="shared" si="32"/>
        <v>0</v>
      </c>
      <c r="S203" s="139">
        <v>0</v>
      </c>
      <c r="T203" s="140">
        <f t="shared" si="33"/>
        <v>0</v>
      </c>
      <c r="AR203" s="141" t="s">
        <v>233</v>
      </c>
      <c r="AT203" s="141" t="s">
        <v>277</v>
      </c>
      <c r="AU203" s="141" t="s">
        <v>77</v>
      </c>
      <c r="AY203" s="16" t="s">
        <v>182</v>
      </c>
      <c r="BE203" s="142">
        <f t="shared" si="34"/>
        <v>0</v>
      </c>
      <c r="BF203" s="142">
        <f t="shared" si="35"/>
        <v>0</v>
      </c>
      <c r="BG203" s="142">
        <f t="shared" si="36"/>
        <v>0</v>
      </c>
      <c r="BH203" s="142">
        <f t="shared" si="37"/>
        <v>0</v>
      </c>
      <c r="BI203" s="142">
        <f t="shared" si="38"/>
        <v>0</v>
      </c>
      <c r="BJ203" s="16" t="s">
        <v>77</v>
      </c>
      <c r="BK203" s="142">
        <f t="shared" si="39"/>
        <v>0</v>
      </c>
      <c r="BL203" s="16" t="s">
        <v>190</v>
      </c>
      <c r="BM203" s="141" t="s">
        <v>2341</v>
      </c>
    </row>
    <row r="204" spans="2:65" s="1" customFormat="1" ht="24.2" customHeight="1">
      <c r="B204" s="31"/>
      <c r="C204" s="130" t="s">
        <v>930</v>
      </c>
      <c r="D204" s="130" t="s">
        <v>185</v>
      </c>
      <c r="E204" s="131" t="s">
        <v>2097</v>
      </c>
      <c r="F204" s="132" t="s">
        <v>2098</v>
      </c>
      <c r="G204" s="133" t="s">
        <v>286</v>
      </c>
      <c r="H204" s="134">
        <v>5</v>
      </c>
      <c r="I204" s="135"/>
      <c r="J204" s="136">
        <f t="shared" si="30"/>
        <v>0</v>
      </c>
      <c r="K204" s="132" t="s">
        <v>19</v>
      </c>
      <c r="L204" s="31"/>
      <c r="M204" s="137" t="s">
        <v>19</v>
      </c>
      <c r="N204" s="138" t="s">
        <v>41</v>
      </c>
      <c r="P204" s="139">
        <f t="shared" si="31"/>
        <v>0</v>
      </c>
      <c r="Q204" s="139">
        <v>0</v>
      </c>
      <c r="R204" s="139">
        <f t="shared" si="32"/>
        <v>0</v>
      </c>
      <c r="S204" s="139">
        <v>0</v>
      </c>
      <c r="T204" s="140">
        <f t="shared" si="33"/>
        <v>0</v>
      </c>
      <c r="AR204" s="141" t="s">
        <v>190</v>
      </c>
      <c r="AT204" s="141" t="s">
        <v>185</v>
      </c>
      <c r="AU204" s="141" t="s">
        <v>77</v>
      </c>
      <c r="AY204" s="16" t="s">
        <v>182</v>
      </c>
      <c r="BE204" s="142">
        <f t="shared" si="34"/>
        <v>0</v>
      </c>
      <c r="BF204" s="142">
        <f t="shared" si="35"/>
        <v>0</v>
      </c>
      <c r="BG204" s="142">
        <f t="shared" si="36"/>
        <v>0</v>
      </c>
      <c r="BH204" s="142">
        <f t="shared" si="37"/>
        <v>0</v>
      </c>
      <c r="BI204" s="142">
        <f t="shared" si="38"/>
        <v>0</v>
      </c>
      <c r="BJ204" s="16" t="s">
        <v>77</v>
      </c>
      <c r="BK204" s="142">
        <f t="shared" si="39"/>
        <v>0</v>
      </c>
      <c r="BL204" s="16" t="s">
        <v>190</v>
      </c>
      <c r="BM204" s="141" t="s">
        <v>2342</v>
      </c>
    </row>
    <row r="205" spans="2:65" s="1" customFormat="1" ht="37.9" customHeight="1">
      <c r="B205" s="31"/>
      <c r="C205" s="165" t="s">
        <v>942</v>
      </c>
      <c r="D205" s="165" t="s">
        <v>277</v>
      </c>
      <c r="E205" s="166" t="s">
        <v>2284</v>
      </c>
      <c r="F205" s="167" t="s">
        <v>2285</v>
      </c>
      <c r="G205" s="168" t="s">
        <v>286</v>
      </c>
      <c r="H205" s="169">
        <v>5</v>
      </c>
      <c r="I205" s="170"/>
      <c r="J205" s="171">
        <f t="shared" si="30"/>
        <v>0</v>
      </c>
      <c r="K205" s="167" t="s">
        <v>19</v>
      </c>
      <c r="L205" s="172"/>
      <c r="M205" s="173" t="s">
        <v>19</v>
      </c>
      <c r="N205" s="174" t="s">
        <v>41</v>
      </c>
      <c r="P205" s="139">
        <f t="shared" si="31"/>
        <v>0</v>
      </c>
      <c r="Q205" s="139">
        <v>0</v>
      </c>
      <c r="R205" s="139">
        <f t="shared" si="32"/>
        <v>0</v>
      </c>
      <c r="S205" s="139">
        <v>0</v>
      </c>
      <c r="T205" s="140">
        <f t="shared" si="33"/>
        <v>0</v>
      </c>
      <c r="AR205" s="141" t="s">
        <v>233</v>
      </c>
      <c r="AT205" s="141" t="s">
        <v>277</v>
      </c>
      <c r="AU205" s="141" t="s">
        <v>77</v>
      </c>
      <c r="AY205" s="16" t="s">
        <v>182</v>
      </c>
      <c r="BE205" s="142">
        <f t="shared" si="34"/>
        <v>0</v>
      </c>
      <c r="BF205" s="142">
        <f t="shared" si="35"/>
        <v>0</v>
      </c>
      <c r="BG205" s="142">
        <f t="shared" si="36"/>
        <v>0</v>
      </c>
      <c r="BH205" s="142">
        <f t="shared" si="37"/>
        <v>0</v>
      </c>
      <c r="BI205" s="142">
        <f t="shared" si="38"/>
        <v>0</v>
      </c>
      <c r="BJ205" s="16" t="s">
        <v>77</v>
      </c>
      <c r="BK205" s="142">
        <f t="shared" si="39"/>
        <v>0</v>
      </c>
      <c r="BL205" s="16" t="s">
        <v>190</v>
      </c>
      <c r="BM205" s="141" t="s">
        <v>2343</v>
      </c>
    </row>
    <row r="206" spans="2:65" s="1" customFormat="1" ht="24.2" customHeight="1">
      <c r="B206" s="31"/>
      <c r="C206" s="130" t="s">
        <v>947</v>
      </c>
      <c r="D206" s="130" t="s">
        <v>185</v>
      </c>
      <c r="E206" s="131" t="s">
        <v>2286</v>
      </c>
      <c r="F206" s="132" t="s">
        <v>2287</v>
      </c>
      <c r="G206" s="133" t="s">
        <v>286</v>
      </c>
      <c r="H206" s="134">
        <v>1</v>
      </c>
      <c r="I206" s="135"/>
      <c r="J206" s="136">
        <f t="shared" si="30"/>
        <v>0</v>
      </c>
      <c r="K206" s="132" t="s">
        <v>19</v>
      </c>
      <c r="L206" s="31"/>
      <c r="M206" s="137" t="s">
        <v>19</v>
      </c>
      <c r="N206" s="138" t="s">
        <v>41</v>
      </c>
      <c r="P206" s="139">
        <f t="shared" si="31"/>
        <v>0</v>
      </c>
      <c r="Q206" s="139">
        <v>0</v>
      </c>
      <c r="R206" s="139">
        <f t="shared" si="32"/>
        <v>0</v>
      </c>
      <c r="S206" s="139">
        <v>0</v>
      </c>
      <c r="T206" s="140">
        <f t="shared" si="33"/>
        <v>0</v>
      </c>
      <c r="AR206" s="141" t="s">
        <v>190</v>
      </c>
      <c r="AT206" s="141" t="s">
        <v>185</v>
      </c>
      <c r="AU206" s="141" t="s">
        <v>77</v>
      </c>
      <c r="AY206" s="16" t="s">
        <v>182</v>
      </c>
      <c r="BE206" s="142">
        <f t="shared" si="34"/>
        <v>0</v>
      </c>
      <c r="BF206" s="142">
        <f t="shared" si="35"/>
        <v>0</v>
      </c>
      <c r="BG206" s="142">
        <f t="shared" si="36"/>
        <v>0</v>
      </c>
      <c r="BH206" s="142">
        <f t="shared" si="37"/>
        <v>0</v>
      </c>
      <c r="BI206" s="142">
        <f t="shared" si="38"/>
        <v>0</v>
      </c>
      <c r="BJ206" s="16" t="s">
        <v>77</v>
      </c>
      <c r="BK206" s="142">
        <f t="shared" si="39"/>
        <v>0</v>
      </c>
      <c r="BL206" s="16" t="s">
        <v>190</v>
      </c>
      <c r="BM206" s="141" t="s">
        <v>1420</v>
      </c>
    </row>
    <row r="207" spans="2:65" s="1" customFormat="1" ht="24.2" customHeight="1">
      <c r="B207" s="31"/>
      <c r="C207" s="165" t="s">
        <v>952</v>
      </c>
      <c r="D207" s="165" t="s">
        <v>277</v>
      </c>
      <c r="E207" s="166" t="s">
        <v>2288</v>
      </c>
      <c r="F207" s="167" t="s">
        <v>2289</v>
      </c>
      <c r="G207" s="168" t="s">
        <v>286</v>
      </c>
      <c r="H207" s="169">
        <v>1</v>
      </c>
      <c r="I207" s="170"/>
      <c r="J207" s="171">
        <f t="shared" si="30"/>
        <v>0</v>
      </c>
      <c r="K207" s="167" t="s">
        <v>19</v>
      </c>
      <c r="L207" s="172"/>
      <c r="M207" s="173" t="s">
        <v>19</v>
      </c>
      <c r="N207" s="174" t="s">
        <v>41</v>
      </c>
      <c r="P207" s="139">
        <f t="shared" si="31"/>
        <v>0</v>
      </c>
      <c r="Q207" s="139">
        <v>0</v>
      </c>
      <c r="R207" s="139">
        <f t="shared" si="32"/>
        <v>0</v>
      </c>
      <c r="S207" s="139">
        <v>0</v>
      </c>
      <c r="T207" s="140">
        <f t="shared" si="33"/>
        <v>0</v>
      </c>
      <c r="AR207" s="141" t="s">
        <v>233</v>
      </c>
      <c r="AT207" s="141" t="s">
        <v>277</v>
      </c>
      <c r="AU207" s="141" t="s">
        <v>77</v>
      </c>
      <c r="AY207" s="16" t="s">
        <v>182</v>
      </c>
      <c r="BE207" s="142">
        <f t="shared" si="34"/>
        <v>0</v>
      </c>
      <c r="BF207" s="142">
        <f t="shared" si="35"/>
        <v>0</v>
      </c>
      <c r="BG207" s="142">
        <f t="shared" si="36"/>
        <v>0</v>
      </c>
      <c r="BH207" s="142">
        <f t="shared" si="37"/>
        <v>0</v>
      </c>
      <c r="BI207" s="142">
        <f t="shared" si="38"/>
        <v>0</v>
      </c>
      <c r="BJ207" s="16" t="s">
        <v>77</v>
      </c>
      <c r="BK207" s="142">
        <f t="shared" si="39"/>
        <v>0</v>
      </c>
      <c r="BL207" s="16" t="s">
        <v>190</v>
      </c>
      <c r="BM207" s="141" t="s">
        <v>2344</v>
      </c>
    </row>
    <row r="208" spans="2:65" s="1" customFormat="1" ht="16.5" customHeight="1">
      <c r="B208" s="31"/>
      <c r="C208" s="165" t="s">
        <v>1828</v>
      </c>
      <c r="D208" s="165" t="s">
        <v>277</v>
      </c>
      <c r="E208" s="166" t="s">
        <v>2108</v>
      </c>
      <c r="F208" s="167" t="s">
        <v>2102</v>
      </c>
      <c r="G208" s="168" t="s">
        <v>286</v>
      </c>
      <c r="H208" s="169">
        <v>1</v>
      </c>
      <c r="I208" s="170"/>
      <c r="J208" s="171">
        <f t="shared" si="30"/>
        <v>0</v>
      </c>
      <c r="K208" s="167" t="s">
        <v>19</v>
      </c>
      <c r="L208" s="172"/>
      <c r="M208" s="173" t="s">
        <v>19</v>
      </c>
      <c r="N208" s="174" t="s">
        <v>41</v>
      </c>
      <c r="P208" s="139">
        <f t="shared" si="31"/>
        <v>0</v>
      </c>
      <c r="Q208" s="139">
        <v>0</v>
      </c>
      <c r="R208" s="139">
        <f t="shared" si="32"/>
        <v>0</v>
      </c>
      <c r="S208" s="139">
        <v>0</v>
      </c>
      <c r="T208" s="140">
        <f t="shared" si="33"/>
        <v>0</v>
      </c>
      <c r="AR208" s="141" t="s">
        <v>233</v>
      </c>
      <c r="AT208" s="141" t="s">
        <v>277</v>
      </c>
      <c r="AU208" s="141" t="s">
        <v>77</v>
      </c>
      <c r="AY208" s="16" t="s">
        <v>182</v>
      </c>
      <c r="BE208" s="142">
        <f t="shared" si="34"/>
        <v>0</v>
      </c>
      <c r="BF208" s="142">
        <f t="shared" si="35"/>
        <v>0</v>
      </c>
      <c r="BG208" s="142">
        <f t="shared" si="36"/>
        <v>0</v>
      </c>
      <c r="BH208" s="142">
        <f t="shared" si="37"/>
        <v>0</v>
      </c>
      <c r="BI208" s="142">
        <f t="shared" si="38"/>
        <v>0</v>
      </c>
      <c r="BJ208" s="16" t="s">
        <v>77</v>
      </c>
      <c r="BK208" s="142">
        <f t="shared" si="39"/>
        <v>0</v>
      </c>
      <c r="BL208" s="16" t="s">
        <v>190</v>
      </c>
      <c r="BM208" s="141" t="s">
        <v>2345</v>
      </c>
    </row>
    <row r="209" spans="2:63" s="11" customFormat="1" ht="25.9" customHeight="1">
      <c r="B209" s="118"/>
      <c r="D209" s="119" t="s">
        <v>69</v>
      </c>
      <c r="E209" s="120" t="s">
        <v>2109</v>
      </c>
      <c r="F209" s="120" t="s">
        <v>115</v>
      </c>
      <c r="I209" s="121"/>
      <c r="J209" s="122">
        <f>BK209</f>
        <v>0</v>
      </c>
      <c r="L209" s="118"/>
      <c r="M209" s="123"/>
      <c r="P209" s="124">
        <f>SUM(P210:P236)</f>
        <v>0</v>
      </c>
      <c r="R209" s="124">
        <f>SUM(R210:R236)</f>
        <v>0</v>
      </c>
      <c r="T209" s="125">
        <f>SUM(T210:T236)</f>
        <v>0</v>
      </c>
      <c r="AR209" s="119" t="s">
        <v>77</v>
      </c>
      <c r="AT209" s="126" t="s">
        <v>69</v>
      </c>
      <c r="AU209" s="126" t="s">
        <v>70</v>
      </c>
      <c r="AY209" s="119" t="s">
        <v>182</v>
      </c>
      <c r="BK209" s="127">
        <f>SUM(BK210:BK236)</f>
        <v>0</v>
      </c>
    </row>
    <row r="210" spans="2:65" s="1" customFormat="1" ht="24.2" customHeight="1">
      <c r="B210" s="31"/>
      <c r="C210" s="130" t="s">
        <v>1943</v>
      </c>
      <c r="D210" s="130" t="s">
        <v>185</v>
      </c>
      <c r="E210" s="131" t="s">
        <v>2346</v>
      </c>
      <c r="F210" s="132" t="s">
        <v>2347</v>
      </c>
      <c r="G210" s="133" t="s">
        <v>286</v>
      </c>
      <c r="H210" s="134">
        <v>2</v>
      </c>
      <c r="I210" s="135"/>
      <c r="J210" s="136">
        <f aca="true" t="shared" si="40" ref="J210:J236">ROUND(I210*H210,2)</f>
        <v>0</v>
      </c>
      <c r="K210" s="132" t="s">
        <v>19</v>
      </c>
      <c r="L210" s="31"/>
      <c r="M210" s="137" t="s">
        <v>19</v>
      </c>
      <c r="N210" s="138" t="s">
        <v>41</v>
      </c>
      <c r="P210" s="139">
        <f aca="true" t="shared" si="41" ref="P210:P236">O210*H210</f>
        <v>0</v>
      </c>
      <c r="Q210" s="139">
        <v>0</v>
      </c>
      <c r="R210" s="139">
        <f aca="true" t="shared" si="42" ref="R210:R236">Q210*H210</f>
        <v>0</v>
      </c>
      <c r="S210" s="139">
        <v>0</v>
      </c>
      <c r="T210" s="140">
        <f aca="true" t="shared" si="43" ref="T210:T236">S210*H210</f>
        <v>0</v>
      </c>
      <c r="AR210" s="141" t="s">
        <v>190</v>
      </c>
      <c r="AT210" s="141" t="s">
        <v>185</v>
      </c>
      <c r="AU210" s="141" t="s">
        <v>77</v>
      </c>
      <c r="AY210" s="16" t="s">
        <v>182</v>
      </c>
      <c r="BE210" s="142">
        <f aca="true" t="shared" si="44" ref="BE210:BE236">IF(N210="základní",J210,0)</f>
        <v>0</v>
      </c>
      <c r="BF210" s="142">
        <f aca="true" t="shared" si="45" ref="BF210:BF236">IF(N210="snížená",J210,0)</f>
        <v>0</v>
      </c>
      <c r="BG210" s="142">
        <f aca="true" t="shared" si="46" ref="BG210:BG236">IF(N210="zákl. přenesená",J210,0)</f>
        <v>0</v>
      </c>
      <c r="BH210" s="142">
        <f aca="true" t="shared" si="47" ref="BH210:BH236">IF(N210="sníž. přenesená",J210,0)</f>
        <v>0</v>
      </c>
      <c r="BI210" s="142">
        <f aca="true" t="shared" si="48" ref="BI210:BI236">IF(N210="nulová",J210,0)</f>
        <v>0</v>
      </c>
      <c r="BJ210" s="16" t="s">
        <v>77</v>
      </c>
      <c r="BK210" s="142">
        <f aca="true" t="shared" si="49" ref="BK210:BK236">ROUND(I210*H210,2)</f>
        <v>0</v>
      </c>
      <c r="BL210" s="16" t="s">
        <v>190</v>
      </c>
      <c r="BM210" s="141" t="s">
        <v>2348</v>
      </c>
    </row>
    <row r="211" spans="2:65" s="1" customFormat="1" ht="24.2" customHeight="1">
      <c r="B211" s="31"/>
      <c r="C211" s="165" t="s">
        <v>1947</v>
      </c>
      <c r="D211" s="165" t="s">
        <v>277</v>
      </c>
      <c r="E211" s="166" t="s">
        <v>2349</v>
      </c>
      <c r="F211" s="167" t="s">
        <v>2350</v>
      </c>
      <c r="G211" s="168" t="s">
        <v>286</v>
      </c>
      <c r="H211" s="169">
        <v>2</v>
      </c>
      <c r="I211" s="170"/>
      <c r="J211" s="171">
        <f t="shared" si="40"/>
        <v>0</v>
      </c>
      <c r="K211" s="167" t="s">
        <v>19</v>
      </c>
      <c r="L211" s="172"/>
      <c r="M211" s="173" t="s">
        <v>19</v>
      </c>
      <c r="N211" s="174" t="s">
        <v>41</v>
      </c>
      <c r="P211" s="139">
        <f t="shared" si="41"/>
        <v>0</v>
      </c>
      <c r="Q211" s="139">
        <v>0</v>
      </c>
      <c r="R211" s="139">
        <f t="shared" si="42"/>
        <v>0</v>
      </c>
      <c r="S211" s="139">
        <v>0</v>
      </c>
      <c r="T211" s="140">
        <f t="shared" si="43"/>
        <v>0</v>
      </c>
      <c r="AR211" s="141" t="s">
        <v>233</v>
      </c>
      <c r="AT211" s="141" t="s">
        <v>277</v>
      </c>
      <c r="AU211" s="141" t="s">
        <v>77</v>
      </c>
      <c r="AY211" s="16" t="s">
        <v>182</v>
      </c>
      <c r="BE211" s="142">
        <f t="shared" si="44"/>
        <v>0</v>
      </c>
      <c r="BF211" s="142">
        <f t="shared" si="45"/>
        <v>0</v>
      </c>
      <c r="BG211" s="142">
        <f t="shared" si="46"/>
        <v>0</v>
      </c>
      <c r="BH211" s="142">
        <f t="shared" si="47"/>
        <v>0</v>
      </c>
      <c r="BI211" s="142">
        <f t="shared" si="48"/>
        <v>0</v>
      </c>
      <c r="BJ211" s="16" t="s">
        <v>77</v>
      </c>
      <c r="BK211" s="142">
        <f t="shared" si="49"/>
        <v>0</v>
      </c>
      <c r="BL211" s="16" t="s">
        <v>190</v>
      </c>
      <c r="BM211" s="141" t="s">
        <v>2351</v>
      </c>
    </row>
    <row r="212" spans="2:65" s="1" customFormat="1" ht="24.2" customHeight="1">
      <c r="B212" s="31"/>
      <c r="C212" s="130" t="s">
        <v>1951</v>
      </c>
      <c r="D212" s="130" t="s">
        <v>185</v>
      </c>
      <c r="E212" s="131" t="s">
        <v>2352</v>
      </c>
      <c r="F212" s="132" t="s">
        <v>2353</v>
      </c>
      <c r="G212" s="133" t="s">
        <v>286</v>
      </c>
      <c r="H212" s="134">
        <v>110</v>
      </c>
      <c r="I212" s="135"/>
      <c r="J212" s="136">
        <f t="shared" si="40"/>
        <v>0</v>
      </c>
      <c r="K212" s="132" t="s">
        <v>19</v>
      </c>
      <c r="L212" s="31"/>
      <c r="M212" s="137" t="s">
        <v>19</v>
      </c>
      <c r="N212" s="138" t="s">
        <v>41</v>
      </c>
      <c r="P212" s="139">
        <f t="shared" si="41"/>
        <v>0</v>
      </c>
      <c r="Q212" s="139">
        <v>0</v>
      </c>
      <c r="R212" s="139">
        <f t="shared" si="42"/>
        <v>0</v>
      </c>
      <c r="S212" s="139">
        <v>0</v>
      </c>
      <c r="T212" s="140">
        <f t="shared" si="43"/>
        <v>0</v>
      </c>
      <c r="AR212" s="141" t="s">
        <v>190</v>
      </c>
      <c r="AT212" s="141" t="s">
        <v>185</v>
      </c>
      <c r="AU212" s="141" t="s">
        <v>77</v>
      </c>
      <c r="AY212" s="16" t="s">
        <v>182</v>
      </c>
      <c r="BE212" s="142">
        <f t="shared" si="44"/>
        <v>0</v>
      </c>
      <c r="BF212" s="142">
        <f t="shared" si="45"/>
        <v>0</v>
      </c>
      <c r="BG212" s="142">
        <f t="shared" si="46"/>
        <v>0</v>
      </c>
      <c r="BH212" s="142">
        <f t="shared" si="47"/>
        <v>0</v>
      </c>
      <c r="BI212" s="142">
        <f t="shared" si="48"/>
        <v>0</v>
      </c>
      <c r="BJ212" s="16" t="s">
        <v>77</v>
      </c>
      <c r="BK212" s="142">
        <f t="shared" si="49"/>
        <v>0</v>
      </c>
      <c r="BL212" s="16" t="s">
        <v>190</v>
      </c>
      <c r="BM212" s="141" t="s">
        <v>2354</v>
      </c>
    </row>
    <row r="213" spans="2:65" s="1" customFormat="1" ht="24.2" customHeight="1">
      <c r="B213" s="31"/>
      <c r="C213" s="165" t="s">
        <v>1955</v>
      </c>
      <c r="D213" s="165" t="s">
        <v>277</v>
      </c>
      <c r="E213" s="166" t="s">
        <v>2355</v>
      </c>
      <c r="F213" s="167" t="s">
        <v>2356</v>
      </c>
      <c r="G213" s="168" t="s">
        <v>286</v>
      </c>
      <c r="H213" s="169">
        <v>110</v>
      </c>
      <c r="I213" s="170"/>
      <c r="J213" s="171">
        <f t="shared" si="40"/>
        <v>0</v>
      </c>
      <c r="K213" s="167" t="s">
        <v>19</v>
      </c>
      <c r="L213" s="172"/>
      <c r="M213" s="173" t="s">
        <v>19</v>
      </c>
      <c r="N213" s="174" t="s">
        <v>41</v>
      </c>
      <c r="P213" s="139">
        <f t="shared" si="41"/>
        <v>0</v>
      </c>
      <c r="Q213" s="139">
        <v>0</v>
      </c>
      <c r="R213" s="139">
        <f t="shared" si="42"/>
        <v>0</v>
      </c>
      <c r="S213" s="139">
        <v>0</v>
      </c>
      <c r="T213" s="140">
        <f t="shared" si="43"/>
        <v>0</v>
      </c>
      <c r="AR213" s="141" t="s">
        <v>233</v>
      </c>
      <c r="AT213" s="141" t="s">
        <v>277</v>
      </c>
      <c r="AU213" s="141" t="s">
        <v>77</v>
      </c>
      <c r="AY213" s="16" t="s">
        <v>182</v>
      </c>
      <c r="BE213" s="142">
        <f t="shared" si="44"/>
        <v>0</v>
      </c>
      <c r="BF213" s="142">
        <f t="shared" si="45"/>
        <v>0</v>
      </c>
      <c r="BG213" s="142">
        <f t="shared" si="46"/>
        <v>0</v>
      </c>
      <c r="BH213" s="142">
        <f t="shared" si="47"/>
        <v>0</v>
      </c>
      <c r="BI213" s="142">
        <f t="shared" si="48"/>
        <v>0</v>
      </c>
      <c r="BJ213" s="16" t="s">
        <v>77</v>
      </c>
      <c r="BK213" s="142">
        <f t="shared" si="49"/>
        <v>0</v>
      </c>
      <c r="BL213" s="16" t="s">
        <v>190</v>
      </c>
      <c r="BM213" s="141" t="s">
        <v>2357</v>
      </c>
    </row>
    <row r="214" spans="2:65" s="1" customFormat="1" ht="24.2" customHeight="1">
      <c r="B214" s="31"/>
      <c r="C214" s="130" t="s">
        <v>1959</v>
      </c>
      <c r="D214" s="130" t="s">
        <v>185</v>
      </c>
      <c r="E214" s="131" t="s">
        <v>2358</v>
      </c>
      <c r="F214" s="132" t="s">
        <v>2359</v>
      </c>
      <c r="G214" s="133" t="s">
        <v>286</v>
      </c>
      <c r="H214" s="134">
        <v>15</v>
      </c>
      <c r="I214" s="135"/>
      <c r="J214" s="136">
        <f t="shared" si="40"/>
        <v>0</v>
      </c>
      <c r="K214" s="132" t="s">
        <v>19</v>
      </c>
      <c r="L214" s="31"/>
      <c r="M214" s="137" t="s">
        <v>19</v>
      </c>
      <c r="N214" s="138" t="s">
        <v>41</v>
      </c>
      <c r="P214" s="139">
        <f t="shared" si="41"/>
        <v>0</v>
      </c>
      <c r="Q214" s="139">
        <v>0</v>
      </c>
      <c r="R214" s="139">
        <f t="shared" si="42"/>
        <v>0</v>
      </c>
      <c r="S214" s="139">
        <v>0</v>
      </c>
      <c r="T214" s="140">
        <f t="shared" si="43"/>
        <v>0</v>
      </c>
      <c r="AR214" s="141" t="s">
        <v>190</v>
      </c>
      <c r="AT214" s="141" t="s">
        <v>185</v>
      </c>
      <c r="AU214" s="141" t="s">
        <v>77</v>
      </c>
      <c r="AY214" s="16" t="s">
        <v>182</v>
      </c>
      <c r="BE214" s="142">
        <f t="shared" si="44"/>
        <v>0</v>
      </c>
      <c r="BF214" s="142">
        <f t="shared" si="45"/>
        <v>0</v>
      </c>
      <c r="BG214" s="142">
        <f t="shared" si="46"/>
        <v>0</v>
      </c>
      <c r="BH214" s="142">
        <f t="shared" si="47"/>
        <v>0</v>
      </c>
      <c r="BI214" s="142">
        <f t="shared" si="48"/>
        <v>0</v>
      </c>
      <c r="BJ214" s="16" t="s">
        <v>77</v>
      </c>
      <c r="BK214" s="142">
        <f t="shared" si="49"/>
        <v>0</v>
      </c>
      <c r="BL214" s="16" t="s">
        <v>190</v>
      </c>
      <c r="BM214" s="141" t="s">
        <v>2360</v>
      </c>
    </row>
    <row r="215" spans="2:65" s="1" customFormat="1" ht="24.2" customHeight="1">
      <c r="B215" s="31"/>
      <c r="C215" s="165" t="s">
        <v>1963</v>
      </c>
      <c r="D215" s="165" t="s">
        <v>277</v>
      </c>
      <c r="E215" s="166" t="s">
        <v>2361</v>
      </c>
      <c r="F215" s="167" t="s">
        <v>2362</v>
      </c>
      <c r="G215" s="168" t="s">
        <v>286</v>
      </c>
      <c r="H215" s="169">
        <v>15</v>
      </c>
      <c r="I215" s="170"/>
      <c r="J215" s="171">
        <f t="shared" si="40"/>
        <v>0</v>
      </c>
      <c r="K215" s="167" t="s">
        <v>19</v>
      </c>
      <c r="L215" s="172"/>
      <c r="M215" s="173" t="s">
        <v>19</v>
      </c>
      <c r="N215" s="174" t="s">
        <v>41</v>
      </c>
      <c r="P215" s="139">
        <f t="shared" si="41"/>
        <v>0</v>
      </c>
      <c r="Q215" s="139">
        <v>0</v>
      </c>
      <c r="R215" s="139">
        <f t="shared" si="42"/>
        <v>0</v>
      </c>
      <c r="S215" s="139">
        <v>0</v>
      </c>
      <c r="T215" s="140">
        <f t="shared" si="43"/>
        <v>0</v>
      </c>
      <c r="AR215" s="141" t="s">
        <v>233</v>
      </c>
      <c r="AT215" s="141" t="s">
        <v>277</v>
      </c>
      <c r="AU215" s="141" t="s">
        <v>77</v>
      </c>
      <c r="AY215" s="16" t="s">
        <v>182</v>
      </c>
      <c r="BE215" s="142">
        <f t="shared" si="44"/>
        <v>0</v>
      </c>
      <c r="BF215" s="142">
        <f t="shared" si="45"/>
        <v>0</v>
      </c>
      <c r="BG215" s="142">
        <f t="shared" si="46"/>
        <v>0</v>
      </c>
      <c r="BH215" s="142">
        <f t="shared" si="47"/>
        <v>0</v>
      </c>
      <c r="BI215" s="142">
        <f t="shared" si="48"/>
        <v>0</v>
      </c>
      <c r="BJ215" s="16" t="s">
        <v>77</v>
      </c>
      <c r="BK215" s="142">
        <f t="shared" si="49"/>
        <v>0</v>
      </c>
      <c r="BL215" s="16" t="s">
        <v>190</v>
      </c>
      <c r="BM215" s="141" t="s">
        <v>2363</v>
      </c>
    </row>
    <row r="216" spans="2:65" s="1" customFormat="1" ht="24.2" customHeight="1">
      <c r="B216" s="31"/>
      <c r="C216" s="130" t="s">
        <v>1967</v>
      </c>
      <c r="D216" s="130" t="s">
        <v>185</v>
      </c>
      <c r="E216" s="131" t="s">
        <v>2364</v>
      </c>
      <c r="F216" s="132" t="s">
        <v>2365</v>
      </c>
      <c r="G216" s="133" t="s">
        <v>286</v>
      </c>
      <c r="H216" s="134">
        <v>15</v>
      </c>
      <c r="I216" s="135"/>
      <c r="J216" s="136">
        <f t="shared" si="40"/>
        <v>0</v>
      </c>
      <c r="K216" s="132" t="s">
        <v>19</v>
      </c>
      <c r="L216" s="31"/>
      <c r="M216" s="137" t="s">
        <v>19</v>
      </c>
      <c r="N216" s="138" t="s">
        <v>41</v>
      </c>
      <c r="P216" s="139">
        <f t="shared" si="41"/>
        <v>0</v>
      </c>
      <c r="Q216" s="139">
        <v>0</v>
      </c>
      <c r="R216" s="139">
        <f t="shared" si="42"/>
        <v>0</v>
      </c>
      <c r="S216" s="139">
        <v>0</v>
      </c>
      <c r="T216" s="140">
        <f t="shared" si="43"/>
        <v>0</v>
      </c>
      <c r="AR216" s="141" t="s">
        <v>190</v>
      </c>
      <c r="AT216" s="141" t="s">
        <v>185</v>
      </c>
      <c r="AU216" s="141" t="s">
        <v>77</v>
      </c>
      <c r="AY216" s="16" t="s">
        <v>182</v>
      </c>
      <c r="BE216" s="142">
        <f t="shared" si="44"/>
        <v>0</v>
      </c>
      <c r="BF216" s="142">
        <f t="shared" si="45"/>
        <v>0</v>
      </c>
      <c r="BG216" s="142">
        <f t="shared" si="46"/>
        <v>0</v>
      </c>
      <c r="BH216" s="142">
        <f t="shared" si="47"/>
        <v>0</v>
      </c>
      <c r="BI216" s="142">
        <f t="shared" si="48"/>
        <v>0</v>
      </c>
      <c r="BJ216" s="16" t="s">
        <v>77</v>
      </c>
      <c r="BK216" s="142">
        <f t="shared" si="49"/>
        <v>0</v>
      </c>
      <c r="BL216" s="16" t="s">
        <v>190</v>
      </c>
      <c r="BM216" s="141" t="s">
        <v>2366</v>
      </c>
    </row>
    <row r="217" spans="2:65" s="1" customFormat="1" ht="24.2" customHeight="1">
      <c r="B217" s="31"/>
      <c r="C217" s="165" t="s">
        <v>1971</v>
      </c>
      <c r="D217" s="165" t="s">
        <v>277</v>
      </c>
      <c r="E217" s="166" t="s">
        <v>2367</v>
      </c>
      <c r="F217" s="167" t="s">
        <v>2368</v>
      </c>
      <c r="G217" s="168" t="s">
        <v>286</v>
      </c>
      <c r="H217" s="169">
        <v>15</v>
      </c>
      <c r="I217" s="170"/>
      <c r="J217" s="171">
        <f t="shared" si="40"/>
        <v>0</v>
      </c>
      <c r="K217" s="167" t="s">
        <v>19</v>
      </c>
      <c r="L217" s="172"/>
      <c r="M217" s="173" t="s">
        <v>19</v>
      </c>
      <c r="N217" s="174" t="s">
        <v>41</v>
      </c>
      <c r="P217" s="139">
        <f t="shared" si="41"/>
        <v>0</v>
      </c>
      <c r="Q217" s="139">
        <v>0</v>
      </c>
      <c r="R217" s="139">
        <f t="shared" si="42"/>
        <v>0</v>
      </c>
      <c r="S217" s="139">
        <v>0</v>
      </c>
      <c r="T217" s="140">
        <f t="shared" si="43"/>
        <v>0</v>
      </c>
      <c r="AR217" s="141" t="s">
        <v>233</v>
      </c>
      <c r="AT217" s="141" t="s">
        <v>277</v>
      </c>
      <c r="AU217" s="141" t="s">
        <v>77</v>
      </c>
      <c r="AY217" s="16" t="s">
        <v>182</v>
      </c>
      <c r="BE217" s="142">
        <f t="shared" si="44"/>
        <v>0</v>
      </c>
      <c r="BF217" s="142">
        <f t="shared" si="45"/>
        <v>0</v>
      </c>
      <c r="BG217" s="142">
        <f t="shared" si="46"/>
        <v>0</v>
      </c>
      <c r="BH217" s="142">
        <f t="shared" si="47"/>
        <v>0</v>
      </c>
      <c r="BI217" s="142">
        <f t="shared" si="48"/>
        <v>0</v>
      </c>
      <c r="BJ217" s="16" t="s">
        <v>77</v>
      </c>
      <c r="BK217" s="142">
        <f t="shared" si="49"/>
        <v>0</v>
      </c>
      <c r="BL217" s="16" t="s">
        <v>190</v>
      </c>
      <c r="BM217" s="141" t="s">
        <v>2369</v>
      </c>
    </row>
    <row r="218" spans="2:65" s="1" customFormat="1" ht="24.2" customHeight="1">
      <c r="B218" s="31"/>
      <c r="C218" s="130" t="s">
        <v>1975</v>
      </c>
      <c r="D218" s="130" t="s">
        <v>185</v>
      </c>
      <c r="E218" s="131" t="s">
        <v>2370</v>
      </c>
      <c r="F218" s="132" t="s">
        <v>2371</v>
      </c>
      <c r="G218" s="133" t="s">
        <v>286</v>
      </c>
      <c r="H218" s="134">
        <v>26</v>
      </c>
      <c r="I218" s="135"/>
      <c r="J218" s="136">
        <f t="shared" si="40"/>
        <v>0</v>
      </c>
      <c r="K218" s="132" t="s">
        <v>19</v>
      </c>
      <c r="L218" s="31"/>
      <c r="M218" s="137" t="s">
        <v>19</v>
      </c>
      <c r="N218" s="138" t="s">
        <v>41</v>
      </c>
      <c r="P218" s="139">
        <f t="shared" si="41"/>
        <v>0</v>
      </c>
      <c r="Q218" s="139">
        <v>0</v>
      </c>
      <c r="R218" s="139">
        <f t="shared" si="42"/>
        <v>0</v>
      </c>
      <c r="S218" s="139">
        <v>0</v>
      </c>
      <c r="T218" s="140">
        <f t="shared" si="43"/>
        <v>0</v>
      </c>
      <c r="AR218" s="141" t="s">
        <v>190</v>
      </c>
      <c r="AT218" s="141" t="s">
        <v>185</v>
      </c>
      <c r="AU218" s="141" t="s">
        <v>77</v>
      </c>
      <c r="AY218" s="16" t="s">
        <v>182</v>
      </c>
      <c r="BE218" s="142">
        <f t="shared" si="44"/>
        <v>0</v>
      </c>
      <c r="BF218" s="142">
        <f t="shared" si="45"/>
        <v>0</v>
      </c>
      <c r="BG218" s="142">
        <f t="shared" si="46"/>
        <v>0</v>
      </c>
      <c r="BH218" s="142">
        <f t="shared" si="47"/>
        <v>0</v>
      </c>
      <c r="BI218" s="142">
        <f t="shared" si="48"/>
        <v>0</v>
      </c>
      <c r="BJ218" s="16" t="s">
        <v>77</v>
      </c>
      <c r="BK218" s="142">
        <f t="shared" si="49"/>
        <v>0</v>
      </c>
      <c r="BL218" s="16" t="s">
        <v>190</v>
      </c>
      <c r="BM218" s="141" t="s">
        <v>2372</v>
      </c>
    </row>
    <row r="219" spans="2:65" s="1" customFormat="1" ht="24.2" customHeight="1">
      <c r="B219" s="31"/>
      <c r="C219" s="165" t="s">
        <v>1979</v>
      </c>
      <c r="D219" s="165" t="s">
        <v>277</v>
      </c>
      <c r="E219" s="166" t="s">
        <v>2373</v>
      </c>
      <c r="F219" s="167" t="s">
        <v>2374</v>
      </c>
      <c r="G219" s="168" t="s">
        <v>286</v>
      </c>
      <c r="H219" s="169">
        <v>26</v>
      </c>
      <c r="I219" s="170"/>
      <c r="J219" s="171">
        <f t="shared" si="40"/>
        <v>0</v>
      </c>
      <c r="K219" s="167" t="s">
        <v>19</v>
      </c>
      <c r="L219" s="172"/>
      <c r="M219" s="173" t="s">
        <v>19</v>
      </c>
      <c r="N219" s="174" t="s">
        <v>41</v>
      </c>
      <c r="P219" s="139">
        <f t="shared" si="41"/>
        <v>0</v>
      </c>
      <c r="Q219" s="139">
        <v>0</v>
      </c>
      <c r="R219" s="139">
        <f t="shared" si="42"/>
        <v>0</v>
      </c>
      <c r="S219" s="139">
        <v>0</v>
      </c>
      <c r="T219" s="140">
        <f t="shared" si="43"/>
        <v>0</v>
      </c>
      <c r="AR219" s="141" t="s">
        <v>233</v>
      </c>
      <c r="AT219" s="141" t="s">
        <v>277</v>
      </c>
      <c r="AU219" s="141" t="s">
        <v>77</v>
      </c>
      <c r="AY219" s="16" t="s">
        <v>182</v>
      </c>
      <c r="BE219" s="142">
        <f t="shared" si="44"/>
        <v>0</v>
      </c>
      <c r="BF219" s="142">
        <f t="shared" si="45"/>
        <v>0</v>
      </c>
      <c r="BG219" s="142">
        <f t="shared" si="46"/>
        <v>0</v>
      </c>
      <c r="BH219" s="142">
        <f t="shared" si="47"/>
        <v>0</v>
      </c>
      <c r="BI219" s="142">
        <f t="shared" si="48"/>
        <v>0</v>
      </c>
      <c r="BJ219" s="16" t="s">
        <v>77</v>
      </c>
      <c r="BK219" s="142">
        <f t="shared" si="49"/>
        <v>0</v>
      </c>
      <c r="BL219" s="16" t="s">
        <v>190</v>
      </c>
      <c r="BM219" s="141" t="s">
        <v>2375</v>
      </c>
    </row>
    <row r="220" spans="2:65" s="1" customFormat="1" ht="24.2" customHeight="1">
      <c r="B220" s="31"/>
      <c r="C220" s="130" t="s">
        <v>1983</v>
      </c>
      <c r="D220" s="130" t="s">
        <v>185</v>
      </c>
      <c r="E220" s="131" t="s">
        <v>2376</v>
      </c>
      <c r="F220" s="132" t="s">
        <v>2377</v>
      </c>
      <c r="G220" s="133" t="s">
        <v>286</v>
      </c>
      <c r="H220" s="134">
        <v>10</v>
      </c>
      <c r="I220" s="135"/>
      <c r="J220" s="136">
        <f t="shared" si="40"/>
        <v>0</v>
      </c>
      <c r="K220" s="132" t="s">
        <v>19</v>
      </c>
      <c r="L220" s="31"/>
      <c r="M220" s="137" t="s">
        <v>19</v>
      </c>
      <c r="N220" s="138" t="s">
        <v>41</v>
      </c>
      <c r="P220" s="139">
        <f t="shared" si="41"/>
        <v>0</v>
      </c>
      <c r="Q220" s="139">
        <v>0</v>
      </c>
      <c r="R220" s="139">
        <f t="shared" si="42"/>
        <v>0</v>
      </c>
      <c r="S220" s="139">
        <v>0</v>
      </c>
      <c r="T220" s="140">
        <f t="shared" si="43"/>
        <v>0</v>
      </c>
      <c r="AR220" s="141" t="s">
        <v>190</v>
      </c>
      <c r="AT220" s="141" t="s">
        <v>185</v>
      </c>
      <c r="AU220" s="141" t="s">
        <v>77</v>
      </c>
      <c r="AY220" s="16" t="s">
        <v>182</v>
      </c>
      <c r="BE220" s="142">
        <f t="shared" si="44"/>
        <v>0</v>
      </c>
      <c r="BF220" s="142">
        <f t="shared" si="45"/>
        <v>0</v>
      </c>
      <c r="BG220" s="142">
        <f t="shared" si="46"/>
        <v>0</v>
      </c>
      <c r="BH220" s="142">
        <f t="shared" si="47"/>
        <v>0</v>
      </c>
      <c r="BI220" s="142">
        <f t="shared" si="48"/>
        <v>0</v>
      </c>
      <c r="BJ220" s="16" t="s">
        <v>77</v>
      </c>
      <c r="BK220" s="142">
        <f t="shared" si="49"/>
        <v>0</v>
      </c>
      <c r="BL220" s="16" t="s">
        <v>190</v>
      </c>
      <c r="BM220" s="141" t="s">
        <v>2378</v>
      </c>
    </row>
    <row r="221" spans="2:65" s="1" customFormat="1" ht="24.2" customHeight="1">
      <c r="B221" s="31"/>
      <c r="C221" s="165" t="s">
        <v>1987</v>
      </c>
      <c r="D221" s="165" t="s">
        <v>277</v>
      </c>
      <c r="E221" s="166" t="s">
        <v>2379</v>
      </c>
      <c r="F221" s="167" t="s">
        <v>2380</v>
      </c>
      <c r="G221" s="168" t="s">
        <v>286</v>
      </c>
      <c r="H221" s="169">
        <v>10</v>
      </c>
      <c r="I221" s="170"/>
      <c r="J221" s="171">
        <f t="shared" si="40"/>
        <v>0</v>
      </c>
      <c r="K221" s="167" t="s">
        <v>19</v>
      </c>
      <c r="L221" s="172"/>
      <c r="M221" s="173" t="s">
        <v>19</v>
      </c>
      <c r="N221" s="174" t="s">
        <v>41</v>
      </c>
      <c r="P221" s="139">
        <f t="shared" si="41"/>
        <v>0</v>
      </c>
      <c r="Q221" s="139">
        <v>0</v>
      </c>
      <c r="R221" s="139">
        <f t="shared" si="42"/>
        <v>0</v>
      </c>
      <c r="S221" s="139">
        <v>0</v>
      </c>
      <c r="T221" s="140">
        <f t="shared" si="43"/>
        <v>0</v>
      </c>
      <c r="AR221" s="141" t="s">
        <v>233</v>
      </c>
      <c r="AT221" s="141" t="s">
        <v>277</v>
      </c>
      <c r="AU221" s="141" t="s">
        <v>77</v>
      </c>
      <c r="AY221" s="16" t="s">
        <v>182</v>
      </c>
      <c r="BE221" s="142">
        <f t="shared" si="44"/>
        <v>0</v>
      </c>
      <c r="BF221" s="142">
        <f t="shared" si="45"/>
        <v>0</v>
      </c>
      <c r="BG221" s="142">
        <f t="shared" si="46"/>
        <v>0</v>
      </c>
      <c r="BH221" s="142">
        <f t="shared" si="47"/>
        <v>0</v>
      </c>
      <c r="BI221" s="142">
        <f t="shared" si="48"/>
        <v>0</v>
      </c>
      <c r="BJ221" s="16" t="s">
        <v>77</v>
      </c>
      <c r="BK221" s="142">
        <f t="shared" si="49"/>
        <v>0</v>
      </c>
      <c r="BL221" s="16" t="s">
        <v>190</v>
      </c>
      <c r="BM221" s="141" t="s">
        <v>2381</v>
      </c>
    </row>
    <row r="222" spans="2:65" s="1" customFormat="1" ht="33" customHeight="1">
      <c r="B222" s="31"/>
      <c r="C222" s="130" t="s">
        <v>1991</v>
      </c>
      <c r="D222" s="130" t="s">
        <v>185</v>
      </c>
      <c r="E222" s="131" t="s">
        <v>2382</v>
      </c>
      <c r="F222" s="132" t="s">
        <v>2383</v>
      </c>
      <c r="G222" s="133" t="s">
        <v>286</v>
      </c>
      <c r="H222" s="134">
        <v>15</v>
      </c>
      <c r="I222" s="135"/>
      <c r="J222" s="136">
        <f t="shared" si="40"/>
        <v>0</v>
      </c>
      <c r="K222" s="132" t="s">
        <v>19</v>
      </c>
      <c r="L222" s="31"/>
      <c r="M222" s="137" t="s">
        <v>19</v>
      </c>
      <c r="N222" s="138" t="s">
        <v>41</v>
      </c>
      <c r="P222" s="139">
        <f t="shared" si="41"/>
        <v>0</v>
      </c>
      <c r="Q222" s="139">
        <v>0</v>
      </c>
      <c r="R222" s="139">
        <f t="shared" si="42"/>
        <v>0</v>
      </c>
      <c r="S222" s="139">
        <v>0</v>
      </c>
      <c r="T222" s="140">
        <f t="shared" si="43"/>
        <v>0</v>
      </c>
      <c r="AR222" s="141" t="s">
        <v>190</v>
      </c>
      <c r="AT222" s="141" t="s">
        <v>185</v>
      </c>
      <c r="AU222" s="141" t="s">
        <v>77</v>
      </c>
      <c r="AY222" s="16" t="s">
        <v>182</v>
      </c>
      <c r="BE222" s="142">
        <f t="shared" si="44"/>
        <v>0</v>
      </c>
      <c r="BF222" s="142">
        <f t="shared" si="45"/>
        <v>0</v>
      </c>
      <c r="BG222" s="142">
        <f t="shared" si="46"/>
        <v>0</v>
      </c>
      <c r="BH222" s="142">
        <f t="shared" si="47"/>
        <v>0</v>
      </c>
      <c r="BI222" s="142">
        <f t="shared" si="48"/>
        <v>0</v>
      </c>
      <c r="BJ222" s="16" t="s">
        <v>77</v>
      </c>
      <c r="BK222" s="142">
        <f t="shared" si="49"/>
        <v>0</v>
      </c>
      <c r="BL222" s="16" t="s">
        <v>190</v>
      </c>
      <c r="BM222" s="141" t="s">
        <v>2384</v>
      </c>
    </row>
    <row r="223" spans="2:65" s="1" customFormat="1" ht="16.5" customHeight="1">
      <c r="B223" s="31"/>
      <c r="C223" s="165" t="s">
        <v>1995</v>
      </c>
      <c r="D223" s="165" t="s">
        <v>277</v>
      </c>
      <c r="E223" s="166" t="s">
        <v>2385</v>
      </c>
      <c r="F223" s="167" t="s">
        <v>2386</v>
      </c>
      <c r="G223" s="168" t="s">
        <v>286</v>
      </c>
      <c r="H223" s="169">
        <v>15</v>
      </c>
      <c r="I223" s="170"/>
      <c r="J223" s="171">
        <f t="shared" si="40"/>
        <v>0</v>
      </c>
      <c r="K223" s="167" t="s">
        <v>19</v>
      </c>
      <c r="L223" s="172"/>
      <c r="M223" s="173" t="s">
        <v>19</v>
      </c>
      <c r="N223" s="174" t="s">
        <v>41</v>
      </c>
      <c r="P223" s="139">
        <f t="shared" si="41"/>
        <v>0</v>
      </c>
      <c r="Q223" s="139">
        <v>0</v>
      </c>
      <c r="R223" s="139">
        <f t="shared" si="42"/>
        <v>0</v>
      </c>
      <c r="S223" s="139">
        <v>0</v>
      </c>
      <c r="T223" s="140">
        <f t="shared" si="43"/>
        <v>0</v>
      </c>
      <c r="AR223" s="141" t="s">
        <v>233</v>
      </c>
      <c r="AT223" s="141" t="s">
        <v>277</v>
      </c>
      <c r="AU223" s="141" t="s">
        <v>77</v>
      </c>
      <c r="AY223" s="16" t="s">
        <v>182</v>
      </c>
      <c r="BE223" s="142">
        <f t="shared" si="44"/>
        <v>0</v>
      </c>
      <c r="BF223" s="142">
        <f t="shared" si="45"/>
        <v>0</v>
      </c>
      <c r="BG223" s="142">
        <f t="shared" si="46"/>
        <v>0</v>
      </c>
      <c r="BH223" s="142">
        <f t="shared" si="47"/>
        <v>0</v>
      </c>
      <c r="BI223" s="142">
        <f t="shared" si="48"/>
        <v>0</v>
      </c>
      <c r="BJ223" s="16" t="s">
        <v>77</v>
      </c>
      <c r="BK223" s="142">
        <f t="shared" si="49"/>
        <v>0</v>
      </c>
      <c r="BL223" s="16" t="s">
        <v>190</v>
      </c>
      <c r="BM223" s="141" t="s">
        <v>2387</v>
      </c>
    </row>
    <row r="224" spans="2:65" s="1" customFormat="1" ht="16.5" customHeight="1">
      <c r="B224" s="31"/>
      <c r="C224" s="130" t="s">
        <v>1999</v>
      </c>
      <c r="D224" s="130" t="s">
        <v>185</v>
      </c>
      <c r="E224" s="131" t="s">
        <v>2388</v>
      </c>
      <c r="F224" s="132" t="s">
        <v>2389</v>
      </c>
      <c r="G224" s="133" t="s">
        <v>286</v>
      </c>
      <c r="H224" s="134">
        <v>15</v>
      </c>
      <c r="I224" s="135"/>
      <c r="J224" s="136">
        <f t="shared" si="40"/>
        <v>0</v>
      </c>
      <c r="K224" s="132" t="s">
        <v>19</v>
      </c>
      <c r="L224" s="31"/>
      <c r="M224" s="137" t="s">
        <v>19</v>
      </c>
      <c r="N224" s="138" t="s">
        <v>41</v>
      </c>
      <c r="P224" s="139">
        <f t="shared" si="41"/>
        <v>0</v>
      </c>
      <c r="Q224" s="139">
        <v>0</v>
      </c>
      <c r="R224" s="139">
        <f t="shared" si="42"/>
        <v>0</v>
      </c>
      <c r="S224" s="139">
        <v>0</v>
      </c>
      <c r="T224" s="140">
        <f t="shared" si="43"/>
        <v>0</v>
      </c>
      <c r="AR224" s="141" t="s">
        <v>190</v>
      </c>
      <c r="AT224" s="141" t="s">
        <v>185</v>
      </c>
      <c r="AU224" s="141" t="s">
        <v>77</v>
      </c>
      <c r="AY224" s="16" t="s">
        <v>182</v>
      </c>
      <c r="BE224" s="142">
        <f t="shared" si="44"/>
        <v>0</v>
      </c>
      <c r="BF224" s="142">
        <f t="shared" si="45"/>
        <v>0</v>
      </c>
      <c r="BG224" s="142">
        <f t="shared" si="46"/>
        <v>0</v>
      </c>
      <c r="BH224" s="142">
        <f t="shared" si="47"/>
        <v>0</v>
      </c>
      <c r="BI224" s="142">
        <f t="shared" si="48"/>
        <v>0</v>
      </c>
      <c r="BJ224" s="16" t="s">
        <v>77</v>
      </c>
      <c r="BK224" s="142">
        <f t="shared" si="49"/>
        <v>0</v>
      </c>
      <c r="BL224" s="16" t="s">
        <v>190</v>
      </c>
      <c r="BM224" s="141" t="s">
        <v>2390</v>
      </c>
    </row>
    <row r="225" spans="2:65" s="1" customFormat="1" ht="24.2" customHeight="1">
      <c r="B225" s="31"/>
      <c r="C225" s="165" t="s">
        <v>2003</v>
      </c>
      <c r="D225" s="165" t="s">
        <v>277</v>
      </c>
      <c r="E225" s="166" t="s">
        <v>2391</v>
      </c>
      <c r="F225" s="167" t="s">
        <v>2392</v>
      </c>
      <c r="G225" s="168" t="s">
        <v>286</v>
      </c>
      <c r="H225" s="169">
        <v>15</v>
      </c>
      <c r="I225" s="170"/>
      <c r="J225" s="171">
        <f t="shared" si="40"/>
        <v>0</v>
      </c>
      <c r="K225" s="167" t="s">
        <v>19</v>
      </c>
      <c r="L225" s="172"/>
      <c r="M225" s="173" t="s">
        <v>19</v>
      </c>
      <c r="N225" s="174" t="s">
        <v>41</v>
      </c>
      <c r="P225" s="139">
        <f t="shared" si="41"/>
        <v>0</v>
      </c>
      <c r="Q225" s="139">
        <v>0</v>
      </c>
      <c r="R225" s="139">
        <f t="shared" si="42"/>
        <v>0</v>
      </c>
      <c r="S225" s="139">
        <v>0</v>
      </c>
      <c r="T225" s="140">
        <f t="shared" si="43"/>
        <v>0</v>
      </c>
      <c r="AR225" s="141" t="s">
        <v>233</v>
      </c>
      <c r="AT225" s="141" t="s">
        <v>277</v>
      </c>
      <c r="AU225" s="141" t="s">
        <v>77</v>
      </c>
      <c r="AY225" s="16" t="s">
        <v>182</v>
      </c>
      <c r="BE225" s="142">
        <f t="shared" si="44"/>
        <v>0</v>
      </c>
      <c r="BF225" s="142">
        <f t="shared" si="45"/>
        <v>0</v>
      </c>
      <c r="BG225" s="142">
        <f t="shared" si="46"/>
        <v>0</v>
      </c>
      <c r="BH225" s="142">
        <f t="shared" si="47"/>
        <v>0</v>
      </c>
      <c r="BI225" s="142">
        <f t="shared" si="48"/>
        <v>0</v>
      </c>
      <c r="BJ225" s="16" t="s">
        <v>77</v>
      </c>
      <c r="BK225" s="142">
        <f t="shared" si="49"/>
        <v>0</v>
      </c>
      <c r="BL225" s="16" t="s">
        <v>190</v>
      </c>
      <c r="BM225" s="141" t="s">
        <v>2393</v>
      </c>
    </row>
    <row r="226" spans="2:65" s="1" customFormat="1" ht="16.5" customHeight="1">
      <c r="B226" s="31"/>
      <c r="C226" s="130" t="s">
        <v>2007</v>
      </c>
      <c r="D226" s="130" t="s">
        <v>185</v>
      </c>
      <c r="E226" s="131" t="s">
        <v>2394</v>
      </c>
      <c r="F226" s="132" t="s">
        <v>2395</v>
      </c>
      <c r="G226" s="133" t="s">
        <v>292</v>
      </c>
      <c r="H226" s="134">
        <v>4.5</v>
      </c>
      <c r="I226" s="135"/>
      <c r="J226" s="136">
        <f t="shared" si="40"/>
        <v>0</v>
      </c>
      <c r="K226" s="132" t="s">
        <v>19</v>
      </c>
      <c r="L226" s="31"/>
      <c r="M226" s="137" t="s">
        <v>19</v>
      </c>
      <c r="N226" s="138" t="s">
        <v>41</v>
      </c>
      <c r="P226" s="139">
        <f t="shared" si="41"/>
        <v>0</v>
      </c>
      <c r="Q226" s="139">
        <v>0</v>
      </c>
      <c r="R226" s="139">
        <f t="shared" si="42"/>
        <v>0</v>
      </c>
      <c r="S226" s="139">
        <v>0</v>
      </c>
      <c r="T226" s="140">
        <f t="shared" si="43"/>
        <v>0</v>
      </c>
      <c r="AR226" s="141" t="s">
        <v>190</v>
      </c>
      <c r="AT226" s="141" t="s">
        <v>185</v>
      </c>
      <c r="AU226" s="141" t="s">
        <v>77</v>
      </c>
      <c r="AY226" s="16" t="s">
        <v>182</v>
      </c>
      <c r="BE226" s="142">
        <f t="shared" si="44"/>
        <v>0</v>
      </c>
      <c r="BF226" s="142">
        <f t="shared" si="45"/>
        <v>0</v>
      </c>
      <c r="BG226" s="142">
        <f t="shared" si="46"/>
        <v>0</v>
      </c>
      <c r="BH226" s="142">
        <f t="shared" si="47"/>
        <v>0</v>
      </c>
      <c r="BI226" s="142">
        <f t="shared" si="48"/>
        <v>0</v>
      </c>
      <c r="BJ226" s="16" t="s">
        <v>77</v>
      </c>
      <c r="BK226" s="142">
        <f t="shared" si="49"/>
        <v>0</v>
      </c>
      <c r="BL226" s="16" t="s">
        <v>190</v>
      </c>
      <c r="BM226" s="141" t="s">
        <v>2396</v>
      </c>
    </row>
    <row r="227" spans="2:65" s="1" customFormat="1" ht="21.75" customHeight="1">
      <c r="B227" s="31"/>
      <c r="C227" s="165" t="s">
        <v>2011</v>
      </c>
      <c r="D227" s="165" t="s">
        <v>277</v>
      </c>
      <c r="E227" s="166" t="s">
        <v>2397</v>
      </c>
      <c r="F227" s="167" t="s">
        <v>2398</v>
      </c>
      <c r="G227" s="168" t="s">
        <v>286</v>
      </c>
      <c r="H227" s="169">
        <v>15</v>
      </c>
      <c r="I227" s="170"/>
      <c r="J227" s="171">
        <f t="shared" si="40"/>
        <v>0</v>
      </c>
      <c r="K227" s="167" t="s">
        <v>19</v>
      </c>
      <c r="L227" s="172"/>
      <c r="M227" s="173" t="s">
        <v>19</v>
      </c>
      <c r="N227" s="174" t="s">
        <v>41</v>
      </c>
      <c r="P227" s="139">
        <f t="shared" si="41"/>
        <v>0</v>
      </c>
      <c r="Q227" s="139">
        <v>0</v>
      </c>
      <c r="R227" s="139">
        <f t="shared" si="42"/>
        <v>0</v>
      </c>
      <c r="S227" s="139">
        <v>0</v>
      </c>
      <c r="T227" s="140">
        <f t="shared" si="43"/>
        <v>0</v>
      </c>
      <c r="AR227" s="141" t="s">
        <v>233</v>
      </c>
      <c r="AT227" s="141" t="s">
        <v>277</v>
      </c>
      <c r="AU227" s="141" t="s">
        <v>77</v>
      </c>
      <c r="AY227" s="16" t="s">
        <v>182</v>
      </c>
      <c r="BE227" s="142">
        <f t="shared" si="44"/>
        <v>0</v>
      </c>
      <c r="BF227" s="142">
        <f t="shared" si="45"/>
        <v>0</v>
      </c>
      <c r="BG227" s="142">
        <f t="shared" si="46"/>
        <v>0</v>
      </c>
      <c r="BH227" s="142">
        <f t="shared" si="47"/>
        <v>0</v>
      </c>
      <c r="BI227" s="142">
        <f t="shared" si="48"/>
        <v>0</v>
      </c>
      <c r="BJ227" s="16" t="s">
        <v>77</v>
      </c>
      <c r="BK227" s="142">
        <f t="shared" si="49"/>
        <v>0</v>
      </c>
      <c r="BL227" s="16" t="s">
        <v>190</v>
      </c>
      <c r="BM227" s="141" t="s">
        <v>2399</v>
      </c>
    </row>
    <row r="228" spans="2:65" s="1" customFormat="1" ht="16.5" customHeight="1">
      <c r="B228" s="31"/>
      <c r="C228" s="130" t="s">
        <v>2015</v>
      </c>
      <c r="D228" s="130" t="s">
        <v>185</v>
      </c>
      <c r="E228" s="131" t="s">
        <v>2238</v>
      </c>
      <c r="F228" s="132" t="s">
        <v>2239</v>
      </c>
      <c r="G228" s="133" t="s">
        <v>286</v>
      </c>
      <c r="H228" s="134">
        <v>60</v>
      </c>
      <c r="I228" s="135"/>
      <c r="J228" s="136">
        <f t="shared" si="40"/>
        <v>0</v>
      </c>
      <c r="K228" s="132" t="s">
        <v>19</v>
      </c>
      <c r="L228" s="31"/>
      <c r="M228" s="137" t="s">
        <v>19</v>
      </c>
      <c r="N228" s="138" t="s">
        <v>41</v>
      </c>
      <c r="P228" s="139">
        <f t="shared" si="41"/>
        <v>0</v>
      </c>
      <c r="Q228" s="139">
        <v>0</v>
      </c>
      <c r="R228" s="139">
        <f t="shared" si="42"/>
        <v>0</v>
      </c>
      <c r="S228" s="139">
        <v>0</v>
      </c>
      <c r="T228" s="140">
        <f t="shared" si="43"/>
        <v>0</v>
      </c>
      <c r="AR228" s="141" t="s">
        <v>190</v>
      </c>
      <c r="AT228" s="141" t="s">
        <v>185</v>
      </c>
      <c r="AU228" s="141" t="s">
        <v>77</v>
      </c>
      <c r="AY228" s="16" t="s">
        <v>182</v>
      </c>
      <c r="BE228" s="142">
        <f t="shared" si="44"/>
        <v>0</v>
      </c>
      <c r="BF228" s="142">
        <f t="shared" si="45"/>
        <v>0</v>
      </c>
      <c r="BG228" s="142">
        <f t="shared" si="46"/>
        <v>0</v>
      </c>
      <c r="BH228" s="142">
        <f t="shared" si="47"/>
        <v>0</v>
      </c>
      <c r="BI228" s="142">
        <f t="shared" si="48"/>
        <v>0</v>
      </c>
      <c r="BJ228" s="16" t="s">
        <v>77</v>
      </c>
      <c r="BK228" s="142">
        <f t="shared" si="49"/>
        <v>0</v>
      </c>
      <c r="BL228" s="16" t="s">
        <v>190</v>
      </c>
      <c r="BM228" s="141" t="s">
        <v>2400</v>
      </c>
    </row>
    <row r="229" spans="2:65" s="1" customFormat="1" ht="16.5" customHeight="1">
      <c r="B229" s="31"/>
      <c r="C229" s="165" t="s">
        <v>2019</v>
      </c>
      <c r="D229" s="165" t="s">
        <v>277</v>
      </c>
      <c r="E229" s="166" t="s">
        <v>2294</v>
      </c>
      <c r="F229" s="167" t="s">
        <v>2295</v>
      </c>
      <c r="G229" s="168" t="s">
        <v>286</v>
      </c>
      <c r="H229" s="169">
        <v>60</v>
      </c>
      <c r="I229" s="170"/>
      <c r="J229" s="171">
        <f t="shared" si="40"/>
        <v>0</v>
      </c>
      <c r="K229" s="167" t="s">
        <v>19</v>
      </c>
      <c r="L229" s="172"/>
      <c r="M229" s="173" t="s">
        <v>19</v>
      </c>
      <c r="N229" s="174" t="s">
        <v>41</v>
      </c>
      <c r="P229" s="139">
        <f t="shared" si="41"/>
        <v>0</v>
      </c>
      <c r="Q229" s="139">
        <v>0</v>
      </c>
      <c r="R229" s="139">
        <f t="shared" si="42"/>
        <v>0</v>
      </c>
      <c r="S229" s="139">
        <v>0</v>
      </c>
      <c r="T229" s="140">
        <f t="shared" si="43"/>
        <v>0</v>
      </c>
      <c r="AR229" s="141" t="s">
        <v>233</v>
      </c>
      <c r="AT229" s="141" t="s">
        <v>277</v>
      </c>
      <c r="AU229" s="141" t="s">
        <v>77</v>
      </c>
      <c r="AY229" s="16" t="s">
        <v>182</v>
      </c>
      <c r="BE229" s="142">
        <f t="shared" si="44"/>
        <v>0</v>
      </c>
      <c r="BF229" s="142">
        <f t="shared" si="45"/>
        <v>0</v>
      </c>
      <c r="BG229" s="142">
        <f t="shared" si="46"/>
        <v>0</v>
      </c>
      <c r="BH229" s="142">
        <f t="shared" si="47"/>
        <v>0</v>
      </c>
      <c r="BI229" s="142">
        <f t="shared" si="48"/>
        <v>0</v>
      </c>
      <c r="BJ229" s="16" t="s">
        <v>77</v>
      </c>
      <c r="BK229" s="142">
        <f t="shared" si="49"/>
        <v>0</v>
      </c>
      <c r="BL229" s="16" t="s">
        <v>190</v>
      </c>
      <c r="BM229" s="141" t="s">
        <v>2401</v>
      </c>
    </row>
    <row r="230" spans="2:65" s="1" customFormat="1" ht="16.5" customHeight="1">
      <c r="B230" s="31"/>
      <c r="C230" s="130" t="s">
        <v>2023</v>
      </c>
      <c r="D230" s="130" t="s">
        <v>185</v>
      </c>
      <c r="E230" s="131" t="s">
        <v>2402</v>
      </c>
      <c r="F230" s="132" t="s">
        <v>2403</v>
      </c>
      <c r="G230" s="133" t="s">
        <v>286</v>
      </c>
      <c r="H230" s="134">
        <v>15</v>
      </c>
      <c r="I230" s="135"/>
      <c r="J230" s="136">
        <f t="shared" si="40"/>
        <v>0</v>
      </c>
      <c r="K230" s="132" t="s">
        <v>19</v>
      </c>
      <c r="L230" s="31"/>
      <c r="M230" s="137" t="s">
        <v>19</v>
      </c>
      <c r="N230" s="138" t="s">
        <v>41</v>
      </c>
      <c r="P230" s="139">
        <f t="shared" si="41"/>
        <v>0</v>
      </c>
      <c r="Q230" s="139">
        <v>0</v>
      </c>
      <c r="R230" s="139">
        <f t="shared" si="42"/>
        <v>0</v>
      </c>
      <c r="S230" s="139">
        <v>0</v>
      </c>
      <c r="T230" s="140">
        <f t="shared" si="43"/>
        <v>0</v>
      </c>
      <c r="AR230" s="141" t="s">
        <v>190</v>
      </c>
      <c r="AT230" s="141" t="s">
        <v>185</v>
      </c>
      <c r="AU230" s="141" t="s">
        <v>77</v>
      </c>
      <c r="AY230" s="16" t="s">
        <v>182</v>
      </c>
      <c r="BE230" s="142">
        <f t="shared" si="44"/>
        <v>0</v>
      </c>
      <c r="BF230" s="142">
        <f t="shared" si="45"/>
        <v>0</v>
      </c>
      <c r="BG230" s="142">
        <f t="shared" si="46"/>
        <v>0</v>
      </c>
      <c r="BH230" s="142">
        <f t="shared" si="47"/>
        <v>0</v>
      </c>
      <c r="BI230" s="142">
        <f t="shared" si="48"/>
        <v>0</v>
      </c>
      <c r="BJ230" s="16" t="s">
        <v>77</v>
      </c>
      <c r="BK230" s="142">
        <f t="shared" si="49"/>
        <v>0</v>
      </c>
      <c r="BL230" s="16" t="s">
        <v>190</v>
      </c>
      <c r="BM230" s="141" t="s">
        <v>2085</v>
      </c>
    </row>
    <row r="231" spans="2:65" s="1" customFormat="1" ht="16.5" customHeight="1">
      <c r="B231" s="31"/>
      <c r="C231" s="165" t="s">
        <v>2027</v>
      </c>
      <c r="D231" s="165" t="s">
        <v>277</v>
      </c>
      <c r="E231" s="166" t="s">
        <v>2404</v>
      </c>
      <c r="F231" s="167" t="s">
        <v>2405</v>
      </c>
      <c r="G231" s="168" t="s">
        <v>286</v>
      </c>
      <c r="H231" s="169">
        <v>15</v>
      </c>
      <c r="I231" s="170"/>
      <c r="J231" s="171">
        <f t="shared" si="40"/>
        <v>0</v>
      </c>
      <c r="K231" s="167" t="s">
        <v>19</v>
      </c>
      <c r="L231" s="172"/>
      <c r="M231" s="173" t="s">
        <v>19</v>
      </c>
      <c r="N231" s="174" t="s">
        <v>41</v>
      </c>
      <c r="P231" s="139">
        <f t="shared" si="41"/>
        <v>0</v>
      </c>
      <c r="Q231" s="139">
        <v>0</v>
      </c>
      <c r="R231" s="139">
        <f t="shared" si="42"/>
        <v>0</v>
      </c>
      <c r="S231" s="139">
        <v>0</v>
      </c>
      <c r="T231" s="140">
        <f t="shared" si="43"/>
        <v>0</v>
      </c>
      <c r="AR231" s="141" t="s">
        <v>233</v>
      </c>
      <c r="AT231" s="141" t="s">
        <v>277</v>
      </c>
      <c r="AU231" s="141" t="s">
        <v>77</v>
      </c>
      <c r="AY231" s="16" t="s">
        <v>182</v>
      </c>
      <c r="BE231" s="142">
        <f t="shared" si="44"/>
        <v>0</v>
      </c>
      <c r="BF231" s="142">
        <f t="shared" si="45"/>
        <v>0</v>
      </c>
      <c r="BG231" s="142">
        <f t="shared" si="46"/>
        <v>0</v>
      </c>
      <c r="BH231" s="142">
        <f t="shared" si="47"/>
        <v>0</v>
      </c>
      <c r="BI231" s="142">
        <f t="shared" si="48"/>
        <v>0</v>
      </c>
      <c r="BJ231" s="16" t="s">
        <v>77</v>
      </c>
      <c r="BK231" s="142">
        <f t="shared" si="49"/>
        <v>0</v>
      </c>
      <c r="BL231" s="16" t="s">
        <v>190</v>
      </c>
      <c r="BM231" s="141" t="s">
        <v>2406</v>
      </c>
    </row>
    <row r="232" spans="2:65" s="1" customFormat="1" ht="21.75" customHeight="1">
      <c r="B232" s="31"/>
      <c r="C232" s="130" t="s">
        <v>2031</v>
      </c>
      <c r="D232" s="130" t="s">
        <v>185</v>
      </c>
      <c r="E232" s="131" t="s">
        <v>2154</v>
      </c>
      <c r="F232" s="132" t="s">
        <v>2155</v>
      </c>
      <c r="G232" s="133" t="s">
        <v>286</v>
      </c>
      <c r="H232" s="134">
        <v>132</v>
      </c>
      <c r="I232" s="135"/>
      <c r="J232" s="136">
        <f t="shared" si="40"/>
        <v>0</v>
      </c>
      <c r="K232" s="132" t="s">
        <v>19</v>
      </c>
      <c r="L232" s="31"/>
      <c r="M232" s="137" t="s">
        <v>19</v>
      </c>
      <c r="N232" s="138" t="s">
        <v>41</v>
      </c>
      <c r="P232" s="139">
        <f t="shared" si="41"/>
        <v>0</v>
      </c>
      <c r="Q232" s="139">
        <v>0</v>
      </c>
      <c r="R232" s="139">
        <f t="shared" si="42"/>
        <v>0</v>
      </c>
      <c r="S232" s="139">
        <v>0</v>
      </c>
      <c r="T232" s="140">
        <f t="shared" si="43"/>
        <v>0</v>
      </c>
      <c r="AR232" s="141" t="s">
        <v>190</v>
      </c>
      <c r="AT232" s="141" t="s">
        <v>185</v>
      </c>
      <c r="AU232" s="141" t="s">
        <v>77</v>
      </c>
      <c r="AY232" s="16" t="s">
        <v>182</v>
      </c>
      <c r="BE232" s="142">
        <f t="shared" si="44"/>
        <v>0</v>
      </c>
      <c r="BF232" s="142">
        <f t="shared" si="45"/>
        <v>0</v>
      </c>
      <c r="BG232" s="142">
        <f t="shared" si="46"/>
        <v>0</v>
      </c>
      <c r="BH232" s="142">
        <f t="shared" si="47"/>
        <v>0</v>
      </c>
      <c r="BI232" s="142">
        <f t="shared" si="48"/>
        <v>0</v>
      </c>
      <c r="BJ232" s="16" t="s">
        <v>77</v>
      </c>
      <c r="BK232" s="142">
        <f t="shared" si="49"/>
        <v>0</v>
      </c>
      <c r="BL232" s="16" t="s">
        <v>190</v>
      </c>
      <c r="BM232" s="141" t="s">
        <v>2407</v>
      </c>
    </row>
    <row r="233" spans="2:65" s="1" customFormat="1" ht="21.75" customHeight="1">
      <c r="B233" s="31"/>
      <c r="C233" s="165" t="s">
        <v>2035</v>
      </c>
      <c r="D233" s="165" t="s">
        <v>277</v>
      </c>
      <c r="E233" s="166" t="s">
        <v>2156</v>
      </c>
      <c r="F233" s="167" t="s">
        <v>2157</v>
      </c>
      <c r="G233" s="168" t="s">
        <v>286</v>
      </c>
      <c r="H233" s="169">
        <v>132</v>
      </c>
      <c r="I233" s="170"/>
      <c r="J233" s="171">
        <f t="shared" si="40"/>
        <v>0</v>
      </c>
      <c r="K233" s="167" t="s">
        <v>19</v>
      </c>
      <c r="L233" s="172"/>
      <c r="M233" s="173" t="s">
        <v>19</v>
      </c>
      <c r="N233" s="174" t="s">
        <v>41</v>
      </c>
      <c r="P233" s="139">
        <f t="shared" si="41"/>
        <v>0</v>
      </c>
      <c r="Q233" s="139">
        <v>0</v>
      </c>
      <c r="R233" s="139">
        <f t="shared" si="42"/>
        <v>0</v>
      </c>
      <c r="S233" s="139">
        <v>0</v>
      </c>
      <c r="T233" s="140">
        <f t="shared" si="43"/>
        <v>0</v>
      </c>
      <c r="AR233" s="141" t="s">
        <v>233</v>
      </c>
      <c r="AT233" s="141" t="s">
        <v>277</v>
      </c>
      <c r="AU233" s="141" t="s">
        <v>77</v>
      </c>
      <c r="AY233" s="16" t="s">
        <v>182</v>
      </c>
      <c r="BE233" s="142">
        <f t="shared" si="44"/>
        <v>0</v>
      </c>
      <c r="BF233" s="142">
        <f t="shared" si="45"/>
        <v>0</v>
      </c>
      <c r="BG233" s="142">
        <f t="shared" si="46"/>
        <v>0</v>
      </c>
      <c r="BH233" s="142">
        <f t="shared" si="47"/>
        <v>0</v>
      </c>
      <c r="BI233" s="142">
        <f t="shared" si="48"/>
        <v>0</v>
      </c>
      <c r="BJ233" s="16" t="s">
        <v>77</v>
      </c>
      <c r="BK233" s="142">
        <f t="shared" si="49"/>
        <v>0</v>
      </c>
      <c r="BL233" s="16" t="s">
        <v>190</v>
      </c>
      <c r="BM233" s="141" t="s">
        <v>2408</v>
      </c>
    </row>
    <row r="234" spans="2:65" s="1" customFormat="1" ht="16.5" customHeight="1">
      <c r="B234" s="31"/>
      <c r="C234" s="130" t="s">
        <v>2039</v>
      </c>
      <c r="D234" s="130" t="s">
        <v>185</v>
      </c>
      <c r="E234" s="131" t="s">
        <v>2158</v>
      </c>
      <c r="F234" s="132" t="s">
        <v>2159</v>
      </c>
      <c r="G234" s="133" t="s">
        <v>286</v>
      </c>
      <c r="H234" s="134">
        <v>80</v>
      </c>
      <c r="I234" s="135"/>
      <c r="J234" s="136">
        <f t="shared" si="40"/>
        <v>0</v>
      </c>
      <c r="K234" s="132" t="s">
        <v>19</v>
      </c>
      <c r="L234" s="31"/>
      <c r="M234" s="137" t="s">
        <v>19</v>
      </c>
      <c r="N234" s="138" t="s">
        <v>41</v>
      </c>
      <c r="P234" s="139">
        <f t="shared" si="41"/>
        <v>0</v>
      </c>
      <c r="Q234" s="139">
        <v>0</v>
      </c>
      <c r="R234" s="139">
        <f t="shared" si="42"/>
        <v>0</v>
      </c>
      <c r="S234" s="139">
        <v>0</v>
      </c>
      <c r="T234" s="140">
        <f t="shared" si="43"/>
        <v>0</v>
      </c>
      <c r="AR234" s="141" t="s">
        <v>190</v>
      </c>
      <c r="AT234" s="141" t="s">
        <v>185</v>
      </c>
      <c r="AU234" s="141" t="s">
        <v>77</v>
      </c>
      <c r="AY234" s="16" t="s">
        <v>182</v>
      </c>
      <c r="BE234" s="142">
        <f t="shared" si="44"/>
        <v>0</v>
      </c>
      <c r="BF234" s="142">
        <f t="shared" si="45"/>
        <v>0</v>
      </c>
      <c r="BG234" s="142">
        <f t="shared" si="46"/>
        <v>0</v>
      </c>
      <c r="BH234" s="142">
        <f t="shared" si="47"/>
        <v>0</v>
      </c>
      <c r="BI234" s="142">
        <f t="shared" si="48"/>
        <v>0</v>
      </c>
      <c r="BJ234" s="16" t="s">
        <v>77</v>
      </c>
      <c r="BK234" s="142">
        <f t="shared" si="49"/>
        <v>0</v>
      </c>
      <c r="BL234" s="16" t="s">
        <v>190</v>
      </c>
      <c r="BM234" s="141" t="s">
        <v>2409</v>
      </c>
    </row>
    <row r="235" spans="2:65" s="1" customFormat="1" ht="24.2" customHeight="1">
      <c r="B235" s="31"/>
      <c r="C235" s="165" t="s">
        <v>2043</v>
      </c>
      <c r="D235" s="165" t="s">
        <v>277</v>
      </c>
      <c r="E235" s="166" t="s">
        <v>2160</v>
      </c>
      <c r="F235" s="167" t="s">
        <v>2161</v>
      </c>
      <c r="G235" s="168" t="s">
        <v>286</v>
      </c>
      <c r="H235" s="169">
        <v>80</v>
      </c>
      <c r="I235" s="170"/>
      <c r="J235" s="171">
        <f t="shared" si="40"/>
        <v>0</v>
      </c>
      <c r="K235" s="167" t="s">
        <v>19</v>
      </c>
      <c r="L235" s="172"/>
      <c r="M235" s="173" t="s">
        <v>19</v>
      </c>
      <c r="N235" s="174" t="s">
        <v>41</v>
      </c>
      <c r="P235" s="139">
        <f t="shared" si="41"/>
        <v>0</v>
      </c>
      <c r="Q235" s="139">
        <v>0</v>
      </c>
      <c r="R235" s="139">
        <f t="shared" si="42"/>
        <v>0</v>
      </c>
      <c r="S235" s="139">
        <v>0</v>
      </c>
      <c r="T235" s="140">
        <f t="shared" si="43"/>
        <v>0</v>
      </c>
      <c r="AR235" s="141" t="s">
        <v>233</v>
      </c>
      <c r="AT235" s="141" t="s">
        <v>277</v>
      </c>
      <c r="AU235" s="141" t="s">
        <v>77</v>
      </c>
      <c r="AY235" s="16" t="s">
        <v>182</v>
      </c>
      <c r="BE235" s="142">
        <f t="shared" si="44"/>
        <v>0</v>
      </c>
      <c r="BF235" s="142">
        <f t="shared" si="45"/>
        <v>0</v>
      </c>
      <c r="BG235" s="142">
        <f t="shared" si="46"/>
        <v>0</v>
      </c>
      <c r="BH235" s="142">
        <f t="shared" si="47"/>
        <v>0</v>
      </c>
      <c r="BI235" s="142">
        <f t="shared" si="48"/>
        <v>0</v>
      </c>
      <c r="BJ235" s="16" t="s">
        <v>77</v>
      </c>
      <c r="BK235" s="142">
        <f t="shared" si="49"/>
        <v>0</v>
      </c>
      <c r="BL235" s="16" t="s">
        <v>190</v>
      </c>
      <c r="BM235" s="141" t="s">
        <v>2410</v>
      </c>
    </row>
    <row r="236" spans="2:65" s="1" customFormat="1" ht="16.5" customHeight="1">
      <c r="B236" s="31"/>
      <c r="C236" s="130" t="s">
        <v>2047</v>
      </c>
      <c r="D236" s="130" t="s">
        <v>185</v>
      </c>
      <c r="E236" s="131" t="s">
        <v>2162</v>
      </c>
      <c r="F236" s="132" t="s">
        <v>2163</v>
      </c>
      <c r="G236" s="133" t="s">
        <v>2164</v>
      </c>
      <c r="H236" s="185"/>
      <c r="I236" s="135"/>
      <c r="J236" s="136">
        <f t="shared" si="40"/>
        <v>0</v>
      </c>
      <c r="K236" s="132" t="s">
        <v>19</v>
      </c>
      <c r="L236" s="31"/>
      <c r="M236" s="137" t="s">
        <v>19</v>
      </c>
      <c r="N236" s="138" t="s">
        <v>41</v>
      </c>
      <c r="P236" s="139">
        <f t="shared" si="41"/>
        <v>0</v>
      </c>
      <c r="Q236" s="139">
        <v>0</v>
      </c>
      <c r="R236" s="139">
        <f t="shared" si="42"/>
        <v>0</v>
      </c>
      <c r="S236" s="139">
        <v>0</v>
      </c>
      <c r="T236" s="140">
        <f t="shared" si="43"/>
        <v>0</v>
      </c>
      <c r="AR236" s="141" t="s">
        <v>190</v>
      </c>
      <c r="AT236" s="141" t="s">
        <v>185</v>
      </c>
      <c r="AU236" s="141" t="s">
        <v>77</v>
      </c>
      <c r="AY236" s="16" t="s">
        <v>182</v>
      </c>
      <c r="BE236" s="142">
        <f t="shared" si="44"/>
        <v>0</v>
      </c>
      <c r="BF236" s="142">
        <f t="shared" si="45"/>
        <v>0</v>
      </c>
      <c r="BG236" s="142">
        <f t="shared" si="46"/>
        <v>0</v>
      </c>
      <c r="BH236" s="142">
        <f t="shared" si="47"/>
        <v>0</v>
      </c>
      <c r="BI236" s="142">
        <f t="shared" si="48"/>
        <v>0</v>
      </c>
      <c r="BJ236" s="16" t="s">
        <v>77</v>
      </c>
      <c r="BK236" s="142">
        <f t="shared" si="49"/>
        <v>0</v>
      </c>
      <c r="BL236" s="16" t="s">
        <v>190</v>
      </c>
      <c r="BM236" s="141" t="s">
        <v>2411</v>
      </c>
    </row>
    <row r="237" spans="2:63" s="11" customFormat="1" ht="25.9" customHeight="1">
      <c r="B237" s="118"/>
      <c r="D237" s="119" t="s">
        <v>69</v>
      </c>
      <c r="E237" s="120" t="s">
        <v>2165</v>
      </c>
      <c r="F237" s="120" t="s">
        <v>2166</v>
      </c>
      <c r="I237" s="121"/>
      <c r="J237" s="122">
        <f>BK237</f>
        <v>0</v>
      </c>
      <c r="L237" s="118"/>
      <c r="M237" s="123"/>
      <c r="P237" s="124">
        <f>SUM(P238:P267)</f>
        <v>0</v>
      </c>
      <c r="R237" s="124">
        <f>SUM(R238:R267)</f>
        <v>0</v>
      </c>
      <c r="T237" s="125">
        <f>SUM(T238:T267)</f>
        <v>0</v>
      </c>
      <c r="AR237" s="119" t="s">
        <v>77</v>
      </c>
      <c r="AT237" s="126" t="s">
        <v>69</v>
      </c>
      <c r="AU237" s="126" t="s">
        <v>70</v>
      </c>
      <c r="AY237" s="119" t="s">
        <v>182</v>
      </c>
      <c r="BK237" s="127">
        <f>SUM(BK238:BK267)</f>
        <v>0</v>
      </c>
    </row>
    <row r="238" spans="2:65" s="1" customFormat="1" ht="24.2" customHeight="1">
      <c r="B238" s="31"/>
      <c r="C238" s="130" t="s">
        <v>2052</v>
      </c>
      <c r="D238" s="130" t="s">
        <v>185</v>
      </c>
      <c r="E238" s="131" t="s">
        <v>2412</v>
      </c>
      <c r="F238" s="132" t="s">
        <v>2413</v>
      </c>
      <c r="G238" s="133" t="s">
        <v>286</v>
      </c>
      <c r="H238" s="134">
        <v>40</v>
      </c>
      <c r="I238" s="135"/>
      <c r="J238" s="136">
        <f aca="true" t="shared" si="50" ref="J238:J267">ROUND(I238*H238,2)</f>
        <v>0</v>
      </c>
      <c r="K238" s="132" t="s">
        <v>19</v>
      </c>
      <c r="L238" s="31"/>
      <c r="M238" s="137" t="s">
        <v>19</v>
      </c>
      <c r="N238" s="138" t="s">
        <v>41</v>
      </c>
      <c r="P238" s="139">
        <f aca="true" t="shared" si="51" ref="P238:P267">O238*H238</f>
        <v>0</v>
      </c>
      <c r="Q238" s="139">
        <v>0</v>
      </c>
      <c r="R238" s="139">
        <f aca="true" t="shared" si="52" ref="R238:R267">Q238*H238</f>
        <v>0</v>
      </c>
      <c r="S238" s="139">
        <v>0</v>
      </c>
      <c r="T238" s="140">
        <f aca="true" t="shared" si="53" ref="T238:T267">S238*H238</f>
        <v>0</v>
      </c>
      <c r="AR238" s="141" t="s">
        <v>190</v>
      </c>
      <c r="AT238" s="141" t="s">
        <v>185</v>
      </c>
      <c r="AU238" s="141" t="s">
        <v>77</v>
      </c>
      <c r="AY238" s="16" t="s">
        <v>182</v>
      </c>
      <c r="BE238" s="142">
        <f aca="true" t="shared" si="54" ref="BE238:BE267">IF(N238="základní",J238,0)</f>
        <v>0</v>
      </c>
      <c r="BF238" s="142">
        <f aca="true" t="shared" si="55" ref="BF238:BF267">IF(N238="snížená",J238,0)</f>
        <v>0</v>
      </c>
      <c r="BG238" s="142">
        <f aca="true" t="shared" si="56" ref="BG238:BG267">IF(N238="zákl. přenesená",J238,0)</f>
        <v>0</v>
      </c>
      <c r="BH238" s="142">
        <f aca="true" t="shared" si="57" ref="BH238:BH267">IF(N238="sníž. přenesená",J238,0)</f>
        <v>0</v>
      </c>
      <c r="BI238" s="142">
        <f aca="true" t="shared" si="58" ref="BI238:BI267">IF(N238="nulová",J238,0)</f>
        <v>0</v>
      </c>
      <c r="BJ238" s="16" t="s">
        <v>77</v>
      </c>
      <c r="BK238" s="142">
        <f aca="true" t="shared" si="59" ref="BK238:BK267">ROUND(I238*H238,2)</f>
        <v>0</v>
      </c>
      <c r="BL238" s="16" t="s">
        <v>190</v>
      </c>
      <c r="BM238" s="141" t="s">
        <v>2414</v>
      </c>
    </row>
    <row r="239" spans="2:65" s="1" customFormat="1" ht="24.2" customHeight="1">
      <c r="B239" s="31"/>
      <c r="C239" s="130" t="s">
        <v>2057</v>
      </c>
      <c r="D239" s="130" t="s">
        <v>185</v>
      </c>
      <c r="E239" s="131" t="s">
        <v>2167</v>
      </c>
      <c r="F239" s="132" t="s">
        <v>2168</v>
      </c>
      <c r="G239" s="133" t="s">
        <v>286</v>
      </c>
      <c r="H239" s="134">
        <v>506</v>
      </c>
      <c r="I239" s="135"/>
      <c r="J239" s="136">
        <f t="shared" si="50"/>
        <v>0</v>
      </c>
      <c r="K239" s="132" t="s">
        <v>19</v>
      </c>
      <c r="L239" s="31"/>
      <c r="M239" s="137" t="s">
        <v>19</v>
      </c>
      <c r="N239" s="138" t="s">
        <v>41</v>
      </c>
      <c r="P239" s="139">
        <f t="shared" si="51"/>
        <v>0</v>
      </c>
      <c r="Q239" s="139">
        <v>0</v>
      </c>
      <c r="R239" s="139">
        <f t="shared" si="52"/>
        <v>0</v>
      </c>
      <c r="S239" s="139">
        <v>0</v>
      </c>
      <c r="T239" s="140">
        <f t="shared" si="53"/>
        <v>0</v>
      </c>
      <c r="AR239" s="141" t="s">
        <v>190</v>
      </c>
      <c r="AT239" s="141" t="s">
        <v>185</v>
      </c>
      <c r="AU239" s="141" t="s">
        <v>77</v>
      </c>
      <c r="AY239" s="16" t="s">
        <v>182</v>
      </c>
      <c r="BE239" s="142">
        <f t="shared" si="54"/>
        <v>0</v>
      </c>
      <c r="BF239" s="142">
        <f t="shared" si="55"/>
        <v>0</v>
      </c>
      <c r="BG239" s="142">
        <f t="shared" si="56"/>
        <v>0</v>
      </c>
      <c r="BH239" s="142">
        <f t="shared" si="57"/>
        <v>0</v>
      </c>
      <c r="BI239" s="142">
        <f t="shared" si="58"/>
        <v>0</v>
      </c>
      <c r="BJ239" s="16" t="s">
        <v>77</v>
      </c>
      <c r="BK239" s="142">
        <f t="shared" si="59"/>
        <v>0</v>
      </c>
      <c r="BL239" s="16" t="s">
        <v>190</v>
      </c>
      <c r="BM239" s="141" t="s">
        <v>2415</v>
      </c>
    </row>
    <row r="240" spans="2:65" s="1" customFormat="1" ht="24.2" customHeight="1">
      <c r="B240" s="31"/>
      <c r="C240" s="130" t="s">
        <v>2061</v>
      </c>
      <c r="D240" s="130" t="s">
        <v>185</v>
      </c>
      <c r="E240" s="131" t="s">
        <v>2416</v>
      </c>
      <c r="F240" s="132" t="s">
        <v>2417</v>
      </c>
      <c r="G240" s="133" t="s">
        <v>286</v>
      </c>
      <c r="H240" s="134">
        <v>50</v>
      </c>
      <c r="I240" s="135"/>
      <c r="J240" s="136">
        <f t="shared" si="50"/>
        <v>0</v>
      </c>
      <c r="K240" s="132" t="s">
        <v>19</v>
      </c>
      <c r="L240" s="31"/>
      <c r="M240" s="137" t="s">
        <v>19</v>
      </c>
      <c r="N240" s="138" t="s">
        <v>41</v>
      </c>
      <c r="P240" s="139">
        <f t="shared" si="51"/>
        <v>0</v>
      </c>
      <c r="Q240" s="139">
        <v>0</v>
      </c>
      <c r="R240" s="139">
        <f t="shared" si="52"/>
        <v>0</v>
      </c>
      <c r="S240" s="139">
        <v>0</v>
      </c>
      <c r="T240" s="140">
        <f t="shared" si="53"/>
        <v>0</v>
      </c>
      <c r="AR240" s="141" t="s">
        <v>190</v>
      </c>
      <c r="AT240" s="141" t="s">
        <v>185</v>
      </c>
      <c r="AU240" s="141" t="s">
        <v>77</v>
      </c>
      <c r="AY240" s="16" t="s">
        <v>182</v>
      </c>
      <c r="BE240" s="142">
        <f t="shared" si="54"/>
        <v>0</v>
      </c>
      <c r="BF240" s="142">
        <f t="shared" si="55"/>
        <v>0</v>
      </c>
      <c r="BG240" s="142">
        <f t="shared" si="56"/>
        <v>0</v>
      </c>
      <c r="BH240" s="142">
        <f t="shared" si="57"/>
        <v>0</v>
      </c>
      <c r="BI240" s="142">
        <f t="shared" si="58"/>
        <v>0</v>
      </c>
      <c r="BJ240" s="16" t="s">
        <v>77</v>
      </c>
      <c r="BK240" s="142">
        <f t="shared" si="59"/>
        <v>0</v>
      </c>
      <c r="BL240" s="16" t="s">
        <v>190</v>
      </c>
      <c r="BM240" s="141" t="s">
        <v>2418</v>
      </c>
    </row>
    <row r="241" spans="2:65" s="1" customFormat="1" ht="21.75" customHeight="1">
      <c r="B241" s="31"/>
      <c r="C241" s="130" t="s">
        <v>2065</v>
      </c>
      <c r="D241" s="130" t="s">
        <v>185</v>
      </c>
      <c r="E241" s="131" t="s">
        <v>2419</v>
      </c>
      <c r="F241" s="132" t="s">
        <v>2420</v>
      </c>
      <c r="G241" s="133" t="s">
        <v>286</v>
      </c>
      <c r="H241" s="134">
        <v>130</v>
      </c>
      <c r="I241" s="135"/>
      <c r="J241" s="136">
        <f t="shared" si="50"/>
        <v>0</v>
      </c>
      <c r="K241" s="132" t="s">
        <v>19</v>
      </c>
      <c r="L241" s="31"/>
      <c r="M241" s="137" t="s">
        <v>19</v>
      </c>
      <c r="N241" s="138" t="s">
        <v>41</v>
      </c>
      <c r="P241" s="139">
        <f t="shared" si="51"/>
        <v>0</v>
      </c>
      <c r="Q241" s="139">
        <v>0</v>
      </c>
      <c r="R241" s="139">
        <f t="shared" si="52"/>
        <v>0</v>
      </c>
      <c r="S241" s="139">
        <v>0</v>
      </c>
      <c r="T241" s="140">
        <f t="shared" si="53"/>
        <v>0</v>
      </c>
      <c r="AR241" s="141" t="s">
        <v>190</v>
      </c>
      <c r="AT241" s="141" t="s">
        <v>185</v>
      </c>
      <c r="AU241" s="141" t="s">
        <v>77</v>
      </c>
      <c r="AY241" s="16" t="s">
        <v>182</v>
      </c>
      <c r="BE241" s="142">
        <f t="shared" si="54"/>
        <v>0</v>
      </c>
      <c r="BF241" s="142">
        <f t="shared" si="55"/>
        <v>0</v>
      </c>
      <c r="BG241" s="142">
        <f t="shared" si="56"/>
        <v>0</v>
      </c>
      <c r="BH241" s="142">
        <f t="shared" si="57"/>
        <v>0</v>
      </c>
      <c r="BI241" s="142">
        <f t="shared" si="58"/>
        <v>0</v>
      </c>
      <c r="BJ241" s="16" t="s">
        <v>77</v>
      </c>
      <c r="BK241" s="142">
        <f t="shared" si="59"/>
        <v>0</v>
      </c>
      <c r="BL241" s="16" t="s">
        <v>190</v>
      </c>
      <c r="BM241" s="141" t="s">
        <v>2421</v>
      </c>
    </row>
    <row r="242" spans="2:65" s="1" customFormat="1" ht="21.75" customHeight="1">
      <c r="B242" s="31"/>
      <c r="C242" s="130" t="s">
        <v>2069</v>
      </c>
      <c r="D242" s="130" t="s">
        <v>185</v>
      </c>
      <c r="E242" s="131" t="s">
        <v>2422</v>
      </c>
      <c r="F242" s="132" t="s">
        <v>2423</v>
      </c>
      <c r="G242" s="133" t="s">
        <v>286</v>
      </c>
      <c r="H242" s="134">
        <v>60</v>
      </c>
      <c r="I242" s="135"/>
      <c r="J242" s="136">
        <f t="shared" si="50"/>
        <v>0</v>
      </c>
      <c r="K242" s="132" t="s">
        <v>19</v>
      </c>
      <c r="L242" s="31"/>
      <c r="M242" s="137" t="s">
        <v>19</v>
      </c>
      <c r="N242" s="138" t="s">
        <v>41</v>
      </c>
      <c r="P242" s="139">
        <f t="shared" si="51"/>
        <v>0</v>
      </c>
      <c r="Q242" s="139">
        <v>0</v>
      </c>
      <c r="R242" s="139">
        <f t="shared" si="52"/>
        <v>0</v>
      </c>
      <c r="S242" s="139">
        <v>0</v>
      </c>
      <c r="T242" s="140">
        <f t="shared" si="53"/>
        <v>0</v>
      </c>
      <c r="AR242" s="141" t="s">
        <v>190</v>
      </c>
      <c r="AT242" s="141" t="s">
        <v>185</v>
      </c>
      <c r="AU242" s="141" t="s">
        <v>77</v>
      </c>
      <c r="AY242" s="16" t="s">
        <v>182</v>
      </c>
      <c r="BE242" s="142">
        <f t="shared" si="54"/>
        <v>0</v>
      </c>
      <c r="BF242" s="142">
        <f t="shared" si="55"/>
        <v>0</v>
      </c>
      <c r="BG242" s="142">
        <f t="shared" si="56"/>
        <v>0</v>
      </c>
      <c r="BH242" s="142">
        <f t="shared" si="57"/>
        <v>0</v>
      </c>
      <c r="BI242" s="142">
        <f t="shared" si="58"/>
        <v>0</v>
      </c>
      <c r="BJ242" s="16" t="s">
        <v>77</v>
      </c>
      <c r="BK242" s="142">
        <f t="shared" si="59"/>
        <v>0</v>
      </c>
      <c r="BL242" s="16" t="s">
        <v>190</v>
      </c>
      <c r="BM242" s="141" t="s">
        <v>2424</v>
      </c>
    </row>
    <row r="243" spans="2:65" s="1" customFormat="1" ht="21.75" customHeight="1">
      <c r="B243" s="31"/>
      <c r="C243" s="130" t="s">
        <v>2073</v>
      </c>
      <c r="D243" s="130" t="s">
        <v>185</v>
      </c>
      <c r="E243" s="131" t="s">
        <v>2425</v>
      </c>
      <c r="F243" s="132" t="s">
        <v>2426</v>
      </c>
      <c r="G243" s="133" t="s">
        <v>286</v>
      </c>
      <c r="H243" s="134">
        <v>10</v>
      </c>
      <c r="I243" s="135"/>
      <c r="J243" s="136">
        <f t="shared" si="50"/>
        <v>0</v>
      </c>
      <c r="K243" s="132" t="s">
        <v>19</v>
      </c>
      <c r="L243" s="31"/>
      <c r="M243" s="137" t="s">
        <v>19</v>
      </c>
      <c r="N243" s="138" t="s">
        <v>41</v>
      </c>
      <c r="P243" s="139">
        <f t="shared" si="51"/>
        <v>0</v>
      </c>
      <c r="Q243" s="139">
        <v>0</v>
      </c>
      <c r="R243" s="139">
        <f t="shared" si="52"/>
        <v>0</v>
      </c>
      <c r="S243" s="139">
        <v>0</v>
      </c>
      <c r="T243" s="140">
        <f t="shared" si="53"/>
        <v>0</v>
      </c>
      <c r="AR243" s="141" t="s">
        <v>190</v>
      </c>
      <c r="AT243" s="141" t="s">
        <v>185</v>
      </c>
      <c r="AU243" s="141" t="s">
        <v>77</v>
      </c>
      <c r="AY243" s="16" t="s">
        <v>182</v>
      </c>
      <c r="BE243" s="142">
        <f t="shared" si="54"/>
        <v>0</v>
      </c>
      <c r="BF243" s="142">
        <f t="shared" si="55"/>
        <v>0</v>
      </c>
      <c r="BG243" s="142">
        <f t="shared" si="56"/>
        <v>0</v>
      </c>
      <c r="BH243" s="142">
        <f t="shared" si="57"/>
        <v>0</v>
      </c>
      <c r="BI243" s="142">
        <f t="shared" si="58"/>
        <v>0</v>
      </c>
      <c r="BJ243" s="16" t="s">
        <v>77</v>
      </c>
      <c r="BK243" s="142">
        <f t="shared" si="59"/>
        <v>0</v>
      </c>
      <c r="BL243" s="16" t="s">
        <v>190</v>
      </c>
      <c r="BM243" s="141" t="s">
        <v>2427</v>
      </c>
    </row>
    <row r="244" spans="2:65" s="1" customFormat="1" ht="24.2" customHeight="1">
      <c r="B244" s="31"/>
      <c r="C244" s="130" t="s">
        <v>2078</v>
      </c>
      <c r="D244" s="130" t="s">
        <v>185</v>
      </c>
      <c r="E244" s="131" t="s">
        <v>2428</v>
      </c>
      <c r="F244" s="132" t="s">
        <v>2429</v>
      </c>
      <c r="G244" s="133" t="s">
        <v>292</v>
      </c>
      <c r="H244" s="134">
        <v>120</v>
      </c>
      <c r="I244" s="135"/>
      <c r="J244" s="136">
        <f t="shared" si="50"/>
        <v>0</v>
      </c>
      <c r="K244" s="132" t="s">
        <v>19</v>
      </c>
      <c r="L244" s="31"/>
      <c r="M244" s="137" t="s">
        <v>19</v>
      </c>
      <c r="N244" s="138" t="s">
        <v>41</v>
      </c>
      <c r="P244" s="139">
        <f t="shared" si="51"/>
        <v>0</v>
      </c>
      <c r="Q244" s="139">
        <v>0</v>
      </c>
      <c r="R244" s="139">
        <f t="shared" si="52"/>
        <v>0</v>
      </c>
      <c r="S244" s="139">
        <v>0</v>
      </c>
      <c r="T244" s="140">
        <f t="shared" si="53"/>
        <v>0</v>
      </c>
      <c r="AR244" s="141" t="s">
        <v>190</v>
      </c>
      <c r="AT244" s="141" t="s">
        <v>185</v>
      </c>
      <c r="AU244" s="141" t="s">
        <v>77</v>
      </c>
      <c r="AY244" s="16" t="s">
        <v>182</v>
      </c>
      <c r="BE244" s="142">
        <f t="shared" si="54"/>
        <v>0</v>
      </c>
      <c r="BF244" s="142">
        <f t="shared" si="55"/>
        <v>0</v>
      </c>
      <c r="BG244" s="142">
        <f t="shared" si="56"/>
        <v>0</v>
      </c>
      <c r="BH244" s="142">
        <f t="shared" si="57"/>
        <v>0</v>
      </c>
      <c r="BI244" s="142">
        <f t="shared" si="58"/>
        <v>0</v>
      </c>
      <c r="BJ244" s="16" t="s">
        <v>77</v>
      </c>
      <c r="BK244" s="142">
        <f t="shared" si="59"/>
        <v>0</v>
      </c>
      <c r="BL244" s="16" t="s">
        <v>190</v>
      </c>
      <c r="BM244" s="141" t="s">
        <v>2430</v>
      </c>
    </row>
    <row r="245" spans="2:65" s="1" customFormat="1" ht="24.2" customHeight="1">
      <c r="B245" s="31"/>
      <c r="C245" s="165" t="s">
        <v>2082</v>
      </c>
      <c r="D245" s="165" t="s">
        <v>277</v>
      </c>
      <c r="E245" s="166" t="s">
        <v>2431</v>
      </c>
      <c r="F245" s="167" t="s">
        <v>2432</v>
      </c>
      <c r="G245" s="168" t="s">
        <v>292</v>
      </c>
      <c r="H245" s="169">
        <v>138</v>
      </c>
      <c r="I245" s="170"/>
      <c r="J245" s="171">
        <f t="shared" si="50"/>
        <v>0</v>
      </c>
      <c r="K245" s="167" t="s">
        <v>19</v>
      </c>
      <c r="L245" s="172"/>
      <c r="M245" s="173" t="s">
        <v>19</v>
      </c>
      <c r="N245" s="174" t="s">
        <v>41</v>
      </c>
      <c r="P245" s="139">
        <f t="shared" si="51"/>
        <v>0</v>
      </c>
      <c r="Q245" s="139">
        <v>0</v>
      </c>
      <c r="R245" s="139">
        <f t="shared" si="52"/>
        <v>0</v>
      </c>
      <c r="S245" s="139">
        <v>0</v>
      </c>
      <c r="T245" s="140">
        <f t="shared" si="53"/>
        <v>0</v>
      </c>
      <c r="AR245" s="141" t="s">
        <v>233</v>
      </c>
      <c r="AT245" s="141" t="s">
        <v>277</v>
      </c>
      <c r="AU245" s="141" t="s">
        <v>77</v>
      </c>
      <c r="AY245" s="16" t="s">
        <v>182</v>
      </c>
      <c r="BE245" s="142">
        <f t="shared" si="54"/>
        <v>0</v>
      </c>
      <c r="BF245" s="142">
        <f t="shared" si="55"/>
        <v>0</v>
      </c>
      <c r="BG245" s="142">
        <f t="shared" si="56"/>
        <v>0</v>
      </c>
      <c r="BH245" s="142">
        <f t="shared" si="57"/>
        <v>0</v>
      </c>
      <c r="BI245" s="142">
        <f t="shared" si="58"/>
        <v>0</v>
      </c>
      <c r="BJ245" s="16" t="s">
        <v>77</v>
      </c>
      <c r="BK245" s="142">
        <f t="shared" si="59"/>
        <v>0</v>
      </c>
      <c r="BL245" s="16" t="s">
        <v>190</v>
      </c>
      <c r="BM245" s="141" t="s">
        <v>2433</v>
      </c>
    </row>
    <row r="246" spans="2:65" s="1" customFormat="1" ht="24.2" customHeight="1">
      <c r="B246" s="31"/>
      <c r="C246" s="130" t="s">
        <v>767</v>
      </c>
      <c r="D246" s="130" t="s">
        <v>185</v>
      </c>
      <c r="E246" s="131" t="s">
        <v>2169</v>
      </c>
      <c r="F246" s="132" t="s">
        <v>2170</v>
      </c>
      <c r="G246" s="133" t="s">
        <v>292</v>
      </c>
      <c r="H246" s="134">
        <v>2340</v>
      </c>
      <c r="I246" s="135"/>
      <c r="J246" s="136">
        <f t="shared" si="50"/>
        <v>0</v>
      </c>
      <c r="K246" s="132" t="s">
        <v>19</v>
      </c>
      <c r="L246" s="31"/>
      <c r="M246" s="137" t="s">
        <v>19</v>
      </c>
      <c r="N246" s="138" t="s">
        <v>41</v>
      </c>
      <c r="P246" s="139">
        <f t="shared" si="51"/>
        <v>0</v>
      </c>
      <c r="Q246" s="139">
        <v>0</v>
      </c>
      <c r="R246" s="139">
        <f t="shared" si="52"/>
        <v>0</v>
      </c>
      <c r="S246" s="139">
        <v>0</v>
      </c>
      <c r="T246" s="140">
        <f t="shared" si="53"/>
        <v>0</v>
      </c>
      <c r="AR246" s="141" t="s">
        <v>190</v>
      </c>
      <c r="AT246" s="141" t="s">
        <v>185</v>
      </c>
      <c r="AU246" s="141" t="s">
        <v>77</v>
      </c>
      <c r="AY246" s="16" t="s">
        <v>182</v>
      </c>
      <c r="BE246" s="142">
        <f t="shared" si="54"/>
        <v>0</v>
      </c>
      <c r="BF246" s="142">
        <f t="shared" si="55"/>
        <v>0</v>
      </c>
      <c r="BG246" s="142">
        <f t="shared" si="56"/>
        <v>0</v>
      </c>
      <c r="BH246" s="142">
        <f t="shared" si="57"/>
        <v>0</v>
      </c>
      <c r="BI246" s="142">
        <f t="shared" si="58"/>
        <v>0</v>
      </c>
      <c r="BJ246" s="16" t="s">
        <v>77</v>
      </c>
      <c r="BK246" s="142">
        <f t="shared" si="59"/>
        <v>0</v>
      </c>
      <c r="BL246" s="16" t="s">
        <v>190</v>
      </c>
      <c r="BM246" s="141" t="s">
        <v>2434</v>
      </c>
    </row>
    <row r="247" spans="2:65" s="1" customFormat="1" ht="24.2" customHeight="1">
      <c r="B247" s="31"/>
      <c r="C247" s="165" t="s">
        <v>2312</v>
      </c>
      <c r="D247" s="165" t="s">
        <v>277</v>
      </c>
      <c r="E247" s="166" t="s">
        <v>2171</v>
      </c>
      <c r="F247" s="167" t="s">
        <v>2172</v>
      </c>
      <c r="G247" s="168" t="s">
        <v>292</v>
      </c>
      <c r="H247" s="169">
        <v>500</v>
      </c>
      <c r="I247" s="170"/>
      <c r="J247" s="171">
        <f t="shared" si="50"/>
        <v>0</v>
      </c>
      <c r="K247" s="167" t="s">
        <v>19</v>
      </c>
      <c r="L247" s="172"/>
      <c r="M247" s="173" t="s">
        <v>19</v>
      </c>
      <c r="N247" s="174" t="s">
        <v>41</v>
      </c>
      <c r="P247" s="139">
        <f t="shared" si="51"/>
        <v>0</v>
      </c>
      <c r="Q247" s="139">
        <v>0</v>
      </c>
      <c r="R247" s="139">
        <f t="shared" si="52"/>
        <v>0</v>
      </c>
      <c r="S247" s="139">
        <v>0</v>
      </c>
      <c r="T247" s="140">
        <f t="shared" si="53"/>
        <v>0</v>
      </c>
      <c r="AR247" s="141" t="s">
        <v>233</v>
      </c>
      <c r="AT247" s="141" t="s">
        <v>277</v>
      </c>
      <c r="AU247" s="141" t="s">
        <v>77</v>
      </c>
      <c r="AY247" s="16" t="s">
        <v>182</v>
      </c>
      <c r="BE247" s="142">
        <f t="shared" si="54"/>
        <v>0</v>
      </c>
      <c r="BF247" s="142">
        <f t="shared" si="55"/>
        <v>0</v>
      </c>
      <c r="BG247" s="142">
        <f t="shared" si="56"/>
        <v>0</v>
      </c>
      <c r="BH247" s="142">
        <f t="shared" si="57"/>
        <v>0</v>
      </c>
      <c r="BI247" s="142">
        <f t="shared" si="58"/>
        <v>0</v>
      </c>
      <c r="BJ247" s="16" t="s">
        <v>77</v>
      </c>
      <c r="BK247" s="142">
        <f t="shared" si="59"/>
        <v>0</v>
      </c>
      <c r="BL247" s="16" t="s">
        <v>190</v>
      </c>
      <c r="BM247" s="141" t="s">
        <v>2435</v>
      </c>
    </row>
    <row r="248" spans="2:65" s="1" customFormat="1" ht="24.2" customHeight="1">
      <c r="B248" s="31"/>
      <c r="C248" s="165" t="s">
        <v>2436</v>
      </c>
      <c r="D248" s="165" t="s">
        <v>277</v>
      </c>
      <c r="E248" s="166" t="s">
        <v>2437</v>
      </c>
      <c r="F248" s="167" t="s">
        <v>2438</v>
      </c>
      <c r="G248" s="168" t="s">
        <v>292</v>
      </c>
      <c r="H248" s="169">
        <v>1840</v>
      </c>
      <c r="I248" s="170"/>
      <c r="J248" s="171">
        <f t="shared" si="50"/>
        <v>0</v>
      </c>
      <c r="K248" s="167" t="s">
        <v>19</v>
      </c>
      <c r="L248" s="172"/>
      <c r="M248" s="173" t="s">
        <v>19</v>
      </c>
      <c r="N248" s="174" t="s">
        <v>41</v>
      </c>
      <c r="P248" s="139">
        <f t="shared" si="51"/>
        <v>0</v>
      </c>
      <c r="Q248" s="139">
        <v>0</v>
      </c>
      <c r="R248" s="139">
        <f t="shared" si="52"/>
        <v>0</v>
      </c>
      <c r="S248" s="139">
        <v>0</v>
      </c>
      <c r="T248" s="140">
        <f t="shared" si="53"/>
        <v>0</v>
      </c>
      <c r="AR248" s="141" t="s">
        <v>233</v>
      </c>
      <c r="AT248" s="141" t="s">
        <v>277</v>
      </c>
      <c r="AU248" s="141" t="s">
        <v>77</v>
      </c>
      <c r="AY248" s="16" t="s">
        <v>182</v>
      </c>
      <c r="BE248" s="142">
        <f t="shared" si="54"/>
        <v>0</v>
      </c>
      <c r="BF248" s="142">
        <f t="shared" si="55"/>
        <v>0</v>
      </c>
      <c r="BG248" s="142">
        <f t="shared" si="56"/>
        <v>0</v>
      </c>
      <c r="BH248" s="142">
        <f t="shared" si="57"/>
        <v>0</v>
      </c>
      <c r="BI248" s="142">
        <f t="shared" si="58"/>
        <v>0</v>
      </c>
      <c r="BJ248" s="16" t="s">
        <v>77</v>
      </c>
      <c r="BK248" s="142">
        <f t="shared" si="59"/>
        <v>0</v>
      </c>
      <c r="BL248" s="16" t="s">
        <v>190</v>
      </c>
      <c r="BM248" s="141" t="s">
        <v>2439</v>
      </c>
    </row>
    <row r="249" spans="2:65" s="1" customFormat="1" ht="24.2" customHeight="1">
      <c r="B249" s="31"/>
      <c r="C249" s="130" t="s">
        <v>2315</v>
      </c>
      <c r="D249" s="130" t="s">
        <v>185</v>
      </c>
      <c r="E249" s="131" t="s">
        <v>2440</v>
      </c>
      <c r="F249" s="132" t="s">
        <v>2441</v>
      </c>
      <c r="G249" s="133" t="s">
        <v>292</v>
      </c>
      <c r="H249" s="134">
        <v>650</v>
      </c>
      <c r="I249" s="135"/>
      <c r="J249" s="136">
        <f t="shared" si="50"/>
        <v>0</v>
      </c>
      <c r="K249" s="132" t="s">
        <v>19</v>
      </c>
      <c r="L249" s="31"/>
      <c r="M249" s="137" t="s">
        <v>19</v>
      </c>
      <c r="N249" s="138" t="s">
        <v>41</v>
      </c>
      <c r="P249" s="139">
        <f t="shared" si="51"/>
        <v>0</v>
      </c>
      <c r="Q249" s="139">
        <v>0</v>
      </c>
      <c r="R249" s="139">
        <f t="shared" si="52"/>
        <v>0</v>
      </c>
      <c r="S249" s="139">
        <v>0</v>
      </c>
      <c r="T249" s="140">
        <f t="shared" si="53"/>
        <v>0</v>
      </c>
      <c r="AR249" s="141" t="s">
        <v>190</v>
      </c>
      <c r="AT249" s="141" t="s">
        <v>185</v>
      </c>
      <c r="AU249" s="141" t="s">
        <v>77</v>
      </c>
      <c r="AY249" s="16" t="s">
        <v>182</v>
      </c>
      <c r="BE249" s="142">
        <f t="shared" si="54"/>
        <v>0</v>
      </c>
      <c r="BF249" s="142">
        <f t="shared" si="55"/>
        <v>0</v>
      </c>
      <c r="BG249" s="142">
        <f t="shared" si="56"/>
        <v>0</v>
      </c>
      <c r="BH249" s="142">
        <f t="shared" si="57"/>
        <v>0</v>
      </c>
      <c r="BI249" s="142">
        <f t="shared" si="58"/>
        <v>0</v>
      </c>
      <c r="BJ249" s="16" t="s">
        <v>77</v>
      </c>
      <c r="BK249" s="142">
        <f t="shared" si="59"/>
        <v>0</v>
      </c>
      <c r="BL249" s="16" t="s">
        <v>190</v>
      </c>
      <c r="BM249" s="141" t="s">
        <v>2442</v>
      </c>
    </row>
    <row r="250" spans="2:65" s="1" customFormat="1" ht="24.2" customHeight="1">
      <c r="B250" s="31"/>
      <c r="C250" s="165" t="s">
        <v>2443</v>
      </c>
      <c r="D250" s="165" t="s">
        <v>277</v>
      </c>
      <c r="E250" s="166" t="s">
        <v>2444</v>
      </c>
      <c r="F250" s="167" t="s">
        <v>2445</v>
      </c>
      <c r="G250" s="168" t="s">
        <v>292</v>
      </c>
      <c r="H250" s="169">
        <v>57.5</v>
      </c>
      <c r="I250" s="170"/>
      <c r="J250" s="171">
        <f t="shared" si="50"/>
        <v>0</v>
      </c>
      <c r="K250" s="167" t="s">
        <v>19</v>
      </c>
      <c r="L250" s="172"/>
      <c r="M250" s="173" t="s">
        <v>19</v>
      </c>
      <c r="N250" s="174" t="s">
        <v>41</v>
      </c>
      <c r="P250" s="139">
        <f t="shared" si="51"/>
        <v>0</v>
      </c>
      <c r="Q250" s="139">
        <v>0</v>
      </c>
      <c r="R250" s="139">
        <f t="shared" si="52"/>
        <v>0</v>
      </c>
      <c r="S250" s="139">
        <v>0</v>
      </c>
      <c r="T250" s="140">
        <f t="shared" si="53"/>
        <v>0</v>
      </c>
      <c r="AR250" s="141" t="s">
        <v>233</v>
      </c>
      <c r="AT250" s="141" t="s">
        <v>277</v>
      </c>
      <c r="AU250" s="141" t="s">
        <v>77</v>
      </c>
      <c r="AY250" s="16" t="s">
        <v>182</v>
      </c>
      <c r="BE250" s="142">
        <f t="shared" si="54"/>
        <v>0</v>
      </c>
      <c r="BF250" s="142">
        <f t="shared" si="55"/>
        <v>0</v>
      </c>
      <c r="BG250" s="142">
        <f t="shared" si="56"/>
        <v>0</v>
      </c>
      <c r="BH250" s="142">
        <f t="shared" si="57"/>
        <v>0</v>
      </c>
      <c r="BI250" s="142">
        <f t="shared" si="58"/>
        <v>0</v>
      </c>
      <c r="BJ250" s="16" t="s">
        <v>77</v>
      </c>
      <c r="BK250" s="142">
        <f t="shared" si="59"/>
        <v>0</v>
      </c>
      <c r="BL250" s="16" t="s">
        <v>190</v>
      </c>
      <c r="BM250" s="141" t="s">
        <v>2446</v>
      </c>
    </row>
    <row r="251" spans="2:65" s="1" customFormat="1" ht="24.2" customHeight="1">
      <c r="B251" s="31"/>
      <c r="C251" s="165" t="s">
        <v>2318</v>
      </c>
      <c r="D251" s="165" t="s">
        <v>277</v>
      </c>
      <c r="E251" s="166" t="s">
        <v>2447</v>
      </c>
      <c r="F251" s="167" t="s">
        <v>2448</v>
      </c>
      <c r="G251" s="168" t="s">
        <v>292</v>
      </c>
      <c r="H251" s="169">
        <v>690</v>
      </c>
      <c r="I251" s="170"/>
      <c r="J251" s="171">
        <f t="shared" si="50"/>
        <v>0</v>
      </c>
      <c r="K251" s="167" t="s">
        <v>19</v>
      </c>
      <c r="L251" s="172"/>
      <c r="M251" s="173" t="s">
        <v>19</v>
      </c>
      <c r="N251" s="174" t="s">
        <v>41</v>
      </c>
      <c r="P251" s="139">
        <f t="shared" si="51"/>
        <v>0</v>
      </c>
      <c r="Q251" s="139">
        <v>0</v>
      </c>
      <c r="R251" s="139">
        <f t="shared" si="52"/>
        <v>0</v>
      </c>
      <c r="S251" s="139">
        <v>0</v>
      </c>
      <c r="T251" s="140">
        <f t="shared" si="53"/>
        <v>0</v>
      </c>
      <c r="AR251" s="141" t="s">
        <v>233</v>
      </c>
      <c r="AT251" s="141" t="s">
        <v>277</v>
      </c>
      <c r="AU251" s="141" t="s">
        <v>77</v>
      </c>
      <c r="AY251" s="16" t="s">
        <v>182</v>
      </c>
      <c r="BE251" s="142">
        <f t="shared" si="54"/>
        <v>0</v>
      </c>
      <c r="BF251" s="142">
        <f t="shared" si="55"/>
        <v>0</v>
      </c>
      <c r="BG251" s="142">
        <f t="shared" si="56"/>
        <v>0</v>
      </c>
      <c r="BH251" s="142">
        <f t="shared" si="57"/>
        <v>0</v>
      </c>
      <c r="BI251" s="142">
        <f t="shared" si="58"/>
        <v>0</v>
      </c>
      <c r="BJ251" s="16" t="s">
        <v>77</v>
      </c>
      <c r="BK251" s="142">
        <f t="shared" si="59"/>
        <v>0</v>
      </c>
      <c r="BL251" s="16" t="s">
        <v>190</v>
      </c>
      <c r="BM251" s="141" t="s">
        <v>2449</v>
      </c>
    </row>
    <row r="252" spans="2:65" s="1" customFormat="1" ht="24.2" customHeight="1">
      <c r="B252" s="31"/>
      <c r="C252" s="130" t="s">
        <v>2450</v>
      </c>
      <c r="D252" s="130" t="s">
        <v>185</v>
      </c>
      <c r="E252" s="131" t="s">
        <v>2451</v>
      </c>
      <c r="F252" s="132" t="s">
        <v>2452</v>
      </c>
      <c r="G252" s="133" t="s">
        <v>292</v>
      </c>
      <c r="H252" s="134">
        <v>250</v>
      </c>
      <c r="I252" s="135"/>
      <c r="J252" s="136">
        <f t="shared" si="50"/>
        <v>0</v>
      </c>
      <c r="K252" s="132" t="s">
        <v>19</v>
      </c>
      <c r="L252" s="31"/>
      <c r="M252" s="137" t="s">
        <v>19</v>
      </c>
      <c r="N252" s="138" t="s">
        <v>41</v>
      </c>
      <c r="P252" s="139">
        <f t="shared" si="51"/>
        <v>0</v>
      </c>
      <c r="Q252" s="139">
        <v>0</v>
      </c>
      <c r="R252" s="139">
        <f t="shared" si="52"/>
        <v>0</v>
      </c>
      <c r="S252" s="139">
        <v>0</v>
      </c>
      <c r="T252" s="140">
        <f t="shared" si="53"/>
        <v>0</v>
      </c>
      <c r="AR252" s="141" t="s">
        <v>190</v>
      </c>
      <c r="AT252" s="141" t="s">
        <v>185</v>
      </c>
      <c r="AU252" s="141" t="s">
        <v>77</v>
      </c>
      <c r="AY252" s="16" t="s">
        <v>182</v>
      </c>
      <c r="BE252" s="142">
        <f t="shared" si="54"/>
        <v>0</v>
      </c>
      <c r="BF252" s="142">
        <f t="shared" si="55"/>
        <v>0</v>
      </c>
      <c r="BG252" s="142">
        <f t="shared" si="56"/>
        <v>0</v>
      </c>
      <c r="BH252" s="142">
        <f t="shared" si="57"/>
        <v>0</v>
      </c>
      <c r="BI252" s="142">
        <f t="shared" si="58"/>
        <v>0</v>
      </c>
      <c r="BJ252" s="16" t="s">
        <v>77</v>
      </c>
      <c r="BK252" s="142">
        <f t="shared" si="59"/>
        <v>0</v>
      </c>
      <c r="BL252" s="16" t="s">
        <v>190</v>
      </c>
      <c r="BM252" s="141" t="s">
        <v>2453</v>
      </c>
    </row>
    <row r="253" spans="2:65" s="1" customFormat="1" ht="24.2" customHeight="1">
      <c r="B253" s="31"/>
      <c r="C253" s="165" t="s">
        <v>2319</v>
      </c>
      <c r="D253" s="165" t="s">
        <v>277</v>
      </c>
      <c r="E253" s="166" t="s">
        <v>2454</v>
      </c>
      <c r="F253" s="167" t="s">
        <v>2455</v>
      </c>
      <c r="G253" s="168" t="s">
        <v>292</v>
      </c>
      <c r="H253" s="169">
        <v>287.5</v>
      </c>
      <c r="I253" s="170"/>
      <c r="J253" s="171">
        <f t="shared" si="50"/>
        <v>0</v>
      </c>
      <c r="K253" s="167" t="s">
        <v>19</v>
      </c>
      <c r="L253" s="172"/>
      <c r="M253" s="173" t="s">
        <v>19</v>
      </c>
      <c r="N253" s="174" t="s">
        <v>41</v>
      </c>
      <c r="P253" s="139">
        <f t="shared" si="51"/>
        <v>0</v>
      </c>
      <c r="Q253" s="139">
        <v>0</v>
      </c>
      <c r="R253" s="139">
        <f t="shared" si="52"/>
        <v>0</v>
      </c>
      <c r="S253" s="139">
        <v>0</v>
      </c>
      <c r="T253" s="140">
        <f t="shared" si="53"/>
        <v>0</v>
      </c>
      <c r="AR253" s="141" t="s">
        <v>233</v>
      </c>
      <c r="AT253" s="141" t="s">
        <v>277</v>
      </c>
      <c r="AU253" s="141" t="s">
        <v>77</v>
      </c>
      <c r="AY253" s="16" t="s">
        <v>182</v>
      </c>
      <c r="BE253" s="142">
        <f t="shared" si="54"/>
        <v>0</v>
      </c>
      <c r="BF253" s="142">
        <f t="shared" si="55"/>
        <v>0</v>
      </c>
      <c r="BG253" s="142">
        <f t="shared" si="56"/>
        <v>0</v>
      </c>
      <c r="BH253" s="142">
        <f t="shared" si="57"/>
        <v>0</v>
      </c>
      <c r="BI253" s="142">
        <f t="shared" si="58"/>
        <v>0</v>
      </c>
      <c r="BJ253" s="16" t="s">
        <v>77</v>
      </c>
      <c r="BK253" s="142">
        <f t="shared" si="59"/>
        <v>0</v>
      </c>
      <c r="BL253" s="16" t="s">
        <v>190</v>
      </c>
      <c r="BM253" s="141" t="s">
        <v>2456</v>
      </c>
    </row>
    <row r="254" spans="2:65" s="1" customFormat="1" ht="24.2" customHeight="1">
      <c r="B254" s="31"/>
      <c r="C254" s="130" t="s">
        <v>2457</v>
      </c>
      <c r="D254" s="130" t="s">
        <v>185</v>
      </c>
      <c r="E254" s="131" t="s">
        <v>2458</v>
      </c>
      <c r="F254" s="132" t="s">
        <v>2459</v>
      </c>
      <c r="G254" s="133" t="s">
        <v>292</v>
      </c>
      <c r="H254" s="134">
        <v>100</v>
      </c>
      <c r="I254" s="135"/>
      <c r="J254" s="136">
        <f t="shared" si="50"/>
        <v>0</v>
      </c>
      <c r="K254" s="132" t="s">
        <v>19</v>
      </c>
      <c r="L254" s="31"/>
      <c r="M254" s="137" t="s">
        <v>19</v>
      </c>
      <c r="N254" s="138" t="s">
        <v>41</v>
      </c>
      <c r="P254" s="139">
        <f t="shared" si="51"/>
        <v>0</v>
      </c>
      <c r="Q254" s="139">
        <v>0</v>
      </c>
      <c r="R254" s="139">
        <f t="shared" si="52"/>
        <v>0</v>
      </c>
      <c r="S254" s="139">
        <v>0</v>
      </c>
      <c r="T254" s="140">
        <f t="shared" si="53"/>
        <v>0</v>
      </c>
      <c r="AR254" s="141" t="s">
        <v>190</v>
      </c>
      <c r="AT254" s="141" t="s">
        <v>185</v>
      </c>
      <c r="AU254" s="141" t="s">
        <v>77</v>
      </c>
      <c r="AY254" s="16" t="s">
        <v>182</v>
      </c>
      <c r="BE254" s="142">
        <f t="shared" si="54"/>
        <v>0</v>
      </c>
      <c r="BF254" s="142">
        <f t="shared" si="55"/>
        <v>0</v>
      </c>
      <c r="BG254" s="142">
        <f t="shared" si="56"/>
        <v>0</v>
      </c>
      <c r="BH254" s="142">
        <f t="shared" si="57"/>
        <v>0</v>
      </c>
      <c r="BI254" s="142">
        <f t="shared" si="58"/>
        <v>0</v>
      </c>
      <c r="BJ254" s="16" t="s">
        <v>77</v>
      </c>
      <c r="BK254" s="142">
        <f t="shared" si="59"/>
        <v>0</v>
      </c>
      <c r="BL254" s="16" t="s">
        <v>190</v>
      </c>
      <c r="BM254" s="141" t="s">
        <v>2460</v>
      </c>
    </row>
    <row r="255" spans="2:65" s="1" customFormat="1" ht="24.2" customHeight="1">
      <c r="B255" s="31"/>
      <c r="C255" s="165" t="s">
        <v>2320</v>
      </c>
      <c r="D255" s="165" t="s">
        <v>277</v>
      </c>
      <c r="E255" s="166" t="s">
        <v>2461</v>
      </c>
      <c r="F255" s="167" t="s">
        <v>2462</v>
      </c>
      <c r="G255" s="168" t="s">
        <v>292</v>
      </c>
      <c r="H255" s="169">
        <v>115</v>
      </c>
      <c r="I255" s="170"/>
      <c r="J255" s="171">
        <f t="shared" si="50"/>
        <v>0</v>
      </c>
      <c r="K255" s="167" t="s">
        <v>19</v>
      </c>
      <c r="L255" s="172"/>
      <c r="M255" s="173" t="s">
        <v>19</v>
      </c>
      <c r="N255" s="174" t="s">
        <v>41</v>
      </c>
      <c r="P255" s="139">
        <f t="shared" si="51"/>
        <v>0</v>
      </c>
      <c r="Q255" s="139">
        <v>0</v>
      </c>
      <c r="R255" s="139">
        <f t="shared" si="52"/>
        <v>0</v>
      </c>
      <c r="S255" s="139">
        <v>0</v>
      </c>
      <c r="T255" s="140">
        <f t="shared" si="53"/>
        <v>0</v>
      </c>
      <c r="AR255" s="141" t="s">
        <v>233</v>
      </c>
      <c r="AT255" s="141" t="s">
        <v>277</v>
      </c>
      <c r="AU255" s="141" t="s">
        <v>77</v>
      </c>
      <c r="AY255" s="16" t="s">
        <v>182</v>
      </c>
      <c r="BE255" s="142">
        <f t="shared" si="54"/>
        <v>0</v>
      </c>
      <c r="BF255" s="142">
        <f t="shared" si="55"/>
        <v>0</v>
      </c>
      <c r="BG255" s="142">
        <f t="shared" si="56"/>
        <v>0</v>
      </c>
      <c r="BH255" s="142">
        <f t="shared" si="57"/>
        <v>0</v>
      </c>
      <c r="BI255" s="142">
        <f t="shared" si="58"/>
        <v>0</v>
      </c>
      <c r="BJ255" s="16" t="s">
        <v>77</v>
      </c>
      <c r="BK255" s="142">
        <f t="shared" si="59"/>
        <v>0</v>
      </c>
      <c r="BL255" s="16" t="s">
        <v>190</v>
      </c>
      <c r="BM255" s="141" t="s">
        <v>2463</v>
      </c>
    </row>
    <row r="256" spans="2:65" s="1" customFormat="1" ht="24.2" customHeight="1">
      <c r="B256" s="31"/>
      <c r="C256" s="130" t="s">
        <v>2464</v>
      </c>
      <c r="D256" s="130" t="s">
        <v>185</v>
      </c>
      <c r="E256" s="131" t="s">
        <v>2465</v>
      </c>
      <c r="F256" s="132" t="s">
        <v>2466</v>
      </c>
      <c r="G256" s="133" t="s">
        <v>292</v>
      </c>
      <c r="H256" s="134">
        <v>150</v>
      </c>
      <c r="I256" s="135"/>
      <c r="J256" s="136">
        <f t="shared" si="50"/>
        <v>0</v>
      </c>
      <c r="K256" s="132" t="s">
        <v>19</v>
      </c>
      <c r="L256" s="31"/>
      <c r="M256" s="137" t="s">
        <v>19</v>
      </c>
      <c r="N256" s="138" t="s">
        <v>41</v>
      </c>
      <c r="P256" s="139">
        <f t="shared" si="51"/>
        <v>0</v>
      </c>
      <c r="Q256" s="139">
        <v>0</v>
      </c>
      <c r="R256" s="139">
        <f t="shared" si="52"/>
        <v>0</v>
      </c>
      <c r="S256" s="139">
        <v>0</v>
      </c>
      <c r="T256" s="140">
        <f t="shared" si="53"/>
        <v>0</v>
      </c>
      <c r="AR256" s="141" t="s">
        <v>190</v>
      </c>
      <c r="AT256" s="141" t="s">
        <v>185</v>
      </c>
      <c r="AU256" s="141" t="s">
        <v>77</v>
      </c>
      <c r="AY256" s="16" t="s">
        <v>182</v>
      </c>
      <c r="BE256" s="142">
        <f t="shared" si="54"/>
        <v>0</v>
      </c>
      <c r="BF256" s="142">
        <f t="shared" si="55"/>
        <v>0</v>
      </c>
      <c r="BG256" s="142">
        <f t="shared" si="56"/>
        <v>0</v>
      </c>
      <c r="BH256" s="142">
        <f t="shared" si="57"/>
        <v>0</v>
      </c>
      <c r="BI256" s="142">
        <f t="shared" si="58"/>
        <v>0</v>
      </c>
      <c r="BJ256" s="16" t="s">
        <v>77</v>
      </c>
      <c r="BK256" s="142">
        <f t="shared" si="59"/>
        <v>0</v>
      </c>
      <c r="BL256" s="16" t="s">
        <v>190</v>
      </c>
      <c r="BM256" s="141" t="s">
        <v>2467</v>
      </c>
    </row>
    <row r="257" spans="2:65" s="1" customFormat="1" ht="24.2" customHeight="1">
      <c r="B257" s="31"/>
      <c r="C257" s="165" t="s">
        <v>2321</v>
      </c>
      <c r="D257" s="165" t="s">
        <v>277</v>
      </c>
      <c r="E257" s="166" t="s">
        <v>2468</v>
      </c>
      <c r="F257" s="167" t="s">
        <v>2469</v>
      </c>
      <c r="G257" s="168" t="s">
        <v>292</v>
      </c>
      <c r="H257" s="169">
        <v>172.5</v>
      </c>
      <c r="I257" s="170"/>
      <c r="J257" s="171">
        <f t="shared" si="50"/>
        <v>0</v>
      </c>
      <c r="K257" s="167" t="s">
        <v>19</v>
      </c>
      <c r="L257" s="172"/>
      <c r="M257" s="173" t="s">
        <v>19</v>
      </c>
      <c r="N257" s="174" t="s">
        <v>41</v>
      </c>
      <c r="P257" s="139">
        <f t="shared" si="51"/>
        <v>0</v>
      </c>
      <c r="Q257" s="139">
        <v>0</v>
      </c>
      <c r="R257" s="139">
        <f t="shared" si="52"/>
        <v>0</v>
      </c>
      <c r="S257" s="139">
        <v>0</v>
      </c>
      <c r="T257" s="140">
        <f t="shared" si="53"/>
        <v>0</v>
      </c>
      <c r="AR257" s="141" t="s">
        <v>233</v>
      </c>
      <c r="AT257" s="141" t="s">
        <v>277</v>
      </c>
      <c r="AU257" s="141" t="s">
        <v>77</v>
      </c>
      <c r="AY257" s="16" t="s">
        <v>182</v>
      </c>
      <c r="BE257" s="142">
        <f t="shared" si="54"/>
        <v>0</v>
      </c>
      <c r="BF257" s="142">
        <f t="shared" si="55"/>
        <v>0</v>
      </c>
      <c r="BG257" s="142">
        <f t="shared" si="56"/>
        <v>0</v>
      </c>
      <c r="BH257" s="142">
        <f t="shared" si="57"/>
        <v>0</v>
      </c>
      <c r="BI257" s="142">
        <f t="shared" si="58"/>
        <v>0</v>
      </c>
      <c r="BJ257" s="16" t="s">
        <v>77</v>
      </c>
      <c r="BK257" s="142">
        <f t="shared" si="59"/>
        <v>0</v>
      </c>
      <c r="BL257" s="16" t="s">
        <v>190</v>
      </c>
      <c r="BM257" s="141" t="s">
        <v>2470</v>
      </c>
    </row>
    <row r="258" spans="2:65" s="1" customFormat="1" ht="24.2" customHeight="1">
      <c r="B258" s="31"/>
      <c r="C258" s="130" t="s">
        <v>2471</v>
      </c>
      <c r="D258" s="130" t="s">
        <v>185</v>
      </c>
      <c r="E258" s="131" t="s">
        <v>2472</v>
      </c>
      <c r="F258" s="132" t="s">
        <v>2473</v>
      </c>
      <c r="G258" s="133" t="s">
        <v>292</v>
      </c>
      <c r="H258" s="134">
        <v>360</v>
      </c>
      <c r="I258" s="135"/>
      <c r="J258" s="136">
        <f t="shared" si="50"/>
        <v>0</v>
      </c>
      <c r="K258" s="132" t="s">
        <v>19</v>
      </c>
      <c r="L258" s="31"/>
      <c r="M258" s="137" t="s">
        <v>19</v>
      </c>
      <c r="N258" s="138" t="s">
        <v>41</v>
      </c>
      <c r="P258" s="139">
        <f t="shared" si="51"/>
        <v>0</v>
      </c>
      <c r="Q258" s="139">
        <v>0</v>
      </c>
      <c r="R258" s="139">
        <f t="shared" si="52"/>
        <v>0</v>
      </c>
      <c r="S258" s="139">
        <v>0</v>
      </c>
      <c r="T258" s="140">
        <f t="shared" si="53"/>
        <v>0</v>
      </c>
      <c r="AR258" s="141" t="s">
        <v>190</v>
      </c>
      <c r="AT258" s="141" t="s">
        <v>185</v>
      </c>
      <c r="AU258" s="141" t="s">
        <v>77</v>
      </c>
      <c r="AY258" s="16" t="s">
        <v>182</v>
      </c>
      <c r="BE258" s="142">
        <f t="shared" si="54"/>
        <v>0</v>
      </c>
      <c r="BF258" s="142">
        <f t="shared" si="55"/>
        <v>0</v>
      </c>
      <c r="BG258" s="142">
        <f t="shared" si="56"/>
        <v>0</v>
      </c>
      <c r="BH258" s="142">
        <f t="shared" si="57"/>
        <v>0</v>
      </c>
      <c r="BI258" s="142">
        <f t="shared" si="58"/>
        <v>0</v>
      </c>
      <c r="BJ258" s="16" t="s">
        <v>77</v>
      </c>
      <c r="BK258" s="142">
        <f t="shared" si="59"/>
        <v>0</v>
      </c>
      <c r="BL258" s="16" t="s">
        <v>190</v>
      </c>
      <c r="BM258" s="141" t="s">
        <v>2474</v>
      </c>
    </row>
    <row r="259" spans="2:65" s="1" customFormat="1" ht="16.5" customHeight="1">
      <c r="B259" s="31"/>
      <c r="C259" s="165" t="s">
        <v>2322</v>
      </c>
      <c r="D259" s="165" t="s">
        <v>277</v>
      </c>
      <c r="E259" s="166" t="s">
        <v>2475</v>
      </c>
      <c r="F259" s="167" t="s">
        <v>2476</v>
      </c>
      <c r="G259" s="168" t="s">
        <v>292</v>
      </c>
      <c r="H259" s="169">
        <v>92</v>
      </c>
      <c r="I259" s="170"/>
      <c r="J259" s="171">
        <f t="shared" si="50"/>
        <v>0</v>
      </c>
      <c r="K259" s="167" t="s">
        <v>19</v>
      </c>
      <c r="L259" s="172"/>
      <c r="M259" s="173" t="s">
        <v>19</v>
      </c>
      <c r="N259" s="174" t="s">
        <v>41</v>
      </c>
      <c r="P259" s="139">
        <f t="shared" si="51"/>
        <v>0</v>
      </c>
      <c r="Q259" s="139">
        <v>0</v>
      </c>
      <c r="R259" s="139">
        <f t="shared" si="52"/>
        <v>0</v>
      </c>
      <c r="S259" s="139">
        <v>0</v>
      </c>
      <c r="T259" s="140">
        <f t="shared" si="53"/>
        <v>0</v>
      </c>
      <c r="AR259" s="141" t="s">
        <v>233</v>
      </c>
      <c r="AT259" s="141" t="s">
        <v>277</v>
      </c>
      <c r="AU259" s="141" t="s">
        <v>77</v>
      </c>
      <c r="AY259" s="16" t="s">
        <v>182</v>
      </c>
      <c r="BE259" s="142">
        <f t="shared" si="54"/>
        <v>0</v>
      </c>
      <c r="BF259" s="142">
        <f t="shared" si="55"/>
        <v>0</v>
      </c>
      <c r="BG259" s="142">
        <f t="shared" si="56"/>
        <v>0</v>
      </c>
      <c r="BH259" s="142">
        <f t="shared" si="57"/>
        <v>0</v>
      </c>
      <c r="BI259" s="142">
        <f t="shared" si="58"/>
        <v>0</v>
      </c>
      <c r="BJ259" s="16" t="s">
        <v>77</v>
      </c>
      <c r="BK259" s="142">
        <f t="shared" si="59"/>
        <v>0</v>
      </c>
      <c r="BL259" s="16" t="s">
        <v>190</v>
      </c>
      <c r="BM259" s="141" t="s">
        <v>2477</v>
      </c>
    </row>
    <row r="260" spans="2:65" s="1" customFormat="1" ht="16.5" customHeight="1">
      <c r="B260" s="31"/>
      <c r="C260" s="165" t="s">
        <v>2478</v>
      </c>
      <c r="D260" s="165" t="s">
        <v>277</v>
      </c>
      <c r="E260" s="166" t="s">
        <v>2479</v>
      </c>
      <c r="F260" s="167" t="s">
        <v>2480</v>
      </c>
      <c r="G260" s="168" t="s">
        <v>292</v>
      </c>
      <c r="H260" s="169">
        <v>34.5</v>
      </c>
      <c r="I260" s="170"/>
      <c r="J260" s="171">
        <f t="shared" si="50"/>
        <v>0</v>
      </c>
      <c r="K260" s="167" t="s">
        <v>19</v>
      </c>
      <c r="L260" s="172"/>
      <c r="M260" s="173" t="s">
        <v>19</v>
      </c>
      <c r="N260" s="174" t="s">
        <v>41</v>
      </c>
      <c r="P260" s="139">
        <f t="shared" si="51"/>
        <v>0</v>
      </c>
      <c r="Q260" s="139">
        <v>0</v>
      </c>
      <c r="R260" s="139">
        <f t="shared" si="52"/>
        <v>0</v>
      </c>
      <c r="S260" s="139">
        <v>0</v>
      </c>
      <c r="T260" s="140">
        <f t="shared" si="53"/>
        <v>0</v>
      </c>
      <c r="AR260" s="141" t="s">
        <v>233</v>
      </c>
      <c r="AT260" s="141" t="s">
        <v>277</v>
      </c>
      <c r="AU260" s="141" t="s">
        <v>77</v>
      </c>
      <c r="AY260" s="16" t="s">
        <v>182</v>
      </c>
      <c r="BE260" s="142">
        <f t="shared" si="54"/>
        <v>0</v>
      </c>
      <c r="BF260" s="142">
        <f t="shared" si="55"/>
        <v>0</v>
      </c>
      <c r="BG260" s="142">
        <f t="shared" si="56"/>
        <v>0</v>
      </c>
      <c r="BH260" s="142">
        <f t="shared" si="57"/>
        <v>0</v>
      </c>
      <c r="BI260" s="142">
        <f t="shared" si="58"/>
        <v>0</v>
      </c>
      <c r="BJ260" s="16" t="s">
        <v>77</v>
      </c>
      <c r="BK260" s="142">
        <f t="shared" si="59"/>
        <v>0</v>
      </c>
      <c r="BL260" s="16" t="s">
        <v>190</v>
      </c>
      <c r="BM260" s="141" t="s">
        <v>2481</v>
      </c>
    </row>
    <row r="261" spans="2:65" s="1" customFormat="1" ht="16.5" customHeight="1">
      <c r="B261" s="31"/>
      <c r="C261" s="165" t="s">
        <v>2323</v>
      </c>
      <c r="D261" s="165" t="s">
        <v>277</v>
      </c>
      <c r="E261" s="166" t="s">
        <v>2482</v>
      </c>
      <c r="F261" s="167" t="s">
        <v>2483</v>
      </c>
      <c r="G261" s="168" t="s">
        <v>292</v>
      </c>
      <c r="H261" s="169">
        <v>92</v>
      </c>
      <c r="I261" s="170"/>
      <c r="J261" s="171">
        <f t="shared" si="50"/>
        <v>0</v>
      </c>
      <c r="K261" s="167" t="s">
        <v>19</v>
      </c>
      <c r="L261" s="172"/>
      <c r="M261" s="173" t="s">
        <v>19</v>
      </c>
      <c r="N261" s="174" t="s">
        <v>41</v>
      </c>
      <c r="P261" s="139">
        <f t="shared" si="51"/>
        <v>0</v>
      </c>
      <c r="Q261" s="139">
        <v>0</v>
      </c>
      <c r="R261" s="139">
        <f t="shared" si="52"/>
        <v>0</v>
      </c>
      <c r="S261" s="139">
        <v>0</v>
      </c>
      <c r="T261" s="140">
        <f t="shared" si="53"/>
        <v>0</v>
      </c>
      <c r="AR261" s="141" t="s">
        <v>233</v>
      </c>
      <c r="AT261" s="141" t="s">
        <v>277</v>
      </c>
      <c r="AU261" s="141" t="s">
        <v>77</v>
      </c>
      <c r="AY261" s="16" t="s">
        <v>182</v>
      </c>
      <c r="BE261" s="142">
        <f t="shared" si="54"/>
        <v>0</v>
      </c>
      <c r="BF261" s="142">
        <f t="shared" si="55"/>
        <v>0</v>
      </c>
      <c r="BG261" s="142">
        <f t="shared" si="56"/>
        <v>0</v>
      </c>
      <c r="BH261" s="142">
        <f t="shared" si="57"/>
        <v>0</v>
      </c>
      <c r="BI261" s="142">
        <f t="shared" si="58"/>
        <v>0</v>
      </c>
      <c r="BJ261" s="16" t="s">
        <v>77</v>
      </c>
      <c r="BK261" s="142">
        <f t="shared" si="59"/>
        <v>0</v>
      </c>
      <c r="BL261" s="16" t="s">
        <v>190</v>
      </c>
      <c r="BM261" s="141" t="s">
        <v>2484</v>
      </c>
    </row>
    <row r="262" spans="2:65" s="1" customFormat="1" ht="16.5" customHeight="1">
      <c r="B262" s="31"/>
      <c r="C262" s="165" t="s">
        <v>2485</v>
      </c>
      <c r="D262" s="165" t="s">
        <v>277</v>
      </c>
      <c r="E262" s="166" t="s">
        <v>2486</v>
      </c>
      <c r="F262" s="167" t="s">
        <v>2487</v>
      </c>
      <c r="G262" s="168" t="s">
        <v>292</v>
      </c>
      <c r="H262" s="169">
        <v>57.5</v>
      </c>
      <c r="I262" s="170"/>
      <c r="J262" s="171">
        <f t="shared" si="50"/>
        <v>0</v>
      </c>
      <c r="K262" s="167" t="s">
        <v>19</v>
      </c>
      <c r="L262" s="172"/>
      <c r="M262" s="173" t="s">
        <v>19</v>
      </c>
      <c r="N262" s="174" t="s">
        <v>41</v>
      </c>
      <c r="P262" s="139">
        <f t="shared" si="51"/>
        <v>0</v>
      </c>
      <c r="Q262" s="139">
        <v>0</v>
      </c>
      <c r="R262" s="139">
        <f t="shared" si="52"/>
        <v>0</v>
      </c>
      <c r="S262" s="139">
        <v>0</v>
      </c>
      <c r="T262" s="140">
        <f t="shared" si="53"/>
        <v>0</v>
      </c>
      <c r="AR262" s="141" t="s">
        <v>233</v>
      </c>
      <c r="AT262" s="141" t="s">
        <v>277</v>
      </c>
      <c r="AU262" s="141" t="s">
        <v>77</v>
      </c>
      <c r="AY262" s="16" t="s">
        <v>182</v>
      </c>
      <c r="BE262" s="142">
        <f t="shared" si="54"/>
        <v>0</v>
      </c>
      <c r="BF262" s="142">
        <f t="shared" si="55"/>
        <v>0</v>
      </c>
      <c r="BG262" s="142">
        <f t="shared" si="56"/>
        <v>0</v>
      </c>
      <c r="BH262" s="142">
        <f t="shared" si="57"/>
        <v>0</v>
      </c>
      <c r="BI262" s="142">
        <f t="shared" si="58"/>
        <v>0</v>
      </c>
      <c r="BJ262" s="16" t="s">
        <v>77</v>
      </c>
      <c r="BK262" s="142">
        <f t="shared" si="59"/>
        <v>0</v>
      </c>
      <c r="BL262" s="16" t="s">
        <v>190</v>
      </c>
      <c r="BM262" s="141" t="s">
        <v>2488</v>
      </c>
    </row>
    <row r="263" spans="2:65" s="1" customFormat="1" ht="16.5" customHeight="1">
      <c r="B263" s="31"/>
      <c r="C263" s="165" t="s">
        <v>2324</v>
      </c>
      <c r="D263" s="165" t="s">
        <v>277</v>
      </c>
      <c r="E263" s="166" t="s">
        <v>2489</v>
      </c>
      <c r="F263" s="167" t="s">
        <v>2490</v>
      </c>
      <c r="G263" s="168" t="s">
        <v>292</v>
      </c>
      <c r="H263" s="169">
        <v>92</v>
      </c>
      <c r="I263" s="170"/>
      <c r="J263" s="171">
        <f t="shared" si="50"/>
        <v>0</v>
      </c>
      <c r="K263" s="167" t="s">
        <v>19</v>
      </c>
      <c r="L263" s="172"/>
      <c r="M263" s="173" t="s">
        <v>19</v>
      </c>
      <c r="N263" s="174" t="s">
        <v>41</v>
      </c>
      <c r="P263" s="139">
        <f t="shared" si="51"/>
        <v>0</v>
      </c>
      <c r="Q263" s="139">
        <v>0</v>
      </c>
      <c r="R263" s="139">
        <f t="shared" si="52"/>
        <v>0</v>
      </c>
      <c r="S263" s="139">
        <v>0</v>
      </c>
      <c r="T263" s="140">
        <f t="shared" si="53"/>
        <v>0</v>
      </c>
      <c r="AR263" s="141" t="s">
        <v>233</v>
      </c>
      <c r="AT263" s="141" t="s">
        <v>277</v>
      </c>
      <c r="AU263" s="141" t="s">
        <v>77</v>
      </c>
      <c r="AY263" s="16" t="s">
        <v>182</v>
      </c>
      <c r="BE263" s="142">
        <f t="shared" si="54"/>
        <v>0</v>
      </c>
      <c r="BF263" s="142">
        <f t="shared" si="55"/>
        <v>0</v>
      </c>
      <c r="BG263" s="142">
        <f t="shared" si="56"/>
        <v>0</v>
      </c>
      <c r="BH263" s="142">
        <f t="shared" si="57"/>
        <v>0</v>
      </c>
      <c r="BI263" s="142">
        <f t="shared" si="58"/>
        <v>0</v>
      </c>
      <c r="BJ263" s="16" t="s">
        <v>77</v>
      </c>
      <c r="BK263" s="142">
        <f t="shared" si="59"/>
        <v>0</v>
      </c>
      <c r="BL263" s="16" t="s">
        <v>190</v>
      </c>
      <c r="BM263" s="141" t="s">
        <v>2491</v>
      </c>
    </row>
    <row r="264" spans="2:65" s="1" customFormat="1" ht="16.5" customHeight="1">
      <c r="B264" s="31"/>
      <c r="C264" s="165" t="s">
        <v>2492</v>
      </c>
      <c r="D264" s="165" t="s">
        <v>277</v>
      </c>
      <c r="E264" s="166" t="s">
        <v>2493</v>
      </c>
      <c r="F264" s="167" t="s">
        <v>2494</v>
      </c>
      <c r="G264" s="168" t="s">
        <v>292</v>
      </c>
      <c r="H264" s="169">
        <v>34.5</v>
      </c>
      <c r="I264" s="170"/>
      <c r="J264" s="171">
        <f t="shared" si="50"/>
        <v>0</v>
      </c>
      <c r="K264" s="167" t="s">
        <v>19</v>
      </c>
      <c r="L264" s="172"/>
      <c r="M264" s="173" t="s">
        <v>19</v>
      </c>
      <c r="N264" s="174" t="s">
        <v>41</v>
      </c>
      <c r="P264" s="139">
        <f t="shared" si="51"/>
        <v>0</v>
      </c>
      <c r="Q264" s="139">
        <v>0</v>
      </c>
      <c r="R264" s="139">
        <f t="shared" si="52"/>
        <v>0</v>
      </c>
      <c r="S264" s="139">
        <v>0</v>
      </c>
      <c r="T264" s="140">
        <f t="shared" si="53"/>
        <v>0</v>
      </c>
      <c r="AR264" s="141" t="s">
        <v>233</v>
      </c>
      <c r="AT264" s="141" t="s">
        <v>277</v>
      </c>
      <c r="AU264" s="141" t="s">
        <v>77</v>
      </c>
      <c r="AY264" s="16" t="s">
        <v>182</v>
      </c>
      <c r="BE264" s="142">
        <f t="shared" si="54"/>
        <v>0</v>
      </c>
      <c r="BF264" s="142">
        <f t="shared" si="55"/>
        <v>0</v>
      </c>
      <c r="BG264" s="142">
        <f t="shared" si="56"/>
        <v>0</v>
      </c>
      <c r="BH264" s="142">
        <f t="shared" si="57"/>
        <v>0</v>
      </c>
      <c r="BI264" s="142">
        <f t="shared" si="58"/>
        <v>0</v>
      </c>
      <c r="BJ264" s="16" t="s">
        <v>77</v>
      </c>
      <c r="BK264" s="142">
        <f t="shared" si="59"/>
        <v>0</v>
      </c>
      <c r="BL264" s="16" t="s">
        <v>190</v>
      </c>
      <c r="BM264" s="141" t="s">
        <v>2495</v>
      </c>
    </row>
    <row r="265" spans="2:65" s="1" customFormat="1" ht="16.5" customHeight="1">
      <c r="B265" s="31"/>
      <c r="C265" s="165" t="s">
        <v>2325</v>
      </c>
      <c r="D265" s="165" t="s">
        <v>277</v>
      </c>
      <c r="E265" s="166" t="s">
        <v>2496</v>
      </c>
      <c r="F265" s="167" t="s">
        <v>2497</v>
      </c>
      <c r="G265" s="168" t="s">
        <v>292</v>
      </c>
      <c r="H265" s="169">
        <v>11.5</v>
      </c>
      <c r="I265" s="170"/>
      <c r="J265" s="171">
        <f t="shared" si="50"/>
        <v>0</v>
      </c>
      <c r="K265" s="167" t="s">
        <v>19</v>
      </c>
      <c r="L265" s="172"/>
      <c r="M265" s="173" t="s">
        <v>19</v>
      </c>
      <c r="N265" s="174" t="s">
        <v>41</v>
      </c>
      <c r="P265" s="139">
        <f t="shared" si="51"/>
        <v>0</v>
      </c>
      <c r="Q265" s="139">
        <v>0</v>
      </c>
      <c r="R265" s="139">
        <f t="shared" si="52"/>
        <v>0</v>
      </c>
      <c r="S265" s="139">
        <v>0</v>
      </c>
      <c r="T265" s="140">
        <f t="shared" si="53"/>
        <v>0</v>
      </c>
      <c r="AR265" s="141" t="s">
        <v>233</v>
      </c>
      <c r="AT265" s="141" t="s">
        <v>277</v>
      </c>
      <c r="AU265" s="141" t="s">
        <v>77</v>
      </c>
      <c r="AY265" s="16" t="s">
        <v>182</v>
      </c>
      <c r="BE265" s="142">
        <f t="shared" si="54"/>
        <v>0</v>
      </c>
      <c r="BF265" s="142">
        <f t="shared" si="55"/>
        <v>0</v>
      </c>
      <c r="BG265" s="142">
        <f t="shared" si="56"/>
        <v>0</v>
      </c>
      <c r="BH265" s="142">
        <f t="shared" si="57"/>
        <v>0</v>
      </c>
      <c r="BI265" s="142">
        <f t="shared" si="58"/>
        <v>0</v>
      </c>
      <c r="BJ265" s="16" t="s">
        <v>77</v>
      </c>
      <c r="BK265" s="142">
        <f t="shared" si="59"/>
        <v>0</v>
      </c>
      <c r="BL265" s="16" t="s">
        <v>190</v>
      </c>
      <c r="BM265" s="141" t="s">
        <v>2498</v>
      </c>
    </row>
    <row r="266" spans="2:65" s="1" customFormat="1" ht="24.2" customHeight="1">
      <c r="B266" s="31"/>
      <c r="C266" s="130" t="s">
        <v>2499</v>
      </c>
      <c r="D266" s="130" t="s">
        <v>185</v>
      </c>
      <c r="E266" s="131" t="s">
        <v>2169</v>
      </c>
      <c r="F266" s="132" t="s">
        <v>2170</v>
      </c>
      <c r="G266" s="133" t="s">
        <v>292</v>
      </c>
      <c r="H266" s="134">
        <v>120</v>
      </c>
      <c r="I266" s="135"/>
      <c r="J266" s="136">
        <f t="shared" si="50"/>
        <v>0</v>
      </c>
      <c r="K266" s="132" t="s">
        <v>19</v>
      </c>
      <c r="L266" s="31"/>
      <c r="M266" s="137" t="s">
        <v>19</v>
      </c>
      <c r="N266" s="138" t="s">
        <v>41</v>
      </c>
      <c r="P266" s="139">
        <f t="shared" si="51"/>
        <v>0</v>
      </c>
      <c r="Q266" s="139">
        <v>0</v>
      </c>
      <c r="R266" s="139">
        <f t="shared" si="52"/>
        <v>0</v>
      </c>
      <c r="S266" s="139">
        <v>0</v>
      </c>
      <c r="T266" s="140">
        <f t="shared" si="53"/>
        <v>0</v>
      </c>
      <c r="AR266" s="141" t="s">
        <v>190</v>
      </c>
      <c r="AT266" s="141" t="s">
        <v>185</v>
      </c>
      <c r="AU266" s="141" t="s">
        <v>77</v>
      </c>
      <c r="AY266" s="16" t="s">
        <v>182</v>
      </c>
      <c r="BE266" s="142">
        <f t="shared" si="54"/>
        <v>0</v>
      </c>
      <c r="BF266" s="142">
        <f t="shared" si="55"/>
        <v>0</v>
      </c>
      <c r="BG266" s="142">
        <f t="shared" si="56"/>
        <v>0</v>
      </c>
      <c r="BH266" s="142">
        <f t="shared" si="57"/>
        <v>0</v>
      </c>
      <c r="BI266" s="142">
        <f t="shared" si="58"/>
        <v>0</v>
      </c>
      <c r="BJ266" s="16" t="s">
        <v>77</v>
      </c>
      <c r="BK266" s="142">
        <f t="shared" si="59"/>
        <v>0</v>
      </c>
      <c r="BL266" s="16" t="s">
        <v>190</v>
      </c>
      <c r="BM266" s="141" t="s">
        <v>2500</v>
      </c>
    </row>
    <row r="267" spans="2:65" s="1" customFormat="1" ht="16.5" customHeight="1">
      <c r="B267" s="31"/>
      <c r="C267" s="165" t="s">
        <v>2326</v>
      </c>
      <c r="D267" s="165" t="s">
        <v>277</v>
      </c>
      <c r="E267" s="166" t="s">
        <v>2501</v>
      </c>
      <c r="F267" s="167" t="s">
        <v>2502</v>
      </c>
      <c r="G267" s="168" t="s">
        <v>2503</v>
      </c>
      <c r="H267" s="169">
        <v>0.138</v>
      </c>
      <c r="I267" s="170"/>
      <c r="J267" s="171">
        <f t="shared" si="50"/>
        <v>0</v>
      </c>
      <c r="K267" s="167" t="s">
        <v>19</v>
      </c>
      <c r="L267" s="172"/>
      <c r="M267" s="173" t="s">
        <v>19</v>
      </c>
      <c r="N267" s="174" t="s">
        <v>41</v>
      </c>
      <c r="P267" s="139">
        <f t="shared" si="51"/>
        <v>0</v>
      </c>
      <c r="Q267" s="139">
        <v>0</v>
      </c>
      <c r="R267" s="139">
        <f t="shared" si="52"/>
        <v>0</v>
      </c>
      <c r="S267" s="139">
        <v>0</v>
      </c>
      <c r="T267" s="140">
        <f t="shared" si="53"/>
        <v>0</v>
      </c>
      <c r="AR267" s="141" t="s">
        <v>233</v>
      </c>
      <c r="AT267" s="141" t="s">
        <v>277</v>
      </c>
      <c r="AU267" s="141" t="s">
        <v>77</v>
      </c>
      <c r="AY267" s="16" t="s">
        <v>182</v>
      </c>
      <c r="BE267" s="142">
        <f t="shared" si="54"/>
        <v>0</v>
      </c>
      <c r="BF267" s="142">
        <f t="shared" si="55"/>
        <v>0</v>
      </c>
      <c r="BG267" s="142">
        <f t="shared" si="56"/>
        <v>0</v>
      </c>
      <c r="BH267" s="142">
        <f t="shared" si="57"/>
        <v>0</v>
      </c>
      <c r="BI267" s="142">
        <f t="shared" si="58"/>
        <v>0</v>
      </c>
      <c r="BJ267" s="16" t="s">
        <v>77</v>
      </c>
      <c r="BK267" s="142">
        <f t="shared" si="59"/>
        <v>0</v>
      </c>
      <c r="BL267" s="16" t="s">
        <v>190</v>
      </c>
      <c r="BM267" s="141" t="s">
        <v>2504</v>
      </c>
    </row>
    <row r="268" spans="2:63" s="11" customFormat="1" ht="25.9" customHeight="1">
      <c r="B268" s="118"/>
      <c r="D268" s="119" t="s">
        <v>69</v>
      </c>
      <c r="E268" s="120" t="s">
        <v>2505</v>
      </c>
      <c r="F268" s="120" t="s">
        <v>2506</v>
      </c>
      <c r="I268" s="121"/>
      <c r="J268" s="122">
        <f>BK268</f>
        <v>0</v>
      </c>
      <c r="L268" s="118"/>
      <c r="M268" s="123"/>
      <c r="P268" s="124">
        <f>SUM(P269:P286)</f>
        <v>0</v>
      </c>
      <c r="R268" s="124">
        <f>SUM(R269:R286)</f>
        <v>0</v>
      </c>
      <c r="T268" s="125">
        <f>SUM(T269:T286)</f>
        <v>0</v>
      </c>
      <c r="AR268" s="119" t="s">
        <v>77</v>
      </c>
      <c r="AT268" s="126" t="s">
        <v>69</v>
      </c>
      <c r="AU268" s="126" t="s">
        <v>70</v>
      </c>
      <c r="AY268" s="119" t="s">
        <v>182</v>
      </c>
      <c r="BK268" s="127">
        <f>SUM(BK269:BK286)</f>
        <v>0</v>
      </c>
    </row>
    <row r="269" spans="2:65" s="1" customFormat="1" ht="24.2" customHeight="1">
      <c r="B269" s="31"/>
      <c r="C269" s="130" t="s">
        <v>2507</v>
      </c>
      <c r="D269" s="130" t="s">
        <v>185</v>
      </c>
      <c r="E269" s="131" t="s">
        <v>2508</v>
      </c>
      <c r="F269" s="132" t="s">
        <v>2509</v>
      </c>
      <c r="G269" s="133" t="s">
        <v>292</v>
      </c>
      <c r="H269" s="134">
        <v>30</v>
      </c>
      <c r="I269" s="135"/>
      <c r="J269" s="136">
        <f aca="true" t="shared" si="60" ref="J269:J286">ROUND(I269*H269,2)</f>
        <v>0</v>
      </c>
      <c r="K269" s="132" t="s">
        <v>19</v>
      </c>
      <c r="L269" s="31"/>
      <c r="M269" s="137" t="s">
        <v>19</v>
      </c>
      <c r="N269" s="138" t="s">
        <v>41</v>
      </c>
      <c r="P269" s="139">
        <f aca="true" t="shared" si="61" ref="P269:P286">O269*H269</f>
        <v>0</v>
      </c>
      <c r="Q269" s="139">
        <v>0</v>
      </c>
      <c r="R269" s="139">
        <f aca="true" t="shared" si="62" ref="R269:R286">Q269*H269</f>
        <v>0</v>
      </c>
      <c r="S269" s="139">
        <v>0</v>
      </c>
      <c r="T269" s="140">
        <f aca="true" t="shared" si="63" ref="T269:T286">S269*H269</f>
        <v>0</v>
      </c>
      <c r="AR269" s="141" t="s">
        <v>190</v>
      </c>
      <c r="AT269" s="141" t="s">
        <v>185</v>
      </c>
      <c r="AU269" s="141" t="s">
        <v>77</v>
      </c>
      <c r="AY269" s="16" t="s">
        <v>182</v>
      </c>
      <c r="BE269" s="142">
        <f aca="true" t="shared" si="64" ref="BE269:BE286">IF(N269="základní",J269,0)</f>
        <v>0</v>
      </c>
      <c r="BF269" s="142">
        <f aca="true" t="shared" si="65" ref="BF269:BF286">IF(N269="snížená",J269,0)</f>
        <v>0</v>
      </c>
      <c r="BG269" s="142">
        <f aca="true" t="shared" si="66" ref="BG269:BG286">IF(N269="zákl. přenesená",J269,0)</f>
        <v>0</v>
      </c>
      <c r="BH269" s="142">
        <f aca="true" t="shared" si="67" ref="BH269:BH286">IF(N269="sníž. přenesená",J269,0)</f>
        <v>0</v>
      </c>
      <c r="BI269" s="142">
        <f aca="true" t="shared" si="68" ref="BI269:BI286">IF(N269="nulová",J269,0)</f>
        <v>0</v>
      </c>
      <c r="BJ269" s="16" t="s">
        <v>77</v>
      </c>
      <c r="BK269" s="142">
        <f aca="true" t="shared" si="69" ref="BK269:BK286">ROUND(I269*H269,2)</f>
        <v>0</v>
      </c>
      <c r="BL269" s="16" t="s">
        <v>190</v>
      </c>
      <c r="BM269" s="141" t="s">
        <v>2510</v>
      </c>
    </row>
    <row r="270" spans="2:65" s="1" customFormat="1" ht="24.2" customHeight="1">
      <c r="B270" s="31"/>
      <c r="C270" s="165" t="s">
        <v>2329</v>
      </c>
      <c r="D270" s="165" t="s">
        <v>277</v>
      </c>
      <c r="E270" s="166" t="s">
        <v>2511</v>
      </c>
      <c r="F270" s="167" t="s">
        <v>2512</v>
      </c>
      <c r="G270" s="168" t="s">
        <v>292</v>
      </c>
      <c r="H270" s="169">
        <v>31.5</v>
      </c>
      <c r="I270" s="170"/>
      <c r="J270" s="171">
        <f t="shared" si="60"/>
        <v>0</v>
      </c>
      <c r="K270" s="167" t="s">
        <v>19</v>
      </c>
      <c r="L270" s="172"/>
      <c r="M270" s="173" t="s">
        <v>19</v>
      </c>
      <c r="N270" s="174" t="s">
        <v>41</v>
      </c>
      <c r="P270" s="139">
        <f t="shared" si="61"/>
        <v>0</v>
      </c>
      <c r="Q270" s="139">
        <v>0</v>
      </c>
      <c r="R270" s="139">
        <f t="shared" si="62"/>
        <v>0</v>
      </c>
      <c r="S270" s="139">
        <v>0</v>
      </c>
      <c r="T270" s="140">
        <f t="shared" si="63"/>
        <v>0</v>
      </c>
      <c r="AR270" s="141" t="s">
        <v>233</v>
      </c>
      <c r="AT270" s="141" t="s">
        <v>277</v>
      </c>
      <c r="AU270" s="141" t="s">
        <v>77</v>
      </c>
      <c r="AY270" s="16" t="s">
        <v>182</v>
      </c>
      <c r="BE270" s="142">
        <f t="shared" si="64"/>
        <v>0</v>
      </c>
      <c r="BF270" s="142">
        <f t="shared" si="65"/>
        <v>0</v>
      </c>
      <c r="BG270" s="142">
        <f t="shared" si="66"/>
        <v>0</v>
      </c>
      <c r="BH270" s="142">
        <f t="shared" si="67"/>
        <v>0</v>
      </c>
      <c r="BI270" s="142">
        <f t="shared" si="68"/>
        <v>0</v>
      </c>
      <c r="BJ270" s="16" t="s">
        <v>77</v>
      </c>
      <c r="BK270" s="142">
        <f t="shared" si="69"/>
        <v>0</v>
      </c>
      <c r="BL270" s="16" t="s">
        <v>190</v>
      </c>
      <c r="BM270" s="141" t="s">
        <v>2513</v>
      </c>
    </row>
    <row r="271" spans="2:65" s="1" customFormat="1" ht="24.2" customHeight="1">
      <c r="B271" s="31"/>
      <c r="C271" s="130" t="s">
        <v>2514</v>
      </c>
      <c r="D271" s="130" t="s">
        <v>185</v>
      </c>
      <c r="E271" s="131" t="s">
        <v>2515</v>
      </c>
      <c r="F271" s="132" t="s">
        <v>2516</v>
      </c>
      <c r="G271" s="133" t="s">
        <v>292</v>
      </c>
      <c r="H271" s="134">
        <v>40</v>
      </c>
      <c r="I271" s="135"/>
      <c r="J271" s="136">
        <f t="shared" si="60"/>
        <v>0</v>
      </c>
      <c r="K271" s="132" t="s">
        <v>19</v>
      </c>
      <c r="L271" s="31"/>
      <c r="M271" s="137" t="s">
        <v>19</v>
      </c>
      <c r="N271" s="138" t="s">
        <v>41</v>
      </c>
      <c r="P271" s="139">
        <f t="shared" si="61"/>
        <v>0</v>
      </c>
      <c r="Q271" s="139">
        <v>0</v>
      </c>
      <c r="R271" s="139">
        <f t="shared" si="62"/>
        <v>0</v>
      </c>
      <c r="S271" s="139">
        <v>0</v>
      </c>
      <c r="T271" s="140">
        <f t="shared" si="63"/>
        <v>0</v>
      </c>
      <c r="AR271" s="141" t="s">
        <v>190</v>
      </c>
      <c r="AT271" s="141" t="s">
        <v>185</v>
      </c>
      <c r="AU271" s="141" t="s">
        <v>77</v>
      </c>
      <c r="AY271" s="16" t="s">
        <v>182</v>
      </c>
      <c r="BE271" s="142">
        <f t="shared" si="64"/>
        <v>0</v>
      </c>
      <c r="BF271" s="142">
        <f t="shared" si="65"/>
        <v>0</v>
      </c>
      <c r="BG271" s="142">
        <f t="shared" si="66"/>
        <v>0</v>
      </c>
      <c r="BH271" s="142">
        <f t="shared" si="67"/>
        <v>0</v>
      </c>
      <c r="BI271" s="142">
        <f t="shared" si="68"/>
        <v>0</v>
      </c>
      <c r="BJ271" s="16" t="s">
        <v>77</v>
      </c>
      <c r="BK271" s="142">
        <f t="shared" si="69"/>
        <v>0</v>
      </c>
      <c r="BL271" s="16" t="s">
        <v>190</v>
      </c>
      <c r="BM271" s="141" t="s">
        <v>2517</v>
      </c>
    </row>
    <row r="272" spans="2:65" s="1" customFormat="1" ht="16.5" customHeight="1">
      <c r="B272" s="31"/>
      <c r="C272" s="165" t="s">
        <v>2332</v>
      </c>
      <c r="D272" s="165" t="s">
        <v>277</v>
      </c>
      <c r="E272" s="166" t="s">
        <v>2518</v>
      </c>
      <c r="F272" s="167" t="s">
        <v>2519</v>
      </c>
      <c r="G272" s="168" t="s">
        <v>286</v>
      </c>
      <c r="H272" s="169">
        <v>14</v>
      </c>
      <c r="I272" s="170"/>
      <c r="J272" s="171">
        <f t="shared" si="60"/>
        <v>0</v>
      </c>
      <c r="K272" s="167" t="s">
        <v>19</v>
      </c>
      <c r="L272" s="172"/>
      <c r="M272" s="173" t="s">
        <v>19</v>
      </c>
      <c r="N272" s="174" t="s">
        <v>41</v>
      </c>
      <c r="P272" s="139">
        <f t="shared" si="61"/>
        <v>0</v>
      </c>
      <c r="Q272" s="139">
        <v>0</v>
      </c>
      <c r="R272" s="139">
        <f t="shared" si="62"/>
        <v>0</v>
      </c>
      <c r="S272" s="139">
        <v>0</v>
      </c>
      <c r="T272" s="140">
        <f t="shared" si="63"/>
        <v>0</v>
      </c>
      <c r="AR272" s="141" t="s">
        <v>233</v>
      </c>
      <c r="AT272" s="141" t="s">
        <v>277</v>
      </c>
      <c r="AU272" s="141" t="s">
        <v>77</v>
      </c>
      <c r="AY272" s="16" t="s">
        <v>182</v>
      </c>
      <c r="BE272" s="142">
        <f t="shared" si="64"/>
        <v>0</v>
      </c>
      <c r="BF272" s="142">
        <f t="shared" si="65"/>
        <v>0</v>
      </c>
      <c r="BG272" s="142">
        <f t="shared" si="66"/>
        <v>0</v>
      </c>
      <c r="BH272" s="142">
        <f t="shared" si="67"/>
        <v>0</v>
      </c>
      <c r="BI272" s="142">
        <f t="shared" si="68"/>
        <v>0</v>
      </c>
      <c r="BJ272" s="16" t="s">
        <v>77</v>
      </c>
      <c r="BK272" s="142">
        <f t="shared" si="69"/>
        <v>0</v>
      </c>
      <c r="BL272" s="16" t="s">
        <v>190</v>
      </c>
      <c r="BM272" s="141" t="s">
        <v>2520</v>
      </c>
    </row>
    <row r="273" spans="2:65" s="1" customFormat="1" ht="16.5" customHeight="1">
      <c r="B273" s="31"/>
      <c r="C273" s="165" t="s">
        <v>2521</v>
      </c>
      <c r="D273" s="165" t="s">
        <v>277</v>
      </c>
      <c r="E273" s="166" t="s">
        <v>2522</v>
      </c>
      <c r="F273" s="167" t="s">
        <v>2523</v>
      </c>
      <c r="G273" s="168" t="s">
        <v>2181</v>
      </c>
      <c r="H273" s="169">
        <v>1</v>
      </c>
      <c r="I273" s="170"/>
      <c r="J273" s="171">
        <f t="shared" si="60"/>
        <v>0</v>
      </c>
      <c r="K273" s="167" t="s">
        <v>19</v>
      </c>
      <c r="L273" s="172"/>
      <c r="M273" s="173" t="s">
        <v>19</v>
      </c>
      <c r="N273" s="174" t="s">
        <v>41</v>
      </c>
      <c r="P273" s="139">
        <f t="shared" si="61"/>
        <v>0</v>
      </c>
      <c r="Q273" s="139">
        <v>0</v>
      </c>
      <c r="R273" s="139">
        <f t="shared" si="62"/>
        <v>0</v>
      </c>
      <c r="S273" s="139">
        <v>0</v>
      </c>
      <c r="T273" s="140">
        <f t="shared" si="63"/>
        <v>0</v>
      </c>
      <c r="AR273" s="141" t="s">
        <v>233</v>
      </c>
      <c r="AT273" s="141" t="s">
        <v>277</v>
      </c>
      <c r="AU273" s="141" t="s">
        <v>77</v>
      </c>
      <c r="AY273" s="16" t="s">
        <v>182</v>
      </c>
      <c r="BE273" s="142">
        <f t="shared" si="64"/>
        <v>0</v>
      </c>
      <c r="BF273" s="142">
        <f t="shared" si="65"/>
        <v>0</v>
      </c>
      <c r="BG273" s="142">
        <f t="shared" si="66"/>
        <v>0</v>
      </c>
      <c r="BH273" s="142">
        <f t="shared" si="67"/>
        <v>0</v>
      </c>
      <c r="BI273" s="142">
        <f t="shared" si="68"/>
        <v>0</v>
      </c>
      <c r="BJ273" s="16" t="s">
        <v>77</v>
      </c>
      <c r="BK273" s="142">
        <f t="shared" si="69"/>
        <v>0</v>
      </c>
      <c r="BL273" s="16" t="s">
        <v>190</v>
      </c>
      <c r="BM273" s="141" t="s">
        <v>2524</v>
      </c>
    </row>
    <row r="274" spans="2:65" s="1" customFormat="1" ht="16.5" customHeight="1">
      <c r="B274" s="31"/>
      <c r="C274" s="130" t="s">
        <v>2335</v>
      </c>
      <c r="D274" s="130" t="s">
        <v>185</v>
      </c>
      <c r="E274" s="131" t="s">
        <v>2525</v>
      </c>
      <c r="F274" s="132" t="s">
        <v>2526</v>
      </c>
      <c r="G274" s="133" t="s">
        <v>292</v>
      </c>
      <c r="H274" s="134">
        <v>150</v>
      </c>
      <c r="I274" s="135"/>
      <c r="J274" s="136">
        <f t="shared" si="60"/>
        <v>0</v>
      </c>
      <c r="K274" s="132" t="s">
        <v>19</v>
      </c>
      <c r="L274" s="31"/>
      <c r="M274" s="137" t="s">
        <v>19</v>
      </c>
      <c r="N274" s="138" t="s">
        <v>41</v>
      </c>
      <c r="P274" s="139">
        <f t="shared" si="61"/>
        <v>0</v>
      </c>
      <c r="Q274" s="139">
        <v>0</v>
      </c>
      <c r="R274" s="139">
        <f t="shared" si="62"/>
        <v>0</v>
      </c>
      <c r="S274" s="139">
        <v>0</v>
      </c>
      <c r="T274" s="140">
        <f t="shared" si="63"/>
        <v>0</v>
      </c>
      <c r="AR274" s="141" t="s">
        <v>190</v>
      </c>
      <c r="AT274" s="141" t="s">
        <v>185</v>
      </c>
      <c r="AU274" s="141" t="s">
        <v>77</v>
      </c>
      <c r="AY274" s="16" t="s">
        <v>182</v>
      </c>
      <c r="BE274" s="142">
        <f t="shared" si="64"/>
        <v>0</v>
      </c>
      <c r="BF274" s="142">
        <f t="shared" si="65"/>
        <v>0</v>
      </c>
      <c r="BG274" s="142">
        <f t="shared" si="66"/>
        <v>0</v>
      </c>
      <c r="BH274" s="142">
        <f t="shared" si="67"/>
        <v>0</v>
      </c>
      <c r="BI274" s="142">
        <f t="shared" si="68"/>
        <v>0</v>
      </c>
      <c r="BJ274" s="16" t="s">
        <v>77</v>
      </c>
      <c r="BK274" s="142">
        <f t="shared" si="69"/>
        <v>0</v>
      </c>
      <c r="BL274" s="16" t="s">
        <v>190</v>
      </c>
      <c r="BM274" s="141" t="s">
        <v>2527</v>
      </c>
    </row>
    <row r="275" spans="2:65" s="1" customFormat="1" ht="16.5" customHeight="1">
      <c r="B275" s="31"/>
      <c r="C275" s="165" t="s">
        <v>2528</v>
      </c>
      <c r="D275" s="165" t="s">
        <v>277</v>
      </c>
      <c r="E275" s="166" t="s">
        <v>2529</v>
      </c>
      <c r="F275" s="167" t="s">
        <v>2530</v>
      </c>
      <c r="G275" s="168" t="s">
        <v>286</v>
      </c>
      <c r="H275" s="169">
        <v>60</v>
      </c>
      <c r="I275" s="170"/>
      <c r="J275" s="171">
        <f t="shared" si="60"/>
        <v>0</v>
      </c>
      <c r="K275" s="167" t="s">
        <v>19</v>
      </c>
      <c r="L275" s="172"/>
      <c r="M275" s="173" t="s">
        <v>19</v>
      </c>
      <c r="N275" s="174" t="s">
        <v>41</v>
      </c>
      <c r="P275" s="139">
        <f t="shared" si="61"/>
        <v>0</v>
      </c>
      <c r="Q275" s="139">
        <v>0</v>
      </c>
      <c r="R275" s="139">
        <f t="shared" si="62"/>
        <v>0</v>
      </c>
      <c r="S275" s="139">
        <v>0</v>
      </c>
      <c r="T275" s="140">
        <f t="shared" si="63"/>
        <v>0</v>
      </c>
      <c r="AR275" s="141" t="s">
        <v>233</v>
      </c>
      <c r="AT275" s="141" t="s">
        <v>277</v>
      </c>
      <c r="AU275" s="141" t="s">
        <v>77</v>
      </c>
      <c r="AY275" s="16" t="s">
        <v>182</v>
      </c>
      <c r="BE275" s="142">
        <f t="shared" si="64"/>
        <v>0</v>
      </c>
      <c r="BF275" s="142">
        <f t="shared" si="65"/>
        <v>0</v>
      </c>
      <c r="BG275" s="142">
        <f t="shared" si="66"/>
        <v>0</v>
      </c>
      <c r="BH275" s="142">
        <f t="shared" si="67"/>
        <v>0</v>
      </c>
      <c r="BI275" s="142">
        <f t="shared" si="68"/>
        <v>0</v>
      </c>
      <c r="BJ275" s="16" t="s">
        <v>77</v>
      </c>
      <c r="BK275" s="142">
        <f t="shared" si="69"/>
        <v>0</v>
      </c>
      <c r="BL275" s="16" t="s">
        <v>190</v>
      </c>
      <c r="BM275" s="141" t="s">
        <v>2531</v>
      </c>
    </row>
    <row r="276" spans="2:65" s="1" customFormat="1" ht="16.5" customHeight="1">
      <c r="B276" s="31"/>
      <c r="C276" s="165" t="s">
        <v>2338</v>
      </c>
      <c r="D276" s="165" t="s">
        <v>277</v>
      </c>
      <c r="E276" s="166" t="s">
        <v>2532</v>
      </c>
      <c r="F276" s="167" t="s">
        <v>2523</v>
      </c>
      <c r="G276" s="168" t="s">
        <v>2181</v>
      </c>
      <c r="H276" s="169">
        <v>1</v>
      </c>
      <c r="I276" s="170"/>
      <c r="J276" s="171">
        <f t="shared" si="60"/>
        <v>0</v>
      </c>
      <c r="K276" s="167" t="s">
        <v>19</v>
      </c>
      <c r="L276" s="172"/>
      <c r="M276" s="173" t="s">
        <v>19</v>
      </c>
      <c r="N276" s="174" t="s">
        <v>41</v>
      </c>
      <c r="P276" s="139">
        <f t="shared" si="61"/>
        <v>0</v>
      </c>
      <c r="Q276" s="139">
        <v>0</v>
      </c>
      <c r="R276" s="139">
        <f t="shared" si="62"/>
        <v>0</v>
      </c>
      <c r="S276" s="139">
        <v>0</v>
      </c>
      <c r="T276" s="140">
        <f t="shared" si="63"/>
        <v>0</v>
      </c>
      <c r="AR276" s="141" t="s">
        <v>233</v>
      </c>
      <c r="AT276" s="141" t="s">
        <v>277</v>
      </c>
      <c r="AU276" s="141" t="s">
        <v>77</v>
      </c>
      <c r="AY276" s="16" t="s">
        <v>182</v>
      </c>
      <c r="BE276" s="142">
        <f t="shared" si="64"/>
        <v>0</v>
      </c>
      <c r="BF276" s="142">
        <f t="shared" si="65"/>
        <v>0</v>
      </c>
      <c r="BG276" s="142">
        <f t="shared" si="66"/>
        <v>0</v>
      </c>
      <c r="BH276" s="142">
        <f t="shared" si="67"/>
        <v>0</v>
      </c>
      <c r="BI276" s="142">
        <f t="shared" si="68"/>
        <v>0</v>
      </c>
      <c r="BJ276" s="16" t="s">
        <v>77</v>
      </c>
      <c r="BK276" s="142">
        <f t="shared" si="69"/>
        <v>0</v>
      </c>
      <c r="BL276" s="16" t="s">
        <v>190</v>
      </c>
      <c r="BM276" s="141" t="s">
        <v>2533</v>
      </c>
    </row>
    <row r="277" spans="2:65" s="1" customFormat="1" ht="16.5" customHeight="1">
      <c r="B277" s="31"/>
      <c r="C277" s="130" t="s">
        <v>2534</v>
      </c>
      <c r="D277" s="130" t="s">
        <v>185</v>
      </c>
      <c r="E277" s="131" t="s">
        <v>2535</v>
      </c>
      <c r="F277" s="132" t="s">
        <v>2536</v>
      </c>
      <c r="G277" s="133" t="s">
        <v>292</v>
      </c>
      <c r="H277" s="134">
        <v>200</v>
      </c>
      <c r="I277" s="135"/>
      <c r="J277" s="136">
        <f t="shared" si="60"/>
        <v>0</v>
      </c>
      <c r="K277" s="132" t="s">
        <v>19</v>
      </c>
      <c r="L277" s="31"/>
      <c r="M277" s="137" t="s">
        <v>19</v>
      </c>
      <c r="N277" s="138" t="s">
        <v>41</v>
      </c>
      <c r="P277" s="139">
        <f t="shared" si="61"/>
        <v>0</v>
      </c>
      <c r="Q277" s="139">
        <v>0</v>
      </c>
      <c r="R277" s="139">
        <f t="shared" si="62"/>
        <v>0</v>
      </c>
      <c r="S277" s="139">
        <v>0</v>
      </c>
      <c r="T277" s="140">
        <f t="shared" si="63"/>
        <v>0</v>
      </c>
      <c r="AR277" s="141" t="s">
        <v>190</v>
      </c>
      <c r="AT277" s="141" t="s">
        <v>185</v>
      </c>
      <c r="AU277" s="141" t="s">
        <v>77</v>
      </c>
      <c r="AY277" s="16" t="s">
        <v>182</v>
      </c>
      <c r="BE277" s="142">
        <f t="shared" si="64"/>
        <v>0</v>
      </c>
      <c r="BF277" s="142">
        <f t="shared" si="65"/>
        <v>0</v>
      </c>
      <c r="BG277" s="142">
        <f t="shared" si="66"/>
        <v>0</v>
      </c>
      <c r="BH277" s="142">
        <f t="shared" si="67"/>
        <v>0</v>
      </c>
      <c r="BI277" s="142">
        <f t="shared" si="68"/>
        <v>0</v>
      </c>
      <c r="BJ277" s="16" t="s">
        <v>77</v>
      </c>
      <c r="BK277" s="142">
        <f t="shared" si="69"/>
        <v>0</v>
      </c>
      <c r="BL277" s="16" t="s">
        <v>190</v>
      </c>
      <c r="BM277" s="141" t="s">
        <v>2537</v>
      </c>
    </row>
    <row r="278" spans="2:65" s="1" customFormat="1" ht="16.5" customHeight="1">
      <c r="B278" s="31"/>
      <c r="C278" s="165" t="s">
        <v>2341</v>
      </c>
      <c r="D278" s="165" t="s">
        <v>277</v>
      </c>
      <c r="E278" s="166" t="s">
        <v>2538</v>
      </c>
      <c r="F278" s="167" t="s">
        <v>2539</v>
      </c>
      <c r="G278" s="168" t="s">
        <v>286</v>
      </c>
      <c r="H278" s="169">
        <v>80</v>
      </c>
      <c r="I278" s="170"/>
      <c r="J278" s="171">
        <f t="shared" si="60"/>
        <v>0</v>
      </c>
      <c r="K278" s="167" t="s">
        <v>19</v>
      </c>
      <c r="L278" s="172"/>
      <c r="M278" s="173" t="s">
        <v>19</v>
      </c>
      <c r="N278" s="174" t="s">
        <v>41</v>
      </c>
      <c r="P278" s="139">
        <f t="shared" si="61"/>
        <v>0</v>
      </c>
      <c r="Q278" s="139">
        <v>0</v>
      </c>
      <c r="R278" s="139">
        <f t="shared" si="62"/>
        <v>0</v>
      </c>
      <c r="S278" s="139">
        <v>0</v>
      </c>
      <c r="T278" s="140">
        <f t="shared" si="63"/>
        <v>0</v>
      </c>
      <c r="AR278" s="141" t="s">
        <v>233</v>
      </c>
      <c r="AT278" s="141" t="s">
        <v>277</v>
      </c>
      <c r="AU278" s="141" t="s">
        <v>77</v>
      </c>
      <c r="AY278" s="16" t="s">
        <v>182</v>
      </c>
      <c r="BE278" s="142">
        <f t="shared" si="64"/>
        <v>0</v>
      </c>
      <c r="BF278" s="142">
        <f t="shared" si="65"/>
        <v>0</v>
      </c>
      <c r="BG278" s="142">
        <f t="shared" si="66"/>
        <v>0</v>
      </c>
      <c r="BH278" s="142">
        <f t="shared" si="67"/>
        <v>0</v>
      </c>
      <c r="BI278" s="142">
        <f t="shared" si="68"/>
        <v>0</v>
      </c>
      <c r="BJ278" s="16" t="s">
        <v>77</v>
      </c>
      <c r="BK278" s="142">
        <f t="shared" si="69"/>
        <v>0</v>
      </c>
      <c r="BL278" s="16" t="s">
        <v>190</v>
      </c>
      <c r="BM278" s="141" t="s">
        <v>2540</v>
      </c>
    </row>
    <row r="279" spans="2:65" s="1" customFormat="1" ht="16.5" customHeight="1">
      <c r="B279" s="31"/>
      <c r="C279" s="165" t="s">
        <v>2541</v>
      </c>
      <c r="D279" s="165" t="s">
        <v>277</v>
      </c>
      <c r="E279" s="166" t="s">
        <v>2542</v>
      </c>
      <c r="F279" s="167" t="s">
        <v>2523</v>
      </c>
      <c r="G279" s="168" t="s">
        <v>2181</v>
      </c>
      <c r="H279" s="169">
        <v>1</v>
      </c>
      <c r="I279" s="170"/>
      <c r="J279" s="171">
        <f t="shared" si="60"/>
        <v>0</v>
      </c>
      <c r="K279" s="167" t="s">
        <v>19</v>
      </c>
      <c r="L279" s="172"/>
      <c r="M279" s="173" t="s">
        <v>19</v>
      </c>
      <c r="N279" s="174" t="s">
        <v>41</v>
      </c>
      <c r="P279" s="139">
        <f t="shared" si="61"/>
        <v>0</v>
      </c>
      <c r="Q279" s="139">
        <v>0</v>
      </c>
      <c r="R279" s="139">
        <f t="shared" si="62"/>
        <v>0</v>
      </c>
      <c r="S279" s="139">
        <v>0</v>
      </c>
      <c r="T279" s="140">
        <f t="shared" si="63"/>
        <v>0</v>
      </c>
      <c r="AR279" s="141" t="s">
        <v>233</v>
      </c>
      <c r="AT279" s="141" t="s">
        <v>277</v>
      </c>
      <c r="AU279" s="141" t="s">
        <v>77</v>
      </c>
      <c r="AY279" s="16" t="s">
        <v>182</v>
      </c>
      <c r="BE279" s="142">
        <f t="shared" si="64"/>
        <v>0</v>
      </c>
      <c r="BF279" s="142">
        <f t="shared" si="65"/>
        <v>0</v>
      </c>
      <c r="BG279" s="142">
        <f t="shared" si="66"/>
        <v>0</v>
      </c>
      <c r="BH279" s="142">
        <f t="shared" si="67"/>
        <v>0</v>
      </c>
      <c r="BI279" s="142">
        <f t="shared" si="68"/>
        <v>0</v>
      </c>
      <c r="BJ279" s="16" t="s">
        <v>77</v>
      </c>
      <c r="BK279" s="142">
        <f t="shared" si="69"/>
        <v>0</v>
      </c>
      <c r="BL279" s="16" t="s">
        <v>190</v>
      </c>
      <c r="BM279" s="141" t="s">
        <v>2543</v>
      </c>
    </row>
    <row r="280" spans="2:65" s="1" customFormat="1" ht="21.75" customHeight="1">
      <c r="B280" s="31"/>
      <c r="C280" s="130" t="s">
        <v>2342</v>
      </c>
      <c r="D280" s="130" t="s">
        <v>185</v>
      </c>
      <c r="E280" s="131" t="s">
        <v>2544</v>
      </c>
      <c r="F280" s="132" t="s">
        <v>2545</v>
      </c>
      <c r="G280" s="133" t="s">
        <v>286</v>
      </c>
      <c r="H280" s="134">
        <v>80</v>
      </c>
      <c r="I280" s="135"/>
      <c r="J280" s="136">
        <f t="shared" si="60"/>
        <v>0</v>
      </c>
      <c r="K280" s="132" t="s">
        <v>19</v>
      </c>
      <c r="L280" s="31"/>
      <c r="M280" s="137" t="s">
        <v>19</v>
      </c>
      <c r="N280" s="138" t="s">
        <v>41</v>
      </c>
      <c r="P280" s="139">
        <f t="shared" si="61"/>
        <v>0</v>
      </c>
      <c r="Q280" s="139">
        <v>0</v>
      </c>
      <c r="R280" s="139">
        <f t="shared" si="62"/>
        <v>0</v>
      </c>
      <c r="S280" s="139">
        <v>0</v>
      </c>
      <c r="T280" s="140">
        <f t="shared" si="63"/>
        <v>0</v>
      </c>
      <c r="AR280" s="141" t="s">
        <v>190</v>
      </c>
      <c r="AT280" s="141" t="s">
        <v>185</v>
      </c>
      <c r="AU280" s="141" t="s">
        <v>77</v>
      </c>
      <c r="AY280" s="16" t="s">
        <v>182</v>
      </c>
      <c r="BE280" s="142">
        <f t="shared" si="64"/>
        <v>0</v>
      </c>
      <c r="BF280" s="142">
        <f t="shared" si="65"/>
        <v>0</v>
      </c>
      <c r="BG280" s="142">
        <f t="shared" si="66"/>
        <v>0</v>
      </c>
      <c r="BH280" s="142">
        <f t="shared" si="67"/>
        <v>0</v>
      </c>
      <c r="BI280" s="142">
        <f t="shared" si="68"/>
        <v>0</v>
      </c>
      <c r="BJ280" s="16" t="s">
        <v>77</v>
      </c>
      <c r="BK280" s="142">
        <f t="shared" si="69"/>
        <v>0</v>
      </c>
      <c r="BL280" s="16" t="s">
        <v>190</v>
      </c>
      <c r="BM280" s="141" t="s">
        <v>2546</v>
      </c>
    </row>
    <row r="281" spans="2:65" s="1" customFormat="1" ht="16.5" customHeight="1">
      <c r="B281" s="31"/>
      <c r="C281" s="165" t="s">
        <v>2547</v>
      </c>
      <c r="D281" s="165" t="s">
        <v>277</v>
      </c>
      <c r="E281" s="166" t="s">
        <v>2548</v>
      </c>
      <c r="F281" s="167" t="s">
        <v>2549</v>
      </c>
      <c r="G281" s="168" t="s">
        <v>286</v>
      </c>
      <c r="H281" s="169">
        <v>80</v>
      </c>
      <c r="I281" s="170"/>
      <c r="J281" s="171">
        <f t="shared" si="60"/>
        <v>0</v>
      </c>
      <c r="K281" s="167" t="s">
        <v>19</v>
      </c>
      <c r="L281" s="172"/>
      <c r="M281" s="173" t="s">
        <v>19</v>
      </c>
      <c r="N281" s="174" t="s">
        <v>41</v>
      </c>
      <c r="P281" s="139">
        <f t="shared" si="61"/>
        <v>0</v>
      </c>
      <c r="Q281" s="139">
        <v>0</v>
      </c>
      <c r="R281" s="139">
        <f t="shared" si="62"/>
        <v>0</v>
      </c>
      <c r="S281" s="139">
        <v>0</v>
      </c>
      <c r="T281" s="140">
        <f t="shared" si="63"/>
        <v>0</v>
      </c>
      <c r="AR281" s="141" t="s">
        <v>233</v>
      </c>
      <c r="AT281" s="141" t="s">
        <v>277</v>
      </c>
      <c r="AU281" s="141" t="s">
        <v>77</v>
      </c>
      <c r="AY281" s="16" t="s">
        <v>182</v>
      </c>
      <c r="BE281" s="142">
        <f t="shared" si="64"/>
        <v>0</v>
      </c>
      <c r="BF281" s="142">
        <f t="shared" si="65"/>
        <v>0</v>
      </c>
      <c r="BG281" s="142">
        <f t="shared" si="66"/>
        <v>0</v>
      </c>
      <c r="BH281" s="142">
        <f t="shared" si="67"/>
        <v>0</v>
      </c>
      <c r="BI281" s="142">
        <f t="shared" si="68"/>
        <v>0</v>
      </c>
      <c r="BJ281" s="16" t="s">
        <v>77</v>
      </c>
      <c r="BK281" s="142">
        <f t="shared" si="69"/>
        <v>0</v>
      </c>
      <c r="BL281" s="16" t="s">
        <v>190</v>
      </c>
      <c r="BM281" s="141" t="s">
        <v>2550</v>
      </c>
    </row>
    <row r="282" spans="2:65" s="1" customFormat="1" ht="16.5" customHeight="1">
      <c r="B282" s="31"/>
      <c r="C282" s="165" t="s">
        <v>2343</v>
      </c>
      <c r="D282" s="165" t="s">
        <v>277</v>
      </c>
      <c r="E282" s="166" t="s">
        <v>2551</v>
      </c>
      <c r="F282" s="167" t="s">
        <v>2552</v>
      </c>
      <c r="G282" s="168" t="s">
        <v>2181</v>
      </c>
      <c r="H282" s="169">
        <v>2</v>
      </c>
      <c r="I282" s="170"/>
      <c r="J282" s="171">
        <f t="shared" si="60"/>
        <v>0</v>
      </c>
      <c r="K282" s="167" t="s">
        <v>19</v>
      </c>
      <c r="L282" s="172"/>
      <c r="M282" s="173" t="s">
        <v>19</v>
      </c>
      <c r="N282" s="174" t="s">
        <v>41</v>
      </c>
      <c r="P282" s="139">
        <f t="shared" si="61"/>
        <v>0</v>
      </c>
      <c r="Q282" s="139">
        <v>0</v>
      </c>
      <c r="R282" s="139">
        <f t="shared" si="62"/>
        <v>0</v>
      </c>
      <c r="S282" s="139">
        <v>0</v>
      </c>
      <c r="T282" s="140">
        <f t="shared" si="63"/>
        <v>0</v>
      </c>
      <c r="AR282" s="141" t="s">
        <v>233</v>
      </c>
      <c r="AT282" s="141" t="s">
        <v>277</v>
      </c>
      <c r="AU282" s="141" t="s">
        <v>77</v>
      </c>
      <c r="AY282" s="16" t="s">
        <v>182</v>
      </c>
      <c r="BE282" s="142">
        <f t="shared" si="64"/>
        <v>0</v>
      </c>
      <c r="BF282" s="142">
        <f t="shared" si="65"/>
        <v>0</v>
      </c>
      <c r="BG282" s="142">
        <f t="shared" si="66"/>
        <v>0</v>
      </c>
      <c r="BH282" s="142">
        <f t="shared" si="67"/>
        <v>0</v>
      </c>
      <c r="BI282" s="142">
        <f t="shared" si="68"/>
        <v>0</v>
      </c>
      <c r="BJ282" s="16" t="s">
        <v>77</v>
      </c>
      <c r="BK282" s="142">
        <f t="shared" si="69"/>
        <v>0</v>
      </c>
      <c r="BL282" s="16" t="s">
        <v>190</v>
      </c>
      <c r="BM282" s="141" t="s">
        <v>2553</v>
      </c>
    </row>
    <row r="283" spans="2:65" s="1" customFormat="1" ht="16.5" customHeight="1">
      <c r="B283" s="31"/>
      <c r="C283" s="130" t="s">
        <v>2554</v>
      </c>
      <c r="D283" s="130" t="s">
        <v>185</v>
      </c>
      <c r="E283" s="131" t="s">
        <v>2555</v>
      </c>
      <c r="F283" s="132" t="s">
        <v>2556</v>
      </c>
      <c r="G283" s="133" t="s">
        <v>207</v>
      </c>
      <c r="H283" s="134">
        <v>1</v>
      </c>
      <c r="I283" s="135"/>
      <c r="J283" s="136">
        <f t="shared" si="60"/>
        <v>0</v>
      </c>
      <c r="K283" s="132" t="s">
        <v>19</v>
      </c>
      <c r="L283" s="31"/>
      <c r="M283" s="137" t="s">
        <v>19</v>
      </c>
      <c r="N283" s="138" t="s">
        <v>41</v>
      </c>
      <c r="P283" s="139">
        <f t="shared" si="61"/>
        <v>0</v>
      </c>
      <c r="Q283" s="139">
        <v>0</v>
      </c>
      <c r="R283" s="139">
        <f t="shared" si="62"/>
        <v>0</v>
      </c>
      <c r="S283" s="139">
        <v>0</v>
      </c>
      <c r="T283" s="140">
        <f t="shared" si="63"/>
        <v>0</v>
      </c>
      <c r="AR283" s="141" t="s">
        <v>190</v>
      </c>
      <c r="AT283" s="141" t="s">
        <v>185</v>
      </c>
      <c r="AU283" s="141" t="s">
        <v>77</v>
      </c>
      <c r="AY283" s="16" t="s">
        <v>182</v>
      </c>
      <c r="BE283" s="142">
        <f t="shared" si="64"/>
        <v>0</v>
      </c>
      <c r="BF283" s="142">
        <f t="shared" si="65"/>
        <v>0</v>
      </c>
      <c r="BG283" s="142">
        <f t="shared" si="66"/>
        <v>0</v>
      </c>
      <c r="BH283" s="142">
        <f t="shared" si="67"/>
        <v>0</v>
      </c>
      <c r="BI283" s="142">
        <f t="shared" si="68"/>
        <v>0</v>
      </c>
      <c r="BJ283" s="16" t="s">
        <v>77</v>
      </c>
      <c r="BK283" s="142">
        <f t="shared" si="69"/>
        <v>0</v>
      </c>
      <c r="BL283" s="16" t="s">
        <v>190</v>
      </c>
      <c r="BM283" s="141" t="s">
        <v>2557</v>
      </c>
    </row>
    <row r="284" spans="2:65" s="1" customFormat="1" ht="16.5" customHeight="1">
      <c r="B284" s="31"/>
      <c r="C284" s="165" t="s">
        <v>1420</v>
      </c>
      <c r="D284" s="165" t="s">
        <v>277</v>
      </c>
      <c r="E284" s="166" t="s">
        <v>2558</v>
      </c>
      <c r="F284" s="167" t="s">
        <v>2559</v>
      </c>
      <c r="G284" s="168" t="s">
        <v>207</v>
      </c>
      <c r="H284" s="169">
        <v>1</v>
      </c>
      <c r="I284" s="170"/>
      <c r="J284" s="171">
        <f t="shared" si="60"/>
        <v>0</v>
      </c>
      <c r="K284" s="167" t="s">
        <v>19</v>
      </c>
      <c r="L284" s="172"/>
      <c r="M284" s="173" t="s">
        <v>19</v>
      </c>
      <c r="N284" s="174" t="s">
        <v>41</v>
      </c>
      <c r="P284" s="139">
        <f t="shared" si="61"/>
        <v>0</v>
      </c>
      <c r="Q284" s="139">
        <v>0</v>
      </c>
      <c r="R284" s="139">
        <f t="shared" si="62"/>
        <v>0</v>
      </c>
      <c r="S284" s="139">
        <v>0</v>
      </c>
      <c r="T284" s="140">
        <f t="shared" si="63"/>
        <v>0</v>
      </c>
      <c r="AR284" s="141" t="s">
        <v>233</v>
      </c>
      <c r="AT284" s="141" t="s">
        <v>277</v>
      </c>
      <c r="AU284" s="141" t="s">
        <v>77</v>
      </c>
      <c r="AY284" s="16" t="s">
        <v>182</v>
      </c>
      <c r="BE284" s="142">
        <f t="shared" si="64"/>
        <v>0</v>
      </c>
      <c r="BF284" s="142">
        <f t="shared" si="65"/>
        <v>0</v>
      </c>
      <c r="BG284" s="142">
        <f t="shared" si="66"/>
        <v>0</v>
      </c>
      <c r="BH284" s="142">
        <f t="shared" si="67"/>
        <v>0</v>
      </c>
      <c r="BI284" s="142">
        <f t="shared" si="68"/>
        <v>0</v>
      </c>
      <c r="BJ284" s="16" t="s">
        <v>77</v>
      </c>
      <c r="BK284" s="142">
        <f t="shared" si="69"/>
        <v>0</v>
      </c>
      <c r="BL284" s="16" t="s">
        <v>190</v>
      </c>
      <c r="BM284" s="141" t="s">
        <v>2560</v>
      </c>
    </row>
    <row r="285" spans="2:65" s="1" customFormat="1" ht="24.2" customHeight="1">
      <c r="B285" s="31"/>
      <c r="C285" s="130" t="s">
        <v>2561</v>
      </c>
      <c r="D285" s="130" t="s">
        <v>185</v>
      </c>
      <c r="E285" s="131" t="s">
        <v>2562</v>
      </c>
      <c r="F285" s="132" t="s">
        <v>2563</v>
      </c>
      <c r="G285" s="133" t="s">
        <v>292</v>
      </c>
      <c r="H285" s="134">
        <v>300</v>
      </c>
      <c r="I285" s="135"/>
      <c r="J285" s="136">
        <f t="shared" si="60"/>
        <v>0</v>
      </c>
      <c r="K285" s="132" t="s">
        <v>19</v>
      </c>
      <c r="L285" s="31"/>
      <c r="M285" s="137" t="s">
        <v>19</v>
      </c>
      <c r="N285" s="138" t="s">
        <v>41</v>
      </c>
      <c r="P285" s="139">
        <f t="shared" si="61"/>
        <v>0</v>
      </c>
      <c r="Q285" s="139">
        <v>0</v>
      </c>
      <c r="R285" s="139">
        <f t="shared" si="62"/>
        <v>0</v>
      </c>
      <c r="S285" s="139">
        <v>0</v>
      </c>
      <c r="T285" s="140">
        <f t="shared" si="63"/>
        <v>0</v>
      </c>
      <c r="AR285" s="141" t="s">
        <v>190</v>
      </c>
      <c r="AT285" s="141" t="s">
        <v>185</v>
      </c>
      <c r="AU285" s="141" t="s">
        <v>77</v>
      </c>
      <c r="AY285" s="16" t="s">
        <v>182</v>
      </c>
      <c r="BE285" s="142">
        <f t="shared" si="64"/>
        <v>0</v>
      </c>
      <c r="BF285" s="142">
        <f t="shared" si="65"/>
        <v>0</v>
      </c>
      <c r="BG285" s="142">
        <f t="shared" si="66"/>
        <v>0</v>
      </c>
      <c r="BH285" s="142">
        <f t="shared" si="67"/>
        <v>0</v>
      </c>
      <c r="BI285" s="142">
        <f t="shared" si="68"/>
        <v>0</v>
      </c>
      <c r="BJ285" s="16" t="s">
        <v>77</v>
      </c>
      <c r="BK285" s="142">
        <f t="shared" si="69"/>
        <v>0</v>
      </c>
      <c r="BL285" s="16" t="s">
        <v>190</v>
      </c>
      <c r="BM285" s="141" t="s">
        <v>2564</v>
      </c>
    </row>
    <row r="286" spans="2:65" s="1" customFormat="1" ht="21.75" customHeight="1">
      <c r="B286" s="31"/>
      <c r="C286" s="165" t="s">
        <v>2344</v>
      </c>
      <c r="D286" s="165" t="s">
        <v>277</v>
      </c>
      <c r="E286" s="166" t="s">
        <v>2565</v>
      </c>
      <c r="F286" s="167" t="s">
        <v>2566</v>
      </c>
      <c r="G286" s="168" t="s">
        <v>292</v>
      </c>
      <c r="H286" s="169">
        <v>315</v>
      </c>
      <c r="I286" s="170"/>
      <c r="J286" s="171">
        <f t="shared" si="60"/>
        <v>0</v>
      </c>
      <c r="K286" s="167" t="s">
        <v>19</v>
      </c>
      <c r="L286" s="172"/>
      <c r="M286" s="173" t="s">
        <v>19</v>
      </c>
      <c r="N286" s="174" t="s">
        <v>41</v>
      </c>
      <c r="P286" s="139">
        <f t="shared" si="61"/>
        <v>0</v>
      </c>
      <c r="Q286" s="139">
        <v>0</v>
      </c>
      <c r="R286" s="139">
        <f t="shared" si="62"/>
        <v>0</v>
      </c>
      <c r="S286" s="139">
        <v>0</v>
      </c>
      <c r="T286" s="140">
        <f t="shared" si="63"/>
        <v>0</v>
      </c>
      <c r="AR286" s="141" t="s">
        <v>233</v>
      </c>
      <c r="AT286" s="141" t="s">
        <v>277</v>
      </c>
      <c r="AU286" s="141" t="s">
        <v>77</v>
      </c>
      <c r="AY286" s="16" t="s">
        <v>182</v>
      </c>
      <c r="BE286" s="142">
        <f t="shared" si="64"/>
        <v>0</v>
      </c>
      <c r="BF286" s="142">
        <f t="shared" si="65"/>
        <v>0</v>
      </c>
      <c r="BG286" s="142">
        <f t="shared" si="66"/>
        <v>0</v>
      </c>
      <c r="BH286" s="142">
        <f t="shared" si="67"/>
        <v>0</v>
      </c>
      <c r="BI286" s="142">
        <f t="shared" si="68"/>
        <v>0</v>
      </c>
      <c r="BJ286" s="16" t="s">
        <v>77</v>
      </c>
      <c r="BK286" s="142">
        <f t="shared" si="69"/>
        <v>0</v>
      </c>
      <c r="BL286" s="16" t="s">
        <v>190</v>
      </c>
      <c r="BM286" s="141" t="s">
        <v>2567</v>
      </c>
    </row>
    <row r="287" spans="2:63" s="11" customFormat="1" ht="25.9" customHeight="1">
      <c r="B287" s="118"/>
      <c r="D287" s="119" t="s">
        <v>69</v>
      </c>
      <c r="E287" s="120" t="s">
        <v>2568</v>
      </c>
      <c r="F287" s="120" t="s">
        <v>2569</v>
      </c>
      <c r="I287" s="121"/>
      <c r="J287" s="122">
        <f>BK287</f>
        <v>0</v>
      </c>
      <c r="L287" s="118"/>
      <c r="M287" s="123"/>
      <c r="P287" s="124">
        <f>SUM(P288:P319)</f>
        <v>0</v>
      </c>
      <c r="R287" s="124">
        <f>SUM(R288:R319)</f>
        <v>0</v>
      </c>
      <c r="T287" s="125">
        <f>SUM(T288:T319)</f>
        <v>0</v>
      </c>
      <c r="AR287" s="119" t="s">
        <v>77</v>
      </c>
      <c r="AT287" s="126" t="s">
        <v>69</v>
      </c>
      <c r="AU287" s="126" t="s">
        <v>70</v>
      </c>
      <c r="AY287" s="119" t="s">
        <v>182</v>
      </c>
      <c r="BK287" s="127">
        <f>SUM(BK288:BK319)</f>
        <v>0</v>
      </c>
    </row>
    <row r="288" spans="2:65" s="1" customFormat="1" ht="16.5" customHeight="1">
      <c r="B288" s="31"/>
      <c r="C288" s="130" t="s">
        <v>2570</v>
      </c>
      <c r="D288" s="130" t="s">
        <v>185</v>
      </c>
      <c r="E288" s="131" t="s">
        <v>2571</v>
      </c>
      <c r="F288" s="132" t="s">
        <v>2572</v>
      </c>
      <c r="G288" s="133" t="s">
        <v>286</v>
      </c>
      <c r="H288" s="134">
        <v>1</v>
      </c>
      <c r="I288" s="135"/>
      <c r="J288" s="136">
        <f aca="true" t="shared" si="70" ref="J288:J319">ROUND(I288*H288,2)</f>
        <v>0</v>
      </c>
      <c r="K288" s="132" t="s">
        <v>19</v>
      </c>
      <c r="L288" s="31"/>
      <c r="M288" s="137" t="s">
        <v>19</v>
      </c>
      <c r="N288" s="138" t="s">
        <v>41</v>
      </c>
      <c r="P288" s="139">
        <f aca="true" t="shared" si="71" ref="P288:P319">O288*H288</f>
        <v>0</v>
      </c>
      <c r="Q288" s="139">
        <v>0</v>
      </c>
      <c r="R288" s="139">
        <f aca="true" t="shared" si="72" ref="R288:R319">Q288*H288</f>
        <v>0</v>
      </c>
      <c r="S288" s="139">
        <v>0</v>
      </c>
      <c r="T288" s="140">
        <f aca="true" t="shared" si="73" ref="T288:T319">S288*H288</f>
        <v>0</v>
      </c>
      <c r="AR288" s="141" t="s">
        <v>190</v>
      </c>
      <c r="AT288" s="141" t="s">
        <v>185</v>
      </c>
      <c r="AU288" s="141" t="s">
        <v>77</v>
      </c>
      <c r="AY288" s="16" t="s">
        <v>182</v>
      </c>
      <c r="BE288" s="142">
        <f aca="true" t="shared" si="74" ref="BE288:BE319">IF(N288="základní",J288,0)</f>
        <v>0</v>
      </c>
      <c r="BF288" s="142">
        <f aca="true" t="shared" si="75" ref="BF288:BF319">IF(N288="snížená",J288,0)</f>
        <v>0</v>
      </c>
      <c r="BG288" s="142">
        <f aca="true" t="shared" si="76" ref="BG288:BG319">IF(N288="zákl. přenesená",J288,0)</f>
        <v>0</v>
      </c>
      <c r="BH288" s="142">
        <f aca="true" t="shared" si="77" ref="BH288:BH319">IF(N288="sníž. přenesená",J288,0)</f>
        <v>0</v>
      </c>
      <c r="BI288" s="142">
        <f aca="true" t="shared" si="78" ref="BI288:BI319">IF(N288="nulová",J288,0)</f>
        <v>0</v>
      </c>
      <c r="BJ288" s="16" t="s">
        <v>77</v>
      </c>
      <c r="BK288" s="142">
        <f aca="true" t="shared" si="79" ref="BK288:BK319">ROUND(I288*H288,2)</f>
        <v>0</v>
      </c>
      <c r="BL288" s="16" t="s">
        <v>190</v>
      </c>
      <c r="BM288" s="141" t="s">
        <v>2573</v>
      </c>
    </row>
    <row r="289" spans="2:65" s="1" customFormat="1" ht="24.2" customHeight="1">
      <c r="B289" s="31"/>
      <c r="C289" s="165" t="s">
        <v>2345</v>
      </c>
      <c r="D289" s="165" t="s">
        <v>277</v>
      </c>
      <c r="E289" s="166" t="s">
        <v>2574</v>
      </c>
      <c r="F289" s="167" t="s">
        <v>2575</v>
      </c>
      <c r="G289" s="168" t="s">
        <v>286</v>
      </c>
      <c r="H289" s="169">
        <v>1</v>
      </c>
      <c r="I289" s="170"/>
      <c r="J289" s="171">
        <f t="shared" si="70"/>
        <v>0</v>
      </c>
      <c r="K289" s="167" t="s">
        <v>19</v>
      </c>
      <c r="L289" s="172"/>
      <c r="M289" s="173" t="s">
        <v>19</v>
      </c>
      <c r="N289" s="174" t="s">
        <v>41</v>
      </c>
      <c r="P289" s="139">
        <f t="shared" si="71"/>
        <v>0</v>
      </c>
      <c r="Q289" s="139">
        <v>0</v>
      </c>
      <c r="R289" s="139">
        <f t="shared" si="72"/>
        <v>0</v>
      </c>
      <c r="S289" s="139">
        <v>0</v>
      </c>
      <c r="T289" s="140">
        <f t="shared" si="73"/>
        <v>0</v>
      </c>
      <c r="AR289" s="141" t="s">
        <v>233</v>
      </c>
      <c r="AT289" s="141" t="s">
        <v>277</v>
      </c>
      <c r="AU289" s="141" t="s">
        <v>77</v>
      </c>
      <c r="AY289" s="16" t="s">
        <v>182</v>
      </c>
      <c r="BE289" s="142">
        <f t="shared" si="74"/>
        <v>0</v>
      </c>
      <c r="BF289" s="142">
        <f t="shared" si="75"/>
        <v>0</v>
      </c>
      <c r="BG289" s="142">
        <f t="shared" si="76"/>
        <v>0</v>
      </c>
      <c r="BH289" s="142">
        <f t="shared" si="77"/>
        <v>0</v>
      </c>
      <c r="BI289" s="142">
        <f t="shared" si="78"/>
        <v>0</v>
      </c>
      <c r="BJ289" s="16" t="s">
        <v>77</v>
      </c>
      <c r="BK289" s="142">
        <f t="shared" si="79"/>
        <v>0</v>
      </c>
      <c r="BL289" s="16" t="s">
        <v>190</v>
      </c>
      <c r="BM289" s="141" t="s">
        <v>2576</v>
      </c>
    </row>
    <row r="290" spans="2:65" s="1" customFormat="1" ht="16.5" customHeight="1">
      <c r="B290" s="31"/>
      <c r="C290" s="165" t="s">
        <v>2577</v>
      </c>
      <c r="D290" s="165" t="s">
        <v>277</v>
      </c>
      <c r="E290" s="166" t="s">
        <v>2578</v>
      </c>
      <c r="F290" s="167" t="s">
        <v>2579</v>
      </c>
      <c r="G290" s="168" t="s">
        <v>286</v>
      </c>
      <c r="H290" s="169">
        <v>1</v>
      </c>
      <c r="I290" s="170"/>
      <c r="J290" s="171">
        <f t="shared" si="70"/>
        <v>0</v>
      </c>
      <c r="K290" s="167" t="s">
        <v>19</v>
      </c>
      <c r="L290" s="172"/>
      <c r="M290" s="173" t="s">
        <v>19</v>
      </c>
      <c r="N290" s="174" t="s">
        <v>41</v>
      </c>
      <c r="P290" s="139">
        <f t="shared" si="71"/>
        <v>0</v>
      </c>
      <c r="Q290" s="139">
        <v>0</v>
      </c>
      <c r="R290" s="139">
        <f t="shared" si="72"/>
        <v>0</v>
      </c>
      <c r="S290" s="139">
        <v>0</v>
      </c>
      <c r="T290" s="140">
        <f t="shared" si="73"/>
        <v>0</v>
      </c>
      <c r="AR290" s="141" t="s">
        <v>233</v>
      </c>
      <c r="AT290" s="141" t="s">
        <v>277</v>
      </c>
      <c r="AU290" s="141" t="s">
        <v>77</v>
      </c>
      <c r="AY290" s="16" t="s">
        <v>182</v>
      </c>
      <c r="BE290" s="142">
        <f t="shared" si="74"/>
        <v>0</v>
      </c>
      <c r="BF290" s="142">
        <f t="shared" si="75"/>
        <v>0</v>
      </c>
      <c r="BG290" s="142">
        <f t="shared" si="76"/>
        <v>0</v>
      </c>
      <c r="BH290" s="142">
        <f t="shared" si="77"/>
        <v>0</v>
      </c>
      <c r="BI290" s="142">
        <f t="shared" si="78"/>
        <v>0</v>
      </c>
      <c r="BJ290" s="16" t="s">
        <v>77</v>
      </c>
      <c r="BK290" s="142">
        <f t="shared" si="79"/>
        <v>0</v>
      </c>
      <c r="BL290" s="16" t="s">
        <v>190</v>
      </c>
      <c r="BM290" s="141" t="s">
        <v>2580</v>
      </c>
    </row>
    <row r="291" spans="2:65" s="1" customFormat="1" ht="24.2" customHeight="1">
      <c r="B291" s="31"/>
      <c r="C291" s="130" t="s">
        <v>2348</v>
      </c>
      <c r="D291" s="130" t="s">
        <v>185</v>
      </c>
      <c r="E291" s="131" t="s">
        <v>2581</v>
      </c>
      <c r="F291" s="132" t="s">
        <v>2582</v>
      </c>
      <c r="G291" s="133" t="s">
        <v>286</v>
      </c>
      <c r="H291" s="134">
        <v>1</v>
      </c>
      <c r="I291" s="135"/>
      <c r="J291" s="136">
        <f t="shared" si="70"/>
        <v>0</v>
      </c>
      <c r="K291" s="132" t="s">
        <v>19</v>
      </c>
      <c r="L291" s="31"/>
      <c r="M291" s="137" t="s">
        <v>19</v>
      </c>
      <c r="N291" s="138" t="s">
        <v>41</v>
      </c>
      <c r="P291" s="139">
        <f t="shared" si="71"/>
        <v>0</v>
      </c>
      <c r="Q291" s="139">
        <v>0</v>
      </c>
      <c r="R291" s="139">
        <f t="shared" si="72"/>
        <v>0</v>
      </c>
      <c r="S291" s="139">
        <v>0</v>
      </c>
      <c r="T291" s="140">
        <f t="shared" si="73"/>
        <v>0</v>
      </c>
      <c r="AR291" s="141" t="s">
        <v>190</v>
      </c>
      <c r="AT291" s="141" t="s">
        <v>185</v>
      </c>
      <c r="AU291" s="141" t="s">
        <v>77</v>
      </c>
      <c r="AY291" s="16" t="s">
        <v>182</v>
      </c>
      <c r="BE291" s="142">
        <f t="shared" si="74"/>
        <v>0</v>
      </c>
      <c r="BF291" s="142">
        <f t="shared" si="75"/>
        <v>0</v>
      </c>
      <c r="BG291" s="142">
        <f t="shared" si="76"/>
        <v>0</v>
      </c>
      <c r="BH291" s="142">
        <f t="shared" si="77"/>
        <v>0</v>
      </c>
      <c r="BI291" s="142">
        <f t="shared" si="78"/>
        <v>0</v>
      </c>
      <c r="BJ291" s="16" t="s">
        <v>77</v>
      </c>
      <c r="BK291" s="142">
        <f t="shared" si="79"/>
        <v>0</v>
      </c>
      <c r="BL291" s="16" t="s">
        <v>190</v>
      </c>
      <c r="BM291" s="141" t="s">
        <v>2583</v>
      </c>
    </row>
    <row r="292" spans="2:65" s="1" customFormat="1" ht="16.5" customHeight="1">
      <c r="B292" s="31"/>
      <c r="C292" s="165" t="s">
        <v>2584</v>
      </c>
      <c r="D292" s="165" t="s">
        <v>277</v>
      </c>
      <c r="E292" s="166" t="s">
        <v>2585</v>
      </c>
      <c r="F292" s="167" t="s">
        <v>2586</v>
      </c>
      <c r="G292" s="168" t="s">
        <v>286</v>
      </c>
      <c r="H292" s="169">
        <v>1</v>
      </c>
      <c r="I292" s="170"/>
      <c r="J292" s="171">
        <f t="shared" si="70"/>
        <v>0</v>
      </c>
      <c r="K292" s="167" t="s">
        <v>19</v>
      </c>
      <c r="L292" s="172"/>
      <c r="M292" s="173" t="s">
        <v>19</v>
      </c>
      <c r="N292" s="174" t="s">
        <v>41</v>
      </c>
      <c r="P292" s="139">
        <f t="shared" si="71"/>
        <v>0</v>
      </c>
      <c r="Q292" s="139">
        <v>0</v>
      </c>
      <c r="R292" s="139">
        <f t="shared" si="72"/>
        <v>0</v>
      </c>
      <c r="S292" s="139">
        <v>0</v>
      </c>
      <c r="T292" s="140">
        <f t="shared" si="73"/>
        <v>0</v>
      </c>
      <c r="AR292" s="141" t="s">
        <v>233</v>
      </c>
      <c r="AT292" s="141" t="s">
        <v>277</v>
      </c>
      <c r="AU292" s="141" t="s">
        <v>77</v>
      </c>
      <c r="AY292" s="16" t="s">
        <v>182</v>
      </c>
      <c r="BE292" s="142">
        <f t="shared" si="74"/>
        <v>0</v>
      </c>
      <c r="BF292" s="142">
        <f t="shared" si="75"/>
        <v>0</v>
      </c>
      <c r="BG292" s="142">
        <f t="shared" si="76"/>
        <v>0</v>
      </c>
      <c r="BH292" s="142">
        <f t="shared" si="77"/>
        <v>0</v>
      </c>
      <c r="BI292" s="142">
        <f t="shared" si="78"/>
        <v>0</v>
      </c>
      <c r="BJ292" s="16" t="s">
        <v>77</v>
      </c>
      <c r="BK292" s="142">
        <f t="shared" si="79"/>
        <v>0</v>
      </c>
      <c r="BL292" s="16" t="s">
        <v>190</v>
      </c>
      <c r="BM292" s="141" t="s">
        <v>2587</v>
      </c>
    </row>
    <row r="293" spans="2:65" s="1" customFormat="1" ht="16.5" customHeight="1">
      <c r="B293" s="31"/>
      <c r="C293" s="130" t="s">
        <v>2351</v>
      </c>
      <c r="D293" s="130" t="s">
        <v>185</v>
      </c>
      <c r="E293" s="131" t="s">
        <v>2588</v>
      </c>
      <c r="F293" s="132" t="s">
        <v>2589</v>
      </c>
      <c r="G293" s="133" t="s">
        <v>286</v>
      </c>
      <c r="H293" s="134">
        <v>3</v>
      </c>
      <c r="I293" s="135"/>
      <c r="J293" s="136">
        <f t="shared" si="70"/>
        <v>0</v>
      </c>
      <c r="K293" s="132" t="s">
        <v>19</v>
      </c>
      <c r="L293" s="31"/>
      <c r="M293" s="137" t="s">
        <v>19</v>
      </c>
      <c r="N293" s="138" t="s">
        <v>41</v>
      </c>
      <c r="P293" s="139">
        <f t="shared" si="71"/>
        <v>0</v>
      </c>
      <c r="Q293" s="139">
        <v>0</v>
      </c>
      <c r="R293" s="139">
        <f t="shared" si="72"/>
        <v>0</v>
      </c>
      <c r="S293" s="139">
        <v>0</v>
      </c>
      <c r="T293" s="140">
        <f t="shared" si="73"/>
        <v>0</v>
      </c>
      <c r="AR293" s="141" t="s">
        <v>190</v>
      </c>
      <c r="AT293" s="141" t="s">
        <v>185</v>
      </c>
      <c r="AU293" s="141" t="s">
        <v>77</v>
      </c>
      <c r="AY293" s="16" t="s">
        <v>182</v>
      </c>
      <c r="BE293" s="142">
        <f t="shared" si="74"/>
        <v>0</v>
      </c>
      <c r="BF293" s="142">
        <f t="shared" si="75"/>
        <v>0</v>
      </c>
      <c r="BG293" s="142">
        <f t="shared" si="76"/>
        <v>0</v>
      </c>
      <c r="BH293" s="142">
        <f t="shared" si="77"/>
        <v>0</v>
      </c>
      <c r="BI293" s="142">
        <f t="shared" si="78"/>
        <v>0</v>
      </c>
      <c r="BJ293" s="16" t="s">
        <v>77</v>
      </c>
      <c r="BK293" s="142">
        <f t="shared" si="79"/>
        <v>0</v>
      </c>
      <c r="BL293" s="16" t="s">
        <v>190</v>
      </c>
      <c r="BM293" s="141" t="s">
        <v>2590</v>
      </c>
    </row>
    <row r="294" spans="2:65" s="1" customFormat="1" ht="21.75" customHeight="1">
      <c r="B294" s="31"/>
      <c r="C294" s="165" t="s">
        <v>2591</v>
      </c>
      <c r="D294" s="165" t="s">
        <v>277</v>
      </c>
      <c r="E294" s="166" t="s">
        <v>2592</v>
      </c>
      <c r="F294" s="167" t="s">
        <v>2593</v>
      </c>
      <c r="G294" s="168" t="s">
        <v>286</v>
      </c>
      <c r="H294" s="169">
        <v>3</v>
      </c>
      <c r="I294" s="170"/>
      <c r="J294" s="171">
        <f t="shared" si="70"/>
        <v>0</v>
      </c>
      <c r="K294" s="167" t="s">
        <v>19</v>
      </c>
      <c r="L294" s="172"/>
      <c r="M294" s="173" t="s">
        <v>19</v>
      </c>
      <c r="N294" s="174" t="s">
        <v>41</v>
      </c>
      <c r="P294" s="139">
        <f t="shared" si="71"/>
        <v>0</v>
      </c>
      <c r="Q294" s="139">
        <v>0</v>
      </c>
      <c r="R294" s="139">
        <f t="shared" si="72"/>
        <v>0</v>
      </c>
      <c r="S294" s="139">
        <v>0</v>
      </c>
      <c r="T294" s="140">
        <f t="shared" si="73"/>
        <v>0</v>
      </c>
      <c r="AR294" s="141" t="s">
        <v>233</v>
      </c>
      <c r="AT294" s="141" t="s">
        <v>277</v>
      </c>
      <c r="AU294" s="141" t="s">
        <v>77</v>
      </c>
      <c r="AY294" s="16" t="s">
        <v>182</v>
      </c>
      <c r="BE294" s="142">
        <f t="shared" si="74"/>
        <v>0</v>
      </c>
      <c r="BF294" s="142">
        <f t="shared" si="75"/>
        <v>0</v>
      </c>
      <c r="BG294" s="142">
        <f t="shared" si="76"/>
        <v>0</v>
      </c>
      <c r="BH294" s="142">
        <f t="shared" si="77"/>
        <v>0</v>
      </c>
      <c r="BI294" s="142">
        <f t="shared" si="78"/>
        <v>0</v>
      </c>
      <c r="BJ294" s="16" t="s">
        <v>77</v>
      </c>
      <c r="BK294" s="142">
        <f t="shared" si="79"/>
        <v>0</v>
      </c>
      <c r="BL294" s="16" t="s">
        <v>190</v>
      </c>
      <c r="BM294" s="141" t="s">
        <v>2594</v>
      </c>
    </row>
    <row r="295" spans="2:65" s="1" customFormat="1" ht="16.5" customHeight="1">
      <c r="B295" s="31"/>
      <c r="C295" s="130" t="s">
        <v>2354</v>
      </c>
      <c r="D295" s="130" t="s">
        <v>185</v>
      </c>
      <c r="E295" s="131" t="s">
        <v>2595</v>
      </c>
      <c r="F295" s="132" t="s">
        <v>2596</v>
      </c>
      <c r="G295" s="133" t="s">
        <v>286</v>
      </c>
      <c r="H295" s="134">
        <v>1</v>
      </c>
      <c r="I295" s="135"/>
      <c r="J295" s="136">
        <f t="shared" si="70"/>
        <v>0</v>
      </c>
      <c r="K295" s="132" t="s">
        <v>19</v>
      </c>
      <c r="L295" s="31"/>
      <c r="M295" s="137" t="s">
        <v>19</v>
      </c>
      <c r="N295" s="138" t="s">
        <v>41</v>
      </c>
      <c r="P295" s="139">
        <f t="shared" si="71"/>
        <v>0</v>
      </c>
      <c r="Q295" s="139">
        <v>0</v>
      </c>
      <c r="R295" s="139">
        <f t="shared" si="72"/>
        <v>0</v>
      </c>
      <c r="S295" s="139">
        <v>0</v>
      </c>
      <c r="T295" s="140">
        <f t="shared" si="73"/>
        <v>0</v>
      </c>
      <c r="AR295" s="141" t="s">
        <v>190</v>
      </c>
      <c r="AT295" s="141" t="s">
        <v>185</v>
      </c>
      <c r="AU295" s="141" t="s">
        <v>77</v>
      </c>
      <c r="AY295" s="16" t="s">
        <v>182</v>
      </c>
      <c r="BE295" s="142">
        <f t="shared" si="74"/>
        <v>0</v>
      </c>
      <c r="BF295" s="142">
        <f t="shared" si="75"/>
        <v>0</v>
      </c>
      <c r="BG295" s="142">
        <f t="shared" si="76"/>
        <v>0</v>
      </c>
      <c r="BH295" s="142">
        <f t="shared" si="77"/>
        <v>0</v>
      </c>
      <c r="BI295" s="142">
        <f t="shared" si="78"/>
        <v>0</v>
      </c>
      <c r="BJ295" s="16" t="s">
        <v>77</v>
      </c>
      <c r="BK295" s="142">
        <f t="shared" si="79"/>
        <v>0</v>
      </c>
      <c r="BL295" s="16" t="s">
        <v>190</v>
      </c>
      <c r="BM295" s="141" t="s">
        <v>2597</v>
      </c>
    </row>
    <row r="296" spans="2:65" s="1" customFormat="1" ht="21.75" customHeight="1">
      <c r="B296" s="31"/>
      <c r="C296" s="165" t="s">
        <v>2598</v>
      </c>
      <c r="D296" s="165" t="s">
        <v>277</v>
      </c>
      <c r="E296" s="166" t="s">
        <v>2599</v>
      </c>
      <c r="F296" s="167" t="s">
        <v>2600</v>
      </c>
      <c r="G296" s="168" t="s">
        <v>286</v>
      </c>
      <c r="H296" s="169">
        <v>1</v>
      </c>
      <c r="I296" s="170"/>
      <c r="J296" s="171">
        <f t="shared" si="70"/>
        <v>0</v>
      </c>
      <c r="K296" s="167" t="s">
        <v>19</v>
      </c>
      <c r="L296" s="172"/>
      <c r="M296" s="173" t="s">
        <v>19</v>
      </c>
      <c r="N296" s="174" t="s">
        <v>41</v>
      </c>
      <c r="P296" s="139">
        <f t="shared" si="71"/>
        <v>0</v>
      </c>
      <c r="Q296" s="139">
        <v>0</v>
      </c>
      <c r="R296" s="139">
        <f t="shared" si="72"/>
        <v>0</v>
      </c>
      <c r="S296" s="139">
        <v>0</v>
      </c>
      <c r="T296" s="140">
        <f t="shared" si="73"/>
        <v>0</v>
      </c>
      <c r="AR296" s="141" t="s">
        <v>233</v>
      </c>
      <c r="AT296" s="141" t="s">
        <v>277</v>
      </c>
      <c r="AU296" s="141" t="s">
        <v>77</v>
      </c>
      <c r="AY296" s="16" t="s">
        <v>182</v>
      </c>
      <c r="BE296" s="142">
        <f t="shared" si="74"/>
        <v>0</v>
      </c>
      <c r="BF296" s="142">
        <f t="shared" si="75"/>
        <v>0</v>
      </c>
      <c r="BG296" s="142">
        <f t="shared" si="76"/>
        <v>0</v>
      </c>
      <c r="BH296" s="142">
        <f t="shared" si="77"/>
        <v>0</v>
      </c>
      <c r="BI296" s="142">
        <f t="shared" si="78"/>
        <v>0</v>
      </c>
      <c r="BJ296" s="16" t="s">
        <v>77</v>
      </c>
      <c r="BK296" s="142">
        <f t="shared" si="79"/>
        <v>0</v>
      </c>
      <c r="BL296" s="16" t="s">
        <v>190</v>
      </c>
      <c r="BM296" s="141" t="s">
        <v>2601</v>
      </c>
    </row>
    <row r="297" spans="2:65" s="1" customFormat="1" ht="16.5" customHeight="1">
      <c r="B297" s="31"/>
      <c r="C297" s="165" t="s">
        <v>2357</v>
      </c>
      <c r="D297" s="165" t="s">
        <v>277</v>
      </c>
      <c r="E297" s="166" t="s">
        <v>2602</v>
      </c>
      <c r="F297" s="167" t="s">
        <v>2603</v>
      </c>
      <c r="G297" s="168" t="s">
        <v>2181</v>
      </c>
      <c r="H297" s="169">
        <v>1</v>
      </c>
      <c r="I297" s="170"/>
      <c r="J297" s="171">
        <f t="shared" si="70"/>
        <v>0</v>
      </c>
      <c r="K297" s="167" t="s">
        <v>19</v>
      </c>
      <c r="L297" s="172"/>
      <c r="M297" s="173" t="s">
        <v>19</v>
      </c>
      <c r="N297" s="174" t="s">
        <v>41</v>
      </c>
      <c r="P297" s="139">
        <f t="shared" si="71"/>
        <v>0</v>
      </c>
      <c r="Q297" s="139">
        <v>0</v>
      </c>
      <c r="R297" s="139">
        <f t="shared" si="72"/>
        <v>0</v>
      </c>
      <c r="S297" s="139">
        <v>0</v>
      </c>
      <c r="T297" s="140">
        <f t="shared" si="73"/>
        <v>0</v>
      </c>
      <c r="AR297" s="141" t="s">
        <v>233</v>
      </c>
      <c r="AT297" s="141" t="s">
        <v>277</v>
      </c>
      <c r="AU297" s="141" t="s">
        <v>77</v>
      </c>
      <c r="AY297" s="16" t="s">
        <v>182</v>
      </c>
      <c r="BE297" s="142">
        <f t="shared" si="74"/>
        <v>0</v>
      </c>
      <c r="BF297" s="142">
        <f t="shared" si="75"/>
        <v>0</v>
      </c>
      <c r="BG297" s="142">
        <f t="shared" si="76"/>
        <v>0</v>
      </c>
      <c r="BH297" s="142">
        <f t="shared" si="77"/>
        <v>0</v>
      </c>
      <c r="BI297" s="142">
        <f t="shared" si="78"/>
        <v>0</v>
      </c>
      <c r="BJ297" s="16" t="s">
        <v>77</v>
      </c>
      <c r="BK297" s="142">
        <f t="shared" si="79"/>
        <v>0</v>
      </c>
      <c r="BL297" s="16" t="s">
        <v>190</v>
      </c>
      <c r="BM297" s="141" t="s">
        <v>2604</v>
      </c>
    </row>
    <row r="298" spans="2:65" s="1" customFormat="1" ht="16.5" customHeight="1">
      <c r="B298" s="31"/>
      <c r="C298" s="130" t="s">
        <v>2605</v>
      </c>
      <c r="D298" s="130" t="s">
        <v>185</v>
      </c>
      <c r="E298" s="131" t="s">
        <v>2162</v>
      </c>
      <c r="F298" s="132" t="s">
        <v>2163</v>
      </c>
      <c r="G298" s="133" t="s">
        <v>2164</v>
      </c>
      <c r="H298" s="185"/>
      <c r="I298" s="135"/>
      <c r="J298" s="136">
        <f t="shared" si="70"/>
        <v>0</v>
      </c>
      <c r="K298" s="132" t="s">
        <v>19</v>
      </c>
      <c r="L298" s="31"/>
      <c r="M298" s="137" t="s">
        <v>19</v>
      </c>
      <c r="N298" s="138" t="s">
        <v>41</v>
      </c>
      <c r="P298" s="139">
        <f t="shared" si="71"/>
        <v>0</v>
      </c>
      <c r="Q298" s="139">
        <v>0</v>
      </c>
      <c r="R298" s="139">
        <f t="shared" si="72"/>
        <v>0</v>
      </c>
      <c r="S298" s="139">
        <v>0</v>
      </c>
      <c r="T298" s="140">
        <f t="shared" si="73"/>
        <v>0</v>
      </c>
      <c r="AR298" s="141" t="s">
        <v>190</v>
      </c>
      <c r="AT298" s="141" t="s">
        <v>185</v>
      </c>
      <c r="AU298" s="141" t="s">
        <v>77</v>
      </c>
      <c r="AY298" s="16" t="s">
        <v>182</v>
      </c>
      <c r="BE298" s="142">
        <f t="shared" si="74"/>
        <v>0</v>
      </c>
      <c r="BF298" s="142">
        <f t="shared" si="75"/>
        <v>0</v>
      </c>
      <c r="BG298" s="142">
        <f t="shared" si="76"/>
        <v>0</v>
      </c>
      <c r="BH298" s="142">
        <f t="shared" si="77"/>
        <v>0</v>
      </c>
      <c r="BI298" s="142">
        <f t="shared" si="78"/>
        <v>0</v>
      </c>
      <c r="BJ298" s="16" t="s">
        <v>77</v>
      </c>
      <c r="BK298" s="142">
        <f t="shared" si="79"/>
        <v>0</v>
      </c>
      <c r="BL298" s="16" t="s">
        <v>190</v>
      </c>
      <c r="BM298" s="141" t="s">
        <v>2606</v>
      </c>
    </row>
    <row r="299" spans="2:65" s="1" customFormat="1" ht="16.5" customHeight="1">
      <c r="B299" s="31"/>
      <c r="C299" s="130" t="s">
        <v>2360</v>
      </c>
      <c r="D299" s="130" t="s">
        <v>185</v>
      </c>
      <c r="E299" s="131" t="s">
        <v>2607</v>
      </c>
      <c r="F299" s="132" t="s">
        <v>2608</v>
      </c>
      <c r="G299" s="133" t="s">
        <v>286</v>
      </c>
      <c r="H299" s="134">
        <v>60</v>
      </c>
      <c r="I299" s="135"/>
      <c r="J299" s="136">
        <f t="shared" si="70"/>
        <v>0</v>
      </c>
      <c r="K299" s="132" t="s">
        <v>19</v>
      </c>
      <c r="L299" s="31"/>
      <c r="M299" s="137" t="s">
        <v>19</v>
      </c>
      <c r="N299" s="138" t="s">
        <v>41</v>
      </c>
      <c r="P299" s="139">
        <f t="shared" si="71"/>
        <v>0</v>
      </c>
      <c r="Q299" s="139">
        <v>0</v>
      </c>
      <c r="R299" s="139">
        <f t="shared" si="72"/>
        <v>0</v>
      </c>
      <c r="S299" s="139">
        <v>0</v>
      </c>
      <c r="T299" s="140">
        <f t="shared" si="73"/>
        <v>0</v>
      </c>
      <c r="AR299" s="141" t="s">
        <v>190</v>
      </c>
      <c r="AT299" s="141" t="s">
        <v>185</v>
      </c>
      <c r="AU299" s="141" t="s">
        <v>77</v>
      </c>
      <c r="AY299" s="16" t="s">
        <v>182</v>
      </c>
      <c r="BE299" s="142">
        <f t="shared" si="74"/>
        <v>0</v>
      </c>
      <c r="BF299" s="142">
        <f t="shared" si="75"/>
        <v>0</v>
      </c>
      <c r="BG299" s="142">
        <f t="shared" si="76"/>
        <v>0</v>
      </c>
      <c r="BH299" s="142">
        <f t="shared" si="77"/>
        <v>0</v>
      </c>
      <c r="BI299" s="142">
        <f t="shared" si="78"/>
        <v>0</v>
      </c>
      <c r="BJ299" s="16" t="s">
        <v>77</v>
      </c>
      <c r="BK299" s="142">
        <f t="shared" si="79"/>
        <v>0</v>
      </c>
      <c r="BL299" s="16" t="s">
        <v>190</v>
      </c>
      <c r="BM299" s="141" t="s">
        <v>2609</v>
      </c>
    </row>
    <row r="300" spans="2:65" s="1" customFormat="1" ht="16.5" customHeight="1">
      <c r="B300" s="31"/>
      <c r="C300" s="165" t="s">
        <v>2610</v>
      </c>
      <c r="D300" s="165" t="s">
        <v>277</v>
      </c>
      <c r="E300" s="166" t="s">
        <v>2611</v>
      </c>
      <c r="F300" s="167" t="s">
        <v>2612</v>
      </c>
      <c r="G300" s="168" t="s">
        <v>286</v>
      </c>
      <c r="H300" s="169">
        <v>60</v>
      </c>
      <c r="I300" s="170"/>
      <c r="J300" s="171">
        <f t="shared" si="70"/>
        <v>0</v>
      </c>
      <c r="K300" s="167" t="s">
        <v>19</v>
      </c>
      <c r="L300" s="172"/>
      <c r="M300" s="173" t="s">
        <v>19</v>
      </c>
      <c r="N300" s="174" t="s">
        <v>41</v>
      </c>
      <c r="P300" s="139">
        <f t="shared" si="71"/>
        <v>0</v>
      </c>
      <c r="Q300" s="139">
        <v>0</v>
      </c>
      <c r="R300" s="139">
        <f t="shared" si="72"/>
        <v>0</v>
      </c>
      <c r="S300" s="139">
        <v>0</v>
      </c>
      <c r="T300" s="140">
        <f t="shared" si="73"/>
        <v>0</v>
      </c>
      <c r="AR300" s="141" t="s">
        <v>233</v>
      </c>
      <c r="AT300" s="141" t="s">
        <v>277</v>
      </c>
      <c r="AU300" s="141" t="s">
        <v>77</v>
      </c>
      <c r="AY300" s="16" t="s">
        <v>182</v>
      </c>
      <c r="BE300" s="142">
        <f t="shared" si="74"/>
        <v>0</v>
      </c>
      <c r="BF300" s="142">
        <f t="shared" si="75"/>
        <v>0</v>
      </c>
      <c r="BG300" s="142">
        <f t="shared" si="76"/>
        <v>0</v>
      </c>
      <c r="BH300" s="142">
        <f t="shared" si="77"/>
        <v>0</v>
      </c>
      <c r="BI300" s="142">
        <f t="shared" si="78"/>
        <v>0</v>
      </c>
      <c r="BJ300" s="16" t="s">
        <v>77</v>
      </c>
      <c r="BK300" s="142">
        <f t="shared" si="79"/>
        <v>0</v>
      </c>
      <c r="BL300" s="16" t="s">
        <v>190</v>
      </c>
      <c r="BM300" s="141" t="s">
        <v>2613</v>
      </c>
    </row>
    <row r="301" spans="2:65" s="1" customFormat="1" ht="16.5" customHeight="1">
      <c r="B301" s="31"/>
      <c r="C301" s="130" t="s">
        <v>2363</v>
      </c>
      <c r="D301" s="130" t="s">
        <v>185</v>
      </c>
      <c r="E301" s="131" t="s">
        <v>2614</v>
      </c>
      <c r="F301" s="132" t="s">
        <v>2615</v>
      </c>
      <c r="G301" s="133" t="s">
        <v>292</v>
      </c>
      <c r="H301" s="134">
        <v>1800</v>
      </c>
      <c r="I301" s="135"/>
      <c r="J301" s="136">
        <f t="shared" si="70"/>
        <v>0</v>
      </c>
      <c r="K301" s="132" t="s">
        <v>19</v>
      </c>
      <c r="L301" s="31"/>
      <c r="M301" s="137" t="s">
        <v>19</v>
      </c>
      <c r="N301" s="138" t="s">
        <v>41</v>
      </c>
      <c r="P301" s="139">
        <f t="shared" si="71"/>
        <v>0</v>
      </c>
      <c r="Q301" s="139">
        <v>0</v>
      </c>
      <c r="R301" s="139">
        <f t="shared" si="72"/>
        <v>0</v>
      </c>
      <c r="S301" s="139">
        <v>0</v>
      </c>
      <c r="T301" s="140">
        <f t="shared" si="73"/>
        <v>0</v>
      </c>
      <c r="AR301" s="141" t="s">
        <v>190</v>
      </c>
      <c r="AT301" s="141" t="s">
        <v>185</v>
      </c>
      <c r="AU301" s="141" t="s">
        <v>77</v>
      </c>
      <c r="AY301" s="16" t="s">
        <v>182</v>
      </c>
      <c r="BE301" s="142">
        <f t="shared" si="74"/>
        <v>0</v>
      </c>
      <c r="BF301" s="142">
        <f t="shared" si="75"/>
        <v>0</v>
      </c>
      <c r="BG301" s="142">
        <f t="shared" si="76"/>
        <v>0</v>
      </c>
      <c r="BH301" s="142">
        <f t="shared" si="77"/>
        <v>0</v>
      </c>
      <c r="BI301" s="142">
        <f t="shared" si="78"/>
        <v>0</v>
      </c>
      <c r="BJ301" s="16" t="s">
        <v>77</v>
      </c>
      <c r="BK301" s="142">
        <f t="shared" si="79"/>
        <v>0</v>
      </c>
      <c r="BL301" s="16" t="s">
        <v>190</v>
      </c>
      <c r="BM301" s="141" t="s">
        <v>2616</v>
      </c>
    </row>
    <row r="302" spans="2:65" s="1" customFormat="1" ht="16.5" customHeight="1">
      <c r="B302" s="31"/>
      <c r="C302" s="165" t="s">
        <v>2617</v>
      </c>
      <c r="D302" s="165" t="s">
        <v>277</v>
      </c>
      <c r="E302" s="166" t="s">
        <v>2618</v>
      </c>
      <c r="F302" s="167" t="s">
        <v>2619</v>
      </c>
      <c r="G302" s="168" t="s">
        <v>292</v>
      </c>
      <c r="H302" s="169">
        <v>34.5</v>
      </c>
      <c r="I302" s="170"/>
      <c r="J302" s="171">
        <f t="shared" si="70"/>
        <v>0</v>
      </c>
      <c r="K302" s="167" t="s">
        <v>19</v>
      </c>
      <c r="L302" s="172"/>
      <c r="M302" s="173" t="s">
        <v>19</v>
      </c>
      <c r="N302" s="174" t="s">
        <v>41</v>
      </c>
      <c r="P302" s="139">
        <f t="shared" si="71"/>
        <v>0</v>
      </c>
      <c r="Q302" s="139">
        <v>0</v>
      </c>
      <c r="R302" s="139">
        <f t="shared" si="72"/>
        <v>0</v>
      </c>
      <c r="S302" s="139">
        <v>0</v>
      </c>
      <c r="T302" s="140">
        <f t="shared" si="73"/>
        <v>0</v>
      </c>
      <c r="AR302" s="141" t="s">
        <v>233</v>
      </c>
      <c r="AT302" s="141" t="s">
        <v>277</v>
      </c>
      <c r="AU302" s="141" t="s">
        <v>77</v>
      </c>
      <c r="AY302" s="16" t="s">
        <v>182</v>
      </c>
      <c r="BE302" s="142">
        <f t="shared" si="74"/>
        <v>0</v>
      </c>
      <c r="BF302" s="142">
        <f t="shared" si="75"/>
        <v>0</v>
      </c>
      <c r="BG302" s="142">
        <f t="shared" si="76"/>
        <v>0</v>
      </c>
      <c r="BH302" s="142">
        <f t="shared" si="77"/>
        <v>0</v>
      </c>
      <c r="BI302" s="142">
        <f t="shared" si="78"/>
        <v>0</v>
      </c>
      <c r="BJ302" s="16" t="s">
        <v>77</v>
      </c>
      <c r="BK302" s="142">
        <f t="shared" si="79"/>
        <v>0</v>
      </c>
      <c r="BL302" s="16" t="s">
        <v>190</v>
      </c>
      <c r="BM302" s="141" t="s">
        <v>2620</v>
      </c>
    </row>
    <row r="303" spans="2:65" s="1" customFormat="1" ht="16.5" customHeight="1">
      <c r="B303" s="31"/>
      <c r="C303" s="165" t="s">
        <v>2366</v>
      </c>
      <c r="D303" s="165" t="s">
        <v>277</v>
      </c>
      <c r="E303" s="166" t="s">
        <v>2621</v>
      </c>
      <c r="F303" s="167" t="s">
        <v>2622</v>
      </c>
      <c r="G303" s="168" t="s">
        <v>292</v>
      </c>
      <c r="H303" s="169">
        <v>1725</v>
      </c>
      <c r="I303" s="170"/>
      <c r="J303" s="171">
        <f t="shared" si="70"/>
        <v>0</v>
      </c>
      <c r="K303" s="167" t="s">
        <v>19</v>
      </c>
      <c r="L303" s="172"/>
      <c r="M303" s="173" t="s">
        <v>19</v>
      </c>
      <c r="N303" s="174" t="s">
        <v>41</v>
      </c>
      <c r="P303" s="139">
        <f t="shared" si="71"/>
        <v>0</v>
      </c>
      <c r="Q303" s="139">
        <v>0</v>
      </c>
      <c r="R303" s="139">
        <f t="shared" si="72"/>
        <v>0</v>
      </c>
      <c r="S303" s="139">
        <v>0</v>
      </c>
      <c r="T303" s="140">
        <f t="shared" si="73"/>
        <v>0</v>
      </c>
      <c r="AR303" s="141" t="s">
        <v>233</v>
      </c>
      <c r="AT303" s="141" t="s">
        <v>277</v>
      </c>
      <c r="AU303" s="141" t="s">
        <v>77</v>
      </c>
      <c r="AY303" s="16" t="s">
        <v>182</v>
      </c>
      <c r="BE303" s="142">
        <f t="shared" si="74"/>
        <v>0</v>
      </c>
      <c r="BF303" s="142">
        <f t="shared" si="75"/>
        <v>0</v>
      </c>
      <c r="BG303" s="142">
        <f t="shared" si="76"/>
        <v>0</v>
      </c>
      <c r="BH303" s="142">
        <f t="shared" si="77"/>
        <v>0</v>
      </c>
      <c r="BI303" s="142">
        <f t="shared" si="78"/>
        <v>0</v>
      </c>
      <c r="BJ303" s="16" t="s">
        <v>77</v>
      </c>
      <c r="BK303" s="142">
        <f t="shared" si="79"/>
        <v>0</v>
      </c>
      <c r="BL303" s="16" t="s">
        <v>190</v>
      </c>
      <c r="BM303" s="141" t="s">
        <v>2623</v>
      </c>
    </row>
    <row r="304" spans="2:65" s="1" customFormat="1" ht="16.5" customHeight="1">
      <c r="B304" s="31"/>
      <c r="C304" s="165" t="s">
        <v>2624</v>
      </c>
      <c r="D304" s="165" t="s">
        <v>277</v>
      </c>
      <c r="E304" s="166" t="s">
        <v>2625</v>
      </c>
      <c r="F304" s="167" t="s">
        <v>2626</v>
      </c>
      <c r="G304" s="168" t="s">
        <v>292</v>
      </c>
      <c r="H304" s="169">
        <v>287.5</v>
      </c>
      <c r="I304" s="170"/>
      <c r="J304" s="171">
        <f t="shared" si="70"/>
        <v>0</v>
      </c>
      <c r="K304" s="167" t="s">
        <v>19</v>
      </c>
      <c r="L304" s="172"/>
      <c r="M304" s="173" t="s">
        <v>19</v>
      </c>
      <c r="N304" s="174" t="s">
        <v>41</v>
      </c>
      <c r="P304" s="139">
        <f t="shared" si="71"/>
        <v>0</v>
      </c>
      <c r="Q304" s="139">
        <v>0</v>
      </c>
      <c r="R304" s="139">
        <f t="shared" si="72"/>
        <v>0</v>
      </c>
      <c r="S304" s="139">
        <v>0</v>
      </c>
      <c r="T304" s="140">
        <f t="shared" si="73"/>
        <v>0</v>
      </c>
      <c r="AR304" s="141" t="s">
        <v>233</v>
      </c>
      <c r="AT304" s="141" t="s">
        <v>277</v>
      </c>
      <c r="AU304" s="141" t="s">
        <v>77</v>
      </c>
      <c r="AY304" s="16" t="s">
        <v>182</v>
      </c>
      <c r="BE304" s="142">
        <f t="shared" si="74"/>
        <v>0</v>
      </c>
      <c r="BF304" s="142">
        <f t="shared" si="75"/>
        <v>0</v>
      </c>
      <c r="BG304" s="142">
        <f t="shared" si="76"/>
        <v>0</v>
      </c>
      <c r="BH304" s="142">
        <f t="shared" si="77"/>
        <v>0</v>
      </c>
      <c r="BI304" s="142">
        <f t="shared" si="78"/>
        <v>0</v>
      </c>
      <c r="BJ304" s="16" t="s">
        <v>77</v>
      </c>
      <c r="BK304" s="142">
        <f t="shared" si="79"/>
        <v>0</v>
      </c>
      <c r="BL304" s="16" t="s">
        <v>190</v>
      </c>
      <c r="BM304" s="141" t="s">
        <v>2627</v>
      </c>
    </row>
    <row r="305" spans="2:65" s="1" customFormat="1" ht="16.5" customHeight="1">
      <c r="B305" s="31"/>
      <c r="C305" s="165" t="s">
        <v>2369</v>
      </c>
      <c r="D305" s="165" t="s">
        <v>277</v>
      </c>
      <c r="E305" s="166" t="s">
        <v>2628</v>
      </c>
      <c r="F305" s="167" t="s">
        <v>2629</v>
      </c>
      <c r="G305" s="168" t="s">
        <v>2630</v>
      </c>
      <c r="H305" s="169">
        <v>20</v>
      </c>
      <c r="I305" s="170"/>
      <c r="J305" s="171">
        <f t="shared" si="70"/>
        <v>0</v>
      </c>
      <c r="K305" s="167" t="s">
        <v>19</v>
      </c>
      <c r="L305" s="172"/>
      <c r="M305" s="173" t="s">
        <v>19</v>
      </c>
      <c r="N305" s="174" t="s">
        <v>41</v>
      </c>
      <c r="P305" s="139">
        <f t="shared" si="71"/>
        <v>0</v>
      </c>
      <c r="Q305" s="139">
        <v>0</v>
      </c>
      <c r="R305" s="139">
        <f t="shared" si="72"/>
        <v>0</v>
      </c>
      <c r="S305" s="139">
        <v>0</v>
      </c>
      <c r="T305" s="140">
        <f t="shared" si="73"/>
        <v>0</v>
      </c>
      <c r="AR305" s="141" t="s">
        <v>233</v>
      </c>
      <c r="AT305" s="141" t="s">
        <v>277</v>
      </c>
      <c r="AU305" s="141" t="s">
        <v>77</v>
      </c>
      <c r="AY305" s="16" t="s">
        <v>182</v>
      </c>
      <c r="BE305" s="142">
        <f t="shared" si="74"/>
        <v>0</v>
      </c>
      <c r="BF305" s="142">
        <f t="shared" si="75"/>
        <v>0</v>
      </c>
      <c r="BG305" s="142">
        <f t="shared" si="76"/>
        <v>0</v>
      </c>
      <c r="BH305" s="142">
        <f t="shared" si="77"/>
        <v>0</v>
      </c>
      <c r="BI305" s="142">
        <f t="shared" si="78"/>
        <v>0</v>
      </c>
      <c r="BJ305" s="16" t="s">
        <v>77</v>
      </c>
      <c r="BK305" s="142">
        <f t="shared" si="79"/>
        <v>0</v>
      </c>
      <c r="BL305" s="16" t="s">
        <v>190</v>
      </c>
      <c r="BM305" s="141" t="s">
        <v>2631</v>
      </c>
    </row>
    <row r="306" spans="2:65" s="1" customFormat="1" ht="16.5" customHeight="1">
      <c r="B306" s="31"/>
      <c r="C306" s="130" t="s">
        <v>2632</v>
      </c>
      <c r="D306" s="130" t="s">
        <v>185</v>
      </c>
      <c r="E306" s="131" t="s">
        <v>2633</v>
      </c>
      <c r="F306" s="132" t="s">
        <v>2634</v>
      </c>
      <c r="G306" s="133" t="s">
        <v>286</v>
      </c>
      <c r="H306" s="134">
        <v>45</v>
      </c>
      <c r="I306" s="135"/>
      <c r="J306" s="136">
        <f t="shared" si="70"/>
        <v>0</v>
      </c>
      <c r="K306" s="132" t="s">
        <v>19</v>
      </c>
      <c r="L306" s="31"/>
      <c r="M306" s="137" t="s">
        <v>19</v>
      </c>
      <c r="N306" s="138" t="s">
        <v>41</v>
      </c>
      <c r="P306" s="139">
        <f t="shared" si="71"/>
        <v>0</v>
      </c>
      <c r="Q306" s="139">
        <v>0</v>
      </c>
      <c r="R306" s="139">
        <f t="shared" si="72"/>
        <v>0</v>
      </c>
      <c r="S306" s="139">
        <v>0</v>
      </c>
      <c r="T306" s="140">
        <f t="shared" si="73"/>
        <v>0</v>
      </c>
      <c r="AR306" s="141" t="s">
        <v>190</v>
      </c>
      <c r="AT306" s="141" t="s">
        <v>185</v>
      </c>
      <c r="AU306" s="141" t="s">
        <v>77</v>
      </c>
      <c r="AY306" s="16" t="s">
        <v>182</v>
      </c>
      <c r="BE306" s="142">
        <f t="shared" si="74"/>
        <v>0</v>
      </c>
      <c r="BF306" s="142">
        <f t="shared" si="75"/>
        <v>0</v>
      </c>
      <c r="BG306" s="142">
        <f t="shared" si="76"/>
        <v>0</v>
      </c>
      <c r="BH306" s="142">
        <f t="shared" si="77"/>
        <v>0</v>
      </c>
      <c r="BI306" s="142">
        <f t="shared" si="78"/>
        <v>0</v>
      </c>
      <c r="BJ306" s="16" t="s">
        <v>77</v>
      </c>
      <c r="BK306" s="142">
        <f t="shared" si="79"/>
        <v>0</v>
      </c>
      <c r="BL306" s="16" t="s">
        <v>190</v>
      </c>
      <c r="BM306" s="141" t="s">
        <v>2635</v>
      </c>
    </row>
    <row r="307" spans="2:65" s="1" customFormat="1" ht="16.5" customHeight="1">
      <c r="B307" s="31"/>
      <c r="C307" s="165" t="s">
        <v>2372</v>
      </c>
      <c r="D307" s="165" t="s">
        <v>277</v>
      </c>
      <c r="E307" s="166" t="s">
        <v>2636</v>
      </c>
      <c r="F307" s="167" t="s">
        <v>2637</v>
      </c>
      <c r="G307" s="168" t="s">
        <v>286</v>
      </c>
      <c r="H307" s="169">
        <v>45</v>
      </c>
      <c r="I307" s="170"/>
      <c r="J307" s="171">
        <f t="shared" si="70"/>
        <v>0</v>
      </c>
      <c r="K307" s="167" t="s">
        <v>19</v>
      </c>
      <c r="L307" s="172"/>
      <c r="M307" s="173" t="s">
        <v>19</v>
      </c>
      <c r="N307" s="174" t="s">
        <v>41</v>
      </c>
      <c r="P307" s="139">
        <f t="shared" si="71"/>
        <v>0</v>
      </c>
      <c r="Q307" s="139">
        <v>0</v>
      </c>
      <c r="R307" s="139">
        <f t="shared" si="72"/>
        <v>0</v>
      </c>
      <c r="S307" s="139">
        <v>0</v>
      </c>
      <c r="T307" s="140">
        <f t="shared" si="73"/>
        <v>0</v>
      </c>
      <c r="AR307" s="141" t="s">
        <v>233</v>
      </c>
      <c r="AT307" s="141" t="s">
        <v>277</v>
      </c>
      <c r="AU307" s="141" t="s">
        <v>77</v>
      </c>
      <c r="AY307" s="16" t="s">
        <v>182</v>
      </c>
      <c r="BE307" s="142">
        <f t="shared" si="74"/>
        <v>0</v>
      </c>
      <c r="BF307" s="142">
        <f t="shared" si="75"/>
        <v>0</v>
      </c>
      <c r="BG307" s="142">
        <f t="shared" si="76"/>
        <v>0</v>
      </c>
      <c r="BH307" s="142">
        <f t="shared" si="77"/>
        <v>0</v>
      </c>
      <c r="BI307" s="142">
        <f t="shared" si="78"/>
        <v>0</v>
      </c>
      <c r="BJ307" s="16" t="s">
        <v>77</v>
      </c>
      <c r="BK307" s="142">
        <f t="shared" si="79"/>
        <v>0</v>
      </c>
      <c r="BL307" s="16" t="s">
        <v>190</v>
      </c>
      <c r="BM307" s="141" t="s">
        <v>2638</v>
      </c>
    </row>
    <row r="308" spans="2:65" s="1" customFormat="1" ht="16.5" customHeight="1">
      <c r="B308" s="31"/>
      <c r="C308" s="165" t="s">
        <v>2639</v>
      </c>
      <c r="D308" s="165" t="s">
        <v>277</v>
      </c>
      <c r="E308" s="166" t="s">
        <v>2640</v>
      </c>
      <c r="F308" s="167" t="s">
        <v>2641</v>
      </c>
      <c r="G308" s="168" t="s">
        <v>286</v>
      </c>
      <c r="H308" s="169">
        <v>45</v>
      </c>
      <c r="I308" s="170"/>
      <c r="J308" s="171">
        <f t="shared" si="70"/>
        <v>0</v>
      </c>
      <c r="K308" s="167" t="s">
        <v>19</v>
      </c>
      <c r="L308" s="172"/>
      <c r="M308" s="173" t="s">
        <v>19</v>
      </c>
      <c r="N308" s="174" t="s">
        <v>41</v>
      </c>
      <c r="P308" s="139">
        <f t="shared" si="71"/>
        <v>0</v>
      </c>
      <c r="Q308" s="139">
        <v>0</v>
      </c>
      <c r="R308" s="139">
        <f t="shared" si="72"/>
        <v>0</v>
      </c>
      <c r="S308" s="139">
        <v>0</v>
      </c>
      <c r="T308" s="140">
        <f t="shared" si="73"/>
        <v>0</v>
      </c>
      <c r="AR308" s="141" t="s">
        <v>233</v>
      </c>
      <c r="AT308" s="141" t="s">
        <v>277</v>
      </c>
      <c r="AU308" s="141" t="s">
        <v>77</v>
      </c>
      <c r="AY308" s="16" t="s">
        <v>182</v>
      </c>
      <c r="BE308" s="142">
        <f t="shared" si="74"/>
        <v>0</v>
      </c>
      <c r="BF308" s="142">
        <f t="shared" si="75"/>
        <v>0</v>
      </c>
      <c r="BG308" s="142">
        <f t="shared" si="76"/>
        <v>0</v>
      </c>
      <c r="BH308" s="142">
        <f t="shared" si="77"/>
        <v>0</v>
      </c>
      <c r="BI308" s="142">
        <f t="shared" si="78"/>
        <v>0</v>
      </c>
      <c r="BJ308" s="16" t="s">
        <v>77</v>
      </c>
      <c r="BK308" s="142">
        <f t="shared" si="79"/>
        <v>0</v>
      </c>
      <c r="BL308" s="16" t="s">
        <v>190</v>
      </c>
      <c r="BM308" s="141" t="s">
        <v>2642</v>
      </c>
    </row>
    <row r="309" spans="2:65" s="1" customFormat="1" ht="24.2" customHeight="1">
      <c r="B309" s="31"/>
      <c r="C309" s="165" t="s">
        <v>2375</v>
      </c>
      <c r="D309" s="165" t="s">
        <v>277</v>
      </c>
      <c r="E309" s="166" t="s">
        <v>2643</v>
      </c>
      <c r="F309" s="167" t="s">
        <v>2644</v>
      </c>
      <c r="G309" s="168" t="s">
        <v>286</v>
      </c>
      <c r="H309" s="169">
        <v>45</v>
      </c>
      <c r="I309" s="170"/>
      <c r="J309" s="171">
        <f t="shared" si="70"/>
        <v>0</v>
      </c>
      <c r="K309" s="167" t="s">
        <v>19</v>
      </c>
      <c r="L309" s="172"/>
      <c r="M309" s="173" t="s">
        <v>19</v>
      </c>
      <c r="N309" s="174" t="s">
        <v>41</v>
      </c>
      <c r="P309" s="139">
        <f t="shared" si="71"/>
        <v>0</v>
      </c>
      <c r="Q309" s="139">
        <v>0</v>
      </c>
      <c r="R309" s="139">
        <f t="shared" si="72"/>
        <v>0</v>
      </c>
      <c r="S309" s="139">
        <v>0</v>
      </c>
      <c r="T309" s="140">
        <f t="shared" si="73"/>
        <v>0</v>
      </c>
      <c r="AR309" s="141" t="s">
        <v>233</v>
      </c>
      <c r="AT309" s="141" t="s">
        <v>277</v>
      </c>
      <c r="AU309" s="141" t="s">
        <v>77</v>
      </c>
      <c r="AY309" s="16" t="s">
        <v>182</v>
      </c>
      <c r="BE309" s="142">
        <f t="shared" si="74"/>
        <v>0</v>
      </c>
      <c r="BF309" s="142">
        <f t="shared" si="75"/>
        <v>0</v>
      </c>
      <c r="BG309" s="142">
        <f t="shared" si="76"/>
        <v>0</v>
      </c>
      <c r="BH309" s="142">
        <f t="shared" si="77"/>
        <v>0</v>
      </c>
      <c r="BI309" s="142">
        <f t="shared" si="78"/>
        <v>0</v>
      </c>
      <c r="BJ309" s="16" t="s">
        <v>77</v>
      </c>
      <c r="BK309" s="142">
        <f t="shared" si="79"/>
        <v>0</v>
      </c>
      <c r="BL309" s="16" t="s">
        <v>190</v>
      </c>
      <c r="BM309" s="141" t="s">
        <v>2645</v>
      </c>
    </row>
    <row r="310" spans="2:65" s="1" customFormat="1" ht="21.75" customHeight="1">
      <c r="B310" s="31"/>
      <c r="C310" s="165" t="s">
        <v>2646</v>
      </c>
      <c r="D310" s="165" t="s">
        <v>277</v>
      </c>
      <c r="E310" s="166" t="s">
        <v>2647</v>
      </c>
      <c r="F310" s="167" t="s">
        <v>2648</v>
      </c>
      <c r="G310" s="168" t="s">
        <v>286</v>
      </c>
      <c r="H310" s="169">
        <v>45</v>
      </c>
      <c r="I310" s="170"/>
      <c r="J310" s="171">
        <f t="shared" si="70"/>
        <v>0</v>
      </c>
      <c r="K310" s="167" t="s">
        <v>19</v>
      </c>
      <c r="L310" s="172"/>
      <c r="M310" s="173" t="s">
        <v>19</v>
      </c>
      <c r="N310" s="174" t="s">
        <v>41</v>
      </c>
      <c r="P310" s="139">
        <f t="shared" si="71"/>
        <v>0</v>
      </c>
      <c r="Q310" s="139">
        <v>0</v>
      </c>
      <c r="R310" s="139">
        <f t="shared" si="72"/>
        <v>0</v>
      </c>
      <c r="S310" s="139">
        <v>0</v>
      </c>
      <c r="T310" s="140">
        <f t="shared" si="73"/>
        <v>0</v>
      </c>
      <c r="AR310" s="141" t="s">
        <v>233</v>
      </c>
      <c r="AT310" s="141" t="s">
        <v>277</v>
      </c>
      <c r="AU310" s="141" t="s">
        <v>77</v>
      </c>
      <c r="AY310" s="16" t="s">
        <v>182</v>
      </c>
      <c r="BE310" s="142">
        <f t="shared" si="74"/>
        <v>0</v>
      </c>
      <c r="BF310" s="142">
        <f t="shared" si="75"/>
        <v>0</v>
      </c>
      <c r="BG310" s="142">
        <f t="shared" si="76"/>
        <v>0</v>
      </c>
      <c r="BH310" s="142">
        <f t="shared" si="77"/>
        <v>0</v>
      </c>
      <c r="BI310" s="142">
        <f t="shared" si="78"/>
        <v>0</v>
      </c>
      <c r="BJ310" s="16" t="s">
        <v>77</v>
      </c>
      <c r="BK310" s="142">
        <f t="shared" si="79"/>
        <v>0</v>
      </c>
      <c r="BL310" s="16" t="s">
        <v>190</v>
      </c>
      <c r="BM310" s="141" t="s">
        <v>2649</v>
      </c>
    </row>
    <row r="311" spans="2:65" s="1" customFormat="1" ht="16.5" customHeight="1">
      <c r="B311" s="31"/>
      <c r="C311" s="130" t="s">
        <v>2378</v>
      </c>
      <c r="D311" s="130" t="s">
        <v>185</v>
      </c>
      <c r="E311" s="131" t="s">
        <v>2633</v>
      </c>
      <c r="F311" s="132" t="s">
        <v>2634</v>
      </c>
      <c r="G311" s="133" t="s">
        <v>286</v>
      </c>
      <c r="H311" s="134">
        <v>20</v>
      </c>
      <c r="I311" s="135"/>
      <c r="J311" s="136">
        <f t="shared" si="70"/>
        <v>0</v>
      </c>
      <c r="K311" s="132" t="s">
        <v>19</v>
      </c>
      <c r="L311" s="31"/>
      <c r="M311" s="137" t="s">
        <v>19</v>
      </c>
      <c r="N311" s="138" t="s">
        <v>41</v>
      </c>
      <c r="P311" s="139">
        <f t="shared" si="71"/>
        <v>0</v>
      </c>
      <c r="Q311" s="139">
        <v>0</v>
      </c>
      <c r="R311" s="139">
        <f t="shared" si="72"/>
        <v>0</v>
      </c>
      <c r="S311" s="139">
        <v>0</v>
      </c>
      <c r="T311" s="140">
        <f t="shared" si="73"/>
        <v>0</v>
      </c>
      <c r="AR311" s="141" t="s">
        <v>190</v>
      </c>
      <c r="AT311" s="141" t="s">
        <v>185</v>
      </c>
      <c r="AU311" s="141" t="s">
        <v>77</v>
      </c>
      <c r="AY311" s="16" t="s">
        <v>182</v>
      </c>
      <c r="BE311" s="142">
        <f t="shared" si="74"/>
        <v>0</v>
      </c>
      <c r="BF311" s="142">
        <f t="shared" si="75"/>
        <v>0</v>
      </c>
      <c r="BG311" s="142">
        <f t="shared" si="76"/>
        <v>0</v>
      </c>
      <c r="BH311" s="142">
        <f t="shared" si="77"/>
        <v>0</v>
      </c>
      <c r="BI311" s="142">
        <f t="shared" si="78"/>
        <v>0</v>
      </c>
      <c r="BJ311" s="16" t="s">
        <v>77</v>
      </c>
      <c r="BK311" s="142">
        <f t="shared" si="79"/>
        <v>0</v>
      </c>
      <c r="BL311" s="16" t="s">
        <v>190</v>
      </c>
      <c r="BM311" s="141" t="s">
        <v>2650</v>
      </c>
    </row>
    <row r="312" spans="2:65" s="1" customFormat="1" ht="16.5" customHeight="1">
      <c r="B312" s="31"/>
      <c r="C312" s="165" t="s">
        <v>2651</v>
      </c>
      <c r="D312" s="165" t="s">
        <v>277</v>
      </c>
      <c r="E312" s="166" t="s">
        <v>2636</v>
      </c>
      <c r="F312" s="167" t="s">
        <v>2637</v>
      </c>
      <c r="G312" s="168" t="s">
        <v>286</v>
      </c>
      <c r="H312" s="169">
        <v>20</v>
      </c>
      <c r="I312" s="170"/>
      <c r="J312" s="171">
        <f t="shared" si="70"/>
        <v>0</v>
      </c>
      <c r="K312" s="167" t="s">
        <v>19</v>
      </c>
      <c r="L312" s="172"/>
      <c r="M312" s="173" t="s">
        <v>19</v>
      </c>
      <c r="N312" s="174" t="s">
        <v>41</v>
      </c>
      <c r="P312" s="139">
        <f t="shared" si="71"/>
        <v>0</v>
      </c>
      <c r="Q312" s="139">
        <v>0</v>
      </c>
      <c r="R312" s="139">
        <f t="shared" si="72"/>
        <v>0</v>
      </c>
      <c r="S312" s="139">
        <v>0</v>
      </c>
      <c r="T312" s="140">
        <f t="shared" si="73"/>
        <v>0</v>
      </c>
      <c r="AR312" s="141" t="s">
        <v>233</v>
      </c>
      <c r="AT312" s="141" t="s">
        <v>277</v>
      </c>
      <c r="AU312" s="141" t="s">
        <v>77</v>
      </c>
      <c r="AY312" s="16" t="s">
        <v>182</v>
      </c>
      <c r="BE312" s="142">
        <f t="shared" si="74"/>
        <v>0</v>
      </c>
      <c r="BF312" s="142">
        <f t="shared" si="75"/>
        <v>0</v>
      </c>
      <c r="BG312" s="142">
        <f t="shared" si="76"/>
        <v>0</v>
      </c>
      <c r="BH312" s="142">
        <f t="shared" si="77"/>
        <v>0</v>
      </c>
      <c r="BI312" s="142">
        <f t="shared" si="78"/>
        <v>0</v>
      </c>
      <c r="BJ312" s="16" t="s">
        <v>77</v>
      </c>
      <c r="BK312" s="142">
        <f t="shared" si="79"/>
        <v>0</v>
      </c>
      <c r="BL312" s="16" t="s">
        <v>190</v>
      </c>
      <c r="BM312" s="141" t="s">
        <v>2652</v>
      </c>
    </row>
    <row r="313" spans="2:65" s="1" customFormat="1" ht="16.5" customHeight="1">
      <c r="B313" s="31"/>
      <c r="C313" s="165" t="s">
        <v>2381</v>
      </c>
      <c r="D313" s="165" t="s">
        <v>277</v>
      </c>
      <c r="E313" s="166" t="s">
        <v>2640</v>
      </c>
      <c r="F313" s="167" t="s">
        <v>2641</v>
      </c>
      <c r="G313" s="168" t="s">
        <v>286</v>
      </c>
      <c r="H313" s="169">
        <v>20</v>
      </c>
      <c r="I313" s="170"/>
      <c r="J313" s="171">
        <f t="shared" si="70"/>
        <v>0</v>
      </c>
      <c r="K313" s="167" t="s">
        <v>19</v>
      </c>
      <c r="L313" s="172"/>
      <c r="M313" s="173" t="s">
        <v>19</v>
      </c>
      <c r="N313" s="174" t="s">
        <v>41</v>
      </c>
      <c r="P313" s="139">
        <f t="shared" si="71"/>
        <v>0</v>
      </c>
      <c r="Q313" s="139">
        <v>0</v>
      </c>
      <c r="R313" s="139">
        <f t="shared" si="72"/>
        <v>0</v>
      </c>
      <c r="S313" s="139">
        <v>0</v>
      </c>
      <c r="T313" s="140">
        <f t="shared" si="73"/>
        <v>0</v>
      </c>
      <c r="AR313" s="141" t="s">
        <v>233</v>
      </c>
      <c r="AT313" s="141" t="s">
        <v>277</v>
      </c>
      <c r="AU313" s="141" t="s">
        <v>77</v>
      </c>
      <c r="AY313" s="16" t="s">
        <v>182</v>
      </c>
      <c r="BE313" s="142">
        <f t="shared" si="74"/>
        <v>0</v>
      </c>
      <c r="BF313" s="142">
        <f t="shared" si="75"/>
        <v>0</v>
      </c>
      <c r="BG313" s="142">
        <f t="shared" si="76"/>
        <v>0</v>
      </c>
      <c r="BH313" s="142">
        <f t="shared" si="77"/>
        <v>0</v>
      </c>
      <c r="BI313" s="142">
        <f t="shared" si="78"/>
        <v>0</v>
      </c>
      <c r="BJ313" s="16" t="s">
        <v>77</v>
      </c>
      <c r="BK313" s="142">
        <f t="shared" si="79"/>
        <v>0</v>
      </c>
      <c r="BL313" s="16" t="s">
        <v>190</v>
      </c>
      <c r="BM313" s="141" t="s">
        <v>2653</v>
      </c>
    </row>
    <row r="314" spans="2:65" s="1" customFormat="1" ht="21.75" customHeight="1">
      <c r="B314" s="31"/>
      <c r="C314" s="165" t="s">
        <v>2654</v>
      </c>
      <c r="D314" s="165" t="s">
        <v>277</v>
      </c>
      <c r="E314" s="166" t="s">
        <v>2655</v>
      </c>
      <c r="F314" s="167" t="s">
        <v>2656</v>
      </c>
      <c r="G314" s="168" t="s">
        <v>286</v>
      </c>
      <c r="H314" s="169">
        <v>20</v>
      </c>
      <c r="I314" s="170"/>
      <c r="J314" s="171">
        <f t="shared" si="70"/>
        <v>0</v>
      </c>
      <c r="K314" s="167" t="s">
        <v>19</v>
      </c>
      <c r="L314" s="172"/>
      <c r="M314" s="173" t="s">
        <v>19</v>
      </c>
      <c r="N314" s="174" t="s">
        <v>41</v>
      </c>
      <c r="P314" s="139">
        <f t="shared" si="71"/>
        <v>0</v>
      </c>
      <c r="Q314" s="139">
        <v>0</v>
      </c>
      <c r="R314" s="139">
        <f t="shared" si="72"/>
        <v>0</v>
      </c>
      <c r="S314" s="139">
        <v>0</v>
      </c>
      <c r="T314" s="140">
        <f t="shared" si="73"/>
        <v>0</v>
      </c>
      <c r="AR314" s="141" t="s">
        <v>233</v>
      </c>
      <c r="AT314" s="141" t="s">
        <v>277</v>
      </c>
      <c r="AU314" s="141" t="s">
        <v>77</v>
      </c>
      <c r="AY314" s="16" t="s">
        <v>182</v>
      </c>
      <c r="BE314" s="142">
        <f t="shared" si="74"/>
        <v>0</v>
      </c>
      <c r="BF314" s="142">
        <f t="shared" si="75"/>
        <v>0</v>
      </c>
      <c r="BG314" s="142">
        <f t="shared" si="76"/>
        <v>0</v>
      </c>
      <c r="BH314" s="142">
        <f t="shared" si="77"/>
        <v>0</v>
      </c>
      <c r="BI314" s="142">
        <f t="shared" si="78"/>
        <v>0</v>
      </c>
      <c r="BJ314" s="16" t="s">
        <v>77</v>
      </c>
      <c r="BK314" s="142">
        <f t="shared" si="79"/>
        <v>0</v>
      </c>
      <c r="BL314" s="16" t="s">
        <v>190</v>
      </c>
      <c r="BM314" s="141" t="s">
        <v>2657</v>
      </c>
    </row>
    <row r="315" spans="2:65" s="1" customFormat="1" ht="21.75" customHeight="1">
      <c r="B315" s="31"/>
      <c r="C315" s="165" t="s">
        <v>2384</v>
      </c>
      <c r="D315" s="165" t="s">
        <v>277</v>
      </c>
      <c r="E315" s="166" t="s">
        <v>2647</v>
      </c>
      <c r="F315" s="167" t="s">
        <v>2648</v>
      </c>
      <c r="G315" s="168" t="s">
        <v>286</v>
      </c>
      <c r="H315" s="169">
        <v>20</v>
      </c>
      <c r="I315" s="170"/>
      <c r="J315" s="171">
        <f t="shared" si="70"/>
        <v>0</v>
      </c>
      <c r="K315" s="167" t="s">
        <v>19</v>
      </c>
      <c r="L315" s="172"/>
      <c r="M315" s="173" t="s">
        <v>19</v>
      </c>
      <c r="N315" s="174" t="s">
        <v>41</v>
      </c>
      <c r="P315" s="139">
        <f t="shared" si="71"/>
        <v>0</v>
      </c>
      <c r="Q315" s="139">
        <v>0</v>
      </c>
      <c r="R315" s="139">
        <f t="shared" si="72"/>
        <v>0</v>
      </c>
      <c r="S315" s="139">
        <v>0</v>
      </c>
      <c r="T315" s="140">
        <f t="shared" si="73"/>
        <v>0</v>
      </c>
      <c r="AR315" s="141" t="s">
        <v>233</v>
      </c>
      <c r="AT315" s="141" t="s">
        <v>277</v>
      </c>
      <c r="AU315" s="141" t="s">
        <v>77</v>
      </c>
      <c r="AY315" s="16" t="s">
        <v>182</v>
      </c>
      <c r="BE315" s="142">
        <f t="shared" si="74"/>
        <v>0</v>
      </c>
      <c r="BF315" s="142">
        <f t="shared" si="75"/>
        <v>0</v>
      </c>
      <c r="BG315" s="142">
        <f t="shared" si="76"/>
        <v>0</v>
      </c>
      <c r="BH315" s="142">
        <f t="shared" si="77"/>
        <v>0</v>
      </c>
      <c r="BI315" s="142">
        <f t="shared" si="78"/>
        <v>0</v>
      </c>
      <c r="BJ315" s="16" t="s">
        <v>77</v>
      </c>
      <c r="BK315" s="142">
        <f t="shared" si="79"/>
        <v>0</v>
      </c>
      <c r="BL315" s="16" t="s">
        <v>190</v>
      </c>
      <c r="BM315" s="141" t="s">
        <v>2658</v>
      </c>
    </row>
    <row r="316" spans="2:65" s="1" customFormat="1" ht="16.5" customHeight="1">
      <c r="B316" s="31"/>
      <c r="C316" s="130" t="s">
        <v>2659</v>
      </c>
      <c r="D316" s="130" t="s">
        <v>185</v>
      </c>
      <c r="E316" s="131" t="s">
        <v>2660</v>
      </c>
      <c r="F316" s="132" t="s">
        <v>2661</v>
      </c>
      <c r="G316" s="133" t="s">
        <v>286</v>
      </c>
      <c r="H316" s="134">
        <v>65</v>
      </c>
      <c r="I316" s="135"/>
      <c r="J316" s="136">
        <f t="shared" si="70"/>
        <v>0</v>
      </c>
      <c r="K316" s="132" t="s">
        <v>19</v>
      </c>
      <c r="L316" s="31"/>
      <c r="M316" s="137" t="s">
        <v>19</v>
      </c>
      <c r="N316" s="138" t="s">
        <v>41</v>
      </c>
      <c r="P316" s="139">
        <f t="shared" si="71"/>
        <v>0</v>
      </c>
      <c r="Q316" s="139">
        <v>0</v>
      </c>
      <c r="R316" s="139">
        <f t="shared" si="72"/>
        <v>0</v>
      </c>
      <c r="S316" s="139">
        <v>0</v>
      </c>
      <c r="T316" s="140">
        <f t="shared" si="73"/>
        <v>0</v>
      </c>
      <c r="AR316" s="141" t="s">
        <v>190</v>
      </c>
      <c r="AT316" s="141" t="s">
        <v>185</v>
      </c>
      <c r="AU316" s="141" t="s">
        <v>77</v>
      </c>
      <c r="AY316" s="16" t="s">
        <v>182</v>
      </c>
      <c r="BE316" s="142">
        <f t="shared" si="74"/>
        <v>0</v>
      </c>
      <c r="BF316" s="142">
        <f t="shared" si="75"/>
        <v>0</v>
      </c>
      <c r="BG316" s="142">
        <f t="shared" si="76"/>
        <v>0</v>
      </c>
      <c r="BH316" s="142">
        <f t="shared" si="77"/>
        <v>0</v>
      </c>
      <c r="BI316" s="142">
        <f t="shared" si="78"/>
        <v>0</v>
      </c>
      <c r="BJ316" s="16" t="s">
        <v>77</v>
      </c>
      <c r="BK316" s="142">
        <f t="shared" si="79"/>
        <v>0</v>
      </c>
      <c r="BL316" s="16" t="s">
        <v>190</v>
      </c>
      <c r="BM316" s="141" t="s">
        <v>2662</v>
      </c>
    </row>
    <row r="317" spans="2:65" s="1" customFormat="1" ht="16.5" customHeight="1">
      <c r="B317" s="31"/>
      <c r="C317" s="165" t="s">
        <v>2387</v>
      </c>
      <c r="D317" s="165" t="s">
        <v>277</v>
      </c>
      <c r="E317" s="166" t="s">
        <v>2663</v>
      </c>
      <c r="F317" s="167" t="s">
        <v>2664</v>
      </c>
      <c r="G317" s="168" t="s">
        <v>2181</v>
      </c>
      <c r="H317" s="169">
        <v>1</v>
      </c>
      <c r="I317" s="170"/>
      <c r="J317" s="171">
        <f t="shared" si="70"/>
        <v>0</v>
      </c>
      <c r="K317" s="167" t="s">
        <v>19</v>
      </c>
      <c r="L317" s="172"/>
      <c r="M317" s="173" t="s">
        <v>19</v>
      </c>
      <c r="N317" s="174" t="s">
        <v>41</v>
      </c>
      <c r="P317" s="139">
        <f t="shared" si="71"/>
        <v>0</v>
      </c>
      <c r="Q317" s="139">
        <v>0</v>
      </c>
      <c r="R317" s="139">
        <f t="shared" si="72"/>
        <v>0</v>
      </c>
      <c r="S317" s="139">
        <v>0</v>
      </c>
      <c r="T317" s="140">
        <f t="shared" si="73"/>
        <v>0</v>
      </c>
      <c r="AR317" s="141" t="s">
        <v>233</v>
      </c>
      <c r="AT317" s="141" t="s">
        <v>277</v>
      </c>
      <c r="AU317" s="141" t="s">
        <v>77</v>
      </c>
      <c r="AY317" s="16" t="s">
        <v>182</v>
      </c>
      <c r="BE317" s="142">
        <f t="shared" si="74"/>
        <v>0</v>
      </c>
      <c r="BF317" s="142">
        <f t="shared" si="75"/>
        <v>0</v>
      </c>
      <c r="BG317" s="142">
        <f t="shared" si="76"/>
        <v>0</v>
      </c>
      <c r="BH317" s="142">
        <f t="shared" si="77"/>
        <v>0</v>
      </c>
      <c r="BI317" s="142">
        <f t="shared" si="78"/>
        <v>0</v>
      </c>
      <c r="BJ317" s="16" t="s">
        <v>77</v>
      </c>
      <c r="BK317" s="142">
        <f t="shared" si="79"/>
        <v>0</v>
      </c>
      <c r="BL317" s="16" t="s">
        <v>190</v>
      </c>
      <c r="BM317" s="141" t="s">
        <v>2665</v>
      </c>
    </row>
    <row r="318" spans="2:65" s="1" customFormat="1" ht="24.2" customHeight="1">
      <c r="B318" s="31"/>
      <c r="C318" s="165" t="s">
        <v>2666</v>
      </c>
      <c r="D318" s="165" t="s">
        <v>277</v>
      </c>
      <c r="E318" s="166" t="s">
        <v>2667</v>
      </c>
      <c r="F318" s="167" t="s">
        <v>2668</v>
      </c>
      <c r="G318" s="168" t="s">
        <v>286</v>
      </c>
      <c r="H318" s="169">
        <v>1</v>
      </c>
      <c r="I318" s="170"/>
      <c r="J318" s="171">
        <f t="shared" si="70"/>
        <v>0</v>
      </c>
      <c r="K318" s="167" t="s">
        <v>19</v>
      </c>
      <c r="L318" s="172"/>
      <c r="M318" s="173" t="s">
        <v>19</v>
      </c>
      <c r="N318" s="174" t="s">
        <v>41</v>
      </c>
      <c r="P318" s="139">
        <f t="shared" si="71"/>
        <v>0</v>
      </c>
      <c r="Q318" s="139">
        <v>0</v>
      </c>
      <c r="R318" s="139">
        <f t="shared" si="72"/>
        <v>0</v>
      </c>
      <c r="S318" s="139">
        <v>0</v>
      </c>
      <c r="T318" s="140">
        <f t="shared" si="73"/>
        <v>0</v>
      </c>
      <c r="AR318" s="141" t="s">
        <v>233</v>
      </c>
      <c r="AT318" s="141" t="s">
        <v>277</v>
      </c>
      <c r="AU318" s="141" t="s">
        <v>77</v>
      </c>
      <c r="AY318" s="16" t="s">
        <v>182</v>
      </c>
      <c r="BE318" s="142">
        <f t="shared" si="74"/>
        <v>0</v>
      </c>
      <c r="BF318" s="142">
        <f t="shared" si="75"/>
        <v>0</v>
      </c>
      <c r="BG318" s="142">
        <f t="shared" si="76"/>
        <v>0</v>
      </c>
      <c r="BH318" s="142">
        <f t="shared" si="77"/>
        <v>0</v>
      </c>
      <c r="BI318" s="142">
        <f t="shared" si="78"/>
        <v>0</v>
      </c>
      <c r="BJ318" s="16" t="s">
        <v>77</v>
      </c>
      <c r="BK318" s="142">
        <f t="shared" si="79"/>
        <v>0</v>
      </c>
      <c r="BL318" s="16" t="s">
        <v>190</v>
      </c>
      <c r="BM318" s="141" t="s">
        <v>2669</v>
      </c>
    </row>
    <row r="319" spans="2:65" s="1" customFormat="1" ht="21.75" customHeight="1">
      <c r="B319" s="31"/>
      <c r="C319" s="165" t="s">
        <v>2390</v>
      </c>
      <c r="D319" s="165" t="s">
        <v>277</v>
      </c>
      <c r="E319" s="166" t="s">
        <v>2670</v>
      </c>
      <c r="F319" s="167" t="s">
        <v>2671</v>
      </c>
      <c r="G319" s="168" t="s">
        <v>286</v>
      </c>
      <c r="H319" s="169">
        <v>2</v>
      </c>
      <c r="I319" s="170"/>
      <c r="J319" s="171">
        <f t="shared" si="70"/>
        <v>0</v>
      </c>
      <c r="K319" s="167" t="s">
        <v>19</v>
      </c>
      <c r="L319" s="172"/>
      <c r="M319" s="173" t="s">
        <v>19</v>
      </c>
      <c r="N319" s="174" t="s">
        <v>41</v>
      </c>
      <c r="P319" s="139">
        <f t="shared" si="71"/>
        <v>0</v>
      </c>
      <c r="Q319" s="139">
        <v>0</v>
      </c>
      <c r="R319" s="139">
        <f t="shared" si="72"/>
        <v>0</v>
      </c>
      <c r="S319" s="139">
        <v>0</v>
      </c>
      <c r="T319" s="140">
        <f t="shared" si="73"/>
        <v>0</v>
      </c>
      <c r="AR319" s="141" t="s">
        <v>233</v>
      </c>
      <c r="AT319" s="141" t="s">
        <v>277</v>
      </c>
      <c r="AU319" s="141" t="s">
        <v>77</v>
      </c>
      <c r="AY319" s="16" t="s">
        <v>182</v>
      </c>
      <c r="BE319" s="142">
        <f t="shared" si="74"/>
        <v>0</v>
      </c>
      <c r="BF319" s="142">
        <f t="shared" si="75"/>
        <v>0</v>
      </c>
      <c r="BG319" s="142">
        <f t="shared" si="76"/>
        <v>0</v>
      </c>
      <c r="BH319" s="142">
        <f t="shared" si="77"/>
        <v>0</v>
      </c>
      <c r="BI319" s="142">
        <f t="shared" si="78"/>
        <v>0</v>
      </c>
      <c r="BJ319" s="16" t="s">
        <v>77</v>
      </c>
      <c r="BK319" s="142">
        <f t="shared" si="79"/>
        <v>0</v>
      </c>
      <c r="BL319" s="16" t="s">
        <v>190</v>
      </c>
      <c r="BM319" s="141" t="s">
        <v>2672</v>
      </c>
    </row>
    <row r="320" spans="2:63" s="11" customFormat="1" ht="25.9" customHeight="1">
      <c r="B320" s="118"/>
      <c r="D320" s="119" t="s">
        <v>69</v>
      </c>
      <c r="E320" s="120" t="s">
        <v>2673</v>
      </c>
      <c r="F320" s="120" t="s">
        <v>2674</v>
      </c>
      <c r="I320" s="121"/>
      <c r="J320" s="122">
        <f>BK320</f>
        <v>0</v>
      </c>
      <c r="L320" s="118"/>
      <c r="M320" s="123"/>
      <c r="P320" s="124">
        <f>SUM(P321:P336)</f>
        <v>0</v>
      </c>
      <c r="R320" s="124">
        <f>SUM(R321:R336)</f>
        <v>0</v>
      </c>
      <c r="T320" s="125">
        <f>SUM(T321:T336)</f>
        <v>0</v>
      </c>
      <c r="AR320" s="119" t="s">
        <v>77</v>
      </c>
      <c r="AT320" s="126" t="s">
        <v>69</v>
      </c>
      <c r="AU320" s="126" t="s">
        <v>70</v>
      </c>
      <c r="AY320" s="119" t="s">
        <v>182</v>
      </c>
      <c r="BK320" s="127">
        <f>SUM(BK321:BK336)</f>
        <v>0</v>
      </c>
    </row>
    <row r="321" spans="2:65" s="1" customFormat="1" ht="16.5" customHeight="1">
      <c r="B321" s="31"/>
      <c r="C321" s="130" t="s">
        <v>2675</v>
      </c>
      <c r="D321" s="130" t="s">
        <v>185</v>
      </c>
      <c r="E321" s="131" t="s">
        <v>2676</v>
      </c>
      <c r="F321" s="132" t="s">
        <v>2677</v>
      </c>
      <c r="G321" s="133" t="s">
        <v>286</v>
      </c>
      <c r="H321" s="134">
        <v>10</v>
      </c>
      <c r="I321" s="135"/>
      <c r="J321" s="136">
        <f aca="true" t="shared" si="80" ref="J321:J336">ROUND(I321*H321,2)</f>
        <v>0</v>
      </c>
      <c r="K321" s="132" t="s">
        <v>19</v>
      </c>
      <c r="L321" s="31"/>
      <c r="M321" s="137" t="s">
        <v>19</v>
      </c>
      <c r="N321" s="138" t="s">
        <v>41</v>
      </c>
      <c r="P321" s="139">
        <f aca="true" t="shared" si="81" ref="P321:P336">O321*H321</f>
        <v>0</v>
      </c>
      <c r="Q321" s="139">
        <v>0</v>
      </c>
      <c r="R321" s="139">
        <f aca="true" t="shared" si="82" ref="R321:R336">Q321*H321</f>
        <v>0</v>
      </c>
      <c r="S321" s="139">
        <v>0</v>
      </c>
      <c r="T321" s="140">
        <f aca="true" t="shared" si="83" ref="T321:T336">S321*H321</f>
        <v>0</v>
      </c>
      <c r="AR321" s="141" t="s">
        <v>190</v>
      </c>
      <c r="AT321" s="141" t="s">
        <v>185</v>
      </c>
      <c r="AU321" s="141" t="s">
        <v>77</v>
      </c>
      <c r="AY321" s="16" t="s">
        <v>182</v>
      </c>
      <c r="BE321" s="142">
        <f aca="true" t="shared" si="84" ref="BE321:BE336">IF(N321="základní",J321,0)</f>
        <v>0</v>
      </c>
      <c r="BF321" s="142">
        <f aca="true" t="shared" si="85" ref="BF321:BF336">IF(N321="snížená",J321,0)</f>
        <v>0</v>
      </c>
      <c r="BG321" s="142">
        <f aca="true" t="shared" si="86" ref="BG321:BG336">IF(N321="zákl. přenesená",J321,0)</f>
        <v>0</v>
      </c>
      <c r="BH321" s="142">
        <f aca="true" t="shared" si="87" ref="BH321:BH336">IF(N321="sníž. přenesená",J321,0)</f>
        <v>0</v>
      </c>
      <c r="BI321" s="142">
        <f aca="true" t="shared" si="88" ref="BI321:BI336">IF(N321="nulová",J321,0)</f>
        <v>0</v>
      </c>
      <c r="BJ321" s="16" t="s">
        <v>77</v>
      </c>
      <c r="BK321" s="142">
        <f aca="true" t="shared" si="89" ref="BK321:BK336">ROUND(I321*H321,2)</f>
        <v>0</v>
      </c>
      <c r="BL321" s="16" t="s">
        <v>190</v>
      </c>
      <c r="BM321" s="141" t="s">
        <v>2678</v>
      </c>
    </row>
    <row r="322" spans="2:65" s="1" customFormat="1" ht="24.2" customHeight="1">
      <c r="B322" s="31"/>
      <c r="C322" s="130" t="s">
        <v>2393</v>
      </c>
      <c r="D322" s="130" t="s">
        <v>185</v>
      </c>
      <c r="E322" s="131" t="s">
        <v>2679</v>
      </c>
      <c r="F322" s="132" t="s">
        <v>2680</v>
      </c>
      <c r="G322" s="133" t="s">
        <v>286</v>
      </c>
      <c r="H322" s="134">
        <v>1</v>
      </c>
      <c r="I322" s="135"/>
      <c r="J322" s="136">
        <f t="shared" si="80"/>
        <v>0</v>
      </c>
      <c r="K322" s="132" t="s">
        <v>19</v>
      </c>
      <c r="L322" s="31"/>
      <c r="M322" s="137" t="s">
        <v>19</v>
      </c>
      <c r="N322" s="138" t="s">
        <v>41</v>
      </c>
      <c r="P322" s="139">
        <f t="shared" si="81"/>
        <v>0</v>
      </c>
      <c r="Q322" s="139">
        <v>0</v>
      </c>
      <c r="R322" s="139">
        <f t="shared" si="82"/>
        <v>0</v>
      </c>
      <c r="S322" s="139">
        <v>0</v>
      </c>
      <c r="T322" s="140">
        <f t="shared" si="83"/>
        <v>0</v>
      </c>
      <c r="AR322" s="141" t="s">
        <v>190</v>
      </c>
      <c r="AT322" s="141" t="s">
        <v>185</v>
      </c>
      <c r="AU322" s="141" t="s">
        <v>77</v>
      </c>
      <c r="AY322" s="16" t="s">
        <v>182</v>
      </c>
      <c r="BE322" s="142">
        <f t="shared" si="84"/>
        <v>0</v>
      </c>
      <c r="BF322" s="142">
        <f t="shared" si="85"/>
        <v>0</v>
      </c>
      <c r="BG322" s="142">
        <f t="shared" si="86"/>
        <v>0</v>
      </c>
      <c r="BH322" s="142">
        <f t="shared" si="87"/>
        <v>0</v>
      </c>
      <c r="BI322" s="142">
        <f t="shared" si="88"/>
        <v>0</v>
      </c>
      <c r="BJ322" s="16" t="s">
        <v>77</v>
      </c>
      <c r="BK322" s="142">
        <f t="shared" si="89"/>
        <v>0</v>
      </c>
      <c r="BL322" s="16" t="s">
        <v>190</v>
      </c>
      <c r="BM322" s="141" t="s">
        <v>2681</v>
      </c>
    </row>
    <row r="323" spans="2:65" s="1" customFormat="1" ht="24.2" customHeight="1">
      <c r="B323" s="31"/>
      <c r="C323" s="165" t="s">
        <v>2682</v>
      </c>
      <c r="D323" s="165" t="s">
        <v>277</v>
      </c>
      <c r="E323" s="166" t="s">
        <v>2683</v>
      </c>
      <c r="F323" s="167" t="s">
        <v>2684</v>
      </c>
      <c r="G323" s="168" t="s">
        <v>286</v>
      </c>
      <c r="H323" s="169">
        <v>1</v>
      </c>
      <c r="I323" s="170"/>
      <c r="J323" s="171">
        <f t="shared" si="80"/>
        <v>0</v>
      </c>
      <c r="K323" s="167" t="s">
        <v>19</v>
      </c>
      <c r="L323" s="172"/>
      <c r="M323" s="173" t="s">
        <v>19</v>
      </c>
      <c r="N323" s="174" t="s">
        <v>41</v>
      </c>
      <c r="P323" s="139">
        <f t="shared" si="81"/>
        <v>0</v>
      </c>
      <c r="Q323" s="139">
        <v>0</v>
      </c>
      <c r="R323" s="139">
        <f t="shared" si="82"/>
        <v>0</v>
      </c>
      <c r="S323" s="139">
        <v>0</v>
      </c>
      <c r="T323" s="140">
        <f t="shared" si="83"/>
        <v>0</v>
      </c>
      <c r="AR323" s="141" t="s">
        <v>233</v>
      </c>
      <c r="AT323" s="141" t="s">
        <v>277</v>
      </c>
      <c r="AU323" s="141" t="s">
        <v>77</v>
      </c>
      <c r="AY323" s="16" t="s">
        <v>182</v>
      </c>
      <c r="BE323" s="142">
        <f t="shared" si="84"/>
        <v>0</v>
      </c>
      <c r="BF323" s="142">
        <f t="shared" si="85"/>
        <v>0</v>
      </c>
      <c r="BG323" s="142">
        <f t="shared" si="86"/>
        <v>0</v>
      </c>
      <c r="BH323" s="142">
        <f t="shared" si="87"/>
        <v>0</v>
      </c>
      <c r="BI323" s="142">
        <f t="shared" si="88"/>
        <v>0</v>
      </c>
      <c r="BJ323" s="16" t="s">
        <v>77</v>
      </c>
      <c r="BK323" s="142">
        <f t="shared" si="89"/>
        <v>0</v>
      </c>
      <c r="BL323" s="16" t="s">
        <v>190</v>
      </c>
      <c r="BM323" s="141" t="s">
        <v>2685</v>
      </c>
    </row>
    <row r="324" spans="2:65" s="1" customFormat="1" ht="16.5" customHeight="1">
      <c r="B324" s="31"/>
      <c r="C324" s="130" t="s">
        <v>2396</v>
      </c>
      <c r="D324" s="130" t="s">
        <v>185</v>
      </c>
      <c r="E324" s="131" t="s">
        <v>2158</v>
      </c>
      <c r="F324" s="132" t="s">
        <v>2159</v>
      </c>
      <c r="G324" s="133" t="s">
        <v>286</v>
      </c>
      <c r="H324" s="134">
        <v>150</v>
      </c>
      <c r="I324" s="135"/>
      <c r="J324" s="136">
        <f t="shared" si="80"/>
        <v>0</v>
      </c>
      <c r="K324" s="132" t="s">
        <v>19</v>
      </c>
      <c r="L324" s="31"/>
      <c r="M324" s="137" t="s">
        <v>19</v>
      </c>
      <c r="N324" s="138" t="s">
        <v>41</v>
      </c>
      <c r="P324" s="139">
        <f t="shared" si="81"/>
        <v>0</v>
      </c>
      <c r="Q324" s="139">
        <v>0</v>
      </c>
      <c r="R324" s="139">
        <f t="shared" si="82"/>
        <v>0</v>
      </c>
      <c r="S324" s="139">
        <v>0</v>
      </c>
      <c r="T324" s="140">
        <f t="shared" si="83"/>
        <v>0</v>
      </c>
      <c r="AR324" s="141" t="s">
        <v>190</v>
      </c>
      <c r="AT324" s="141" t="s">
        <v>185</v>
      </c>
      <c r="AU324" s="141" t="s">
        <v>77</v>
      </c>
      <c r="AY324" s="16" t="s">
        <v>182</v>
      </c>
      <c r="BE324" s="142">
        <f t="shared" si="84"/>
        <v>0</v>
      </c>
      <c r="BF324" s="142">
        <f t="shared" si="85"/>
        <v>0</v>
      </c>
      <c r="BG324" s="142">
        <f t="shared" si="86"/>
        <v>0</v>
      </c>
      <c r="BH324" s="142">
        <f t="shared" si="87"/>
        <v>0</v>
      </c>
      <c r="BI324" s="142">
        <f t="shared" si="88"/>
        <v>0</v>
      </c>
      <c r="BJ324" s="16" t="s">
        <v>77</v>
      </c>
      <c r="BK324" s="142">
        <f t="shared" si="89"/>
        <v>0</v>
      </c>
      <c r="BL324" s="16" t="s">
        <v>190</v>
      </c>
      <c r="BM324" s="141" t="s">
        <v>2686</v>
      </c>
    </row>
    <row r="325" spans="2:65" s="1" customFormat="1" ht="24.2" customHeight="1">
      <c r="B325" s="31"/>
      <c r="C325" s="165" t="s">
        <v>2687</v>
      </c>
      <c r="D325" s="165" t="s">
        <v>277</v>
      </c>
      <c r="E325" s="166" t="s">
        <v>2688</v>
      </c>
      <c r="F325" s="167" t="s">
        <v>2689</v>
      </c>
      <c r="G325" s="168" t="s">
        <v>286</v>
      </c>
      <c r="H325" s="169">
        <v>150</v>
      </c>
      <c r="I325" s="170"/>
      <c r="J325" s="171">
        <f t="shared" si="80"/>
        <v>0</v>
      </c>
      <c r="K325" s="167" t="s">
        <v>19</v>
      </c>
      <c r="L325" s="172"/>
      <c r="M325" s="173" t="s">
        <v>19</v>
      </c>
      <c r="N325" s="174" t="s">
        <v>41</v>
      </c>
      <c r="P325" s="139">
        <f t="shared" si="81"/>
        <v>0</v>
      </c>
      <c r="Q325" s="139">
        <v>0</v>
      </c>
      <c r="R325" s="139">
        <f t="shared" si="82"/>
        <v>0</v>
      </c>
      <c r="S325" s="139">
        <v>0</v>
      </c>
      <c r="T325" s="140">
        <f t="shared" si="83"/>
        <v>0</v>
      </c>
      <c r="AR325" s="141" t="s">
        <v>233</v>
      </c>
      <c r="AT325" s="141" t="s">
        <v>277</v>
      </c>
      <c r="AU325" s="141" t="s">
        <v>77</v>
      </c>
      <c r="AY325" s="16" t="s">
        <v>182</v>
      </c>
      <c r="BE325" s="142">
        <f t="shared" si="84"/>
        <v>0</v>
      </c>
      <c r="BF325" s="142">
        <f t="shared" si="85"/>
        <v>0</v>
      </c>
      <c r="BG325" s="142">
        <f t="shared" si="86"/>
        <v>0</v>
      </c>
      <c r="BH325" s="142">
        <f t="shared" si="87"/>
        <v>0</v>
      </c>
      <c r="BI325" s="142">
        <f t="shared" si="88"/>
        <v>0</v>
      </c>
      <c r="BJ325" s="16" t="s">
        <v>77</v>
      </c>
      <c r="BK325" s="142">
        <f t="shared" si="89"/>
        <v>0</v>
      </c>
      <c r="BL325" s="16" t="s">
        <v>190</v>
      </c>
      <c r="BM325" s="141" t="s">
        <v>2690</v>
      </c>
    </row>
    <row r="326" spans="2:65" s="1" customFormat="1" ht="21.75" customHeight="1">
      <c r="B326" s="31"/>
      <c r="C326" s="130" t="s">
        <v>2399</v>
      </c>
      <c r="D326" s="130" t="s">
        <v>185</v>
      </c>
      <c r="E326" s="131" t="s">
        <v>2691</v>
      </c>
      <c r="F326" s="132" t="s">
        <v>2692</v>
      </c>
      <c r="G326" s="133" t="s">
        <v>286</v>
      </c>
      <c r="H326" s="134">
        <v>30</v>
      </c>
      <c r="I326" s="135"/>
      <c r="J326" s="136">
        <f t="shared" si="80"/>
        <v>0</v>
      </c>
      <c r="K326" s="132" t="s">
        <v>19</v>
      </c>
      <c r="L326" s="31"/>
      <c r="M326" s="137" t="s">
        <v>19</v>
      </c>
      <c r="N326" s="138" t="s">
        <v>41</v>
      </c>
      <c r="P326" s="139">
        <f t="shared" si="81"/>
        <v>0</v>
      </c>
      <c r="Q326" s="139">
        <v>0</v>
      </c>
      <c r="R326" s="139">
        <f t="shared" si="82"/>
        <v>0</v>
      </c>
      <c r="S326" s="139">
        <v>0</v>
      </c>
      <c r="T326" s="140">
        <f t="shared" si="83"/>
        <v>0</v>
      </c>
      <c r="AR326" s="141" t="s">
        <v>190</v>
      </c>
      <c r="AT326" s="141" t="s">
        <v>185</v>
      </c>
      <c r="AU326" s="141" t="s">
        <v>77</v>
      </c>
      <c r="AY326" s="16" t="s">
        <v>182</v>
      </c>
      <c r="BE326" s="142">
        <f t="shared" si="84"/>
        <v>0</v>
      </c>
      <c r="BF326" s="142">
        <f t="shared" si="85"/>
        <v>0</v>
      </c>
      <c r="BG326" s="142">
        <f t="shared" si="86"/>
        <v>0</v>
      </c>
      <c r="BH326" s="142">
        <f t="shared" si="87"/>
        <v>0</v>
      </c>
      <c r="BI326" s="142">
        <f t="shared" si="88"/>
        <v>0</v>
      </c>
      <c r="BJ326" s="16" t="s">
        <v>77</v>
      </c>
      <c r="BK326" s="142">
        <f t="shared" si="89"/>
        <v>0</v>
      </c>
      <c r="BL326" s="16" t="s">
        <v>190</v>
      </c>
      <c r="BM326" s="141" t="s">
        <v>2693</v>
      </c>
    </row>
    <row r="327" spans="2:65" s="1" customFormat="1" ht="21.75" customHeight="1">
      <c r="B327" s="31"/>
      <c r="C327" s="165" t="s">
        <v>2694</v>
      </c>
      <c r="D327" s="165" t="s">
        <v>277</v>
      </c>
      <c r="E327" s="166" t="s">
        <v>2695</v>
      </c>
      <c r="F327" s="167" t="s">
        <v>2696</v>
      </c>
      <c r="G327" s="168" t="s">
        <v>286</v>
      </c>
      <c r="H327" s="169">
        <v>30</v>
      </c>
      <c r="I327" s="170"/>
      <c r="J327" s="171">
        <f t="shared" si="80"/>
        <v>0</v>
      </c>
      <c r="K327" s="167" t="s">
        <v>19</v>
      </c>
      <c r="L327" s="172"/>
      <c r="M327" s="173" t="s">
        <v>19</v>
      </c>
      <c r="N327" s="174" t="s">
        <v>41</v>
      </c>
      <c r="P327" s="139">
        <f t="shared" si="81"/>
        <v>0</v>
      </c>
      <c r="Q327" s="139">
        <v>0</v>
      </c>
      <c r="R327" s="139">
        <f t="shared" si="82"/>
        <v>0</v>
      </c>
      <c r="S327" s="139">
        <v>0</v>
      </c>
      <c r="T327" s="140">
        <f t="shared" si="83"/>
        <v>0</v>
      </c>
      <c r="AR327" s="141" t="s">
        <v>233</v>
      </c>
      <c r="AT327" s="141" t="s">
        <v>277</v>
      </c>
      <c r="AU327" s="141" t="s">
        <v>77</v>
      </c>
      <c r="AY327" s="16" t="s">
        <v>182</v>
      </c>
      <c r="BE327" s="142">
        <f t="shared" si="84"/>
        <v>0</v>
      </c>
      <c r="BF327" s="142">
        <f t="shared" si="85"/>
        <v>0</v>
      </c>
      <c r="BG327" s="142">
        <f t="shared" si="86"/>
        <v>0</v>
      </c>
      <c r="BH327" s="142">
        <f t="shared" si="87"/>
        <v>0</v>
      </c>
      <c r="BI327" s="142">
        <f t="shared" si="88"/>
        <v>0</v>
      </c>
      <c r="BJ327" s="16" t="s">
        <v>77</v>
      </c>
      <c r="BK327" s="142">
        <f t="shared" si="89"/>
        <v>0</v>
      </c>
      <c r="BL327" s="16" t="s">
        <v>190</v>
      </c>
      <c r="BM327" s="141" t="s">
        <v>2697</v>
      </c>
    </row>
    <row r="328" spans="2:65" s="1" customFormat="1" ht="21.75" customHeight="1">
      <c r="B328" s="31"/>
      <c r="C328" s="130" t="s">
        <v>2400</v>
      </c>
      <c r="D328" s="130" t="s">
        <v>185</v>
      </c>
      <c r="E328" s="131" t="s">
        <v>2698</v>
      </c>
      <c r="F328" s="132" t="s">
        <v>2699</v>
      </c>
      <c r="G328" s="133" t="s">
        <v>286</v>
      </c>
      <c r="H328" s="134">
        <v>90</v>
      </c>
      <c r="I328" s="135"/>
      <c r="J328" s="136">
        <f t="shared" si="80"/>
        <v>0</v>
      </c>
      <c r="K328" s="132" t="s">
        <v>19</v>
      </c>
      <c r="L328" s="31"/>
      <c r="M328" s="137" t="s">
        <v>19</v>
      </c>
      <c r="N328" s="138" t="s">
        <v>41</v>
      </c>
      <c r="P328" s="139">
        <f t="shared" si="81"/>
        <v>0</v>
      </c>
      <c r="Q328" s="139">
        <v>0</v>
      </c>
      <c r="R328" s="139">
        <f t="shared" si="82"/>
        <v>0</v>
      </c>
      <c r="S328" s="139">
        <v>0</v>
      </c>
      <c r="T328" s="140">
        <f t="shared" si="83"/>
        <v>0</v>
      </c>
      <c r="AR328" s="141" t="s">
        <v>190</v>
      </c>
      <c r="AT328" s="141" t="s">
        <v>185</v>
      </c>
      <c r="AU328" s="141" t="s">
        <v>77</v>
      </c>
      <c r="AY328" s="16" t="s">
        <v>182</v>
      </c>
      <c r="BE328" s="142">
        <f t="shared" si="84"/>
        <v>0</v>
      </c>
      <c r="BF328" s="142">
        <f t="shared" si="85"/>
        <v>0</v>
      </c>
      <c r="BG328" s="142">
        <f t="shared" si="86"/>
        <v>0</v>
      </c>
      <c r="BH328" s="142">
        <f t="shared" si="87"/>
        <v>0</v>
      </c>
      <c r="BI328" s="142">
        <f t="shared" si="88"/>
        <v>0</v>
      </c>
      <c r="BJ328" s="16" t="s">
        <v>77</v>
      </c>
      <c r="BK328" s="142">
        <f t="shared" si="89"/>
        <v>0</v>
      </c>
      <c r="BL328" s="16" t="s">
        <v>190</v>
      </c>
      <c r="BM328" s="141" t="s">
        <v>2700</v>
      </c>
    </row>
    <row r="329" spans="2:65" s="1" customFormat="1" ht="21.75" customHeight="1">
      <c r="B329" s="31"/>
      <c r="C329" s="130" t="s">
        <v>2701</v>
      </c>
      <c r="D329" s="130" t="s">
        <v>185</v>
      </c>
      <c r="E329" s="131" t="s">
        <v>2419</v>
      </c>
      <c r="F329" s="132" t="s">
        <v>2420</v>
      </c>
      <c r="G329" s="133" t="s">
        <v>286</v>
      </c>
      <c r="H329" s="134">
        <v>60</v>
      </c>
      <c r="I329" s="135"/>
      <c r="J329" s="136">
        <f t="shared" si="80"/>
        <v>0</v>
      </c>
      <c r="K329" s="132" t="s">
        <v>19</v>
      </c>
      <c r="L329" s="31"/>
      <c r="M329" s="137" t="s">
        <v>19</v>
      </c>
      <c r="N329" s="138" t="s">
        <v>41</v>
      </c>
      <c r="P329" s="139">
        <f t="shared" si="81"/>
        <v>0</v>
      </c>
      <c r="Q329" s="139">
        <v>0</v>
      </c>
      <c r="R329" s="139">
        <f t="shared" si="82"/>
        <v>0</v>
      </c>
      <c r="S329" s="139">
        <v>0</v>
      </c>
      <c r="T329" s="140">
        <f t="shared" si="83"/>
        <v>0</v>
      </c>
      <c r="AR329" s="141" t="s">
        <v>190</v>
      </c>
      <c r="AT329" s="141" t="s">
        <v>185</v>
      </c>
      <c r="AU329" s="141" t="s">
        <v>77</v>
      </c>
      <c r="AY329" s="16" t="s">
        <v>182</v>
      </c>
      <c r="BE329" s="142">
        <f t="shared" si="84"/>
        <v>0</v>
      </c>
      <c r="BF329" s="142">
        <f t="shared" si="85"/>
        <v>0</v>
      </c>
      <c r="BG329" s="142">
        <f t="shared" si="86"/>
        <v>0</v>
      </c>
      <c r="BH329" s="142">
        <f t="shared" si="87"/>
        <v>0</v>
      </c>
      <c r="BI329" s="142">
        <f t="shared" si="88"/>
        <v>0</v>
      </c>
      <c r="BJ329" s="16" t="s">
        <v>77</v>
      </c>
      <c r="BK329" s="142">
        <f t="shared" si="89"/>
        <v>0</v>
      </c>
      <c r="BL329" s="16" t="s">
        <v>190</v>
      </c>
      <c r="BM329" s="141" t="s">
        <v>2702</v>
      </c>
    </row>
    <row r="330" spans="2:65" s="1" customFormat="1" ht="24.2" customHeight="1">
      <c r="B330" s="31"/>
      <c r="C330" s="130" t="s">
        <v>2401</v>
      </c>
      <c r="D330" s="130" t="s">
        <v>185</v>
      </c>
      <c r="E330" s="131" t="s">
        <v>2703</v>
      </c>
      <c r="F330" s="132" t="s">
        <v>2704</v>
      </c>
      <c r="G330" s="133" t="s">
        <v>292</v>
      </c>
      <c r="H330" s="134">
        <v>300</v>
      </c>
      <c r="I330" s="135"/>
      <c r="J330" s="136">
        <f t="shared" si="80"/>
        <v>0</v>
      </c>
      <c r="K330" s="132" t="s">
        <v>19</v>
      </c>
      <c r="L330" s="31"/>
      <c r="M330" s="137" t="s">
        <v>19</v>
      </c>
      <c r="N330" s="138" t="s">
        <v>41</v>
      </c>
      <c r="P330" s="139">
        <f t="shared" si="81"/>
        <v>0</v>
      </c>
      <c r="Q330" s="139">
        <v>0</v>
      </c>
      <c r="R330" s="139">
        <f t="shared" si="82"/>
        <v>0</v>
      </c>
      <c r="S330" s="139">
        <v>0</v>
      </c>
      <c r="T330" s="140">
        <f t="shared" si="83"/>
        <v>0</v>
      </c>
      <c r="AR330" s="141" t="s">
        <v>190</v>
      </c>
      <c r="AT330" s="141" t="s">
        <v>185</v>
      </c>
      <c r="AU330" s="141" t="s">
        <v>77</v>
      </c>
      <c r="AY330" s="16" t="s">
        <v>182</v>
      </c>
      <c r="BE330" s="142">
        <f t="shared" si="84"/>
        <v>0</v>
      </c>
      <c r="BF330" s="142">
        <f t="shared" si="85"/>
        <v>0</v>
      </c>
      <c r="BG330" s="142">
        <f t="shared" si="86"/>
        <v>0</v>
      </c>
      <c r="BH330" s="142">
        <f t="shared" si="87"/>
        <v>0</v>
      </c>
      <c r="BI330" s="142">
        <f t="shared" si="88"/>
        <v>0</v>
      </c>
      <c r="BJ330" s="16" t="s">
        <v>77</v>
      </c>
      <c r="BK330" s="142">
        <f t="shared" si="89"/>
        <v>0</v>
      </c>
      <c r="BL330" s="16" t="s">
        <v>190</v>
      </c>
      <c r="BM330" s="141" t="s">
        <v>2705</v>
      </c>
    </row>
    <row r="331" spans="2:65" s="1" customFormat="1" ht="24.2" customHeight="1">
      <c r="B331" s="31"/>
      <c r="C331" s="165" t="s">
        <v>2706</v>
      </c>
      <c r="D331" s="165" t="s">
        <v>277</v>
      </c>
      <c r="E331" s="166" t="s">
        <v>2707</v>
      </c>
      <c r="F331" s="167" t="s">
        <v>2708</v>
      </c>
      <c r="G331" s="168" t="s">
        <v>292</v>
      </c>
      <c r="H331" s="169">
        <v>345</v>
      </c>
      <c r="I331" s="170"/>
      <c r="J331" s="171">
        <f t="shared" si="80"/>
        <v>0</v>
      </c>
      <c r="K331" s="167" t="s">
        <v>19</v>
      </c>
      <c r="L331" s="172"/>
      <c r="M331" s="173" t="s">
        <v>19</v>
      </c>
      <c r="N331" s="174" t="s">
        <v>41</v>
      </c>
      <c r="P331" s="139">
        <f t="shared" si="81"/>
        <v>0</v>
      </c>
      <c r="Q331" s="139">
        <v>0</v>
      </c>
      <c r="R331" s="139">
        <f t="shared" si="82"/>
        <v>0</v>
      </c>
      <c r="S331" s="139">
        <v>0</v>
      </c>
      <c r="T331" s="140">
        <f t="shared" si="83"/>
        <v>0</v>
      </c>
      <c r="AR331" s="141" t="s">
        <v>233</v>
      </c>
      <c r="AT331" s="141" t="s">
        <v>277</v>
      </c>
      <c r="AU331" s="141" t="s">
        <v>77</v>
      </c>
      <c r="AY331" s="16" t="s">
        <v>182</v>
      </c>
      <c r="BE331" s="142">
        <f t="shared" si="84"/>
        <v>0</v>
      </c>
      <c r="BF331" s="142">
        <f t="shared" si="85"/>
        <v>0</v>
      </c>
      <c r="BG331" s="142">
        <f t="shared" si="86"/>
        <v>0</v>
      </c>
      <c r="BH331" s="142">
        <f t="shared" si="87"/>
        <v>0</v>
      </c>
      <c r="BI331" s="142">
        <f t="shared" si="88"/>
        <v>0</v>
      </c>
      <c r="BJ331" s="16" t="s">
        <v>77</v>
      </c>
      <c r="BK331" s="142">
        <f t="shared" si="89"/>
        <v>0</v>
      </c>
      <c r="BL331" s="16" t="s">
        <v>190</v>
      </c>
      <c r="BM331" s="141" t="s">
        <v>2709</v>
      </c>
    </row>
    <row r="332" spans="2:65" s="1" customFormat="1" ht="24.2" customHeight="1">
      <c r="B332" s="31"/>
      <c r="C332" s="130" t="s">
        <v>2085</v>
      </c>
      <c r="D332" s="130" t="s">
        <v>185</v>
      </c>
      <c r="E332" s="131" t="s">
        <v>2710</v>
      </c>
      <c r="F332" s="132" t="s">
        <v>2711</v>
      </c>
      <c r="G332" s="133" t="s">
        <v>292</v>
      </c>
      <c r="H332" s="134">
        <v>100</v>
      </c>
      <c r="I332" s="135"/>
      <c r="J332" s="136">
        <f t="shared" si="80"/>
        <v>0</v>
      </c>
      <c r="K332" s="132" t="s">
        <v>19</v>
      </c>
      <c r="L332" s="31"/>
      <c r="M332" s="137" t="s">
        <v>19</v>
      </c>
      <c r="N332" s="138" t="s">
        <v>41</v>
      </c>
      <c r="P332" s="139">
        <f t="shared" si="81"/>
        <v>0</v>
      </c>
      <c r="Q332" s="139">
        <v>0</v>
      </c>
      <c r="R332" s="139">
        <f t="shared" si="82"/>
        <v>0</v>
      </c>
      <c r="S332" s="139">
        <v>0</v>
      </c>
      <c r="T332" s="140">
        <f t="shared" si="83"/>
        <v>0</v>
      </c>
      <c r="AR332" s="141" t="s">
        <v>190</v>
      </c>
      <c r="AT332" s="141" t="s">
        <v>185</v>
      </c>
      <c r="AU332" s="141" t="s">
        <v>77</v>
      </c>
      <c r="AY332" s="16" t="s">
        <v>182</v>
      </c>
      <c r="BE332" s="142">
        <f t="shared" si="84"/>
        <v>0</v>
      </c>
      <c r="BF332" s="142">
        <f t="shared" si="85"/>
        <v>0</v>
      </c>
      <c r="BG332" s="142">
        <f t="shared" si="86"/>
        <v>0</v>
      </c>
      <c r="BH332" s="142">
        <f t="shared" si="87"/>
        <v>0</v>
      </c>
      <c r="BI332" s="142">
        <f t="shared" si="88"/>
        <v>0</v>
      </c>
      <c r="BJ332" s="16" t="s">
        <v>77</v>
      </c>
      <c r="BK332" s="142">
        <f t="shared" si="89"/>
        <v>0</v>
      </c>
      <c r="BL332" s="16" t="s">
        <v>190</v>
      </c>
      <c r="BM332" s="141" t="s">
        <v>2712</v>
      </c>
    </row>
    <row r="333" spans="2:65" s="1" customFormat="1" ht="24.2" customHeight="1">
      <c r="B333" s="31"/>
      <c r="C333" s="165" t="s">
        <v>2713</v>
      </c>
      <c r="D333" s="165" t="s">
        <v>277</v>
      </c>
      <c r="E333" s="166" t="s">
        <v>2714</v>
      </c>
      <c r="F333" s="167" t="s">
        <v>2715</v>
      </c>
      <c r="G333" s="168" t="s">
        <v>292</v>
      </c>
      <c r="H333" s="169">
        <v>115</v>
      </c>
      <c r="I333" s="170"/>
      <c r="J333" s="171">
        <f t="shared" si="80"/>
        <v>0</v>
      </c>
      <c r="K333" s="167" t="s">
        <v>19</v>
      </c>
      <c r="L333" s="172"/>
      <c r="M333" s="173" t="s">
        <v>19</v>
      </c>
      <c r="N333" s="174" t="s">
        <v>41</v>
      </c>
      <c r="P333" s="139">
        <f t="shared" si="81"/>
        <v>0</v>
      </c>
      <c r="Q333" s="139">
        <v>0</v>
      </c>
      <c r="R333" s="139">
        <f t="shared" si="82"/>
        <v>0</v>
      </c>
      <c r="S333" s="139">
        <v>0</v>
      </c>
      <c r="T333" s="140">
        <f t="shared" si="83"/>
        <v>0</v>
      </c>
      <c r="AR333" s="141" t="s">
        <v>233</v>
      </c>
      <c r="AT333" s="141" t="s">
        <v>277</v>
      </c>
      <c r="AU333" s="141" t="s">
        <v>77</v>
      </c>
      <c r="AY333" s="16" t="s">
        <v>182</v>
      </c>
      <c r="BE333" s="142">
        <f t="shared" si="84"/>
        <v>0</v>
      </c>
      <c r="BF333" s="142">
        <f t="shared" si="85"/>
        <v>0</v>
      </c>
      <c r="BG333" s="142">
        <f t="shared" si="86"/>
        <v>0</v>
      </c>
      <c r="BH333" s="142">
        <f t="shared" si="87"/>
        <v>0</v>
      </c>
      <c r="BI333" s="142">
        <f t="shared" si="88"/>
        <v>0</v>
      </c>
      <c r="BJ333" s="16" t="s">
        <v>77</v>
      </c>
      <c r="BK333" s="142">
        <f t="shared" si="89"/>
        <v>0</v>
      </c>
      <c r="BL333" s="16" t="s">
        <v>190</v>
      </c>
      <c r="BM333" s="141" t="s">
        <v>2716</v>
      </c>
    </row>
    <row r="334" spans="2:65" s="1" customFormat="1" ht="24.2" customHeight="1">
      <c r="B334" s="31"/>
      <c r="C334" s="130" t="s">
        <v>2406</v>
      </c>
      <c r="D334" s="130" t="s">
        <v>185</v>
      </c>
      <c r="E334" s="131" t="s">
        <v>2717</v>
      </c>
      <c r="F334" s="132" t="s">
        <v>2718</v>
      </c>
      <c r="G334" s="133" t="s">
        <v>292</v>
      </c>
      <c r="H334" s="134">
        <v>35</v>
      </c>
      <c r="I334" s="135"/>
      <c r="J334" s="136">
        <f t="shared" si="80"/>
        <v>0</v>
      </c>
      <c r="K334" s="132" t="s">
        <v>19</v>
      </c>
      <c r="L334" s="31"/>
      <c r="M334" s="137" t="s">
        <v>19</v>
      </c>
      <c r="N334" s="138" t="s">
        <v>41</v>
      </c>
      <c r="P334" s="139">
        <f t="shared" si="81"/>
        <v>0</v>
      </c>
      <c r="Q334" s="139">
        <v>0</v>
      </c>
      <c r="R334" s="139">
        <f t="shared" si="82"/>
        <v>0</v>
      </c>
      <c r="S334" s="139">
        <v>0</v>
      </c>
      <c r="T334" s="140">
        <f t="shared" si="83"/>
        <v>0</v>
      </c>
      <c r="AR334" s="141" t="s">
        <v>190</v>
      </c>
      <c r="AT334" s="141" t="s">
        <v>185</v>
      </c>
      <c r="AU334" s="141" t="s">
        <v>77</v>
      </c>
      <c r="AY334" s="16" t="s">
        <v>182</v>
      </c>
      <c r="BE334" s="142">
        <f t="shared" si="84"/>
        <v>0</v>
      </c>
      <c r="BF334" s="142">
        <f t="shared" si="85"/>
        <v>0</v>
      </c>
      <c r="BG334" s="142">
        <f t="shared" si="86"/>
        <v>0</v>
      </c>
      <c r="BH334" s="142">
        <f t="shared" si="87"/>
        <v>0</v>
      </c>
      <c r="BI334" s="142">
        <f t="shared" si="88"/>
        <v>0</v>
      </c>
      <c r="BJ334" s="16" t="s">
        <v>77</v>
      </c>
      <c r="BK334" s="142">
        <f t="shared" si="89"/>
        <v>0</v>
      </c>
      <c r="BL334" s="16" t="s">
        <v>190</v>
      </c>
      <c r="BM334" s="141" t="s">
        <v>2719</v>
      </c>
    </row>
    <row r="335" spans="2:65" s="1" customFormat="1" ht="21.75" customHeight="1">
      <c r="B335" s="31"/>
      <c r="C335" s="165" t="s">
        <v>2720</v>
      </c>
      <c r="D335" s="165" t="s">
        <v>277</v>
      </c>
      <c r="E335" s="166" t="s">
        <v>2721</v>
      </c>
      <c r="F335" s="167" t="s">
        <v>2722</v>
      </c>
      <c r="G335" s="168" t="s">
        <v>292</v>
      </c>
      <c r="H335" s="169">
        <v>36.75</v>
      </c>
      <c r="I335" s="170"/>
      <c r="J335" s="171">
        <f t="shared" si="80"/>
        <v>0</v>
      </c>
      <c r="K335" s="167" t="s">
        <v>19</v>
      </c>
      <c r="L335" s="172"/>
      <c r="M335" s="173" t="s">
        <v>19</v>
      </c>
      <c r="N335" s="174" t="s">
        <v>41</v>
      </c>
      <c r="P335" s="139">
        <f t="shared" si="81"/>
        <v>0</v>
      </c>
      <c r="Q335" s="139">
        <v>0</v>
      </c>
      <c r="R335" s="139">
        <f t="shared" si="82"/>
        <v>0</v>
      </c>
      <c r="S335" s="139">
        <v>0</v>
      </c>
      <c r="T335" s="140">
        <f t="shared" si="83"/>
        <v>0</v>
      </c>
      <c r="AR335" s="141" t="s">
        <v>233</v>
      </c>
      <c r="AT335" s="141" t="s">
        <v>277</v>
      </c>
      <c r="AU335" s="141" t="s">
        <v>77</v>
      </c>
      <c r="AY335" s="16" t="s">
        <v>182</v>
      </c>
      <c r="BE335" s="142">
        <f t="shared" si="84"/>
        <v>0</v>
      </c>
      <c r="BF335" s="142">
        <f t="shared" si="85"/>
        <v>0</v>
      </c>
      <c r="BG335" s="142">
        <f t="shared" si="86"/>
        <v>0</v>
      </c>
      <c r="BH335" s="142">
        <f t="shared" si="87"/>
        <v>0</v>
      </c>
      <c r="BI335" s="142">
        <f t="shared" si="88"/>
        <v>0</v>
      </c>
      <c r="BJ335" s="16" t="s">
        <v>77</v>
      </c>
      <c r="BK335" s="142">
        <f t="shared" si="89"/>
        <v>0</v>
      </c>
      <c r="BL335" s="16" t="s">
        <v>190</v>
      </c>
      <c r="BM335" s="141" t="s">
        <v>2723</v>
      </c>
    </row>
    <row r="336" spans="2:65" s="1" customFormat="1" ht="16.5" customHeight="1">
      <c r="B336" s="31"/>
      <c r="C336" s="130" t="s">
        <v>2407</v>
      </c>
      <c r="D336" s="130" t="s">
        <v>185</v>
      </c>
      <c r="E336" s="131" t="s">
        <v>2162</v>
      </c>
      <c r="F336" s="132" t="s">
        <v>2163</v>
      </c>
      <c r="G336" s="133" t="s">
        <v>2164</v>
      </c>
      <c r="H336" s="185"/>
      <c r="I336" s="135"/>
      <c r="J336" s="136">
        <f t="shared" si="80"/>
        <v>0</v>
      </c>
      <c r="K336" s="132" t="s">
        <v>19</v>
      </c>
      <c r="L336" s="31"/>
      <c r="M336" s="137" t="s">
        <v>19</v>
      </c>
      <c r="N336" s="138" t="s">
        <v>41</v>
      </c>
      <c r="P336" s="139">
        <f t="shared" si="81"/>
        <v>0</v>
      </c>
      <c r="Q336" s="139">
        <v>0</v>
      </c>
      <c r="R336" s="139">
        <f t="shared" si="82"/>
        <v>0</v>
      </c>
      <c r="S336" s="139">
        <v>0</v>
      </c>
      <c r="T336" s="140">
        <f t="shared" si="83"/>
        <v>0</v>
      </c>
      <c r="AR336" s="141" t="s">
        <v>190</v>
      </c>
      <c r="AT336" s="141" t="s">
        <v>185</v>
      </c>
      <c r="AU336" s="141" t="s">
        <v>77</v>
      </c>
      <c r="AY336" s="16" t="s">
        <v>182</v>
      </c>
      <c r="BE336" s="142">
        <f t="shared" si="84"/>
        <v>0</v>
      </c>
      <c r="BF336" s="142">
        <f t="shared" si="85"/>
        <v>0</v>
      </c>
      <c r="BG336" s="142">
        <f t="shared" si="86"/>
        <v>0</v>
      </c>
      <c r="BH336" s="142">
        <f t="shared" si="87"/>
        <v>0</v>
      </c>
      <c r="BI336" s="142">
        <f t="shared" si="88"/>
        <v>0</v>
      </c>
      <c r="BJ336" s="16" t="s">
        <v>77</v>
      </c>
      <c r="BK336" s="142">
        <f t="shared" si="89"/>
        <v>0</v>
      </c>
      <c r="BL336" s="16" t="s">
        <v>190</v>
      </c>
      <c r="BM336" s="141" t="s">
        <v>2724</v>
      </c>
    </row>
    <row r="337" spans="2:63" s="11" customFormat="1" ht="25.9" customHeight="1">
      <c r="B337" s="118"/>
      <c r="D337" s="119" t="s">
        <v>69</v>
      </c>
      <c r="E337" s="120" t="s">
        <v>2725</v>
      </c>
      <c r="F337" s="120" t="s">
        <v>2726</v>
      </c>
      <c r="I337" s="121"/>
      <c r="J337" s="122">
        <f>BK337</f>
        <v>0</v>
      </c>
      <c r="L337" s="118"/>
      <c r="M337" s="123"/>
      <c r="P337" s="124">
        <f>SUM(P338:P356)</f>
        <v>0</v>
      </c>
      <c r="R337" s="124">
        <f>SUM(R338:R356)</f>
        <v>0</v>
      </c>
      <c r="T337" s="125">
        <f>SUM(T338:T356)</f>
        <v>0</v>
      </c>
      <c r="AR337" s="119" t="s">
        <v>77</v>
      </c>
      <c r="AT337" s="126" t="s">
        <v>69</v>
      </c>
      <c r="AU337" s="126" t="s">
        <v>70</v>
      </c>
      <c r="AY337" s="119" t="s">
        <v>182</v>
      </c>
      <c r="BK337" s="127">
        <f>SUM(BK338:BK356)</f>
        <v>0</v>
      </c>
    </row>
    <row r="338" spans="2:65" s="1" customFormat="1" ht="24.2" customHeight="1">
      <c r="B338" s="31"/>
      <c r="C338" s="130" t="s">
        <v>2727</v>
      </c>
      <c r="D338" s="130" t="s">
        <v>185</v>
      </c>
      <c r="E338" s="131" t="s">
        <v>2728</v>
      </c>
      <c r="F338" s="132" t="s">
        <v>2729</v>
      </c>
      <c r="G338" s="133" t="s">
        <v>292</v>
      </c>
      <c r="H338" s="134">
        <v>80</v>
      </c>
      <c r="I338" s="135"/>
      <c r="J338" s="136">
        <f aca="true" t="shared" si="90" ref="J338:J356">ROUND(I338*H338,2)</f>
        <v>0</v>
      </c>
      <c r="K338" s="132" t="s">
        <v>19</v>
      </c>
      <c r="L338" s="31"/>
      <c r="M338" s="137" t="s">
        <v>19</v>
      </c>
      <c r="N338" s="138" t="s">
        <v>41</v>
      </c>
      <c r="P338" s="139">
        <f aca="true" t="shared" si="91" ref="P338:P356">O338*H338</f>
        <v>0</v>
      </c>
      <c r="Q338" s="139">
        <v>0</v>
      </c>
      <c r="R338" s="139">
        <f aca="true" t="shared" si="92" ref="R338:R356">Q338*H338</f>
        <v>0</v>
      </c>
      <c r="S338" s="139">
        <v>0</v>
      </c>
      <c r="T338" s="140">
        <f aca="true" t="shared" si="93" ref="T338:T356">S338*H338</f>
        <v>0</v>
      </c>
      <c r="AR338" s="141" t="s">
        <v>190</v>
      </c>
      <c r="AT338" s="141" t="s">
        <v>185</v>
      </c>
      <c r="AU338" s="141" t="s">
        <v>77</v>
      </c>
      <c r="AY338" s="16" t="s">
        <v>182</v>
      </c>
      <c r="BE338" s="142">
        <f aca="true" t="shared" si="94" ref="BE338:BE356">IF(N338="základní",J338,0)</f>
        <v>0</v>
      </c>
      <c r="BF338" s="142">
        <f aca="true" t="shared" si="95" ref="BF338:BF356">IF(N338="snížená",J338,0)</f>
        <v>0</v>
      </c>
      <c r="BG338" s="142">
        <f aca="true" t="shared" si="96" ref="BG338:BG356">IF(N338="zákl. přenesená",J338,0)</f>
        <v>0</v>
      </c>
      <c r="BH338" s="142">
        <f aca="true" t="shared" si="97" ref="BH338:BH356">IF(N338="sníž. přenesená",J338,0)</f>
        <v>0</v>
      </c>
      <c r="BI338" s="142">
        <f aca="true" t="shared" si="98" ref="BI338:BI356">IF(N338="nulová",J338,0)</f>
        <v>0</v>
      </c>
      <c r="BJ338" s="16" t="s">
        <v>77</v>
      </c>
      <c r="BK338" s="142">
        <f aca="true" t="shared" si="99" ref="BK338:BK356">ROUND(I338*H338,2)</f>
        <v>0</v>
      </c>
      <c r="BL338" s="16" t="s">
        <v>190</v>
      </c>
      <c r="BM338" s="141" t="s">
        <v>2730</v>
      </c>
    </row>
    <row r="339" spans="2:65" s="1" customFormat="1" ht="16.5" customHeight="1">
      <c r="B339" s="31"/>
      <c r="C339" s="165" t="s">
        <v>2408</v>
      </c>
      <c r="D339" s="165" t="s">
        <v>277</v>
      </c>
      <c r="E339" s="166" t="s">
        <v>2731</v>
      </c>
      <c r="F339" s="167" t="s">
        <v>2732</v>
      </c>
      <c r="G339" s="168" t="s">
        <v>1240</v>
      </c>
      <c r="H339" s="169">
        <v>10.8</v>
      </c>
      <c r="I339" s="170"/>
      <c r="J339" s="171">
        <f t="shared" si="90"/>
        <v>0</v>
      </c>
      <c r="K339" s="167" t="s">
        <v>19</v>
      </c>
      <c r="L339" s="172"/>
      <c r="M339" s="173" t="s">
        <v>19</v>
      </c>
      <c r="N339" s="174" t="s">
        <v>41</v>
      </c>
      <c r="P339" s="139">
        <f t="shared" si="91"/>
        <v>0</v>
      </c>
      <c r="Q339" s="139">
        <v>0</v>
      </c>
      <c r="R339" s="139">
        <f t="shared" si="92"/>
        <v>0</v>
      </c>
      <c r="S339" s="139">
        <v>0</v>
      </c>
      <c r="T339" s="140">
        <f t="shared" si="93"/>
        <v>0</v>
      </c>
      <c r="AR339" s="141" t="s">
        <v>233</v>
      </c>
      <c r="AT339" s="141" t="s">
        <v>277</v>
      </c>
      <c r="AU339" s="141" t="s">
        <v>77</v>
      </c>
      <c r="AY339" s="16" t="s">
        <v>182</v>
      </c>
      <c r="BE339" s="142">
        <f t="shared" si="94"/>
        <v>0</v>
      </c>
      <c r="BF339" s="142">
        <f t="shared" si="95"/>
        <v>0</v>
      </c>
      <c r="BG339" s="142">
        <f t="shared" si="96"/>
        <v>0</v>
      </c>
      <c r="BH339" s="142">
        <f t="shared" si="97"/>
        <v>0</v>
      </c>
      <c r="BI339" s="142">
        <f t="shared" si="98"/>
        <v>0</v>
      </c>
      <c r="BJ339" s="16" t="s">
        <v>77</v>
      </c>
      <c r="BK339" s="142">
        <f t="shared" si="99"/>
        <v>0</v>
      </c>
      <c r="BL339" s="16" t="s">
        <v>190</v>
      </c>
      <c r="BM339" s="141" t="s">
        <v>2733</v>
      </c>
    </row>
    <row r="340" spans="2:65" s="1" customFormat="1" ht="16.5" customHeight="1">
      <c r="B340" s="31"/>
      <c r="C340" s="165" t="s">
        <v>2734</v>
      </c>
      <c r="D340" s="165" t="s">
        <v>277</v>
      </c>
      <c r="E340" s="166" t="s">
        <v>2735</v>
      </c>
      <c r="F340" s="167" t="s">
        <v>2736</v>
      </c>
      <c r="G340" s="168" t="s">
        <v>286</v>
      </c>
      <c r="H340" s="169">
        <v>15</v>
      </c>
      <c r="I340" s="170"/>
      <c r="J340" s="171">
        <f t="shared" si="90"/>
        <v>0</v>
      </c>
      <c r="K340" s="167" t="s">
        <v>19</v>
      </c>
      <c r="L340" s="172"/>
      <c r="M340" s="173" t="s">
        <v>19</v>
      </c>
      <c r="N340" s="174" t="s">
        <v>41</v>
      </c>
      <c r="P340" s="139">
        <f t="shared" si="91"/>
        <v>0</v>
      </c>
      <c r="Q340" s="139">
        <v>0</v>
      </c>
      <c r="R340" s="139">
        <f t="shared" si="92"/>
        <v>0</v>
      </c>
      <c r="S340" s="139">
        <v>0</v>
      </c>
      <c r="T340" s="140">
        <f t="shared" si="93"/>
        <v>0</v>
      </c>
      <c r="AR340" s="141" t="s">
        <v>233</v>
      </c>
      <c r="AT340" s="141" t="s">
        <v>277</v>
      </c>
      <c r="AU340" s="141" t="s">
        <v>77</v>
      </c>
      <c r="AY340" s="16" t="s">
        <v>182</v>
      </c>
      <c r="BE340" s="142">
        <f t="shared" si="94"/>
        <v>0</v>
      </c>
      <c r="BF340" s="142">
        <f t="shared" si="95"/>
        <v>0</v>
      </c>
      <c r="BG340" s="142">
        <f t="shared" si="96"/>
        <v>0</v>
      </c>
      <c r="BH340" s="142">
        <f t="shared" si="97"/>
        <v>0</v>
      </c>
      <c r="BI340" s="142">
        <f t="shared" si="98"/>
        <v>0</v>
      </c>
      <c r="BJ340" s="16" t="s">
        <v>77</v>
      </c>
      <c r="BK340" s="142">
        <f t="shared" si="99"/>
        <v>0</v>
      </c>
      <c r="BL340" s="16" t="s">
        <v>190</v>
      </c>
      <c r="BM340" s="141" t="s">
        <v>2737</v>
      </c>
    </row>
    <row r="341" spans="2:65" s="1" customFormat="1" ht="37.9" customHeight="1">
      <c r="B341" s="31"/>
      <c r="C341" s="165" t="s">
        <v>2409</v>
      </c>
      <c r="D341" s="165" t="s">
        <v>277</v>
      </c>
      <c r="E341" s="166" t="s">
        <v>2738</v>
      </c>
      <c r="F341" s="167" t="s">
        <v>2739</v>
      </c>
      <c r="G341" s="168" t="s">
        <v>286</v>
      </c>
      <c r="H341" s="169">
        <v>60</v>
      </c>
      <c r="I341" s="170"/>
      <c r="J341" s="171">
        <f t="shared" si="90"/>
        <v>0</v>
      </c>
      <c r="K341" s="167" t="s">
        <v>19</v>
      </c>
      <c r="L341" s="172"/>
      <c r="M341" s="173" t="s">
        <v>19</v>
      </c>
      <c r="N341" s="174" t="s">
        <v>41</v>
      </c>
      <c r="P341" s="139">
        <f t="shared" si="91"/>
        <v>0</v>
      </c>
      <c r="Q341" s="139">
        <v>0</v>
      </c>
      <c r="R341" s="139">
        <f t="shared" si="92"/>
        <v>0</v>
      </c>
      <c r="S341" s="139">
        <v>0</v>
      </c>
      <c r="T341" s="140">
        <f t="shared" si="93"/>
        <v>0</v>
      </c>
      <c r="AR341" s="141" t="s">
        <v>233</v>
      </c>
      <c r="AT341" s="141" t="s">
        <v>277</v>
      </c>
      <c r="AU341" s="141" t="s">
        <v>77</v>
      </c>
      <c r="AY341" s="16" t="s">
        <v>182</v>
      </c>
      <c r="BE341" s="142">
        <f t="shared" si="94"/>
        <v>0</v>
      </c>
      <c r="BF341" s="142">
        <f t="shared" si="95"/>
        <v>0</v>
      </c>
      <c r="BG341" s="142">
        <f t="shared" si="96"/>
        <v>0</v>
      </c>
      <c r="BH341" s="142">
        <f t="shared" si="97"/>
        <v>0</v>
      </c>
      <c r="BI341" s="142">
        <f t="shared" si="98"/>
        <v>0</v>
      </c>
      <c r="BJ341" s="16" t="s">
        <v>77</v>
      </c>
      <c r="BK341" s="142">
        <f t="shared" si="99"/>
        <v>0</v>
      </c>
      <c r="BL341" s="16" t="s">
        <v>190</v>
      </c>
      <c r="BM341" s="141" t="s">
        <v>2740</v>
      </c>
    </row>
    <row r="342" spans="2:65" s="1" customFormat="1" ht="16.5" customHeight="1">
      <c r="B342" s="31"/>
      <c r="C342" s="130" t="s">
        <v>2741</v>
      </c>
      <c r="D342" s="130" t="s">
        <v>185</v>
      </c>
      <c r="E342" s="131" t="s">
        <v>2742</v>
      </c>
      <c r="F342" s="132" t="s">
        <v>2743</v>
      </c>
      <c r="G342" s="133" t="s">
        <v>286</v>
      </c>
      <c r="H342" s="134">
        <v>30</v>
      </c>
      <c r="I342" s="135"/>
      <c r="J342" s="136">
        <f t="shared" si="90"/>
        <v>0</v>
      </c>
      <c r="K342" s="132" t="s">
        <v>19</v>
      </c>
      <c r="L342" s="31"/>
      <c r="M342" s="137" t="s">
        <v>19</v>
      </c>
      <c r="N342" s="138" t="s">
        <v>41</v>
      </c>
      <c r="P342" s="139">
        <f t="shared" si="91"/>
        <v>0</v>
      </c>
      <c r="Q342" s="139">
        <v>0</v>
      </c>
      <c r="R342" s="139">
        <f t="shared" si="92"/>
        <v>0</v>
      </c>
      <c r="S342" s="139">
        <v>0</v>
      </c>
      <c r="T342" s="140">
        <f t="shared" si="93"/>
        <v>0</v>
      </c>
      <c r="AR342" s="141" t="s">
        <v>190</v>
      </c>
      <c r="AT342" s="141" t="s">
        <v>185</v>
      </c>
      <c r="AU342" s="141" t="s">
        <v>77</v>
      </c>
      <c r="AY342" s="16" t="s">
        <v>182</v>
      </c>
      <c r="BE342" s="142">
        <f t="shared" si="94"/>
        <v>0</v>
      </c>
      <c r="BF342" s="142">
        <f t="shared" si="95"/>
        <v>0</v>
      </c>
      <c r="BG342" s="142">
        <f t="shared" si="96"/>
        <v>0</v>
      </c>
      <c r="BH342" s="142">
        <f t="shared" si="97"/>
        <v>0</v>
      </c>
      <c r="BI342" s="142">
        <f t="shared" si="98"/>
        <v>0</v>
      </c>
      <c r="BJ342" s="16" t="s">
        <v>77</v>
      </c>
      <c r="BK342" s="142">
        <f t="shared" si="99"/>
        <v>0</v>
      </c>
      <c r="BL342" s="16" t="s">
        <v>190</v>
      </c>
      <c r="BM342" s="141" t="s">
        <v>2744</v>
      </c>
    </row>
    <row r="343" spans="2:65" s="1" customFormat="1" ht="16.5" customHeight="1">
      <c r="B343" s="31"/>
      <c r="C343" s="165" t="s">
        <v>2410</v>
      </c>
      <c r="D343" s="165" t="s">
        <v>277</v>
      </c>
      <c r="E343" s="166" t="s">
        <v>2745</v>
      </c>
      <c r="F343" s="167" t="s">
        <v>2746</v>
      </c>
      <c r="G343" s="168" t="s">
        <v>286</v>
      </c>
      <c r="H343" s="169">
        <v>30</v>
      </c>
      <c r="I343" s="170"/>
      <c r="J343" s="171">
        <f t="shared" si="90"/>
        <v>0</v>
      </c>
      <c r="K343" s="167" t="s">
        <v>19</v>
      </c>
      <c r="L343" s="172"/>
      <c r="M343" s="173" t="s">
        <v>19</v>
      </c>
      <c r="N343" s="174" t="s">
        <v>41</v>
      </c>
      <c r="P343" s="139">
        <f t="shared" si="91"/>
        <v>0</v>
      </c>
      <c r="Q343" s="139">
        <v>0</v>
      </c>
      <c r="R343" s="139">
        <f t="shared" si="92"/>
        <v>0</v>
      </c>
      <c r="S343" s="139">
        <v>0</v>
      </c>
      <c r="T343" s="140">
        <f t="shared" si="93"/>
        <v>0</v>
      </c>
      <c r="AR343" s="141" t="s">
        <v>233</v>
      </c>
      <c r="AT343" s="141" t="s">
        <v>277</v>
      </c>
      <c r="AU343" s="141" t="s">
        <v>77</v>
      </c>
      <c r="AY343" s="16" t="s">
        <v>182</v>
      </c>
      <c r="BE343" s="142">
        <f t="shared" si="94"/>
        <v>0</v>
      </c>
      <c r="BF343" s="142">
        <f t="shared" si="95"/>
        <v>0</v>
      </c>
      <c r="BG343" s="142">
        <f t="shared" si="96"/>
        <v>0</v>
      </c>
      <c r="BH343" s="142">
        <f t="shared" si="97"/>
        <v>0</v>
      </c>
      <c r="BI343" s="142">
        <f t="shared" si="98"/>
        <v>0</v>
      </c>
      <c r="BJ343" s="16" t="s">
        <v>77</v>
      </c>
      <c r="BK343" s="142">
        <f t="shared" si="99"/>
        <v>0</v>
      </c>
      <c r="BL343" s="16" t="s">
        <v>190</v>
      </c>
      <c r="BM343" s="141" t="s">
        <v>2747</v>
      </c>
    </row>
    <row r="344" spans="2:65" s="1" customFormat="1" ht="16.5" customHeight="1">
      <c r="B344" s="31"/>
      <c r="C344" s="130" t="s">
        <v>2748</v>
      </c>
      <c r="D344" s="130" t="s">
        <v>185</v>
      </c>
      <c r="E344" s="131" t="s">
        <v>2749</v>
      </c>
      <c r="F344" s="132" t="s">
        <v>2750</v>
      </c>
      <c r="G344" s="133" t="s">
        <v>286</v>
      </c>
      <c r="H344" s="134">
        <v>6</v>
      </c>
      <c r="I344" s="135"/>
      <c r="J344" s="136">
        <f t="shared" si="90"/>
        <v>0</v>
      </c>
      <c r="K344" s="132" t="s">
        <v>19</v>
      </c>
      <c r="L344" s="31"/>
      <c r="M344" s="137" t="s">
        <v>19</v>
      </c>
      <c r="N344" s="138" t="s">
        <v>41</v>
      </c>
      <c r="P344" s="139">
        <f t="shared" si="91"/>
        <v>0</v>
      </c>
      <c r="Q344" s="139">
        <v>0</v>
      </c>
      <c r="R344" s="139">
        <f t="shared" si="92"/>
        <v>0</v>
      </c>
      <c r="S344" s="139">
        <v>0</v>
      </c>
      <c r="T344" s="140">
        <f t="shared" si="93"/>
        <v>0</v>
      </c>
      <c r="AR344" s="141" t="s">
        <v>190</v>
      </c>
      <c r="AT344" s="141" t="s">
        <v>185</v>
      </c>
      <c r="AU344" s="141" t="s">
        <v>77</v>
      </c>
      <c r="AY344" s="16" t="s">
        <v>182</v>
      </c>
      <c r="BE344" s="142">
        <f t="shared" si="94"/>
        <v>0</v>
      </c>
      <c r="BF344" s="142">
        <f t="shared" si="95"/>
        <v>0</v>
      </c>
      <c r="BG344" s="142">
        <f t="shared" si="96"/>
        <v>0</v>
      </c>
      <c r="BH344" s="142">
        <f t="shared" si="97"/>
        <v>0</v>
      </c>
      <c r="BI344" s="142">
        <f t="shared" si="98"/>
        <v>0</v>
      </c>
      <c r="BJ344" s="16" t="s">
        <v>77</v>
      </c>
      <c r="BK344" s="142">
        <f t="shared" si="99"/>
        <v>0</v>
      </c>
      <c r="BL344" s="16" t="s">
        <v>190</v>
      </c>
      <c r="BM344" s="141" t="s">
        <v>2751</v>
      </c>
    </row>
    <row r="345" spans="2:65" s="1" customFormat="1" ht="16.5" customHeight="1">
      <c r="B345" s="31"/>
      <c r="C345" s="165" t="s">
        <v>2411</v>
      </c>
      <c r="D345" s="165" t="s">
        <v>277</v>
      </c>
      <c r="E345" s="166" t="s">
        <v>2752</v>
      </c>
      <c r="F345" s="167" t="s">
        <v>2753</v>
      </c>
      <c r="G345" s="168" t="s">
        <v>286</v>
      </c>
      <c r="H345" s="169">
        <v>6</v>
      </c>
      <c r="I345" s="170"/>
      <c r="J345" s="171">
        <f t="shared" si="90"/>
        <v>0</v>
      </c>
      <c r="K345" s="167" t="s">
        <v>19</v>
      </c>
      <c r="L345" s="172"/>
      <c r="M345" s="173" t="s">
        <v>19</v>
      </c>
      <c r="N345" s="174" t="s">
        <v>41</v>
      </c>
      <c r="P345" s="139">
        <f t="shared" si="91"/>
        <v>0</v>
      </c>
      <c r="Q345" s="139">
        <v>0</v>
      </c>
      <c r="R345" s="139">
        <f t="shared" si="92"/>
        <v>0</v>
      </c>
      <c r="S345" s="139">
        <v>0</v>
      </c>
      <c r="T345" s="140">
        <f t="shared" si="93"/>
        <v>0</v>
      </c>
      <c r="AR345" s="141" t="s">
        <v>233</v>
      </c>
      <c r="AT345" s="141" t="s">
        <v>277</v>
      </c>
      <c r="AU345" s="141" t="s">
        <v>77</v>
      </c>
      <c r="AY345" s="16" t="s">
        <v>182</v>
      </c>
      <c r="BE345" s="142">
        <f t="shared" si="94"/>
        <v>0</v>
      </c>
      <c r="BF345" s="142">
        <f t="shared" si="95"/>
        <v>0</v>
      </c>
      <c r="BG345" s="142">
        <f t="shared" si="96"/>
        <v>0</v>
      </c>
      <c r="BH345" s="142">
        <f t="shared" si="97"/>
        <v>0</v>
      </c>
      <c r="BI345" s="142">
        <f t="shared" si="98"/>
        <v>0</v>
      </c>
      <c r="BJ345" s="16" t="s">
        <v>77</v>
      </c>
      <c r="BK345" s="142">
        <f t="shared" si="99"/>
        <v>0</v>
      </c>
      <c r="BL345" s="16" t="s">
        <v>190</v>
      </c>
      <c r="BM345" s="141" t="s">
        <v>2754</v>
      </c>
    </row>
    <row r="346" spans="2:65" s="1" customFormat="1" ht="16.5" customHeight="1">
      <c r="B346" s="31"/>
      <c r="C346" s="165" t="s">
        <v>2755</v>
      </c>
      <c r="D346" s="165" t="s">
        <v>277</v>
      </c>
      <c r="E346" s="166" t="s">
        <v>2756</v>
      </c>
      <c r="F346" s="167" t="s">
        <v>2757</v>
      </c>
      <c r="G346" s="168" t="s">
        <v>286</v>
      </c>
      <c r="H346" s="169">
        <v>6</v>
      </c>
      <c r="I346" s="170"/>
      <c r="J346" s="171">
        <f t="shared" si="90"/>
        <v>0</v>
      </c>
      <c r="K346" s="167" t="s">
        <v>19</v>
      </c>
      <c r="L346" s="172"/>
      <c r="M346" s="173" t="s">
        <v>19</v>
      </c>
      <c r="N346" s="174" t="s">
        <v>41</v>
      </c>
      <c r="P346" s="139">
        <f t="shared" si="91"/>
        <v>0</v>
      </c>
      <c r="Q346" s="139">
        <v>0</v>
      </c>
      <c r="R346" s="139">
        <f t="shared" si="92"/>
        <v>0</v>
      </c>
      <c r="S346" s="139">
        <v>0</v>
      </c>
      <c r="T346" s="140">
        <f t="shared" si="93"/>
        <v>0</v>
      </c>
      <c r="AR346" s="141" t="s">
        <v>233</v>
      </c>
      <c r="AT346" s="141" t="s">
        <v>277</v>
      </c>
      <c r="AU346" s="141" t="s">
        <v>77</v>
      </c>
      <c r="AY346" s="16" t="s">
        <v>182</v>
      </c>
      <c r="BE346" s="142">
        <f t="shared" si="94"/>
        <v>0</v>
      </c>
      <c r="BF346" s="142">
        <f t="shared" si="95"/>
        <v>0</v>
      </c>
      <c r="BG346" s="142">
        <f t="shared" si="96"/>
        <v>0</v>
      </c>
      <c r="BH346" s="142">
        <f t="shared" si="97"/>
        <v>0</v>
      </c>
      <c r="BI346" s="142">
        <f t="shared" si="98"/>
        <v>0</v>
      </c>
      <c r="BJ346" s="16" t="s">
        <v>77</v>
      </c>
      <c r="BK346" s="142">
        <f t="shared" si="99"/>
        <v>0</v>
      </c>
      <c r="BL346" s="16" t="s">
        <v>190</v>
      </c>
      <c r="BM346" s="141" t="s">
        <v>2758</v>
      </c>
    </row>
    <row r="347" spans="2:65" s="1" customFormat="1" ht="16.5" customHeight="1">
      <c r="B347" s="31"/>
      <c r="C347" s="165" t="s">
        <v>2414</v>
      </c>
      <c r="D347" s="165" t="s">
        <v>277</v>
      </c>
      <c r="E347" s="166" t="s">
        <v>2759</v>
      </c>
      <c r="F347" s="167" t="s">
        <v>2760</v>
      </c>
      <c r="G347" s="168" t="s">
        <v>286</v>
      </c>
      <c r="H347" s="169">
        <v>6</v>
      </c>
      <c r="I347" s="170"/>
      <c r="J347" s="171">
        <f t="shared" si="90"/>
        <v>0</v>
      </c>
      <c r="K347" s="167" t="s">
        <v>19</v>
      </c>
      <c r="L347" s="172"/>
      <c r="M347" s="173" t="s">
        <v>19</v>
      </c>
      <c r="N347" s="174" t="s">
        <v>41</v>
      </c>
      <c r="P347" s="139">
        <f t="shared" si="91"/>
        <v>0</v>
      </c>
      <c r="Q347" s="139">
        <v>0</v>
      </c>
      <c r="R347" s="139">
        <f t="shared" si="92"/>
        <v>0</v>
      </c>
      <c r="S347" s="139">
        <v>0</v>
      </c>
      <c r="T347" s="140">
        <f t="shared" si="93"/>
        <v>0</v>
      </c>
      <c r="AR347" s="141" t="s">
        <v>233</v>
      </c>
      <c r="AT347" s="141" t="s">
        <v>277</v>
      </c>
      <c r="AU347" s="141" t="s">
        <v>77</v>
      </c>
      <c r="AY347" s="16" t="s">
        <v>182</v>
      </c>
      <c r="BE347" s="142">
        <f t="shared" si="94"/>
        <v>0</v>
      </c>
      <c r="BF347" s="142">
        <f t="shared" si="95"/>
        <v>0</v>
      </c>
      <c r="BG347" s="142">
        <f t="shared" si="96"/>
        <v>0</v>
      </c>
      <c r="BH347" s="142">
        <f t="shared" si="97"/>
        <v>0</v>
      </c>
      <c r="BI347" s="142">
        <f t="shared" si="98"/>
        <v>0</v>
      </c>
      <c r="BJ347" s="16" t="s">
        <v>77</v>
      </c>
      <c r="BK347" s="142">
        <f t="shared" si="99"/>
        <v>0</v>
      </c>
      <c r="BL347" s="16" t="s">
        <v>190</v>
      </c>
      <c r="BM347" s="141" t="s">
        <v>2761</v>
      </c>
    </row>
    <row r="348" spans="2:65" s="1" customFormat="1" ht="24.2" customHeight="1">
      <c r="B348" s="31"/>
      <c r="C348" s="130" t="s">
        <v>2762</v>
      </c>
      <c r="D348" s="130" t="s">
        <v>185</v>
      </c>
      <c r="E348" s="131" t="s">
        <v>2763</v>
      </c>
      <c r="F348" s="132" t="s">
        <v>2764</v>
      </c>
      <c r="G348" s="133" t="s">
        <v>286</v>
      </c>
      <c r="H348" s="134">
        <v>3</v>
      </c>
      <c r="I348" s="135"/>
      <c r="J348" s="136">
        <f t="shared" si="90"/>
        <v>0</v>
      </c>
      <c r="K348" s="132" t="s">
        <v>19</v>
      </c>
      <c r="L348" s="31"/>
      <c r="M348" s="137" t="s">
        <v>19</v>
      </c>
      <c r="N348" s="138" t="s">
        <v>41</v>
      </c>
      <c r="P348" s="139">
        <f t="shared" si="91"/>
        <v>0</v>
      </c>
      <c r="Q348" s="139">
        <v>0</v>
      </c>
      <c r="R348" s="139">
        <f t="shared" si="92"/>
        <v>0</v>
      </c>
      <c r="S348" s="139">
        <v>0</v>
      </c>
      <c r="T348" s="140">
        <f t="shared" si="93"/>
        <v>0</v>
      </c>
      <c r="AR348" s="141" t="s">
        <v>190</v>
      </c>
      <c r="AT348" s="141" t="s">
        <v>185</v>
      </c>
      <c r="AU348" s="141" t="s">
        <v>77</v>
      </c>
      <c r="AY348" s="16" t="s">
        <v>182</v>
      </c>
      <c r="BE348" s="142">
        <f t="shared" si="94"/>
        <v>0</v>
      </c>
      <c r="BF348" s="142">
        <f t="shared" si="95"/>
        <v>0</v>
      </c>
      <c r="BG348" s="142">
        <f t="shared" si="96"/>
        <v>0</v>
      </c>
      <c r="BH348" s="142">
        <f t="shared" si="97"/>
        <v>0</v>
      </c>
      <c r="BI348" s="142">
        <f t="shared" si="98"/>
        <v>0</v>
      </c>
      <c r="BJ348" s="16" t="s">
        <v>77</v>
      </c>
      <c r="BK348" s="142">
        <f t="shared" si="99"/>
        <v>0</v>
      </c>
      <c r="BL348" s="16" t="s">
        <v>190</v>
      </c>
      <c r="BM348" s="141" t="s">
        <v>2765</v>
      </c>
    </row>
    <row r="349" spans="2:65" s="1" customFormat="1" ht="21.75" customHeight="1">
      <c r="B349" s="31"/>
      <c r="C349" s="165" t="s">
        <v>2415</v>
      </c>
      <c r="D349" s="165" t="s">
        <v>277</v>
      </c>
      <c r="E349" s="166" t="s">
        <v>2766</v>
      </c>
      <c r="F349" s="167" t="s">
        <v>2767</v>
      </c>
      <c r="G349" s="168" t="s">
        <v>286</v>
      </c>
      <c r="H349" s="169">
        <v>3</v>
      </c>
      <c r="I349" s="170"/>
      <c r="J349" s="171">
        <f t="shared" si="90"/>
        <v>0</v>
      </c>
      <c r="K349" s="167" t="s">
        <v>19</v>
      </c>
      <c r="L349" s="172"/>
      <c r="M349" s="173" t="s">
        <v>19</v>
      </c>
      <c r="N349" s="174" t="s">
        <v>41</v>
      </c>
      <c r="P349" s="139">
        <f t="shared" si="91"/>
        <v>0</v>
      </c>
      <c r="Q349" s="139">
        <v>0</v>
      </c>
      <c r="R349" s="139">
        <f t="shared" si="92"/>
        <v>0</v>
      </c>
      <c r="S349" s="139">
        <v>0</v>
      </c>
      <c r="T349" s="140">
        <f t="shared" si="93"/>
        <v>0</v>
      </c>
      <c r="AR349" s="141" t="s">
        <v>233</v>
      </c>
      <c r="AT349" s="141" t="s">
        <v>277</v>
      </c>
      <c r="AU349" s="141" t="s">
        <v>77</v>
      </c>
      <c r="AY349" s="16" t="s">
        <v>182</v>
      </c>
      <c r="BE349" s="142">
        <f t="shared" si="94"/>
        <v>0</v>
      </c>
      <c r="BF349" s="142">
        <f t="shared" si="95"/>
        <v>0</v>
      </c>
      <c r="BG349" s="142">
        <f t="shared" si="96"/>
        <v>0</v>
      </c>
      <c r="BH349" s="142">
        <f t="shared" si="97"/>
        <v>0</v>
      </c>
      <c r="BI349" s="142">
        <f t="shared" si="98"/>
        <v>0</v>
      </c>
      <c r="BJ349" s="16" t="s">
        <v>77</v>
      </c>
      <c r="BK349" s="142">
        <f t="shared" si="99"/>
        <v>0</v>
      </c>
      <c r="BL349" s="16" t="s">
        <v>190</v>
      </c>
      <c r="BM349" s="141" t="s">
        <v>2768</v>
      </c>
    </row>
    <row r="350" spans="2:65" s="1" customFormat="1" ht="16.5" customHeight="1">
      <c r="B350" s="31"/>
      <c r="C350" s="165" t="s">
        <v>2769</v>
      </c>
      <c r="D350" s="165" t="s">
        <v>277</v>
      </c>
      <c r="E350" s="166" t="s">
        <v>2770</v>
      </c>
      <c r="F350" s="167" t="s">
        <v>2771</v>
      </c>
      <c r="G350" s="168" t="s">
        <v>286</v>
      </c>
      <c r="H350" s="169">
        <v>6</v>
      </c>
      <c r="I350" s="170"/>
      <c r="J350" s="171">
        <f t="shared" si="90"/>
        <v>0</v>
      </c>
      <c r="K350" s="167" t="s">
        <v>19</v>
      </c>
      <c r="L350" s="172"/>
      <c r="M350" s="173" t="s">
        <v>19</v>
      </c>
      <c r="N350" s="174" t="s">
        <v>41</v>
      </c>
      <c r="P350" s="139">
        <f t="shared" si="91"/>
        <v>0</v>
      </c>
      <c r="Q350" s="139">
        <v>0</v>
      </c>
      <c r="R350" s="139">
        <f t="shared" si="92"/>
        <v>0</v>
      </c>
      <c r="S350" s="139">
        <v>0</v>
      </c>
      <c r="T350" s="140">
        <f t="shared" si="93"/>
        <v>0</v>
      </c>
      <c r="AR350" s="141" t="s">
        <v>233</v>
      </c>
      <c r="AT350" s="141" t="s">
        <v>277</v>
      </c>
      <c r="AU350" s="141" t="s">
        <v>77</v>
      </c>
      <c r="AY350" s="16" t="s">
        <v>182</v>
      </c>
      <c r="BE350" s="142">
        <f t="shared" si="94"/>
        <v>0</v>
      </c>
      <c r="BF350" s="142">
        <f t="shared" si="95"/>
        <v>0</v>
      </c>
      <c r="BG350" s="142">
        <f t="shared" si="96"/>
        <v>0</v>
      </c>
      <c r="BH350" s="142">
        <f t="shared" si="97"/>
        <v>0</v>
      </c>
      <c r="BI350" s="142">
        <f t="shared" si="98"/>
        <v>0</v>
      </c>
      <c r="BJ350" s="16" t="s">
        <v>77</v>
      </c>
      <c r="BK350" s="142">
        <f t="shared" si="99"/>
        <v>0</v>
      </c>
      <c r="BL350" s="16" t="s">
        <v>190</v>
      </c>
      <c r="BM350" s="141" t="s">
        <v>2772</v>
      </c>
    </row>
    <row r="351" spans="2:65" s="1" customFormat="1" ht="16.5" customHeight="1">
      <c r="B351" s="31"/>
      <c r="C351" s="130" t="s">
        <v>2418</v>
      </c>
      <c r="D351" s="130" t="s">
        <v>185</v>
      </c>
      <c r="E351" s="131" t="s">
        <v>2773</v>
      </c>
      <c r="F351" s="132" t="s">
        <v>2774</v>
      </c>
      <c r="G351" s="133" t="s">
        <v>286</v>
      </c>
      <c r="H351" s="134">
        <v>3</v>
      </c>
      <c r="I351" s="135"/>
      <c r="J351" s="136">
        <f t="shared" si="90"/>
        <v>0</v>
      </c>
      <c r="K351" s="132" t="s">
        <v>19</v>
      </c>
      <c r="L351" s="31"/>
      <c r="M351" s="137" t="s">
        <v>19</v>
      </c>
      <c r="N351" s="138" t="s">
        <v>41</v>
      </c>
      <c r="P351" s="139">
        <f t="shared" si="91"/>
        <v>0</v>
      </c>
      <c r="Q351" s="139">
        <v>0</v>
      </c>
      <c r="R351" s="139">
        <f t="shared" si="92"/>
        <v>0</v>
      </c>
      <c r="S351" s="139">
        <v>0</v>
      </c>
      <c r="T351" s="140">
        <f t="shared" si="93"/>
        <v>0</v>
      </c>
      <c r="AR351" s="141" t="s">
        <v>190</v>
      </c>
      <c r="AT351" s="141" t="s">
        <v>185</v>
      </c>
      <c r="AU351" s="141" t="s">
        <v>77</v>
      </c>
      <c r="AY351" s="16" t="s">
        <v>182</v>
      </c>
      <c r="BE351" s="142">
        <f t="shared" si="94"/>
        <v>0</v>
      </c>
      <c r="BF351" s="142">
        <f t="shared" si="95"/>
        <v>0</v>
      </c>
      <c r="BG351" s="142">
        <f t="shared" si="96"/>
        <v>0</v>
      </c>
      <c r="BH351" s="142">
        <f t="shared" si="97"/>
        <v>0</v>
      </c>
      <c r="BI351" s="142">
        <f t="shared" si="98"/>
        <v>0</v>
      </c>
      <c r="BJ351" s="16" t="s">
        <v>77</v>
      </c>
      <c r="BK351" s="142">
        <f t="shared" si="99"/>
        <v>0</v>
      </c>
      <c r="BL351" s="16" t="s">
        <v>190</v>
      </c>
      <c r="BM351" s="141" t="s">
        <v>2775</v>
      </c>
    </row>
    <row r="352" spans="2:65" s="1" customFormat="1" ht="16.5" customHeight="1">
      <c r="B352" s="31"/>
      <c r="C352" s="165" t="s">
        <v>2776</v>
      </c>
      <c r="D352" s="165" t="s">
        <v>277</v>
      </c>
      <c r="E352" s="166" t="s">
        <v>2777</v>
      </c>
      <c r="F352" s="167" t="s">
        <v>2778</v>
      </c>
      <c r="G352" s="168" t="s">
        <v>286</v>
      </c>
      <c r="H352" s="169">
        <v>3</v>
      </c>
      <c r="I352" s="170"/>
      <c r="J352" s="171">
        <f t="shared" si="90"/>
        <v>0</v>
      </c>
      <c r="K352" s="167" t="s">
        <v>19</v>
      </c>
      <c r="L352" s="172"/>
      <c r="M352" s="173" t="s">
        <v>19</v>
      </c>
      <c r="N352" s="174" t="s">
        <v>41</v>
      </c>
      <c r="P352" s="139">
        <f t="shared" si="91"/>
        <v>0</v>
      </c>
      <c r="Q352" s="139">
        <v>0</v>
      </c>
      <c r="R352" s="139">
        <f t="shared" si="92"/>
        <v>0</v>
      </c>
      <c r="S352" s="139">
        <v>0</v>
      </c>
      <c r="T352" s="140">
        <f t="shared" si="93"/>
        <v>0</v>
      </c>
      <c r="AR352" s="141" t="s">
        <v>233</v>
      </c>
      <c r="AT352" s="141" t="s">
        <v>277</v>
      </c>
      <c r="AU352" s="141" t="s">
        <v>77</v>
      </c>
      <c r="AY352" s="16" t="s">
        <v>182</v>
      </c>
      <c r="BE352" s="142">
        <f t="shared" si="94"/>
        <v>0</v>
      </c>
      <c r="BF352" s="142">
        <f t="shared" si="95"/>
        <v>0</v>
      </c>
      <c r="BG352" s="142">
        <f t="shared" si="96"/>
        <v>0</v>
      </c>
      <c r="BH352" s="142">
        <f t="shared" si="97"/>
        <v>0</v>
      </c>
      <c r="BI352" s="142">
        <f t="shared" si="98"/>
        <v>0</v>
      </c>
      <c r="BJ352" s="16" t="s">
        <v>77</v>
      </c>
      <c r="BK352" s="142">
        <f t="shared" si="99"/>
        <v>0</v>
      </c>
      <c r="BL352" s="16" t="s">
        <v>190</v>
      </c>
      <c r="BM352" s="141" t="s">
        <v>2779</v>
      </c>
    </row>
    <row r="353" spans="2:65" s="1" customFormat="1" ht="21.75" customHeight="1">
      <c r="B353" s="31"/>
      <c r="C353" s="130" t="s">
        <v>2421</v>
      </c>
      <c r="D353" s="130" t="s">
        <v>185</v>
      </c>
      <c r="E353" s="131" t="s">
        <v>2780</v>
      </c>
      <c r="F353" s="132" t="s">
        <v>2781</v>
      </c>
      <c r="G353" s="133" t="s">
        <v>286</v>
      </c>
      <c r="H353" s="134">
        <v>6</v>
      </c>
      <c r="I353" s="135"/>
      <c r="J353" s="136">
        <f t="shared" si="90"/>
        <v>0</v>
      </c>
      <c r="K353" s="132" t="s">
        <v>19</v>
      </c>
      <c r="L353" s="31"/>
      <c r="M353" s="137" t="s">
        <v>19</v>
      </c>
      <c r="N353" s="138" t="s">
        <v>41</v>
      </c>
      <c r="P353" s="139">
        <f t="shared" si="91"/>
        <v>0</v>
      </c>
      <c r="Q353" s="139">
        <v>0</v>
      </c>
      <c r="R353" s="139">
        <f t="shared" si="92"/>
        <v>0</v>
      </c>
      <c r="S353" s="139">
        <v>0</v>
      </c>
      <c r="T353" s="140">
        <f t="shared" si="93"/>
        <v>0</v>
      </c>
      <c r="AR353" s="141" t="s">
        <v>190</v>
      </c>
      <c r="AT353" s="141" t="s">
        <v>185</v>
      </c>
      <c r="AU353" s="141" t="s">
        <v>77</v>
      </c>
      <c r="AY353" s="16" t="s">
        <v>182</v>
      </c>
      <c r="BE353" s="142">
        <f t="shared" si="94"/>
        <v>0</v>
      </c>
      <c r="BF353" s="142">
        <f t="shared" si="95"/>
        <v>0</v>
      </c>
      <c r="BG353" s="142">
        <f t="shared" si="96"/>
        <v>0</v>
      </c>
      <c r="BH353" s="142">
        <f t="shared" si="97"/>
        <v>0</v>
      </c>
      <c r="BI353" s="142">
        <f t="shared" si="98"/>
        <v>0</v>
      </c>
      <c r="BJ353" s="16" t="s">
        <v>77</v>
      </c>
      <c r="BK353" s="142">
        <f t="shared" si="99"/>
        <v>0</v>
      </c>
      <c r="BL353" s="16" t="s">
        <v>190</v>
      </c>
      <c r="BM353" s="141" t="s">
        <v>2782</v>
      </c>
    </row>
    <row r="354" spans="2:65" s="1" customFormat="1" ht="16.5" customHeight="1">
      <c r="B354" s="31"/>
      <c r="C354" s="165" t="s">
        <v>2783</v>
      </c>
      <c r="D354" s="165" t="s">
        <v>277</v>
      </c>
      <c r="E354" s="166" t="s">
        <v>2784</v>
      </c>
      <c r="F354" s="167" t="s">
        <v>2785</v>
      </c>
      <c r="G354" s="168" t="s">
        <v>286</v>
      </c>
      <c r="H354" s="169">
        <v>3</v>
      </c>
      <c r="I354" s="170"/>
      <c r="J354" s="171">
        <f t="shared" si="90"/>
        <v>0</v>
      </c>
      <c r="K354" s="167" t="s">
        <v>19</v>
      </c>
      <c r="L354" s="172"/>
      <c r="M354" s="173" t="s">
        <v>19</v>
      </c>
      <c r="N354" s="174" t="s">
        <v>41</v>
      </c>
      <c r="P354" s="139">
        <f t="shared" si="91"/>
        <v>0</v>
      </c>
      <c r="Q354" s="139">
        <v>0</v>
      </c>
      <c r="R354" s="139">
        <f t="shared" si="92"/>
        <v>0</v>
      </c>
      <c r="S354" s="139">
        <v>0</v>
      </c>
      <c r="T354" s="140">
        <f t="shared" si="93"/>
        <v>0</v>
      </c>
      <c r="AR354" s="141" t="s">
        <v>233</v>
      </c>
      <c r="AT354" s="141" t="s">
        <v>277</v>
      </c>
      <c r="AU354" s="141" t="s">
        <v>77</v>
      </c>
      <c r="AY354" s="16" t="s">
        <v>182</v>
      </c>
      <c r="BE354" s="142">
        <f t="shared" si="94"/>
        <v>0</v>
      </c>
      <c r="BF354" s="142">
        <f t="shared" si="95"/>
        <v>0</v>
      </c>
      <c r="BG354" s="142">
        <f t="shared" si="96"/>
        <v>0</v>
      </c>
      <c r="BH354" s="142">
        <f t="shared" si="97"/>
        <v>0</v>
      </c>
      <c r="BI354" s="142">
        <f t="shared" si="98"/>
        <v>0</v>
      </c>
      <c r="BJ354" s="16" t="s">
        <v>77</v>
      </c>
      <c r="BK354" s="142">
        <f t="shared" si="99"/>
        <v>0</v>
      </c>
      <c r="BL354" s="16" t="s">
        <v>190</v>
      </c>
      <c r="BM354" s="141" t="s">
        <v>2786</v>
      </c>
    </row>
    <row r="355" spans="2:65" s="1" customFormat="1" ht="16.5" customHeight="1">
      <c r="B355" s="31"/>
      <c r="C355" s="165" t="s">
        <v>2424</v>
      </c>
      <c r="D355" s="165" t="s">
        <v>277</v>
      </c>
      <c r="E355" s="166" t="s">
        <v>2787</v>
      </c>
      <c r="F355" s="167" t="s">
        <v>2788</v>
      </c>
      <c r="G355" s="168" t="s">
        <v>286</v>
      </c>
      <c r="H355" s="169">
        <v>3</v>
      </c>
      <c r="I355" s="170"/>
      <c r="J355" s="171">
        <f t="shared" si="90"/>
        <v>0</v>
      </c>
      <c r="K355" s="167" t="s">
        <v>19</v>
      </c>
      <c r="L355" s="172"/>
      <c r="M355" s="173" t="s">
        <v>19</v>
      </c>
      <c r="N355" s="174" t="s">
        <v>41</v>
      </c>
      <c r="P355" s="139">
        <f t="shared" si="91"/>
        <v>0</v>
      </c>
      <c r="Q355" s="139">
        <v>0</v>
      </c>
      <c r="R355" s="139">
        <f t="shared" si="92"/>
        <v>0</v>
      </c>
      <c r="S355" s="139">
        <v>0</v>
      </c>
      <c r="T355" s="140">
        <f t="shared" si="93"/>
        <v>0</v>
      </c>
      <c r="AR355" s="141" t="s">
        <v>233</v>
      </c>
      <c r="AT355" s="141" t="s">
        <v>277</v>
      </c>
      <c r="AU355" s="141" t="s">
        <v>77</v>
      </c>
      <c r="AY355" s="16" t="s">
        <v>182</v>
      </c>
      <c r="BE355" s="142">
        <f t="shared" si="94"/>
        <v>0</v>
      </c>
      <c r="BF355" s="142">
        <f t="shared" si="95"/>
        <v>0</v>
      </c>
      <c r="BG355" s="142">
        <f t="shared" si="96"/>
        <v>0</v>
      </c>
      <c r="BH355" s="142">
        <f t="shared" si="97"/>
        <v>0</v>
      </c>
      <c r="BI355" s="142">
        <f t="shared" si="98"/>
        <v>0</v>
      </c>
      <c r="BJ355" s="16" t="s">
        <v>77</v>
      </c>
      <c r="BK355" s="142">
        <f t="shared" si="99"/>
        <v>0</v>
      </c>
      <c r="BL355" s="16" t="s">
        <v>190</v>
      </c>
      <c r="BM355" s="141" t="s">
        <v>2789</v>
      </c>
    </row>
    <row r="356" spans="2:65" s="1" customFormat="1" ht="16.5" customHeight="1">
      <c r="B356" s="31"/>
      <c r="C356" s="130" t="s">
        <v>2790</v>
      </c>
      <c r="D356" s="130" t="s">
        <v>185</v>
      </c>
      <c r="E356" s="131" t="s">
        <v>2162</v>
      </c>
      <c r="F356" s="132" t="s">
        <v>2163</v>
      </c>
      <c r="G356" s="133" t="s">
        <v>2164</v>
      </c>
      <c r="H356" s="185"/>
      <c r="I356" s="135"/>
      <c r="J356" s="136">
        <f t="shared" si="90"/>
        <v>0</v>
      </c>
      <c r="K356" s="132" t="s">
        <v>19</v>
      </c>
      <c r="L356" s="31"/>
      <c r="M356" s="137" t="s">
        <v>19</v>
      </c>
      <c r="N356" s="138" t="s">
        <v>41</v>
      </c>
      <c r="P356" s="139">
        <f t="shared" si="91"/>
        <v>0</v>
      </c>
      <c r="Q356" s="139">
        <v>0</v>
      </c>
      <c r="R356" s="139">
        <f t="shared" si="92"/>
        <v>0</v>
      </c>
      <c r="S356" s="139">
        <v>0</v>
      </c>
      <c r="T356" s="140">
        <f t="shared" si="93"/>
        <v>0</v>
      </c>
      <c r="AR356" s="141" t="s">
        <v>190</v>
      </c>
      <c r="AT356" s="141" t="s">
        <v>185</v>
      </c>
      <c r="AU356" s="141" t="s">
        <v>77</v>
      </c>
      <c r="AY356" s="16" t="s">
        <v>182</v>
      </c>
      <c r="BE356" s="142">
        <f t="shared" si="94"/>
        <v>0</v>
      </c>
      <c r="BF356" s="142">
        <f t="shared" si="95"/>
        <v>0</v>
      </c>
      <c r="BG356" s="142">
        <f t="shared" si="96"/>
        <v>0</v>
      </c>
      <c r="BH356" s="142">
        <f t="shared" si="97"/>
        <v>0</v>
      </c>
      <c r="BI356" s="142">
        <f t="shared" si="98"/>
        <v>0</v>
      </c>
      <c r="BJ356" s="16" t="s">
        <v>77</v>
      </c>
      <c r="BK356" s="142">
        <f t="shared" si="99"/>
        <v>0</v>
      </c>
      <c r="BL356" s="16" t="s">
        <v>190</v>
      </c>
      <c r="BM356" s="141" t="s">
        <v>2791</v>
      </c>
    </row>
    <row r="357" spans="2:63" s="11" customFormat="1" ht="25.9" customHeight="1">
      <c r="B357" s="118"/>
      <c r="D357" s="119" t="s">
        <v>69</v>
      </c>
      <c r="E357" s="120" t="s">
        <v>2792</v>
      </c>
      <c r="F357" s="120" t="s">
        <v>2793</v>
      </c>
      <c r="I357" s="121"/>
      <c r="J357" s="122">
        <f>BK357</f>
        <v>0</v>
      </c>
      <c r="L357" s="118"/>
      <c r="M357" s="123"/>
      <c r="P357" s="124">
        <f>SUM(P358:P418)</f>
        <v>0</v>
      </c>
      <c r="R357" s="124">
        <f>SUM(R358:R418)</f>
        <v>0</v>
      </c>
      <c r="T357" s="125">
        <f>SUM(T358:T418)</f>
        <v>0</v>
      </c>
      <c r="AR357" s="119" t="s">
        <v>77</v>
      </c>
      <c r="AT357" s="126" t="s">
        <v>69</v>
      </c>
      <c r="AU357" s="126" t="s">
        <v>70</v>
      </c>
      <c r="AY357" s="119" t="s">
        <v>182</v>
      </c>
      <c r="BK357" s="127">
        <f>SUM(BK358:BK418)</f>
        <v>0</v>
      </c>
    </row>
    <row r="358" spans="2:65" s="1" customFormat="1" ht="16.5" customHeight="1">
      <c r="B358" s="31"/>
      <c r="C358" s="130" t="s">
        <v>2427</v>
      </c>
      <c r="D358" s="130" t="s">
        <v>185</v>
      </c>
      <c r="E358" s="131" t="s">
        <v>2162</v>
      </c>
      <c r="F358" s="132" t="s">
        <v>2163</v>
      </c>
      <c r="G358" s="133" t="s">
        <v>2164</v>
      </c>
      <c r="H358" s="185"/>
      <c r="I358" s="135"/>
      <c r="J358" s="136">
        <f aca="true" t="shared" si="100" ref="J358:J389">ROUND(I358*H358,2)</f>
        <v>0</v>
      </c>
      <c r="K358" s="132" t="s">
        <v>19</v>
      </c>
      <c r="L358" s="31"/>
      <c r="M358" s="137" t="s">
        <v>19</v>
      </c>
      <c r="N358" s="138" t="s">
        <v>41</v>
      </c>
      <c r="P358" s="139">
        <f aca="true" t="shared" si="101" ref="P358:P389">O358*H358</f>
        <v>0</v>
      </c>
      <c r="Q358" s="139">
        <v>0</v>
      </c>
      <c r="R358" s="139">
        <f aca="true" t="shared" si="102" ref="R358:R389">Q358*H358</f>
        <v>0</v>
      </c>
      <c r="S358" s="139">
        <v>0</v>
      </c>
      <c r="T358" s="140">
        <f aca="true" t="shared" si="103" ref="T358:T389">S358*H358</f>
        <v>0</v>
      </c>
      <c r="AR358" s="141" t="s">
        <v>190</v>
      </c>
      <c r="AT358" s="141" t="s">
        <v>185</v>
      </c>
      <c r="AU358" s="141" t="s">
        <v>77</v>
      </c>
      <c r="AY358" s="16" t="s">
        <v>182</v>
      </c>
      <c r="BE358" s="142">
        <f aca="true" t="shared" si="104" ref="BE358:BE389">IF(N358="základní",J358,0)</f>
        <v>0</v>
      </c>
      <c r="BF358" s="142">
        <f aca="true" t="shared" si="105" ref="BF358:BF389">IF(N358="snížená",J358,0)</f>
        <v>0</v>
      </c>
      <c r="BG358" s="142">
        <f aca="true" t="shared" si="106" ref="BG358:BG389">IF(N358="zákl. přenesená",J358,0)</f>
        <v>0</v>
      </c>
      <c r="BH358" s="142">
        <f aca="true" t="shared" si="107" ref="BH358:BH389">IF(N358="sníž. přenesená",J358,0)</f>
        <v>0</v>
      </c>
      <c r="BI358" s="142">
        <f aca="true" t="shared" si="108" ref="BI358:BI389">IF(N358="nulová",J358,0)</f>
        <v>0</v>
      </c>
      <c r="BJ358" s="16" t="s">
        <v>77</v>
      </c>
      <c r="BK358" s="142">
        <f aca="true" t="shared" si="109" ref="BK358:BK389">ROUND(I358*H358,2)</f>
        <v>0</v>
      </c>
      <c r="BL358" s="16" t="s">
        <v>190</v>
      </c>
      <c r="BM358" s="141" t="s">
        <v>2794</v>
      </c>
    </row>
    <row r="359" spans="2:65" s="1" customFormat="1" ht="16.5" customHeight="1">
      <c r="B359" s="31"/>
      <c r="C359" s="130" t="s">
        <v>2795</v>
      </c>
      <c r="D359" s="130" t="s">
        <v>185</v>
      </c>
      <c r="E359" s="131" t="s">
        <v>2796</v>
      </c>
      <c r="F359" s="132" t="s">
        <v>2797</v>
      </c>
      <c r="G359" s="133" t="s">
        <v>286</v>
      </c>
      <c r="H359" s="134">
        <v>1</v>
      </c>
      <c r="I359" s="135"/>
      <c r="J359" s="136">
        <f t="shared" si="100"/>
        <v>0</v>
      </c>
      <c r="K359" s="132" t="s">
        <v>19</v>
      </c>
      <c r="L359" s="31"/>
      <c r="M359" s="137" t="s">
        <v>19</v>
      </c>
      <c r="N359" s="138" t="s">
        <v>41</v>
      </c>
      <c r="P359" s="139">
        <f t="shared" si="101"/>
        <v>0</v>
      </c>
      <c r="Q359" s="139">
        <v>0</v>
      </c>
      <c r="R359" s="139">
        <f t="shared" si="102"/>
        <v>0</v>
      </c>
      <c r="S359" s="139">
        <v>0</v>
      </c>
      <c r="T359" s="140">
        <f t="shared" si="103"/>
        <v>0</v>
      </c>
      <c r="AR359" s="141" t="s">
        <v>190</v>
      </c>
      <c r="AT359" s="141" t="s">
        <v>185</v>
      </c>
      <c r="AU359" s="141" t="s">
        <v>77</v>
      </c>
      <c r="AY359" s="16" t="s">
        <v>182</v>
      </c>
      <c r="BE359" s="142">
        <f t="shared" si="104"/>
        <v>0</v>
      </c>
      <c r="BF359" s="142">
        <f t="shared" si="105"/>
        <v>0</v>
      </c>
      <c r="BG359" s="142">
        <f t="shared" si="106"/>
        <v>0</v>
      </c>
      <c r="BH359" s="142">
        <f t="shared" si="107"/>
        <v>0</v>
      </c>
      <c r="BI359" s="142">
        <f t="shared" si="108"/>
        <v>0</v>
      </c>
      <c r="BJ359" s="16" t="s">
        <v>77</v>
      </c>
      <c r="BK359" s="142">
        <f t="shared" si="109"/>
        <v>0</v>
      </c>
      <c r="BL359" s="16" t="s">
        <v>190</v>
      </c>
      <c r="BM359" s="141" t="s">
        <v>2798</v>
      </c>
    </row>
    <row r="360" spans="2:65" s="1" customFormat="1" ht="24.2" customHeight="1">
      <c r="B360" s="31"/>
      <c r="C360" s="165" t="s">
        <v>2430</v>
      </c>
      <c r="D360" s="165" t="s">
        <v>277</v>
      </c>
      <c r="E360" s="166" t="s">
        <v>2799</v>
      </c>
      <c r="F360" s="167" t="s">
        <v>2800</v>
      </c>
      <c r="G360" s="168" t="s">
        <v>286</v>
      </c>
      <c r="H360" s="169">
        <v>1</v>
      </c>
      <c r="I360" s="170"/>
      <c r="J360" s="171">
        <f t="shared" si="100"/>
        <v>0</v>
      </c>
      <c r="K360" s="167" t="s">
        <v>19</v>
      </c>
      <c r="L360" s="172"/>
      <c r="M360" s="173" t="s">
        <v>19</v>
      </c>
      <c r="N360" s="174" t="s">
        <v>41</v>
      </c>
      <c r="P360" s="139">
        <f t="shared" si="101"/>
        <v>0</v>
      </c>
      <c r="Q360" s="139">
        <v>0</v>
      </c>
      <c r="R360" s="139">
        <f t="shared" si="102"/>
        <v>0</v>
      </c>
      <c r="S360" s="139">
        <v>0</v>
      </c>
      <c r="T360" s="140">
        <f t="shared" si="103"/>
        <v>0</v>
      </c>
      <c r="AR360" s="141" t="s">
        <v>233</v>
      </c>
      <c r="AT360" s="141" t="s">
        <v>277</v>
      </c>
      <c r="AU360" s="141" t="s">
        <v>77</v>
      </c>
      <c r="AY360" s="16" t="s">
        <v>182</v>
      </c>
      <c r="BE360" s="142">
        <f t="shared" si="104"/>
        <v>0</v>
      </c>
      <c r="BF360" s="142">
        <f t="shared" si="105"/>
        <v>0</v>
      </c>
      <c r="BG360" s="142">
        <f t="shared" si="106"/>
        <v>0</v>
      </c>
      <c r="BH360" s="142">
        <f t="shared" si="107"/>
        <v>0</v>
      </c>
      <c r="BI360" s="142">
        <f t="shared" si="108"/>
        <v>0</v>
      </c>
      <c r="BJ360" s="16" t="s">
        <v>77</v>
      </c>
      <c r="BK360" s="142">
        <f t="shared" si="109"/>
        <v>0</v>
      </c>
      <c r="BL360" s="16" t="s">
        <v>190</v>
      </c>
      <c r="BM360" s="141" t="s">
        <v>2801</v>
      </c>
    </row>
    <row r="361" spans="2:65" s="1" customFormat="1" ht="24.2" customHeight="1">
      <c r="B361" s="31"/>
      <c r="C361" s="130" t="s">
        <v>2802</v>
      </c>
      <c r="D361" s="130" t="s">
        <v>185</v>
      </c>
      <c r="E361" s="131" t="s">
        <v>2803</v>
      </c>
      <c r="F361" s="132" t="s">
        <v>2804</v>
      </c>
      <c r="G361" s="133" t="s">
        <v>286</v>
      </c>
      <c r="H361" s="134">
        <v>1</v>
      </c>
      <c r="I361" s="135"/>
      <c r="J361" s="136">
        <f t="shared" si="100"/>
        <v>0</v>
      </c>
      <c r="K361" s="132" t="s">
        <v>19</v>
      </c>
      <c r="L361" s="31"/>
      <c r="M361" s="137" t="s">
        <v>19</v>
      </c>
      <c r="N361" s="138" t="s">
        <v>41</v>
      </c>
      <c r="P361" s="139">
        <f t="shared" si="101"/>
        <v>0</v>
      </c>
      <c r="Q361" s="139">
        <v>0</v>
      </c>
      <c r="R361" s="139">
        <f t="shared" si="102"/>
        <v>0</v>
      </c>
      <c r="S361" s="139">
        <v>0</v>
      </c>
      <c r="T361" s="140">
        <f t="shared" si="103"/>
        <v>0</v>
      </c>
      <c r="AR361" s="141" t="s">
        <v>190</v>
      </c>
      <c r="AT361" s="141" t="s">
        <v>185</v>
      </c>
      <c r="AU361" s="141" t="s">
        <v>77</v>
      </c>
      <c r="AY361" s="16" t="s">
        <v>182</v>
      </c>
      <c r="BE361" s="142">
        <f t="shared" si="104"/>
        <v>0</v>
      </c>
      <c r="BF361" s="142">
        <f t="shared" si="105"/>
        <v>0</v>
      </c>
      <c r="BG361" s="142">
        <f t="shared" si="106"/>
        <v>0</v>
      </c>
      <c r="BH361" s="142">
        <f t="shared" si="107"/>
        <v>0</v>
      </c>
      <c r="BI361" s="142">
        <f t="shared" si="108"/>
        <v>0</v>
      </c>
      <c r="BJ361" s="16" t="s">
        <v>77</v>
      </c>
      <c r="BK361" s="142">
        <f t="shared" si="109"/>
        <v>0</v>
      </c>
      <c r="BL361" s="16" t="s">
        <v>190</v>
      </c>
      <c r="BM361" s="141" t="s">
        <v>2805</v>
      </c>
    </row>
    <row r="362" spans="2:65" s="1" customFormat="1" ht="24.2" customHeight="1">
      <c r="B362" s="31"/>
      <c r="C362" s="165" t="s">
        <v>2433</v>
      </c>
      <c r="D362" s="165" t="s">
        <v>277</v>
      </c>
      <c r="E362" s="166" t="s">
        <v>2806</v>
      </c>
      <c r="F362" s="167" t="s">
        <v>2807</v>
      </c>
      <c r="G362" s="168" t="s">
        <v>286</v>
      </c>
      <c r="H362" s="169">
        <v>1</v>
      </c>
      <c r="I362" s="170"/>
      <c r="J362" s="171">
        <f t="shared" si="100"/>
        <v>0</v>
      </c>
      <c r="K362" s="167" t="s">
        <v>19</v>
      </c>
      <c r="L362" s="172"/>
      <c r="M362" s="173" t="s">
        <v>19</v>
      </c>
      <c r="N362" s="174" t="s">
        <v>41</v>
      </c>
      <c r="P362" s="139">
        <f t="shared" si="101"/>
        <v>0</v>
      </c>
      <c r="Q362" s="139">
        <v>0</v>
      </c>
      <c r="R362" s="139">
        <f t="shared" si="102"/>
        <v>0</v>
      </c>
      <c r="S362" s="139">
        <v>0</v>
      </c>
      <c r="T362" s="140">
        <f t="shared" si="103"/>
        <v>0</v>
      </c>
      <c r="AR362" s="141" t="s">
        <v>233</v>
      </c>
      <c r="AT362" s="141" t="s">
        <v>277</v>
      </c>
      <c r="AU362" s="141" t="s">
        <v>77</v>
      </c>
      <c r="AY362" s="16" t="s">
        <v>182</v>
      </c>
      <c r="BE362" s="142">
        <f t="shared" si="104"/>
        <v>0</v>
      </c>
      <c r="BF362" s="142">
        <f t="shared" si="105"/>
        <v>0</v>
      </c>
      <c r="BG362" s="142">
        <f t="shared" si="106"/>
        <v>0</v>
      </c>
      <c r="BH362" s="142">
        <f t="shared" si="107"/>
        <v>0</v>
      </c>
      <c r="BI362" s="142">
        <f t="shared" si="108"/>
        <v>0</v>
      </c>
      <c r="BJ362" s="16" t="s">
        <v>77</v>
      </c>
      <c r="BK362" s="142">
        <f t="shared" si="109"/>
        <v>0</v>
      </c>
      <c r="BL362" s="16" t="s">
        <v>190</v>
      </c>
      <c r="BM362" s="141" t="s">
        <v>2808</v>
      </c>
    </row>
    <row r="363" spans="2:65" s="1" customFormat="1" ht="16.5" customHeight="1">
      <c r="B363" s="31"/>
      <c r="C363" s="130" t="s">
        <v>2809</v>
      </c>
      <c r="D363" s="130" t="s">
        <v>185</v>
      </c>
      <c r="E363" s="131" t="s">
        <v>2810</v>
      </c>
      <c r="F363" s="132" t="s">
        <v>2811</v>
      </c>
      <c r="G363" s="133" t="s">
        <v>286</v>
      </c>
      <c r="H363" s="134">
        <v>1</v>
      </c>
      <c r="I363" s="135"/>
      <c r="J363" s="136">
        <f t="shared" si="100"/>
        <v>0</v>
      </c>
      <c r="K363" s="132" t="s">
        <v>19</v>
      </c>
      <c r="L363" s="31"/>
      <c r="M363" s="137" t="s">
        <v>19</v>
      </c>
      <c r="N363" s="138" t="s">
        <v>41</v>
      </c>
      <c r="P363" s="139">
        <f t="shared" si="101"/>
        <v>0</v>
      </c>
      <c r="Q363" s="139">
        <v>0</v>
      </c>
      <c r="R363" s="139">
        <f t="shared" si="102"/>
        <v>0</v>
      </c>
      <c r="S363" s="139">
        <v>0</v>
      </c>
      <c r="T363" s="140">
        <f t="shared" si="103"/>
        <v>0</v>
      </c>
      <c r="AR363" s="141" t="s">
        <v>190</v>
      </c>
      <c r="AT363" s="141" t="s">
        <v>185</v>
      </c>
      <c r="AU363" s="141" t="s">
        <v>77</v>
      </c>
      <c r="AY363" s="16" t="s">
        <v>182</v>
      </c>
      <c r="BE363" s="142">
        <f t="shared" si="104"/>
        <v>0</v>
      </c>
      <c r="BF363" s="142">
        <f t="shared" si="105"/>
        <v>0</v>
      </c>
      <c r="BG363" s="142">
        <f t="shared" si="106"/>
        <v>0</v>
      </c>
      <c r="BH363" s="142">
        <f t="shared" si="107"/>
        <v>0</v>
      </c>
      <c r="BI363" s="142">
        <f t="shared" si="108"/>
        <v>0</v>
      </c>
      <c r="BJ363" s="16" t="s">
        <v>77</v>
      </c>
      <c r="BK363" s="142">
        <f t="shared" si="109"/>
        <v>0</v>
      </c>
      <c r="BL363" s="16" t="s">
        <v>190</v>
      </c>
      <c r="BM363" s="141" t="s">
        <v>2812</v>
      </c>
    </row>
    <row r="364" spans="2:65" s="1" customFormat="1" ht="16.5" customHeight="1">
      <c r="B364" s="31"/>
      <c r="C364" s="165" t="s">
        <v>2434</v>
      </c>
      <c r="D364" s="165" t="s">
        <v>277</v>
      </c>
      <c r="E364" s="166" t="s">
        <v>2813</v>
      </c>
      <c r="F364" s="167" t="s">
        <v>2814</v>
      </c>
      <c r="G364" s="168" t="s">
        <v>286</v>
      </c>
      <c r="H364" s="169">
        <v>1</v>
      </c>
      <c r="I364" s="170"/>
      <c r="J364" s="171">
        <f t="shared" si="100"/>
        <v>0</v>
      </c>
      <c r="K364" s="167" t="s">
        <v>19</v>
      </c>
      <c r="L364" s="172"/>
      <c r="M364" s="173" t="s">
        <v>19</v>
      </c>
      <c r="N364" s="174" t="s">
        <v>41</v>
      </c>
      <c r="P364" s="139">
        <f t="shared" si="101"/>
        <v>0</v>
      </c>
      <c r="Q364" s="139">
        <v>0</v>
      </c>
      <c r="R364" s="139">
        <f t="shared" si="102"/>
        <v>0</v>
      </c>
      <c r="S364" s="139">
        <v>0</v>
      </c>
      <c r="T364" s="140">
        <f t="shared" si="103"/>
        <v>0</v>
      </c>
      <c r="AR364" s="141" t="s">
        <v>233</v>
      </c>
      <c r="AT364" s="141" t="s">
        <v>277</v>
      </c>
      <c r="AU364" s="141" t="s">
        <v>77</v>
      </c>
      <c r="AY364" s="16" t="s">
        <v>182</v>
      </c>
      <c r="BE364" s="142">
        <f t="shared" si="104"/>
        <v>0</v>
      </c>
      <c r="BF364" s="142">
        <f t="shared" si="105"/>
        <v>0</v>
      </c>
      <c r="BG364" s="142">
        <f t="shared" si="106"/>
        <v>0</v>
      </c>
      <c r="BH364" s="142">
        <f t="shared" si="107"/>
        <v>0</v>
      </c>
      <c r="BI364" s="142">
        <f t="shared" si="108"/>
        <v>0</v>
      </c>
      <c r="BJ364" s="16" t="s">
        <v>77</v>
      </c>
      <c r="BK364" s="142">
        <f t="shared" si="109"/>
        <v>0</v>
      </c>
      <c r="BL364" s="16" t="s">
        <v>190</v>
      </c>
      <c r="BM364" s="141" t="s">
        <v>2815</v>
      </c>
    </row>
    <row r="365" spans="2:65" s="1" customFormat="1" ht="21.75" customHeight="1">
      <c r="B365" s="31"/>
      <c r="C365" s="130" t="s">
        <v>2816</v>
      </c>
      <c r="D365" s="130" t="s">
        <v>185</v>
      </c>
      <c r="E365" s="131" t="s">
        <v>2817</v>
      </c>
      <c r="F365" s="132" t="s">
        <v>2818</v>
      </c>
      <c r="G365" s="133" t="s">
        <v>286</v>
      </c>
      <c r="H365" s="134">
        <v>2</v>
      </c>
      <c r="I365" s="135"/>
      <c r="J365" s="136">
        <f t="shared" si="100"/>
        <v>0</v>
      </c>
      <c r="K365" s="132" t="s">
        <v>19</v>
      </c>
      <c r="L365" s="31"/>
      <c r="M365" s="137" t="s">
        <v>19</v>
      </c>
      <c r="N365" s="138" t="s">
        <v>41</v>
      </c>
      <c r="P365" s="139">
        <f t="shared" si="101"/>
        <v>0</v>
      </c>
      <c r="Q365" s="139">
        <v>0</v>
      </c>
      <c r="R365" s="139">
        <f t="shared" si="102"/>
        <v>0</v>
      </c>
      <c r="S365" s="139">
        <v>0</v>
      </c>
      <c r="T365" s="140">
        <f t="shared" si="103"/>
        <v>0</v>
      </c>
      <c r="AR365" s="141" t="s">
        <v>190</v>
      </c>
      <c r="AT365" s="141" t="s">
        <v>185</v>
      </c>
      <c r="AU365" s="141" t="s">
        <v>77</v>
      </c>
      <c r="AY365" s="16" t="s">
        <v>182</v>
      </c>
      <c r="BE365" s="142">
        <f t="shared" si="104"/>
        <v>0</v>
      </c>
      <c r="BF365" s="142">
        <f t="shared" si="105"/>
        <v>0</v>
      </c>
      <c r="BG365" s="142">
        <f t="shared" si="106"/>
        <v>0</v>
      </c>
      <c r="BH365" s="142">
        <f t="shared" si="107"/>
        <v>0</v>
      </c>
      <c r="BI365" s="142">
        <f t="shared" si="108"/>
        <v>0</v>
      </c>
      <c r="BJ365" s="16" t="s">
        <v>77</v>
      </c>
      <c r="BK365" s="142">
        <f t="shared" si="109"/>
        <v>0</v>
      </c>
      <c r="BL365" s="16" t="s">
        <v>190</v>
      </c>
      <c r="BM365" s="141" t="s">
        <v>2819</v>
      </c>
    </row>
    <row r="366" spans="2:65" s="1" customFormat="1" ht="16.5" customHeight="1">
      <c r="B366" s="31"/>
      <c r="C366" s="165" t="s">
        <v>2435</v>
      </c>
      <c r="D366" s="165" t="s">
        <v>277</v>
      </c>
      <c r="E366" s="166" t="s">
        <v>2820</v>
      </c>
      <c r="F366" s="167" t="s">
        <v>2821</v>
      </c>
      <c r="G366" s="168" t="s">
        <v>286</v>
      </c>
      <c r="H366" s="169">
        <v>2</v>
      </c>
      <c r="I366" s="170"/>
      <c r="J366" s="171">
        <f t="shared" si="100"/>
        <v>0</v>
      </c>
      <c r="K366" s="167" t="s">
        <v>19</v>
      </c>
      <c r="L366" s="172"/>
      <c r="M366" s="173" t="s">
        <v>19</v>
      </c>
      <c r="N366" s="174" t="s">
        <v>41</v>
      </c>
      <c r="P366" s="139">
        <f t="shared" si="101"/>
        <v>0</v>
      </c>
      <c r="Q366" s="139">
        <v>0</v>
      </c>
      <c r="R366" s="139">
        <f t="shared" si="102"/>
        <v>0</v>
      </c>
      <c r="S366" s="139">
        <v>0</v>
      </c>
      <c r="T366" s="140">
        <f t="shared" si="103"/>
        <v>0</v>
      </c>
      <c r="AR366" s="141" t="s">
        <v>233</v>
      </c>
      <c r="AT366" s="141" t="s">
        <v>277</v>
      </c>
      <c r="AU366" s="141" t="s">
        <v>77</v>
      </c>
      <c r="AY366" s="16" t="s">
        <v>182</v>
      </c>
      <c r="BE366" s="142">
        <f t="shared" si="104"/>
        <v>0</v>
      </c>
      <c r="BF366" s="142">
        <f t="shared" si="105"/>
        <v>0</v>
      </c>
      <c r="BG366" s="142">
        <f t="shared" si="106"/>
        <v>0</v>
      </c>
      <c r="BH366" s="142">
        <f t="shared" si="107"/>
        <v>0</v>
      </c>
      <c r="BI366" s="142">
        <f t="shared" si="108"/>
        <v>0</v>
      </c>
      <c r="BJ366" s="16" t="s">
        <v>77</v>
      </c>
      <c r="BK366" s="142">
        <f t="shared" si="109"/>
        <v>0</v>
      </c>
      <c r="BL366" s="16" t="s">
        <v>190</v>
      </c>
      <c r="BM366" s="141" t="s">
        <v>2822</v>
      </c>
    </row>
    <row r="367" spans="2:65" s="1" customFormat="1" ht="24.2" customHeight="1">
      <c r="B367" s="31"/>
      <c r="C367" s="130" t="s">
        <v>2823</v>
      </c>
      <c r="D367" s="130" t="s">
        <v>185</v>
      </c>
      <c r="E367" s="131" t="s">
        <v>2824</v>
      </c>
      <c r="F367" s="132" t="s">
        <v>2825</v>
      </c>
      <c r="G367" s="133" t="s">
        <v>286</v>
      </c>
      <c r="H367" s="134">
        <v>9</v>
      </c>
      <c r="I367" s="135"/>
      <c r="J367" s="136">
        <f t="shared" si="100"/>
        <v>0</v>
      </c>
      <c r="K367" s="132" t="s">
        <v>19</v>
      </c>
      <c r="L367" s="31"/>
      <c r="M367" s="137" t="s">
        <v>19</v>
      </c>
      <c r="N367" s="138" t="s">
        <v>41</v>
      </c>
      <c r="P367" s="139">
        <f t="shared" si="101"/>
        <v>0</v>
      </c>
      <c r="Q367" s="139">
        <v>0</v>
      </c>
      <c r="R367" s="139">
        <f t="shared" si="102"/>
        <v>0</v>
      </c>
      <c r="S367" s="139">
        <v>0</v>
      </c>
      <c r="T367" s="140">
        <f t="shared" si="103"/>
        <v>0</v>
      </c>
      <c r="AR367" s="141" t="s">
        <v>190</v>
      </c>
      <c r="AT367" s="141" t="s">
        <v>185</v>
      </c>
      <c r="AU367" s="141" t="s">
        <v>77</v>
      </c>
      <c r="AY367" s="16" t="s">
        <v>182</v>
      </c>
      <c r="BE367" s="142">
        <f t="shared" si="104"/>
        <v>0</v>
      </c>
      <c r="BF367" s="142">
        <f t="shared" si="105"/>
        <v>0</v>
      </c>
      <c r="BG367" s="142">
        <f t="shared" si="106"/>
        <v>0</v>
      </c>
      <c r="BH367" s="142">
        <f t="shared" si="107"/>
        <v>0</v>
      </c>
      <c r="BI367" s="142">
        <f t="shared" si="108"/>
        <v>0</v>
      </c>
      <c r="BJ367" s="16" t="s">
        <v>77</v>
      </c>
      <c r="BK367" s="142">
        <f t="shared" si="109"/>
        <v>0</v>
      </c>
      <c r="BL367" s="16" t="s">
        <v>190</v>
      </c>
      <c r="BM367" s="141" t="s">
        <v>2826</v>
      </c>
    </row>
    <row r="368" spans="2:65" s="1" customFormat="1" ht="21.75" customHeight="1">
      <c r="B368" s="31"/>
      <c r="C368" s="165" t="s">
        <v>2439</v>
      </c>
      <c r="D368" s="165" t="s">
        <v>277</v>
      </c>
      <c r="E368" s="166" t="s">
        <v>2827</v>
      </c>
      <c r="F368" s="167" t="s">
        <v>2828</v>
      </c>
      <c r="G368" s="168" t="s">
        <v>286</v>
      </c>
      <c r="H368" s="169">
        <v>9</v>
      </c>
      <c r="I368" s="170"/>
      <c r="J368" s="171">
        <f t="shared" si="100"/>
        <v>0</v>
      </c>
      <c r="K368" s="167" t="s">
        <v>19</v>
      </c>
      <c r="L368" s="172"/>
      <c r="M368" s="173" t="s">
        <v>19</v>
      </c>
      <c r="N368" s="174" t="s">
        <v>41</v>
      </c>
      <c r="P368" s="139">
        <f t="shared" si="101"/>
        <v>0</v>
      </c>
      <c r="Q368" s="139">
        <v>0</v>
      </c>
      <c r="R368" s="139">
        <f t="shared" si="102"/>
        <v>0</v>
      </c>
      <c r="S368" s="139">
        <v>0</v>
      </c>
      <c r="T368" s="140">
        <f t="shared" si="103"/>
        <v>0</v>
      </c>
      <c r="AR368" s="141" t="s">
        <v>233</v>
      </c>
      <c r="AT368" s="141" t="s">
        <v>277</v>
      </c>
      <c r="AU368" s="141" t="s">
        <v>77</v>
      </c>
      <c r="AY368" s="16" t="s">
        <v>182</v>
      </c>
      <c r="BE368" s="142">
        <f t="shared" si="104"/>
        <v>0</v>
      </c>
      <c r="BF368" s="142">
        <f t="shared" si="105"/>
        <v>0</v>
      </c>
      <c r="BG368" s="142">
        <f t="shared" si="106"/>
        <v>0</v>
      </c>
      <c r="BH368" s="142">
        <f t="shared" si="107"/>
        <v>0</v>
      </c>
      <c r="BI368" s="142">
        <f t="shared" si="108"/>
        <v>0</v>
      </c>
      <c r="BJ368" s="16" t="s">
        <v>77</v>
      </c>
      <c r="BK368" s="142">
        <f t="shared" si="109"/>
        <v>0</v>
      </c>
      <c r="BL368" s="16" t="s">
        <v>190</v>
      </c>
      <c r="BM368" s="141" t="s">
        <v>2829</v>
      </c>
    </row>
    <row r="369" spans="2:65" s="1" customFormat="1" ht="24.2" customHeight="1">
      <c r="B369" s="31"/>
      <c r="C369" s="130" t="s">
        <v>2830</v>
      </c>
      <c r="D369" s="130" t="s">
        <v>185</v>
      </c>
      <c r="E369" s="131" t="s">
        <v>2831</v>
      </c>
      <c r="F369" s="132" t="s">
        <v>2832</v>
      </c>
      <c r="G369" s="133" t="s">
        <v>286</v>
      </c>
      <c r="H369" s="134">
        <v>1</v>
      </c>
      <c r="I369" s="135"/>
      <c r="J369" s="136">
        <f t="shared" si="100"/>
        <v>0</v>
      </c>
      <c r="K369" s="132" t="s">
        <v>19</v>
      </c>
      <c r="L369" s="31"/>
      <c r="M369" s="137" t="s">
        <v>19</v>
      </c>
      <c r="N369" s="138" t="s">
        <v>41</v>
      </c>
      <c r="P369" s="139">
        <f t="shared" si="101"/>
        <v>0</v>
      </c>
      <c r="Q369" s="139">
        <v>0</v>
      </c>
      <c r="R369" s="139">
        <f t="shared" si="102"/>
        <v>0</v>
      </c>
      <c r="S369" s="139">
        <v>0</v>
      </c>
      <c r="T369" s="140">
        <f t="shared" si="103"/>
        <v>0</v>
      </c>
      <c r="AR369" s="141" t="s">
        <v>190</v>
      </c>
      <c r="AT369" s="141" t="s">
        <v>185</v>
      </c>
      <c r="AU369" s="141" t="s">
        <v>77</v>
      </c>
      <c r="AY369" s="16" t="s">
        <v>182</v>
      </c>
      <c r="BE369" s="142">
        <f t="shared" si="104"/>
        <v>0</v>
      </c>
      <c r="BF369" s="142">
        <f t="shared" si="105"/>
        <v>0</v>
      </c>
      <c r="BG369" s="142">
        <f t="shared" si="106"/>
        <v>0</v>
      </c>
      <c r="BH369" s="142">
        <f t="shared" si="107"/>
        <v>0</v>
      </c>
      <c r="BI369" s="142">
        <f t="shared" si="108"/>
        <v>0</v>
      </c>
      <c r="BJ369" s="16" t="s">
        <v>77</v>
      </c>
      <c r="BK369" s="142">
        <f t="shared" si="109"/>
        <v>0</v>
      </c>
      <c r="BL369" s="16" t="s">
        <v>190</v>
      </c>
      <c r="BM369" s="141" t="s">
        <v>2833</v>
      </c>
    </row>
    <row r="370" spans="2:65" s="1" customFormat="1" ht="21.75" customHeight="1">
      <c r="B370" s="31"/>
      <c r="C370" s="165" t="s">
        <v>2442</v>
      </c>
      <c r="D370" s="165" t="s">
        <v>277</v>
      </c>
      <c r="E370" s="166" t="s">
        <v>2834</v>
      </c>
      <c r="F370" s="167" t="s">
        <v>2835</v>
      </c>
      <c r="G370" s="168" t="s">
        <v>286</v>
      </c>
      <c r="H370" s="169">
        <v>1</v>
      </c>
      <c r="I370" s="170"/>
      <c r="J370" s="171">
        <f t="shared" si="100"/>
        <v>0</v>
      </c>
      <c r="K370" s="167" t="s">
        <v>19</v>
      </c>
      <c r="L370" s="172"/>
      <c r="M370" s="173" t="s">
        <v>19</v>
      </c>
      <c r="N370" s="174" t="s">
        <v>41</v>
      </c>
      <c r="P370" s="139">
        <f t="shared" si="101"/>
        <v>0</v>
      </c>
      <c r="Q370" s="139">
        <v>0</v>
      </c>
      <c r="R370" s="139">
        <f t="shared" si="102"/>
        <v>0</v>
      </c>
      <c r="S370" s="139">
        <v>0</v>
      </c>
      <c r="T370" s="140">
        <f t="shared" si="103"/>
        <v>0</v>
      </c>
      <c r="AR370" s="141" t="s">
        <v>233</v>
      </c>
      <c r="AT370" s="141" t="s">
        <v>277</v>
      </c>
      <c r="AU370" s="141" t="s">
        <v>77</v>
      </c>
      <c r="AY370" s="16" t="s">
        <v>182</v>
      </c>
      <c r="BE370" s="142">
        <f t="shared" si="104"/>
        <v>0</v>
      </c>
      <c r="BF370" s="142">
        <f t="shared" si="105"/>
        <v>0</v>
      </c>
      <c r="BG370" s="142">
        <f t="shared" si="106"/>
        <v>0</v>
      </c>
      <c r="BH370" s="142">
        <f t="shared" si="107"/>
        <v>0</v>
      </c>
      <c r="BI370" s="142">
        <f t="shared" si="108"/>
        <v>0</v>
      </c>
      <c r="BJ370" s="16" t="s">
        <v>77</v>
      </c>
      <c r="BK370" s="142">
        <f t="shared" si="109"/>
        <v>0</v>
      </c>
      <c r="BL370" s="16" t="s">
        <v>190</v>
      </c>
      <c r="BM370" s="141" t="s">
        <v>2836</v>
      </c>
    </row>
    <row r="371" spans="2:65" s="1" customFormat="1" ht="16.5" customHeight="1">
      <c r="B371" s="31"/>
      <c r="C371" s="130" t="s">
        <v>2837</v>
      </c>
      <c r="D371" s="130" t="s">
        <v>185</v>
      </c>
      <c r="E371" s="131" t="s">
        <v>2838</v>
      </c>
      <c r="F371" s="132" t="s">
        <v>2839</v>
      </c>
      <c r="G371" s="133" t="s">
        <v>286</v>
      </c>
      <c r="H371" s="134">
        <v>1</v>
      </c>
      <c r="I371" s="135"/>
      <c r="J371" s="136">
        <f t="shared" si="100"/>
        <v>0</v>
      </c>
      <c r="K371" s="132" t="s">
        <v>19</v>
      </c>
      <c r="L371" s="31"/>
      <c r="M371" s="137" t="s">
        <v>19</v>
      </c>
      <c r="N371" s="138" t="s">
        <v>41</v>
      </c>
      <c r="P371" s="139">
        <f t="shared" si="101"/>
        <v>0</v>
      </c>
      <c r="Q371" s="139">
        <v>0</v>
      </c>
      <c r="R371" s="139">
        <f t="shared" si="102"/>
        <v>0</v>
      </c>
      <c r="S371" s="139">
        <v>0</v>
      </c>
      <c r="T371" s="140">
        <f t="shared" si="103"/>
        <v>0</v>
      </c>
      <c r="AR371" s="141" t="s">
        <v>190</v>
      </c>
      <c r="AT371" s="141" t="s">
        <v>185</v>
      </c>
      <c r="AU371" s="141" t="s">
        <v>77</v>
      </c>
      <c r="AY371" s="16" t="s">
        <v>182</v>
      </c>
      <c r="BE371" s="142">
        <f t="shared" si="104"/>
        <v>0</v>
      </c>
      <c r="BF371" s="142">
        <f t="shared" si="105"/>
        <v>0</v>
      </c>
      <c r="BG371" s="142">
        <f t="shared" si="106"/>
        <v>0</v>
      </c>
      <c r="BH371" s="142">
        <f t="shared" si="107"/>
        <v>0</v>
      </c>
      <c r="BI371" s="142">
        <f t="shared" si="108"/>
        <v>0</v>
      </c>
      <c r="BJ371" s="16" t="s">
        <v>77</v>
      </c>
      <c r="BK371" s="142">
        <f t="shared" si="109"/>
        <v>0</v>
      </c>
      <c r="BL371" s="16" t="s">
        <v>190</v>
      </c>
      <c r="BM371" s="141" t="s">
        <v>2840</v>
      </c>
    </row>
    <row r="372" spans="2:65" s="1" customFormat="1" ht="16.5" customHeight="1">
      <c r="B372" s="31"/>
      <c r="C372" s="165" t="s">
        <v>2446</v>
      </c>
      <c r="D372" s="165" t="s">
        <v>277</v>
      </c>
      <c r="E372" s="166" t="s">
        <v>2841</v>
      </c>
      <c r="F372" s="167" t="s">
        <v>2842</v>
      </c>
      <c r="G372" s="168" t="s">
        <v>286</v>
      </c>
      <c r="H372" s="169">
        <v>1</v>
      </c>
      <c r="I372" s="170"/>
      <c r="J372" s="171">
        <f t="shared" si="100"/>
        <v>0</v>
      </c>
      <c r="K372" s="167" t="s">
        <v>19</v>
      </c>
      <c r="L372" s="172"/>
      <c r="M372" s="173" t="s">
        <v>19</v>
      </c>
      <c r="N372" s="174" t="s">
        <v>41</v>
      </c>
      <c r="P372" s="139">
        <f t="shared" si="101"/>
        <v>0</v>
      </c>
      <c r="Q372" s="139">
        <v>0</v>
      </c>
      <c r="R372" s="139">
        <f t="shared" si="102"/>
        <v>0</v>
      </c>
      <c r="S372" s="139">
        <v>0</v>
      </c>
      <c r="T372" s="140">
        <f t="shared" si="103"/>
        <v>0</v>
      </c>
      <c r="AR372" s="141" t="s">
        <v>233</v>
      </c>
      <c r="AT372" s="141" t="s">
        <v>277</v>
      </c>
      <c r="AU372" s="141" t="s">
        <v>77</v>
      </c>
      <c r="AY372" s="16" t="s">
        <v>182</v>
      </c>
      <c r="BE372" s="142">
        <f t="shared" si="104"/>
        <v>0</v>
      </c>
      <c r="BF372" s="142">
        <f t="shared" si="105"/>
        <v>0</v>
      </c>
      <c r="BG372" s="142">
        <f t="shared" si="106"/>
        <v>0</v>
      </c>
      <c r="BH372" s="142">
        <f t="shared" si="107"/>
        <v>0</v>
      </c>
      <c r="BI372" s="142">
        <f t="shared" si="108"/>
        <v>0</v>
      </c>
      <c r="BJ372" s="16" t="s">
        <v>77</v>
      </c>
      <c r="BK372" s="142">
        <f t="shared" si="109"/>
        <v>0</v>
      </c>
      <c r="BL372" s="16" t="s">
        <v>190</v>
      </c>
      <c r="BM372" s="141" t="s">
        <v>2843</v>
      </c>
    </row>
    <row r="373" spans="2:65" s="1" customFormat="1" ht="16.5" customHeight="1">
      <c r="B373" s="31"/>
      <c r="C373" s="130" t="s">
        <v>2844</v>
      </c>
      <c r="D373" s="130" t="s">
        <v>185</v>
      </c>
      <c r="E373" s="131" t="s">
        <v>2845</v>
      </c>
      <c r="F373" s="132" t="s">
        <v>2846</v>
      </c>
      <c r="G373" s="133" t="s">
        <v>286</v>
      </c>
      <c r="H373" s="134">
        <v>1</v>
      </c>
      <c r="I373" s="135"/>
      <c r="J373" s="136">
        <f t="shared" si="100"/>
        <v>0</v>
      </c>
      <c r="K373" s="132" t="s">
        <v>19</v>
      </c>
      <c r="L373" s="31"/>
      <c r="M373" s="137" t="s">
        <v>19</v>
      </c>
      <c r="N373" s="138" t="s">
        <v>41</v>
      </c>
      <c r="P373" s="139">
        <f t="shared" si="101"/>
        <v>0</v>
      </c>
      <c r="Q373" s="139">
        <v>0</v>
      </c>
      <c r="R373" s="139">
        <f t="shared" si="102"/>
        <v>0</v>
      </c>
      <c r="S373" s="139">
        <v>0</v>
      </c>
      <c r="T373" s="140">
        <f t="shared" si="103"/>
        <v>0</v>
      </c>
      <c r="AR373" s="141" t="s">
        <v>190</v>
      </c>
      <c r="AT373" s="141" t="s">
        <v>185</v>
      </c>
      <c r="AU373" s="141" t="s">
        <v>77</v>
      </c>
      <c r="AY373" s="16" t="s">
        <v>182</v>
      </c>
      <c r="BE373" s="142">
        <f t="shared" si="104"/>
        <v>0</v>
      </c>
      <c r="BF373" s="142">
        <f t="shared" si="105"/>
        <v>0</v>
      </c>
      <c r="BG373" s="142">
        <f t="shared" si="106"/>
        <v>0</v>
      </c>
      <c r="BH373" s="142">
        <f t="shared" si="107"/>
        <v>0</v>
      </c>
      <c r="BI373" s="142">
        <f t="shared" si="108"/>
        <v>0</v>
      </c>
      <c r="BJ373" s="16" t="s">
        <v>77</v>
      </c>
      <c r="BK373" s="142">
        <f t="shared" si="109"/>
        <v>0</v>
      </c>
      <c r="BL373" s="16" t="s">
        <v>190</v>
      </c>
      <c r="BM373" s="141" t="s">
        <v>2847</v>
      </c>
    </row>
    <row r="374" spans="2:65" s="1" customFormat="1" ht="16.5" customHeight="1">
      <c r="B374" s="31"/>
      <c r="C374" s="165" t="s">
        <v>2449</v>
      </c>
      <c r="D374" s="165" t="s">
        <v>277</v>
      </c>
      <c r="E374" s="166" t="s">
        <v>2848</v>
      </c>
      <c r="F374" s="167" t="s">
        <v>2849</v>
      </c>
      <c r="G374" s="168" t="s">
        <v>286</v>
      </c>
      <c r="H374" s="169">
        <v>1</v>
      </c>
      <c r="I374" s="170"/>
      <c r="J374" s="171">
        <f t="shared" si="100"/>
        <v>0</v>
      </c>
      <c r="K374" s="167" t="s">
        <v>19</v>
      </c>
      <c r="L374" s="172"/>
      <c r="M374" s="173" t="s">
        <v>19</v>
      </c>
      <c r="N374" s="174" t="s">
        <v>41</v>
      </c>
      <c r="P374" s="139">
        <f t="shared" si="101"/>
        <v>0</v>
      </c>
      <c r="Q374" s="139">
        <v>0</v>
      </c>
      <c r="R374" s="139">
        <f t="shared" si="102"/>
        <v>0</v>
      </c>
      <c r="S374" s="139">
        <v>0</v>
      </c>
      <c r="T374" s="140">
        <f t="shared" si="103"/>
        <v>0</v>
      </c>
      <c r="AR374" s="141" t="s">
        <v>233</v>
      </c>
      <c r="AT374" s="141" t="s">
        <v>277</v>
      </c>
      <c r="AU374" s="141" t="s">
        <v>77</v>
      </c>
      <c r="AY374" s="16" t="s">
        <v>182</v>
      </c>
      <c r="BE374" s="142">
        <f t="shared" si="104"/>
        <v>0</v>
      </c>
      <c r="BF374" s="142">
        <f t="shared" si="105"/>
        <v>0</v>
      </c>
      <c r="BG374" s="142">
        <f t="shared" si="106"/>
        <v>0</v>
      </c>
      <c r="BH374" s="142">
        <f t="shared" si="107"/>
        <v>0</v>
      </c>
      <c r="BI374" s="142">
        <f t="shared" si="108"/>
        <v>0</v>
      </c>
      <c r="BJ374" s="16" t="s">
        <v>77</v>
      </c>
      <c r="BK374" s="142">
        <f t="shared" si="109"/>
        <v>0</v>
      </c>
      <c r="BL374" s="16" t="s">
        <v>190</v>
      </c>
      <c r="BM374" s="141" t="s">
        <v>2850</v>
      </c>
    </row>
    <row r="375" spans="2:65" s="1" customFormat="1" ht="24.2" customHeight="1">
      <c r="B375" s="31"/>
      <c r="C375" s="130" t="s">
        <v>2851</v>
      </c>
      <c r="D375" s="130" t="s">
        <v>185</v>
      </c>
      <c r="E375" s="131" t="s">
        <v>2852</v>
      </c>
      <c r="F375" s="132" t="s">
        <v>2853</v>
      </c>
      <c r="G375" s="133" t="s">
        <v>286</v>
      </c>
      <c r="H375" s="134">
        <v>3</v>
      </c>
      <c r="I375" s="135"/>
      <c r="J375" s="136">
        <f t="shared" si="100"/>
        <v>0</v>
      </c>
      <c r="K375" s="132" t="s">
        <v>19</v>
      </c>
      <c r="L375" s="31"/>
      <c r="M375" s="137" t="s">
        <v>19</v>
      </c>
      <c r="N375" s="138" t="s">
        <v>41</v>
      </c>
      <c r="P375" s="139">
        <f t="shared" si="101"/>
        <v>0</v>
      </c>
      <c r="Q375" s="139">
        <v>0</v>
      </c>
      <c r="R375" s="139">
        <f t="shared" si="102"/>
        <v>0</v>
      </c>
      <c r="S375" s="139">
        <v>0</v>
      </c>
      <c r="T375" s="140">
        <f t="shared" si="103"/>
        <v>0</v>
      </c>
      <c r="AR375" s="141" t="s">
        <v>190</v>
      </c>
      <c r="AT375" s="141" t="s">
        <v>185</v>
      </c>
      <c r="AU375" s="141" t="s">
        <v>77</v>
      </c>
      <c r="AY375" s="16" t="s">
        <v>182</v>
      </c>
      <c r="BE375" s="142">
        <f t="shared" si="104"/>
        <v>0</v>
      </c>
      <c r="BF375" s="142">
        <f t="shared" si="105"/>
        <v>0</v>
      </c>
      <c r="BG375" s="142">
        <f t="shared" si="106"/>
        <v>0</v>
      </c>
      <c r="BH375" s="142">
        <f t="shared" si="107"/>
        <v>0</v>
      </c>
      <c r="BI375" s="142">
        <f t="shared" si="108"/>
        <v>0</v>
      </c>
      <c r="BJ375" s="16" t="s">
        <v>77</v>
      </c>
      <c r="BK375" s="142">
        <f t="shared" si="109"/>
        <v>0</v>
      </c>
      <c r="BL375" s="16" t="s">
        <v>190</v>
      </c>
      <c r="BM375" s="141" t="s">
        <v>2854</v>
      </c>
    </row>
    <row r="376" spans="2:65" s="1" customFormat="1" ht="24.2" customHeight="1">
      <c r="B376" s="31"/>
      <c r="C376" s="165" t="s">
        <v>2453</v>
      </c>
      <c r="D376" s="165" t="s">
        <v>277</v>
      </c>
      <c r="E376" s="166" t="s">
        <v>2855</v>
      </c>
      <c r="F376" s="167" t="s">
        <v>2856</v>
      </c>
      <c r="G376" s="168" t="s">
        <v>286</v>
      </c>
      <c r="H376" s="169">
        <v>3</v>
      </c>
      <c r="I376" s="170"/>
      <c r="J376" s="171">
        <f t="shared" si="100"/>
        <v>0</v>
      </c>
      <c r="K376" s="167" t="s">
        <v>19</v>
      </c>
      <c r="L376" s="172"/>
      <c r="M376" s="173" t="s">
        <v>19</v>
      </c>
      <c r="N376" s="174" t="s">
        <v>41</v>
      </c>
      <c r="P376" s="139">
        <f t="shared" si="101"/>
        <v>0</v>
      </c>
      <c r="Q376" s="139">
        <v>0</v>
      </c>
      <c r="R376" s="139">
        <f t="shared" si="102"/>
        <v>0</v>
      </c>
      <c r="S376" s="139">
        <v>0</v>
      </c>
      <c r="T376" s="140">
        <f t="shared" si="103"/>
        <v>0</v>
      </c>
      <c r="AR376" s="141" t="s">
        <v>233</v>
      </c>
      <c r="AT376" s="141" t="s">
        <v>277</v>
      </c>
      <c r="AU376" s="141" t="s">
        <v>77</v>
      </c>
      <c r="AY376" s="16" t="s">
        <v>182</v>
      </c>
      <c r="BE376" s="142">
        <f t="shared" si="104"/>
        <v>0</v>
      </c>
      <c r="BF376" s="142">
        <f t="shared" si="105"/>
        <v>0</v>
      </c>
      <c r="BG376" s="142">
        <f t="shared" si="106"/>
        <v>0</v>
      </c>
      <c r="BH376" s="142">
        <f t="shared" si="107"/>
        <v>0</v>
      </c>
      <c r="BI376" s="142">
        <f t="shared" si="108"/>
        <v>0</v>
      </c>
      <c r="BJ376" s="16" t="s">
        <v>77</v>
      </c>
      <c r="BK376" s="142">
        <f t="shared" si="109"/>
        <v>0</v>
      </c>
      <c r="BL376" s="16" t="s">
        <v>190</v>
      </c>
      <c r="BM376" s="141" t="s">
        <v>2857</v>
      </c>
    </row>
    <row r="377" spans="2:65" s="1" customFormat="1" ht="16.5" customHeight="1">
      <c r="B377" s="31"/>
      <c r="C377" s="130" t="s">
        <v>2858</v>
      </c>
      <c r="D377" s="130" t="s">
        <v>185</v>
      </c>
      <c r="E377" s="131" t="s">
        <v>2859</v>
      </c>
      <c r="F377" s="132" t="s">
        <v>2860</v>
      </c>
      <c r="G377" s="133" t="s">
        <v>286</v>
      </c>
      <c r="H377" s="134">
        <v>1</v>
      </c>
      <c r="I377" s="135"/>
      <c r="J377" s="136">
        <f t="shared" si="100"/>
        <v>0</v>
      </c>
      <c r="K377" s="132" t="s">
        <v>19</v>
      </c>
      <c r="L377" s="31"/>
      <c r="M377" s="137" t="s">
        <v>19</v>
      </c>
      <c r="N377" s="138" t="s">
        <v>41</v>
      </c>
      <c r="P377" s="139">
        <f t="shared" si="101"/>
        <v>0</v>
      </c>
      <c r="Q377" s="139">
        <v>0</v>
      </c>
      <c r="R377" s="139">
        <f t="shared" si="102"/>
        <v>0</v>
      </c>
      <c r="S377" s="139">
        <v>0</v>
      </c>
      <c r="T377" s="140">
        <f t="shared" si="103"/>
        <v>0</v>
      </c>
      <c r="AR377" s="141" t="s">
        <v>190</v>
      </c>
      <c r="AT377" s="141" t="s">
        <v>185</v>
      </c>
      <c r="AU377" s="141" t="s">
        <v>77</v>
      </c>
      <c r="AY377" s="16" t="s">
        <v>182</v>
      </c>
      <c r="BE377" s="142">
        <f t="shared" si="104"/>
        <v>0</v>
      </c>
      <c r="BF377" s="142">
        <f t="shared" si="105"/>
        <v>0</v>
      </c>
      <c r="BG377" s="142">
        <f t="shared" si="106"/>
        <v>0</v>
      </c>
      <c r="BH377" s="142">
        <f t="shared" si="107"/>
        <v>0</v>
      </c>
      <c r="BI377" s="142">
        <f t="shared" si="108"/>
        <v>0</v>
      </c>
      <c r="BJ377" s="16" t="s">
        <v>77</v>
      </c>
      <c r="BK377" s="142">
        <f t="shared" si="109"/>
        <v>0</v>
      </c>
      <c r="BL377" s="16" t="s">
        <v>190</v>
      </c>
      <c r="BM377" s="141" t="s">
        <v>2861</v>
      </c>
    </row>
    <row r="378" spans="2:65" s="1" customFormat="1" ht="16.5" customHeight="1">
      <c r="B378" s="31"/>
      <c r="C378" s="165" t="s">
        <v>2456</v>
      </c>
      <c r="D378" s="165" t="s">
        <v>277</v>
      </c>
      <c r="E378" s="166" t="s">
        <v>2862</v>
      </c>
      <c r="F378" s="167" t="s">
        <v>2863</v>
      </c>
      <c r="G378" s="168" t="s">
        <v>286</v>
      </c>
      <c r="H378" s="169">
        <v>1</v>
      </c>
      <c r="I378" s="170"/>
      <c r="J378" s="171">
        <f t="shared" si="100"/>
        <v>0</v>
      </c>
      <c r="K378" s="167" t="s">
        <v>19</v>
      </c>
      <c r="L378" s="172"/>
      <c r="M378" s="173" t="s">
        <v>19</v>
      </c>
      <c r="N378" s="174" t="s">
        <v>41</v>
      </c>
      <c r="P378" s="139">
        <f t="shared" si="101"/>
        <v>0</v>
      </c>
      <c r="Q378" s="139">
        <v>0</v>
      </c>
      <c r="R378" s="139">
        <f t="shared" si="102"/>
        <v>0</v>
      </c>
      <c r="S378" s="139">
        <v>0</v>
      </c>
      <c r="T378" s="140">
        <f t="shared" si="103"/>
        <v>0</v>
      </c>
      <c r="AR378" s="141" t="s">
        <v>233</v>
      </c>
      <c r="AT378" s="141" t="s">
        <v>277</v>
      </c>
      <c r="AU378" s="141" t="s">
        <v>77</v>
      </c>
      <c r="AY378" s="16" t="s">
        <v>182</v>
      </c>
      <c r="BE378" s="142">
        <f t="shared" si="104"/>
        <v>0</v>
      </c>
      <c r="BF378" s="142">
        <f t="shared" si="105"/>
        <v>0</v>
      </c>
      <c r="BG378" s="142">
        <f t="shared" si="106"/>
        <v>0</v>
      </c>
      <c r="BH378" s="142">
        <f t="shared" si="107"/>
        <v>0</v>
      </c>
      <c r="BI378" s="142">
        <f t="shared" si="108"/>
        <v>0</v>
      </c>
      <c r="BJ378" s="16" t="s">
        <v>77</v>
      </c>
      <c r="BK378" s="142">
        <f t="shared" si="109"/>
        <v>0</v>
      </c>
      <c r="BL378" s="16" t="s">
        <v>190</v>
      </c>
      <c r="BM378" s="141" t="s">
        <v>2864</v>
      </c>
    </row>
    <row r="379" spans="2:65" s="1" customFormat="1" ht="21.75" customHeight="1">
      <c r="B379" s="31"/>
      <c r="C379" s="130" t="s">
        <v>2865</v>
      </c>
      <c r="D379" s="130" t="s">
        <v>185</v>
      </c>
      <c r="E379" s="131" t="s">
        <v>2866</v>
      </c>
      <c r="F379" s="132" t="s">
        <v>2867</v>
      </c>
      <c r="G379" s="133" t="s">
        <v>286</v>
      </c>
      <c r="H379" s="134">
        <v>1</v>
      </c>
      <c r="I379" s="135"/>
      <c r="J379" s="136">
        <f t="shared" si="100"/>
        <v>0</v>
      </c>
      <c r="K379" s="132" t="s">
        <v>19</v>
      </c>
      <c r="L379" s="31"/>
      <c r="M379" s="137" t="s">
        <v>19</v>
      </c>
      <c r="N379" s="138" t="s">
        <v>41</v>
      </c>
      <c r="P379" s="139">
        <f t="shared" si="101"/>
        <v>0</v>
      </c>
      <c r="Q379" s="139">
        <v>0</v>
      </c>
      <c r="R379" s="139">
        <f t="shared" si="102"/>
        <v>0</v>
      </c>
      <c r="S379" s="139">
        <v>0</v>
      </c>
      <c r="T379" s="140">
        <f t="shared" si="103"/>
        <v>0</v>
      </c>
      <c r="AR379" s="141" t="s">
        <v>190</v>
      </c>
      <c r="AT379" s="141" t="s">
        <v>185</v>
      </c>
      <c r="AU379" s="141" t="s">
        <v>77</v>
      </c>
      <c r="AY379" s="16" t="s">
        <v>182</v>
      </c>
      <c r="BE379" s="142">
        <f t="shared" si="104"/>
        <v>0</v>
      </c>
      <c r="BF379" s="142">
        <f t="shared" si="105"/>
        <v>0</v>
      </c>
      <c r="BG379" s="142">
        <f t="shared" si="106"/>
        <v>0</v>
      </c>
      <c r="BH379" s="142">
        <f t="shared" si="107"/>
        <v>0</v>
      </c>
      <c r="BI379" s="142">
        <f t="shared" si="108"/>
        <v>0</v>
      </c>
      <c r="BJ379" s="16" t="s">
        <v>77</v>
      </c>
      <c r="BK379" s="142">
        <f t="shared" si="109"/>
        <v>0</v>
      </c>
      <c r="BL379" s="16" t="s">
        <v>190</v>
      </c>
      <c r="BM379" s="141" t="s">
        <v>2868</v>
      </c>
    </row>
    <row r="380" spans="2:65" s="1" customFormat="1" ht="21.75" customHeight="1">
      <c r="B380" s="31"/>
      <c r="C380" s="165" t="s">
        <v>2460</v>
      </c>
      <c r="D380" s="165" t="s">
        <v>277</v>
      </c>
      <c r="E380" s="166" t="s">
        <v>2869</v>
      </c>
      <c r="F380" s="167" t="s">
        <v>2870</v>
      </c>
      <c r="G380" s="168" t="s">
        <v>286</v>
      </c>
      <c r="H380" s="169">
        <v>1</v>
      </c>
      <c r="I380" s="170"/>
      <c r="J380" s="171">
        <f t="shared" si="100"/>
        <v>0</v>
      </c>
      <c r="K380" s="167" t="s">
        <v>19</v>
      </c>
      <c r="L380" s="172"/>
      <c r="M380" s="173" t="s">
        <v>19</v>
      </c>
      <c r="N380" s="174" t="s">
        <v>41</v>
      </c>
      <c r="P380" s="139">
        <f t="shared" si="101"/>
        <v>0</v>
      </c>
      <c r="Q380" s="139">
        <v>0</v>
      </c>
      <c r="R380" s="139">
        <f t="shared" si="102"/>
        <v>0</v>
      </c>
      <c r="S380" s="139">
        <v>0</v>
      </c>
      <c r="T380" s="140">
        <f t="shared" si="103"/>
        <v>0</v>
      </c>
      <c r="AR380" s="141" t="s">
        <v>233</v>
      </c>
      <c r="AT380" s="141" t="s">
        <v>277</v>
      </c>
      <c r="AU380" s="141" t="s">
        <v>77</v>
      </c>
      <c r="AY380" s="16" t="s">
        <v>182</v>
      </c>
      <c r="BE380" s="142">
        <f t="shared" si="104"/>
        <v>0</v>
      </c>
      <c r="BF380" s="142">
        <f t="shared" si="105"/>
        <v>0</v>
      </c>
      <c r="BG380" s="142">
        <f t="shared" si="106"/>
        <v>0</v>
      </c>
      <c r="BH380" s="142">
        <f t="shared" si="107"/>
        <v>0</v>
      </c>
      <c r="BI380" s="142">
        <f t="shared" si="108"/>
        <v>0</v>
      </c>
      <c r="BJ380" s="16" t="s">
        <v>77</v>
      </c>
      <c r="BK380" s="142">
        <f t="shared" si="109"/>
        <v>0</v>
      </c>
      <c r="BL380" s="16" t="s">
        <v>190</v>
      </c>
      <c r="BM380" s="141" t="s">
        <v>2871</v>
      </c>
    </row>
    <row r="381" spans="2:65" s="1" customFormat="1" ht="16.5" customHeight="1">
      <c r="B381" s="31"/>
      <c r="C381" s="130" t="s">
        <v>2872</v>
      </c>
      <c r="D381" s="130" t="s">
        <v>185</v>
      </c>
      <c r="E381" s="131" t="s">
        <v>2873</v>
      </c>
      <c r="F381" s="132" t="s">
        <v>2874</v>
      </c>
      <c r="G381" s="133" t="s">
        <v>77</v>
      </c>
      <c r="H381" s="134">
        <v>1</v>
      </c>
      <c r="I381" s="135"/>
      <c r="J381" s="136">
        <f t="shared" si="100"/>
        <v>0</v>
      </c>
      <c r="K381" s="132" t="s">
        <v>19</v>
      </c>
      <c r="L381" s="31"/>
      <c r="M381" s="137" t="s">
        <v>19</v>
      </c>
      <c r="N381" s="138" t="s">
        <v>41</v>
      </c>
      <c r="P381" s="139">
        <f t="shared" si="101"/>
        <v>0</v>
      </c>
      <c r="Q381" s="139">
        <v>0</v>
      </c>
      <c r="R381" s="139">
        <f t="shared" si="102"/>
        <v>0</v>
      </c>
      <c r="S381" s="139">
        <v>0</v>
      </c>
      <c r="T381" s="140">
        <f t="shared" si="103"/>
        <v>0</v>
      </c>
      <c r="AR381" s="141" t="s">
        <v>190</v>
      </c>
      <c r="AT381" s="141" t="s">
        <v>185</v>
      </c>
      <c r="AU381" s="141" t="s">
        <v>77</v>
      </c>
      <c r="AY381" s="16" t="s">
        <v>182</v>
      </c>
      <c r="BE381" s="142">
        <f t="shared" si="104"/>
        <v>0</v>
      </c>
      <c r="BF381" s="142">
        <f t="shared" si="105"/>
        <v>0</v>
      </c>
      <c r="BG381" s="142">
        <f t="shared" si="106"/>
        <v>0</v>
      </c>
      <c r="BH381" s="142">
        <f t="shared" si="107"/>
        <v>0</v>
      </c>
      <c r="BI381" s="142">
        <f t="shared" si="108"/>
        <v>0</v>
      </c>
      <c r="BJ381" s="16" t="s">
        <v>77</v>
      </c>
      <c r="BK381" s="142">
        <f t="shared" si="109"/>
        <v>0</v>
      </c>
      <c r="BL381" s="16" t="s">
        <v>190</v>
      </c>
      <c r="BM381" s="141" t="s">
        <v>2875</v>
      </c>
    </row>
    <row r="382" spans="2:65" s="1" customFormat="1" ht="16.5" customHeight="1">
      <c r="B382" s="31"/>
      <c r="C382" s="165" t="s">
        <v>2463</v>
      </c>
      <c r="D382" s="165" t="s">
        <v>277</v>
      </c>
      <c r="E382" s="166" t="s">
        <v>2876</v>
      </c>
      <c r="F382" s="167" t="s">
        <v>2877</v>
      </c>
      <c r="G382" s="168" t="s">
        <v>286</v>
      </c>
      <c r="H382" s="169">
        <v>1</v>
      </c>
      <c r="I382" s="170"/>
      <c r="J382" s="171">
        <f t="shared" si="100"/>
        <v>0</v>
      </c>
      <c r="K382" s="167" t="s">
        <v>19</v>
      </c>
      <c r="L382" s="172"/>
      <c r="M382" s="173" t="s">
        <v>19</v>
      </c>
      <c r="N382" s="174" t="s">
        <v>41</v>
      </c>
      <c r="P382" s="139">
        <f t="shared" si="101"/>
        <v>0</v>
      </c>
      <c r="Q382" s="139">
        <v>0</v>
      </c>
      <c r="R382" s="139">
        <f t="shared" si="102"/>
        <v>0</v>
      </c>
      <c r="S382" s="139">
        <v>0</v>
      </c>
      <c r="T382" s="140">
        <f t="shared" si="103"/>
        <v>0</v>
      </c>
      <c r="AR382" s="141" t="s">
        <v>233</v>
      </c>
      <c r="AT382" s="141" t="s">
        <v>277</v>
      </c>
      <c r="AU382" s="141" t="s">
        <v>77</v>
      </c>
      <c r="AY382" s="16" t="s">
        <v>182</v>
      </c>
      <c r="BE382" s="142">
        <f t="shared" si="104"/>
        <v>0</v>
      </c>
      <c r="BF382" s="142">
        <f t="shared" si="105"/>
        <v>0</v>
      </c>
      <c r="BG382" s="142">
        <f t="shared" si="106"/>
        <v>0</v>
      </c>
      <c r="BH382" s="142">
        <f t="shared" si="107"/>
        <v>0</v>
      </c>
      <c r="BI382" s="142">
        <f t="shared" si="108"/>
        <v>0</v>
      </c>
      <c r="BJ382" s="16" t="s">
        <v>77</v>
      </c>
      <c r="BK382" s="142">
        <f t="shared" si="109"/>
        <v>0</v>
      </c>
      <c r="BL382" s="16" t="s">
        <v>190</v>
      </c>
      <c r="BM382" s="141" t="s">
        <v>2878</v>
      </c>
    </row>
    <row r="383" spans="2:65" s="1" customFormat="1" ht="24.2" customHeight="1">
      <c r="B383" s="31"/>
      <c r="C383" s="130" t="s">
        <v>2879</v>
      </c>
      <c r="D383" s="130" t="s">
        <v>185</v>
      </c>
      <c r="E383" s="131" t="s">
        <v>2880</v>
      </c>
      <c r="F383" s="132" t="s">
        <v>2881</v>
      </c>
      <c r="G383" s="133" t="s">
        <v>286</v>
      </c>
      <c r="H383" s="134">
        <v>2</v>
      </c>
      <c r="I383" s="135"/>
      <c r="J383" s="136">
        <f t="shared" si="100"/>
        <v>0</v>
      </c>
      <c r="K383" s="132" t="s">
        <v>19</v>
      </c>
      <c r="L383" s="31"/>
      <c r="M383" s="137" t="s">
        <v>19</v>
      </c>
      <c r="N383" s="138" t="s">
        <v>41</v>
      </c>
      <c r="P383" s="139">
        <f t="shared" si="101"/>
        <v>0</v>
      </c>
      <c r="Q383" s="139">
        <v>0</v>
      </c>
      <c r="R383" s="139">
        <f t="shared" si="102"/>
        <v>0</v>
      </c>
      <c r="S383" s="139">
        <v>0</v>
      </c>
      <c r="T383" s="140">
        <f t="shared" si="103"/>
        <v>0</v>
      </c>
      <c r="AR383" s="141" t="s">
        <v>190</v>
      </c>
      <c r="AT383" s="141" t="s">
        <v>185</v>
      </c>
      <c r="AU383" s="141" t="s">
        <v>77</v>
      </c>
      <c r="AY383" s="16" t="s">
        <v>182</v>
      </c>
      <c r="BE383" s="142">
        <f t="shared" si="104"/>
        <v>0</v>
      </c>
      <c r="BF383" s="142">
        <f t="shared" si="105"/>
        <v>0</v>
      </c>
      <c r="BG383" s="142">
        <f t="shared" si="106"/>
        <v>0</v>
      </c>
      <c r="BH383" s="142">
        <f t="shared" si="107"/>
        <v>0</v>
      </c>
      <c r="BI383" s="142">
        <f t="shared" si="108"/>
        <v>0</v>
      </c>
      <c r="BJ383" s="16" t="s">
        <v>77</v>
      </c>
      <c r="BK383" s="142">
        <f t="shared" si="109"/>
        <v>0</v>
      </c>
      <c r="BL383" s="16" t="s">
        <v>190</v>
      </c>
      <c r="BM383" s="141" t="s">
        <v>2882</v>
      </c>
    </row>
    <row r="384" spans="2:65" s="1" customFormat="1" ht="16.5" customHeight="1">
      <c r="B384" s="31"/>
      <c r="C384" s="165" t="s">
        <v>2467</v>
      </c>
      <c r="D384" s="165" t="s">
        <v>277</v>
      </c>
      <c r="E384" s="166" t="s">
        <v>2883</v>
      </c>
      <c r="F384" s="167" t="s">
        <v>2884</v>
      </c>
      <c r="G384" s="168" t="s">
        <v>286</v>
      </c>
      <c r="H384" s="169">
        <v>2</v>
      </c>
      <c r="I384" s="170"/>
      <c r="J384" s="171">
        <f t="shared" si="100"/>
        <v>0</v>
      </c>
      <c r="K384" s="167" t="s">
        <v>19</v>
      </c>
      <c r="L384" s="172"/>
      <c r="M384" s="173" t="s">
        <v>19</v>
      </c>
      <c r="N384" s="174" t="s">
        <v>41</v>
      </c>
      <c r="P384" s="139">
        <f t="shared" si="101"/>
        <v>0</v>
      </c>
      <c r="Q384" s="139">
        <v>0</v>
      </c>
      <c r="R384" s="139">
        <f t="shared" si="102"/>
        <v>0</v>
      </c>
      <c r="S384" s="139">
        <v>0</v>
      </c>
      <c r="T384" s="140">
        <f t="shared" si="103"/>
        <v>0</v>
      </c>
      <c r="AR384" s="141" t="s">
        <v>233</v>
      </c>
      <c r="AT384" s="141" t="s">
        <v>277</v>
      </c>
      <c r="AU384" s="141" t="s">
        <v>77</v>
      </c>
      <c r="AY384" s="16" t="s">
        <v>182</v>
      </c>
      <c r="BE384" s="142">
        <f t="shared" si="104"/>
        <v>0</v>
      </c>
      <c r="BF384" s="142">
        <f t="shared" si="105"/>
        <v>0</v>
      </c>
      <c r="BG384" s="142">
        <f t="shared" si="106"/>
        <v>0</v>
      </c>
      <c r="BH384" s="142">
        <f t="shared" si="107"/>
        <v>0</v>
      </c>
      <c r="BI384" s="142">
        <f t="shared" si="108"/>
        <v>0</v>
      </c>
      <c r="BJ384" s="16" t="s">
        <v>77</v>
      </c>
      <c r="BK384" s="142">
        <f t="shared" si="109"/>
        <v>0</v>
      </c>
      <c r="BL384" s="16" t="s">
        <v>190</v>
      </c>
      <c r="BM384" s="141" t="s">
        <v>2885</v>
      </c>
    </row>
    <row r="385" spans="2:65" s="1" customFormat="1" ht="16.5" customHeight="1">
      <c r="B385" s="31"/>
      <c r="C385" s="130" t="s">
        <v>2886</v>
      </c>
      <c r="D385" s="130" t="s">
        <v>185</v>
      </c>
      <c r="E385" s="131" t="s">
        <v>2887</v>
      </c>
      <c r="F385" s="132" t="s">
        <v>2888</v>
      </c>
      <c r="G385" s="133" t="s">
        <v>286</v>
      </c>
      <c r="H385" s="134">
        <v>2</v>
      </c>
      <c r="I385" s="135"/>
      <c r="J385" s="136">
        <f t="shared" si="100"/>
        <v>0</v>
      </c>
      <c r="K385" s="132" t="s">
        <v>19</v>
      </c>
      <c r="L385" s="31"/>
      <c r="M385" s="137" t="s">
        <v>19</v>
      </c>
      <c r="N385" s="138" t="s">
        <v>41</v>
      </c>
      <c r="P385" s="139">
        <f t="shared" si="101"/>
        <v>0</v>
      </c>
      <c r="Q385" s="139">
        <v>0</v>
      </c>
      <c r="R385" s="139">
        <f t="shared" si="102"/>
        <v>0</v>
      </c>
      <c r="S385" s="139">
        <v>0</v>
      </c>
      <c r="T385" s="140">
        <f t="shared" si="103"/>
        <v>0</v>
      </c>
      <c r="AR385" s="141" t="s">
        <v>190</v>
      </c>
      <c r="AT385" s="141" t="s">
        <v>185</v>
      </c>
      <c r="AU385" s="141" t="s">
        <v>77</v>
      </c>
      <c r="AY385" s="16" t="s">
        <v>182</v>
      </c>
      <c r="BE385" s="142">
        <f t="shared" si="104"/>
        <v>0</v>
      </c>
      <c r="BF385" s="142">
        <f t="shared" si="105"/>
        <v>0</v>
      </c>
      <c r="BG385" s="142">
        <f t="shared" si="106"/>
        <v>0</v>
      </c>
      <c r="BH385" s="142">
        <f t="shared" si="107"/>
        <v>0</v>
      </c>
      <c r="BI385" s="142">
        <f t="shared" si="108"/>
        <v>0</v>
      </c>
      <c r="BJ385" s="16" t="s">
        <v>77</v>
      </c>
      <c r="BK385" s="142">
        <f t="shared" si="109"/>
        <v>0</v>
      </c>
      <c r="BL385" s="16" t="s">
        <v>190</v>
      </c>
      <c r="BM385" s="141" t="s">
        <v>2889</v>
      </c>
    </row>
    <row r="386" spans="2:65" s="1" customFormat="1" ht="16.5" customHeight="1">
      <c r="B386" s="31"/>
      <c r="C386" s="165" t="s">
        <v>2470</v>
      </c>
      <c r="D386" s="165" t="s">
        <v>277</v>
      </c>
      <c r="E386" s="166" t="s">
        <v>2890</v>
      </c>
      <c r="F386" s="167" t="s">
        <v>2891</v>
      </c>
      <c r="G386" s="168" t="s">
        <v>286</v>
      </c>
      <c r="H386" s="169">
        <v>2</v>
      </c>
      <c r="I386" s="170"/>
      <c r="J386" s="171">
        <f t="shared" si="100"/>
        <v>0</v>
      </c>
      <c r="K386" s="167" t="s">
        <v>19</v>
      </c>
      <c r="L386" s="172"/>
      <c r="M386" s="173" t="s">
        <v>19</v>
      </c>
      <c r="N386" s="174" t="s">
        <v>41</v>
      </c>
      <c r="P386" s="139">
        <f t="shared" si="101"/>
        <v>0</v>
      </c>
      <c r="Q386" s="139">
        <v>0</v>
      </c>
      <c r="R386" s="139">
        <f t="shared" si="102"/>
        <v>0</v>
      </c>
      <c r="S386" s="139">
        <v>0</v>
      </c>
      <c r="T386" s="140">
        <f t="shared" si="103"/>
        <v>0</v>
      </c>
      <c r="AR386" s="141" t="s">
        <v>233</v>
      </c>
      <c r="AT386" s="141" t="s">
        <v>277</v>
      </c>
      <c r="AU386" s="141" t="s">
        <v>77</v>
      </c>
      <c r="AY386" s="16" t="s">
        <v>182</v>
      </c>
      <c r="BE386" s="142">
        <f t="shared" si="104"/>
        <v>0</v>
      </c>
      <c r="BF386" s="142">
        <f t="shared" si="105"/>
        <v>0</v>
      </c>
      <c r="BG386" s="142">
        <f t="shared" si="106"/>
        <v>0</v>
      </c>
      <c r="BH386" s="142">
        <f t="shared" si="107"/>
        <v>0</v>
      </c>
      <c r="BI386" s="142">
        <f t="shared" si="108"/>
        <v>0</v>
      </c>
      <c r="BJ386" s="16" t="s">
        <v>77</v>
      </c>
      <c r="BK386" s="142">
        <f t="shared" si="109"/>
        <v>0</v>
      </c>
      <c r="BL386" s="16" t="s">
        <v>190</v>
      </c>
      <c r="BM386" s="141" t="s">
        <v>2892</v>
      </c>
    </row>
    <row r="387" spans="2:65" s="1" customFormat="1" ht="16.5" customHeight="1">
      <c r="B387" s="31"/>
      <c r="C387" s="130" t="s">
        <v>2893</v>
      </c>
      <c r="D387" s="130" t="s">
        <v>185</v>
      </c>
      <c r="E387" s="131" t="s">
        <v>2894</v>
      </c>
      <c r="F387" s="132" t="s">
        <v>2895</v>
      </c>
      <c r="G387" s="133" t="s">
        <v>286</v>
      </c>
      <c r="H387" s="134">
        <v>2</v>
      </c>
      <c r="I387" s="135"/>
      <c r="J387" s="136">
        <f t="shared" si="100"/>
        <v>0</v>
      </c>
      <c r="K387" s="132" t="s">
        <v>19</v>
      </c>
      <c r="L387" s="31"/>
      <c r="M387" s="137" t="s">
        <v>19</v>
      </c>
      <c r="N387" s="138" t="s">
        <v>41</v>
      </c>
      <c r="P387" s="139">
        <f t="shared" si="101"/>
        <v>0</v>
      </c>
      <c r="Q387" s="139">
        <v>0</v>
      </c>
      <c r="R387" s="139">
        <f t="shared" si="102"/>
        <v>0</v>
      </c>
      <c r="S387" s="139">
        <v>0</v>
      </c>
      <c r="T387" s="140">
        <f t="shared" si="103"/>
        <v>0</v>
      </c>
      <c r="AR387" s="141" t="s">
        <v>190</v>
      </c>
      <c r="AT387" s="141" t="s">
        <v>185</v>
      </c>
      <c r="AU387" s="141" t="s">
        <v>77</v>
      </c>
      <c r="AY387" s="16" t="s">
        <v>182</v>
      </c>
      <c r="BE387" s="142">
        <f t="shared" si="104"/>
        <v>0</v>
      </c>
      <c r="BF387" s="142">
        <f t="shared" si="105"/>
        <v>0</v>
      </c>
      <c r="BG387" s="142">
        <f t="shared" si="106"/>
        <v>0</v>
      </c>
      <c r="BH387" s="142">
        <f t="shared" si="107"/>
        <v>0</v>
      </c>
      <c r="BI387" s="142">
        <f t="shared" si="108"/>
        <v>0</v>
      </c>
      <c r="BJ387" s="16" t="s">
        <v>77</v>
      </c>
      <c r="BK387" s="142">
        <f t="shared" si="109"/>
        <v>0</v>
      </c>
      <c r="BL387" s="16" t="s">
        <v>190</v>
      </c>
      <c r="BM387" s="141" t="s">
        <v>2896</v>
      </c>
    </row>
    <row r="388" spans="2:65" s="1" customFormat="1" ht="16.5" customHeight="1">
      <c r="B388" s="31"/>
      <c r="C388" s="165" t="s">
        <v>2474</v>
      </c>
      <c r="D388" s="165" t="s">
        <v>277</v>
      </c>
      <c r="E388" s="166" t="s">
        <v>2897</v>
      </c>
      <c r="F388" s="167" t="s">
        <v>2898</v>
      </c>
      <c r="G388" s="168" t="s">
        <v>286</v>
      </c>
      <c r="H388" s="169">
        <v>2</v>
      </c>
      <c r="I388" s="170"/>
      <c r="J388" s="171">
        <f t="shared" si="100"/>
        <v>0</v>
      </c>
      <c r="K388" s="167" t="s">
        <v>19</v>
      </c>
      <c r="L388" s="172"/>
      <c r="M388" s="173" t="s">
        <v>19</v>
      </c>
      <c r="N388" s="174" t="s">
        <v>41</v>
      </c>
      <c r="P388" s="139">
        <f t="shared" si="101"/>
        <v>0</v>
      </c>
      <c r="Q388" s="139">
        <v>0</v>
      </c>
      <c r="R388" s="139">
        <f t="shared" si="102"/>
        <v>0</v>
      </c>
      <c r="S388" s="139">
        <v>0</v>
      </c>
      <c r="T388" s="140">
        <f t="shared" si="103"/>
        <v>0</v>
      </c>
      <c r="AR388" s="141" t="s">
        <v>233</v>
      </c>
      <c r="AT388" s="141" t="s">
        <v>277</v>
      </c>
      <c r="AU388" s="141" t="s">
        <v>77</v>
      </c>
      <c r="AY388" s="16" t="s">
        <v>182</v>
      </c>
      <c r="BE388" s="142">
        <f t="shared" si="104"/>
        <v>0</v>
      </c>
      <c r="BF388" s="142">
        <f t="shared" si="105"/>
        <v>0</v>
      </c>
      <c r="BG388" s="142">
        <f t="shared" si="106"/>
        <v>0</v>
      </c>
      <c r="BH388" s="142">
        <f t="shared" si="107"/>
        <v>0</v>
      </c>
      <c r="BI388" s="142">
        <f t="shared" si="108"/>
        <v>0</v>
      </c>
      <c r="BJ388" s="16" t="s">
        <v>77</v>
      </c>
      <c r="BK388" s="142">
        <f t="shared" si="109"/>
        <v>0</v>
      </c>
      <c r="BL388" s="16" t="s">
        <v>190</v>
      </c>
      <c r="BM388" s="141" t="s">
        <v>2899</v>
      </c>
    </row>
    <row r="389" spans="2:65" s="1" customFormat="1" ht="16.5" customHeight="1">
      <c r="B389" s="31"/>
      <c r="C389" s="130" t="s">
        <v>2900</v>
      </c>
      <c r="D389" s="130" t="s">
        <v>185</v>
      </c>
      <c r="E389" s="131" t="s">
        <v>2901</v>
      </c>
      <c r="F389" s="132" t="s">
        <v>2902</v>
      </c>
      <c r="G389" s="133" t="s">
        <v>286</v>
      </c>
      <c r="H389" s="134">
        <v>2</v>
      </c>
      <c r="I389" s="135"/>
      <c r="J389" s="136">
        <f t="shared" si="100"/>
        <v>0</v>
      </c>
      <c r="K389" s="132" t="s">
        <v>19</v>
      </c>
      <c r="L389" s="31"/>
      <c r="M389" s="137" t="s">
        <v>19</v>
      </c>
      <c r="N389" s="138" t="s">
        <v>41</v>
      </c>
      <c r="P389" s="139">
        <f t="shared" si="101"/>
        <v>0</v>
      </c>
      <c r="Q389" s="139">
        <v>0</v>
      </c>
      <c r="R389" s="139">
        <f t="shared" si="102"/>
        <v>0</v>
      </c>
      <c r="S389" s="139">
        <v>0</v>
      </c>
      <c r="T389" s="140">
        <f t="shared" si="103"/>
        <v>0</v>
      </c>
      <c r="AR389" s="141" t="s">
        <v>190</v>
      </c>
      <c r="AT389" s="141" t="s">
        <v>185</v>
      </c>
      <c r="AU389" s="141" t="s">
        <v>77</v>
      </c>
      <c r="AY389" s="16" t="s">
        <v>182</v>
      </c>
      <c r="BE389" s="142">
        <f t="shared" si="104"/>
        <v>0</v>
      </c>
      <c r="BF389" s="142">
        <f t="shared" si="105"/>
        <v>0</v>
      </c>
      <c r="BG389" s="142">
        <f t="shared" si="106"/>
        <v>0</v>
      </c>
      <c r="BH389" s="142">
        <f t="shared" si="107"/>
        <v>0</v>
      </c>
      <c r="BI389" s="142">
        <f t="shared" si="108"/>
        <v>0</v>
      </c>
      <c r="BJ389" s="16" t="s">
        <v>77</v>
      </c>
      <c r="BK389" s="142">
        <f t="shared" si="109"/>
        <v>0</v>
      </c>
      <c r="BL389" s="16" t="s">
        <v>190</v>
      </c>
      <c r="BM389" s="141" t="s">
        <v>2903</v>
      </c>
    </row>
    <row r="390" spans="2:65" s="1" customFormat="1" ht="16.5" customHeight="1">
      <c r="B390" s="31"/>
      <c r="C390" s="165" t="s">
        <v>2477</v>
      </c>
      <c r="D390" s="165" t="s">
        <v>277</v>
      </c>
      <c r="E390" s="166" t="s">
        <v>2904</v>
      </c>
      <c r="F390" s="167" t="s">
        <v>2905</v>
      </c>
      <c r="G390" s="168" t="s">
        <v>286</v>
      </c>
      <c r="H390" s="169">
        <v>2</v>
      </c>
      <c r="I390" s="170"/>
      <c r="J390" s="171">
        <f aca="true" t="shared" si="110" ref="J390:J421">ROUND(I390*H390,2)</f>
        <v>0</v>
      </c>
      <c r="K390" s="167" t="s">
        <v>19</v>
      </c>
      <c r="L390" s="172"/>
      <c r="M390" s="173" t="s">
        <v>19</v>
      </c>
      <c r="N390" s="174" t="s">
        <v>41</v>
      </c>
      <c r="P390" s="139">
        <f aca="true" t="shared" si="111" ref="P390:P421">O390*H390</f>
        <v>0</v>
      </c>
      <c r="Q390" s="139">
        <v>0</v>
      </c>
      <c r="R390" s="139">
        <f aca="true" t="shared" si="112" ref="R390:R421">Q390*H390</f>
        <v>0</v>
      </c>
      <c r="S390" s="139">
        <v>0</v>
      </c>
      <c r="T390" s="140">
        <f aca="true" t="shared" si="113" ref="T390:T421">S390*H390</f>
        <v>0</v>
      </c>
      <c r="AR390" s="141" t="s">
        <v>233</v>
      </c>
      <c r="AT390" s="141" t="s">
        <v>277</v>
      </c>
      <c r="AU390" s="141" t="s">
        <v>77</v>
      </c>
      <c r="AY390" s="16" t="s">
        <v>182</v>
      </c>
      <c r="BE390" s="142">
        <f aca="true" t="shared" si="114" ref="BE390:BE418">IF(N390="základní",J390,0)</f>
        <v>0</v>
      </c>
      <c r="BF390" s="142">
        <f aca="true" t="shared" si="115" ref="BF390:BF418">IF(N390="snížená",J390,0)</f>
        <v>0</v>
      </c>
      <c r="BG390" s="142">
        <f aca="true" t="shared" si="116" ref="BG390:BG418">IF(N390="zákl. přenesená",J390,0)</f>
        <v>0</v>
      </c>
      <c r="BH390" s="142">
        <f aca="true" t="shared" si="117" ref="BH390:BH418">IF(N390="sníž. přenesená",J390,0)</f>
        <v>0</v>
      </c>
      <c r="BI390" s="142">
        <f aca="true" t="shared" si="118" ref="BI390:BI418">IF(N390="nulová",J390,0)</f>
        <v>0</v>
      </c>
      <c r="BJ390" s="16" t="s">
        <v>77</v>
      </c>
      <c r="BK390" s="142">
        <f aca="true" t="shared" si="119" ref="BK390:BK418">ROUND(I390*H390,2)</f>
        <v>0</v>
      </c>
      <c r="BL390" s="16" t="s">
        <v>190</v>
      </c>
      <c r="BM390" s="141" t="s">
        <v>2906</v>
      </c>
    </row>
    <row r="391" spans="2:65" s="1" customFormat="1" ht="24.2" customHeight="1">
      <c r="B391" s="31"/>
      <c r="C391" s="130" t="s">
        <v>2907</v>
      </c>
      <c r="D391" s="130" t="s">
        <v>185</v>
      </c>
      <c r="E391" s="131" t="s">
        <v>2908</v>
      </c>
      <c r="F391" s="132" t="s">
        <v>2909</v>
      </c>
      <c r="G391" s="133" t="s">
        <v>286</v>
      </c>
      <c r="H391" s="134">
        <v>1</v>
      </c>
      <c r="I391" s="135"/>
      <c r="J391" s="136">
        <f t="shared" si="110"/>
        <v>0</v>
      </c>
      <c r="K391" s="132" t="s">
        <v>19</v>
      </c>
      <c r="L391" s="31"/>
      <c r="M391" s="137" t="s">
        <v>19</v>
      </c>
      <c r="N391" s="138" t="s">
        <v>41</v>
      </c>
      <c r="P391" s="139">
        <f t="shared" si="111"/>
        <v>0</v>
      </c>
      <c r="Q391" s="139">
        <v>0</v>
      </c>
      <c r="R391" s="139">
        <f t="shared" si="112"/>
        <v>0</v>
      </c>
      <c r="S391" s="139">
        <v>0</v>
      </c>
      <c r="T391" s="140">
        <f t="shared" si="113"/>
        <v>0</v>
      </c>
      <c r="AR391" s="141" t="s">
        <v>190</v>
      </c>
      <c r="AT391" s="141" t="s">
        <v>185</v>
      </c>
      <c r="AU391" s="141" t="s">
        <v>77</v>
      </c>
      <c r="AY391" s="16" t="s">
        <v>182</v>
      </c>
      <c r="BE391" s="142">
        <f t="shared" si="114"/>
        <v>0</v>
      </c>
      <c r="BF391" s="142">
        <f t="shared" si="115"/>
        <v>0</v>
      </c>
      <c r="BG391" s="142">
        <f t="shared" si="116"/>
        <v>0</v>
      </c>
      <c r="BH391" s="142">
        <f t="shared" si="117"/>
        <v>0</v>
      </c>
      <c r="BI391" s="142">
        <f t="shared" si="118"/>
        <v>0</v>
      </c>
      <c r="BJ391" s="16" t="s">
        <v>77</v>
      </c>
      <c r="BK391" s="142">
        <f t="shared" si="119"/>
        <v>0</v>
      </c>
      <c r="BL391" s="16" t="s">
        <v>190</v>
      </c>
      <c r="BM391" s="141" t="s">
        <v>2910</v>
      </c>
    </row>
    <row r="392" spans="2:65" s="1" customFormat="1" ht="21.75" customHeight="1">
      <c r="B392" s="31"/>
      <c r="C392" s="165" t="s">
        <v>2481</v>
      </c>
      <c r="D392" s="165" t="s">
        <v>277</v>
      </c>
      <c r="E392" s="166" t="s">
        <v>2911</v>
      </c>
      <c r="F392" s="167" t="s">
        <v>2912</v>
      </c>
      <c r="G392" s="168" t="s">
        <v>286</v>
      </c>
      <c r="H392" s="169">
        <v>1</v>
      </c>
      <c r="I392" s="170"/>
      <c r="J392" s="171">
        <f t="shared" si="110"/>
        <v>0</v>
      </c>
      <c r="K392" s="167" t="s">
        <v>19</v>
      </c>
      <c r="L392" s="172"/>
      <c r="M392" s="173" t="s">
        <v>19</v>
      </c>
      <c r="N392" s="174" t="s">
        <v>41</v>
      </c>
      <c r="P392" s="139">
        <f t="shared" si="111"/>
        <v>0</v>
      </c>
      <c r="Q392" s="139">
        <v>0</v>
      </c>
      <c r="R392" s="139">
        <f t="shared" si="112"/>
        <v>0</v>
      </c>
      <c r="S392" s="139">
        <v>0</v>
      </c>
      <c r="T392" s="140">
        <f t="shared" si="113"/>
        <v>0</v>
      </c>
      <c r="AR392" s="141" t="s">
        <v>233</v>
      </c>
      <c r="AT392" s="141" t="s">
        <v>277</v>
      </c>
      <c r="AU392" s="141" t="s">
        <v>77</v>
      </c>
      <c r="AY392" s="16" t="s">
        <v>182</v>
      </c>
      <c r="BE392" s="142">
        <f t="shared" si="114"/>
        <v>0</v>
      </c>
      <c r="BF392" s="142">
        <f t="shared" si="115"/>
        <v>0</v>
      </c>
      <c r="BG392" s="142">
        <f t="shared" si="116"/>
        <v>0</v>
      </c>
      <c r="BH392" s="142">
        <f t="shared" si="117"/>
        <v>0</v>
      </c>
      <c r="BI392" s="142">
        <f t="shared" si="118"/>
        <v>0</v>
      </c>
      <c r="BJ392" s="16" t="s">
        <v>77</v>
      </c>
      <c r="BK392" s="142">
        <f t="shared" si="119"/>
        <v>0</v>
      </c>
      <c r="BL392" s="16" t="s">
        <v>190</v>
      </c>
      <c r="BM392" s="141" t="s">
        <v>2913</v>
      </c>
    </row>
    <row r="393" spans="2:65" s="1" customFormat="1" ht="16.5" customHeight="1">
      <c r="B393" s="31"/>
      <c r="C393" s="130" t="s">
        <v>2914</v>
      </c>
      <c r="D393" s="130" t="s">
        <v>185</v>
      </c>
      <c r="E393" s="131" t="s">
        <v>2915</v>
      </c>
      <c r="F393" s="132" t="s">
        <v>2916</v>
      </c>
      <c r="G393" s="133" t="s">
        <v>286</v>
      </c>
      <c r="H393" s="134">
        <v>2</v>
      </c>
      <c r="I393" s="135"/>
      <c r="J393" s="136">
        <f t="shared" si="110"/>
        <v>0</v>
      </c>
      <c r="K393" s="132" t="s">
        <v>19</v>
      </c>
      <c r="L393" s="31"/>
      <c r="M393" s="137" t="s">
        <v>19</v>
      </c>
      <c r="N393" s="138" t="s">
        <v>41</v>
      </c>
      <c r="P393" s="139">
        <f t="shared" si="111"/>
        <v>0</v>
      </c>
      <c r="Q393" s="139">
        <v>0</v>
      </c>
      <c r="R393" s="139">
        <f t="shared" si="112"/>
        <v>0</v>
      </c>
      <c r="S393" s="139">
        <v>0</v>
      </c>
      <c r="T393" s="140">
        <f t="shared" si="113"/>
        <v>0</v>
      </c>
      <c r="AR393" s="141" t="s">
        <v>190</v>
      </c>
      <c r="AT393" s="141" t="s">
        <v>185</v>
      </c>
      <c r="AU393" s="141" t="s">
        <v>77</v>
      </c>
      <c r="AY393" s="16" t="s">
        <v>182</v>
      </c>
      <c r="BE393" s="142">
        <f t="shared" si="114"/>
        <v>0</v>
      </c>
      <c r="BF393" s="142">
        <f t="shared" si="115"/>
        <v>0</v>
      </c>
      <c r="BG393" s="142">
        <f t="shared" si="116"/>
        <v>0</v>
      </c>
      <c r="BH393" s="142">
        <f t="shared" si="117"/>
        <v>0</v>
      </c>
      <c r="BI393" s="142">
        <f t="shared" si="118"/>
        <v>0</v>
      </c>
      <c r="BJ393" s="16" t="s">
        <v>77</v>
      </c>
      <c r="BK393" s="142">
        <f t="shared" si="119"/>
        <v>0</v>
      </c>
      <c r="BL393" s="16" t="s">
        <v>190</v>
      </c>
      <c r="BM393" s="141" t="s">
        <v>2917</v>
      </c>
    </row>
    <row r="394" spans="2:65" s="1" customFormat="1" ht="16.5" customHeight="1">
      <c r="B394" s="31"/>
      <c r="C394" s="165" t="s">
        <v>2484</v>
      </c>
      <c r="D394" s="165" t="s">
        <v>277</v>
      </c>
      <c r="E394" s="166" t="s">
        <v>2918</v>
      </c>
      <c r="F394" s="167" t="s">
        <v>2919</v>
      </c>
      <c r="G394" s="168" t="s">
        <v>286</v>
      </c>
      <c r="H394" s="169">
        <v>2</v>
      </c>
      <c r="I394" s="170"/>
      <c r="J394" s="171">
        <f t="shared" si="110"/>
        <v>0</v>
      </c>
      <c r="K394" s="167" t="s">
        <v>19</v>
      </c>
      <c r="L394" s="172"/>
      <c r="M394" s="173" t="s">
        <v>19</v>
      </c>
      <c r="N394" s="174" t="s">
        <v>41</v>
      </c>
      <c r="P394" s="139">
        <f t="shared" si="111"/>
        <v>0</v>
      </c>
      <c r="Q394" s="139">
        <v>0</v>
      </c>
      <c r="R394" s="139">
        <f t="shared" si="112"/>
        <v>0</v>
      </c>
      <c r="S394" s="139">
        <v>0</v>
      </c>
      <c r="T394" s="140">
        <f t="shared" si="113"/>
        <v>0</v>
      </c>
      <c r="AR394" s="141" t="s">
        <v>233</v>
      </c>
      <c r="AT394" s="141" t="s">
        <v>277</v>
      </c>
      <c r="AU394" s="141" t="s">
        <v>77</v>
      </c>
      <c r="AY394" s="16" t="s">
        <v>182</v>
      </c>
      <c r="BE394" s="142">
        <f t="shared" si="114"/>
        <v>0</v>
      </c>
      <c r="BF394" s="142">
        <f t="shared" si="115"/>
        <v>0</v>
      </c>
      <c r="BG394" s="142">
        <f t="shared" si="116"/>
        <v>0</v>
      </c>
      <c r="BH394" s="142">
        <f t="shared" si="117"/>
        <v>0</v>
      </c>
      <c r="BI394" s="142">
        <f t="shared" si="118"/>
        <v>0</v>
      </c>
      <c r="BJ394" s="16" t="s">
        <v>77</v>
      </c>
      <c r="BK394" s="142">
        <f t="shared" si="119"/>
        <v>0</v>
      </c>
      <c r="BL394" s="16" t="s">
        <v>190</v>
      </c>
      <c r="BM394" s="141" t="s">
        <v>2920</v>
      </c>
    </row>
    <row r="395" spans="2:65" s="1" customFormat="1" ht="16.5" customHeight="1">
      <c r="B395" s="31"/>
      <c r="C395" s="130" t="s">
        <v>2921</v>
      </c>
      <c r="D395" s="130" t="s">
        <v>185</v>
      </c>
      <c r="E395" s="131" t="s">
        <v>2922</v>
      </c>
      <c r="F395" s="132" t="s">
        <v>2923</v>
      </c>
      <c r="G395" s="133" t="s">
        <v>286</v>
      </c>
      <c r="H395" s="134">
        <v>4</v>
      </c>
      <c r="I395" s="135"/>
      <c r="J395" s="136">
        <f t="shared" si="110"/>
        <v>0</v>
      </c>
      <c r="K395" s="132" t="s">
        <v>19</v>
      </c>
      <c r="L395" s="31"/>
      <c r="M395" s="137" t="s">
        <v>19</v>
      </c>
      <c r="N395" s="138" t="s">
        <v>41</v>
      </c>
      <c r="P395" s="139">
        <f t="shared" si="111"/>
        <v>0</v>
      </c>
      <c r="Q395" s="139">
        <v>0</v>
      </c>
      <c r="R395" s="139">
        <f t="shared" si="112"/>
        <v>0</v>
      </c>
      <c r="S395" s="139">
        <v>0</v>
      </c>
      <c r="T395" s="140">
        <f t="shared" si="113"/>
        <v>0</v>
      </c>
      <c r="AR395" s="141" t="s">
        <v>190</v>
      </c>
      <c r="AT395" s="141" t="s">
        <v>185</v>
      </c>
      <c r="AU395" s="141" t="s">
        <v>77</v>
      </c>
      <c r="AY395" s="16" t="s">
        <v>182</v>
      </c>
      <c r="BE395" s="142">
        <f t="shared" si="114"/>
        <v>0</v>
      </c>
      <c r="BF395" s="142">
        <f t="shared" si="115"/>
        <v>0</v>
      </c>
      <c r="BG395" s="142">
        <f t="shared" si="116"/>
        <v>0</v>
      </c>
      <c r="BH395" s="142">
        <f t="shared" si="117"/>
        <v>0</v>
      </c>
      <c r="BI395" s="142">
        <f t="shared" si="118"/>
        <v>0</v>
      </c>
      <c r="BJ395" s="16" t="s">
        <v>77</v>
      </c>
      <c r="BK395" s="142">
        <f t="shared" si="119"/>
        <v>0</v>
      </c>
      <c r="BL395" s="16" t="s">
        <v>190</v>
      </c>
      <c r="BM395" s="141" t="s">
        <v>2924</v>
      </c>
    </row>
    <row r="396" spans="2:65" s="1" customFormat="1" ht="16.5" customHeight="1">
      <c r="B396" s="31"/>
      <c r="C396" s="165" t="s">
        <v>2488</v>
      </c>
      <c r="D396" s="165" t="s">
        <v>277</v>
      </c>
      <c r="E396" s="166" t="s">
        <v>2925</v>
      </c>
      <c r="F396" s="167" t="s">
        <v>2926</v>
      </c>
      <c r="G396" s="168" t="s">
        <v>286</v>
      </c>
      <c r="H396" s="169">
        <v>4</v>
      </c>
      <c r="I396" s="170"/>
      <c r="J396" s="171">
        <f t="shared" si="110"/>
        <v>0</v>
      </c>
      <c r="K396" s="167" t="s">
        <v>19</v>
      </c>
      <c r="L396" s="172"/>
      <c r="M396" s="173" t="s">
        <v>19</v>
      </c>
      <c r="N396" s="174" t="s">
        <v>41</v>
      </c>
      <c r="P396" s="139">
        <f t="shared" si="111"/>
        <v>0</v>
      </c>
      <c r="Q396" s="139">
        <v>0</v>
      </c>
      <c r="R396" s="139">
        <f t="shared" si="112"/>
        <v>0</v>
      </c>
      <c r="S396" s="139">
        <v>0</v>
      </c>
      <c r="T396" s="140">
        <f t="shared" si="113"/>
        <v>0</v>
      </c>
      <c r="AR396" s="141" t="s">
        <v>233</v>
      </c>
      <c r="AT396" s="141" t="s">
        <v>277</v>
      </c>
      <c r="AU396" s="141" t="s">
        <v>77</v>
      </c>
      <c r="AY396" s="16" t="s">
        <v>182</v>
      </c>
      <c r="BE396" s="142">
        <f t="shared" si="114"/>
        <v>0</v>
      </c>
      <c r="BF396" s="142">
        <f t="shared" si="115"/>
        <v>0</v>
      </c>
      <c r="BG396" s="142">
        <f t="shared" si="116"/>
        <v>0</v>
      </c>
      <c r="BH396" s="142">
        <f t="shared" si="117"/>
        <v>0</v>
      </c>
      <c r="BI396" s="142">
        <f t="shared" si="118"/>
        <v>0</v>
      </c>
      <c r="BJ396" s="16" t="s">
        <v>77</v>
      </c>
      <c r="BK396" s="142">
        <f t="shared" si="119"/>
        <v>0</v>
      </c>
      <c r="BL396" s="16" t="s">
        <v>190</v>
      </c>
      <c r="BM396" s="141" t="s">
        <v>2927</v>
      </c>
    </row>
    <row r="397" spans="2:65" s="1" customFormat="1" ht="16.5" customHeight="1">
      <c r="B397" s="31"/>
      <c r="C397" s="130" t="s">
        <v>2928</v>
      </c>
      <c r="D397" s="130" t="s">
        <v>185</v>
      </c>
      <c r="E397" s="131" t="s">
        <v>2929</v>
      </c>
      <c r="F397" s="132" t="s">
        <v>2930</v>
      </c>
      <c r="G397" s="133" t="s">
        <v>286</v>
      </c>
      <c r="H397" s="134">
        <v>1</v>
      </c>
      <c r="I397" s="135"/>
      <c r="J397" s="136">
        <f t="shared" si="110"/>
        <v>0</v>
      </c>
      <c r="K397" s="132" t="s">
        <v>19</v>
      </c>
      <c r="L397" s="31"/>
      <c r="M397" s="137" t="s">
        <v>19</v>
      </c>
      <c r="N397" s="138" t="s">
        <v>41</v>
      </c>
      <c r="P397" s="139">
        <f t="shared" si="111"/>
        <v>0</v>
      </c>
      <c r="Q397" s="139">
        <v>0</v>
      </c>
      <c r="R397" s="139">
        <f t="shared" si="112"/>
        <v>0</v>
      </c>
      <c r="S397" s="139">
        <v>0</v>
      </c>
      <c r="T397" s="140">
        <f t="shared" si="113"/>
        <v>0</v>
      </c>
      <c r="AR397" s="141" t="s">
        <v>190</v>
      </c>
      <c r="AT397" s="141" t="s">
        <v>185</v>
      </c>
      <c r="AU397" s="141" t="s">
        <v>77</v>
      </c>
      <c r="AY397" s="16" t="s">
        <v>182</v>
      </c>
      <c r="BE397" s="142">
        <f t="shared" si="114"/>
        <v>0</v>
      </c>
      <c r="BF397" s="142">
        <f t="shared" si="115"/>
        <v>0</v>
      </c>
      <c r="BG397" s="142">
        <f t="shared" si="116"/>
        <v>0</v>
      </c>
      <c r="BH397" s="142">
        <f t="shared" si="117"/>
        <v>0</v>
      </c>
      <c r="BI397" s="142">
        <f t="shared" si="118"/>
        <v>0</v>
      </c>
      <c r="BJ397" s="16" t="s">
        <v>77</v>
      </c>
      <c r="BK397" s="142">
        <f t="shared" si="119"/>
        <v>0</v>
      </c>
      <c r="BL397" s="16" t="s">
        <v>190</v>
      </c>
      <c r="BM397" s="141" t="s">
        <v>2931</v>
      </c>
    </row>
    <row r="398" spans="2:65" s="1" customFormat="1" ht="16.5" customHeight="1">
      <c r="B398" s="31"/>
      <c r="C398" s="165" t="s">
        <v>2491</v>
      </c>
      <c r="D398" s="165" t="s">
        <v>277</v>
      </c>
      <c r="E398" s="166" t="s">
        <v>2932</v>
      </c>
      <c r="F398" s="167" t="s">
        <v>2930</v>
      </c>
      <c r="G398" s="168" t="s">
        <v>286</v>
      </c>
      <c r="H398" s="169">
        <v>1</v>
      </c>
      <c r="I398" s="170"/>
      <c r="J398" s="171">
        <f t="shared" si="110"/>
        <v>0</v>
      </c>
      <c r="K398" s="167" t="s">
        <v>19</v>
      </c>
      <c r="L398" s="172"/>
      <c r="M398" s="173" t="s">
        <v>19</v>
      </c>
      <c r="N398" s="174" t="s">
        <v>41</v>
      </c>
      <c r="P398" s="139">
        <f t="shared" si="111"/>
        <v>0</v>
      </c>
      <c r="Q398" s="139">
        <v>0</v>
      </c>
      <c r="R398" s="139">
        <f t="shared" si="112"/>
        <v>0</v>
      </c>
      <c r="S398" s="139">
        <v>0</v>
      </c>
      <c r="T398" s="140">
        <f t="shared" si="113"/>
        <v>0</v>
      </c>
      <c r="AR398" s="141" t="s">
        <v>233</v>
      </c>
      <c r="AT398" s="141" t="s">
        <v>277</v>
      </c>
      <c r="AU398" s="141" t="s">
        <v>77</v>
      </c>
      <c r="AY398" s="16" t="s">
        <v>182</v>
      </c>
      <c r="BE398" s="142">
        <f t="shared" si="114"/>
        <v>0</v>
      </c>
      <c r="BF398" s="142">
        <f t="shared" si="115"/>
        <v>0</v>
      </c>
      <c r="BG398" s="142">
        <f t="shared" si="116"/>
        <v>0</v>
      </c>
      <c r="BH398" s="142">
        <f t="shared" si="117"/>
        <v>0</v>
      </c>
      <c r="BI398" s="142">
        <f t="shared" si="118"/>
        <v>0</v>
      </c>
      <c r="BJ398" s="16" t="s">
        <v>77</v>
      </c>
      <c r="BK398" s="142">
        <f t="shared" si="119"/>
        <v>0</v>
      </c>
      <c r="BL398" s="16" t="s">
        <v>190</v>
      </c>
      <c r="BM398" s="141" t="s">
        <v>2933</v>
      </c>
    </row>
    <row r="399" spans="2:65" s="1" customFormat="1" ht="16.5" customHeight="1">
      <c r="B399" s="31"/>
      <c r="C399" s="130" t="s">
        <v>2934</v>
      </c>
      <c r="D399" s="130" t="s">
        <v>185</v>
      </c>
      <c r="E399" s="131" t="s">
        <v>2935</v>
      </c>
      <c r="F399" s="132" t="s">
        <v>2936</v>
      </c>
      <c r="G399" s="133" t="s">
        <v>292</v>
      </c>
      <c r="H399" s="134">
        <v>250</v>
      </c>
      <c r="I399" s="135"/>
      <c r="J399" s="136">
        <f t="shared" si="110"/>
        <v>0</v>
      </c>
      <c r="K399" s="132" t="s">
        <v>19</v>
      </c>
      <c r="L399" s="31"/>
      <c r="M399" s="137" t="s">
        <v>19</v>
      </c>
      <c r="N399" s="138" t="s">
        <v>41</v>
      </c>
      <c r="P399" s="139">
        <f t="shared" si="111"/>
        <v>0</v>
      </c>
      <c r="Q399" s="139">
        <v>0</v>
      </c>
      <c r="R399" s="139">
        <f t="shared" si="112"/>
        <v>0</v>
      </c>
      <c r="S399" s="139">
        <v>0</v>
      </c>
      <c r="T399" s="140">
        <f t="shared" si="113"/>
        <v>0</v>
      </c>
      <c r="AR399" s="141" t="s">
        <v>190</v>
      </c>
      <c r="AT399" s="141" t="s">
        <v>185</v>
      </c>
      <c r="AU399" s="141" t="s">
        <v>77</v>
      </c>
      <c r="AY399" s="16" t="s">
        <v>182</v>
      </c>
      <c r="BE399" s="142">
        <f t="shared" si="114"/>
        <v>0</v>
      </c>
      <c r="BF399" s="142">
        <f t="shared" si="115"/>
        <v>0</v>
      </c>
      <c r="BG399" s="142">
        <f t="shared" si="116"/>
        <v>0</v>
      </c>
      <c r="BH399" s="142">
        <f t="shared" si="117"/>
        <v>0</v>
      </c>
      <c r="BI399" s="142">
        <f t="shared" si="118"/>
        <v>0</v>
      </c>
      <c r="BJ399" s="16" t="s">
        <v>77</v>
      </c>
      <c r="BK399" s="142">
        <f t="shared" si="119"/>
        <v>0</v>
      </c>
      <c r="BL399" s="16" t="s">
        <v>190</v>
      </c>
      <c r="BM399" s="141" t="s">
        <v>2937</v>
      </c>
    </row>
    <row r="400" spans="2:65" s="1" customFormat="1" ht="16.5" customHeight="1">
      <c r="B400" s="31"/>
      <c r="C400" s="165" t="s">
        <v>2495</v>
      </c>
      <c r="D400" s="165" t="s">
        <v>277</v>
      </c>
      <c r="E400" s="166" t="s">
        <v>2938</v>
      </c>
      <c r="F400" s="167" t="s">
        <v>2939</v>
      </c>
      <c r="G400" s="168" t="s">
        <v>292</v>
      </c>
      <c r="H400" s="169">
        <v>287.5</v>
      </c>
      <c r="I400" s="170"/>
      <c r="J400" s="171">
        <f t="shared" si="110"/>
        <v>0</v>
      </c>
      <c r="K400" s="167" t="s">
        <v>19</v>
      </c>
      <c r="L400" s="172"/>
      <c r="M400" s="173" t="s">
        <v>19</v>
      </c>
      <c r="N400" s="174" t="s">
        <v>41</v>
      </c>
      <c r="P400" s="139">
        <f t="shared" si="111"/>
        <v>0</v>
      </c>
      <c r="Q400" s="139">
        <v>0</v>
      </c>
      <c r="R400" s="139">
        <f t="shared" si="112"/>
        <v>0</v>
      </c>
      <c r="S400" s="139">
        <v>0</v>
      </c>
      <c r="T400" s="140">
        <f t="shared" si="113"/>
        <v>0</v>
      </c>
      <c r="AR400" s="141" t="s">
        <v>233</v>
      </c>
      <c r="AT400" s="141" t="s">
        <v>277</v>
      </c>
      <c r="AU400" s="141" t="s">
        <v>77</v>
      </c>
      <c r="AY400" s="16" t="s">
        <v>182</v>
      </c>
      <c r="BE400" s="142">
        <f t="shared" si="114"/>
        <v>0</v>
      </c>
      <c r="BF400" s="142">
        <f t="shared" si="115"/>
        <v>0</v>
      </c>
      <c r="BG400" s="142">
        <f t="shared" si="116"/>
        <v>0</v>
      </c>
      <c r="BH400" s="142">
        <f t="shared" si="117"/>
        <v>0</v>
      </c>
      <c r="BI400" s="142">
        <f t="shared" si="118"/>
        <v>0</v>
      </c>
      <c r="BJ400" s="16" t="s">
        <v>77</v>
      </c>
      <c r="BK400" s="142">
        <f t="shared" si="119"/>
        <v>0</v>
      </c>
      <c r="BL400" s="16" t="s">
        <v>190</v>
      </c>
      <c r="BM400" s="141" t="s">
        <v>2940</v>
      </c>
    </row>
    <row r="401" spans="2:65" s="1" customFormat="1" ht="16.5" customHeight="1">
      <c r="B401" s="31"/>
      <c r="C401" s="130" t="s">
        <v>2941</v>
      </c>
      <c r="D401" s="130" t="s">
        <v>185</v>
      </c>
      <c r="E401" s="131" t="s">
        <v>2942</v>
      </c>
      <c r="F401" s="132" t="s">
        <v>2943</v>
      </c>
      <c r="G401" s="133" t="s">
        <v>292</v>
      </c>
      <c r="H401" s="134">
        <v>200</v>
      </c>
      <c r="I401" s="135"/>
      <c r="J401" s="136">
        <f t="shared" si="110"/>
        <v>0</v>
      </c>
      <c r="K401" s="132" t="s">
        <v>19</v>
      </c>
      <c r="L401" s="31"/>
      <c r="M401" s="137" t="s">
        <v>19</v>
      </c>
      <c r="N401" s="138" t="s">
        <v>41</v>
      </c>
      <c r="P401" s="139">
        <f t="shared" si="111"/>
        <v>0</v>
      </c>
      <c r="Q401" s="139">
        <v>0</v>
      </c>
      <c r="R401" s="139">
        <f t="shared" si="112"/>
        <v>0</v>
      </c>
      <c r="S401" s="139">
        <v>0</v>
      </c>
      <c r="T401" s="140">
        <f t="shared" si="113"/>
        <v>0</v>
      </c>
      <c r="AR401" s="141" t="s">
        <v>190</v>
      </c>
      <c r="AT401" s="141" t="s">
        <v>185</v>
      </c>
      <c r="AU401" s="141" t="s">
        <v>77</v>
      </c>
      <c r="AY401" s="16" t="s">
        <v>182</v>
      </c>
      <c r="BE401" s="142">
        <f t="shared" si="114"/>
        <v>0</v>
      </c>
      <c r="BF401" s="142">
        <f t="shared" si="115"/>
        <v>0</v>
      </c>
      <c r="BG401" s="142">
        <f t="shared" si="116"/>
        <v>0</v>
      </c>
      <c r="BH401" s="142">
        <f t="shared" si="117"/>
        <v>0</v>
      </c>
      <c r="BI401" s="142">
        <f t="shared" si="118"/>
        <v>0</v>
      </c>
      <c r="BJ401" s="16" t="s">
        <v>77</v>
      </c>
      <c r="BK401" s="142">
        <f t="shared" si="119"/>
        <v>0</v>
      </c>
      <c r="BL401" s="16" t="s">
        <v>190</v>
      </c>
      <c r="BM401" s="141" t="s">
        <v>2944</v>
      </c>
    </row>
    <row r="402" spans="2:65" s="1" customFormat="1" ht="16.5" customHeight="1">
      <c r="B402" s="31"/>
      <c r="C402" s="165" t="s">
        <v>2498</v>
      </c>
      <c r="D402" s="165" t="s">
        <v>277</v>
      </c>
      <c r="E402" s="166" t="s">
        <v>2945</v>
      </c>
      <c r="F402" s="167" t="s">
        <v>2946</v>
      </c>
      <c r="G402" s="168" t="s">
        <v>292</v>
      </c>
      <c r="H402" s="169">
        <v>230</v>
      </c>
      <c r="I402" s="170"/>
      <c r="J402" s="171">
        <f t="shared" si="110"/>
        <v>0</v>
      </c>
      <c r="K402" s="167" t="s">
        <v>19</v>
      </c>
      <c r="L402" s="172"/>
      <c r="M402" s="173" t="s">
        <v>19</v>
      </c>
      <c r="N402" s="174" t="s">
        <v>41</v>
      </c>
      <c r="P402" s="139">
        <f t="shared" si="111"/>
        <v>0</v>
      </c>
      <c r="Q402" s="139">
        <v>0</v>
      </c>
      <c r="R402" s="139">
        <f t="shared" si="112"/>
        <v>0</v>
      </c>
      <c r="S402" s="139">
        <v>0</v>
      </c>
      <c r="T402" s="140">
        <f t="shared" si="113"/>
        <v>0</v>
      </c>
      <c r="AR402" s="141" t="s">
        <v>233</v>
      </c>
      <c r="AT402" s="141" t="s">
        <v>277</v>
      </c>
      <c r="AU402" s="141" t="s">
        <v>77</v>
      </c>
      <c r="AY402" s="16" t="s">
        <v>182</v>
      </c>
      <c r="BE402" s="142">
        <f t="shared" si="114"/>
        <v>0</v>
      </c>
      <c r="BF402" s="142">
        <f t="shared" si="115"/>
        <v>0</v>
      </c>
      <c r="BG402" s="142">
        <f t="shared" si="116"/>
        <v>0</v>
      </c>
      <c r="BH402" s="142">
        <f t="shared" si="117"/>
        <v>0</v>
      </c>
      <c r="BI402" s="142">
        <f t="shared" si="118"/>
        <v>0</v>
      </c>
      <c r="BJ402" s="16" t="s">
        <v>77</v>
      </c>
      <c r="BK402" s="142">
        <f t="shared" si="119"/>
        <v>0</v>
      </c>
      <c r="BL402" s="16" t="s">
        <v>190</v>
      </c>
      <c r="BM402" s="141" t="s">
        <v>2947</v>
      </c>
    </row>
    <row r="403" spans="2:65" s="1" customFormat="1" ht="24.2" customHeight="1">
      <c r="B403" s="31"/>
      <c r="C403" s="130" t="s">
        <v>2948</v>
      </c>
      <c r="D403" s="130" t="s">
        <v>185</v>
      </c>
      <c r="E403" s="131" t="s">
        <v>2949</v>
      </c>
      <c r="F403" s="132" t="s">
        <v>2950</v>
      </c>
      <c r="G403" s="133" t="s">
        <v>292</v>
      </c>
      <c r="H403" s="134">
        <v>150</v>
      </c>
      <c r="I403" s="135"/>
      <c r="J403" s="136">
        <f t="shared" si="110"/>
        <v>0</v>
      </c>
      <c r="K403" s="132" t="s">
        <v>19</v>
      </c>
      <c r="L403" s="31"/>
      <c r="M403" s="137" t="s">
        <v>19</v>
      </c>
      <c r="N403" s="138" t="s">
        <v>41</v>
      </c>
      <c r="P403" s="139">
        <f t="shared" si="111"/>
        <v>0</v>
      </c>
      <c r="Q403" s="139">
        <v>0</v>
      </c>
      <c r="R403" s="139">
        <f t="shared" si="112"/>
        <v>0</v>
      </c>
      <c r="S403" s="139">
        <v>0</v>
      </c>
      <c r="T403" s="140">
        <f t="shared" si="113"/>
        <v>0</v>
      </c>
      <c r="AR403" s="141" t="s">
        <v>190</v>
      </c>
      <c r="AT403" s="141" t="s">
        <v>185</v>
      </c>
      <c r="AU403" s="141" t="s">
        <v>77</v>
      </c>
      <c r="AY403" s="16" t="s">
        <v>182</v>
      </c>
      <c r="BE403" s="142">
        <f t="shared" si="114"/>
        <v>0</v>
      </c>
      <c r="BF403" s="142">
        <f t="shared" si="115"/>
        <v>0</v>
      </c>
      <c r="BG403" s="142">
        <f t="shared" si="116"/>
        <v>0</v>
      </c>
      <c r="BH403" s="142">
        <f t="shared" si="117"/>
        <v>0</v>
      </c>
      <c r="BI403" s="142">
        <f t="shared" si="118"/>
        <v>0</v>
      </c>
      <c r="BJ403" s="16" t="s">
        <v>77</v>
      </c>
      <c r="BK403" s="142">
        <f t="shared" si="119"/>
        <v>0</v>
      </c>
      <c r="BL403" s="16" t="s">
        <v>190</v>
      </c>
      <c r="BM403" s="141" t="s">
        <v>2951</v>
      </c>
    </row>
    <row r="404" spans="2:65" s="1" customFormat="1" ht="24.2" customHeight="1">
      <c r="B404" s="31"/>
      <c r="C404" s="165" t="s">
        <v>2500</v>
      </c>
      <c r="D404" s="165" t="s">
        <v>277</v>
      </c>
      <c r="E404" s="166" t="s">
        <v>2952</v>
      </c>
      <c r="F404" s="167" t="s">
        <v>2953</v>
      </c>
      <c r="G404" s="168" t="s">
        <v>292</v>
      </c>
      <c r="H404" s="169">
        <v>157.5</v>
      </c>
      <c r="I404" s="170"/>
      <c r="J404" s="171">
        <f t="shared" si="110"/>
        <v>0</v>
      </c>
      <c r="K404" s="167" t="s">
        <v>19</v>
      </c>
      <c r="L404" s="172"/>
      <c r="M404" s="173" t="s">
        <v>19</v>
      </c>
      <c r="N404" s="174" t="s">
        <v>41</v>
      </c>
      <c r="P404" s="139">
        <f t="shared" si="111"/>
        <v>0</v>
      </c>
      <c r="Q404" s="139">
        <v>0</v>
      </c>
      <c r="R404" s="139">
        <f t="shared" si="112"/>
        <v>0</v>
      </c>
      <c r="S404" s="139">
        <v>0</v>
      </c>
      <c r="T404" s="140">
        <f t="shared" si="113"/>
        <v>0</v>
      </c>
      <c r="AR404" s="141" t="s">
        <v>233</v>
      </c>
      <c r="AT404" s="141" t="s">
        <v>277</v>
      </c>
      <c r="AU404" s="141" t="s">
        <v>77</v>
      </c>
      <c r="AY404" s="16" t="s">
        <v>182</v>
      </c>
      <c r="BE404" s="142">
        <f t="shared" si="114"/>
        <v>0</v>
      </c>
      <c r="BF404" s="142">
        <f t="shared" si="115"/>
        <v>0</v>
      </c>
      <c r="BG404" s="142">
        <f t="shared" si="116"/>
        <v>0</v>
      </c>
      <c r="BH404" s="142">
        <f t="shared" si="117"/>
        <v>0</v>
      </c>
      <c r="BI404" s="142">
        <f t="shared" si="118"/>
        <v>0</v>
      </c>
      <c r="BJ404" s="16" t="s">
        <v>77</v>
      </c>
      <c r="BK404" s="142">
        <f t="shared" si="119"/>
        <v>0</v>
      </c>
      <c r="BL404" s="16" t="s">
        <v>190</v>
      </c>
      <c r="BM404" s="141" t="s">
        <v>2954</v>
      </c>
    </row>
    <row r="405" spans="2:65" s="1" customFormat="1" ht="16.5" customHeight="1">
      <c r="B405" s="31"/>
      <c r="C405" s="130" t="s">
        <v>2955</v>
      </c>
      <c r="D405" s="130" t="s">
        <v>185</v>
      </c>
      <c r="E405" s="131" t="s">
        <v>2956</v>
      </c>
      <c r="F405" s="132" t="s">
        <v>2957</v>
      </c>
      <c r="G405" s="133" t="s">
        <v>292</v>
      </c>
      <c r="H405" s="134">
        <v>350</v>
      </c>
      <c r="I405" s="135"/>
      <c r="J405" s="136">
        <f t="shared" si="110"/>
        <v>0</v>
      </c>
      <c r="K405" s="132" t="s">
        <v>19</v>
      </c>
      <c r="L405" s="31"/>
      <c r="M405" s="137" t="s">
        <v>19</v>
      </c>
      <c r="N405" s="138" t="s">
        <v>41</v>
      </c>
      <c r="P405" s="139">
        <f t="shared" si="111"/>
        <v>0</v>
      </c>
      <c r="Q405" s="139">
        <v>0</v>
      </c>
      <c r="R405" s="139">
        <f t="shared" si="112"/>
        <v>0</v>
      </c>
      <c r="S405" s="139">
        <v>0</v>
      </c>
      <c r="T405" s="140">
        <f t="shared" si="113"/>
        <v>0</v>
      </c>
      <c r="AR405" s="141" t="s">
        <v>190</v>
      </c>
      <c r="AT405" s="141" t="s">
        <v>185</v>
      </c>
      <c r="AU405" s="141" t="s">
        <v>77</v>
      </c>
      <c r="AY405" s="16" t="s">
        <v>182</v>
      </c>
      <c r="BE405" s="142">
        <f t="shared" si="114"/>
        <v>0</v>
      </c>
      <c r="BF405" s="142">
        <f t="shared" si="115"/>
        <v>0</v>
      </c>
      <c r="BG405" s="142">
        <f t="shared" si="116"/>
        <v>0</v>
      </c>
      <c r="BH405" s="142">
        <f t="shared" si="117"/>
        <v>0</v>
      </c>
      <c r="BI405" s="142">
        <f t="shared" si="118"/>
        <v>0</v>
      </c>
      <c r="BJ405" s="16" t="s">
        <v>77</v>
      </c>
      <c r="BK405" s="142">
        <f t="shared" si="119"/>
        <v>0</v>
      </c>
      <c r="BL405" s="16" t="s">
        <v>190</v>
      </c>
      <c r="BM405" s="141" t="s">
        <v>2958</v>
      </c>
    </row>
    <row r="406" spans="2:65" s="1" customFormat="1" ht="16.5" customHeight="1">
      <c r="B406" s="31"/>
      <c r="C406" s="165" t="s">
        <v>2504</v>
      </c>
      <c r="D406" s="165" t="s">
        <v>277</v>
      </c>
      <c r="E406" s="166" t="s">
        <v>2959</v>
      </c>
      <c r="F406" s="167" t="s">
        <v>2960</v>
      </c>
      <c r="G406" s="168" t="s">
        <v>292</v>
      </c>
      <c r="H406" s="169">
        <v>402.5</v>
      </c>
      <c r="I406" s="170"/>
      <c r="J406" s="171">
        <f t="shared" si="110"/>
        <v>0</v>
      </c>
      <c r="K406" s="167" t="s">
        <v>19</v>
      </c>
      <c r="L406" s="172"/>
      <c r="M406" s="173" t="s">
        <v>19</v>
      </c>
      <c r="N406" s="174" t="s">
        <v>41</v>
      </c>
      <c r="P406" s="139">
        <f t="shared" si="111"/>
        <v>0</v>
      </c>
      <c r="Q406" s="139">
        <v>0</v>
      </c>
      <c r="R406" s="139">
        <f t="shared" si="112"/>
        <v>0</v>
      </c>
      <c r="S406" s="139">
        <v>0</v>
      </c>
      <c r="T406" s="140">
        <f t="shared" si="113"/>
        <v>0</v>
      </c>
      <c r="AR406" s="141" t="s">
        <v>233</v>
      </c>
      <c r="AT406" s="141" t="s">
        <v>277</v>
      </c>
      <c r="AU406" s="141" t="s">
        <v>77</v>
      </c>
      <c r="AY406" s="16" t="s">
        <v>182</v>
      </c>
      <c r="BE406" s="142">
        <f t="shared" si="114"/>
        <v>0</v>
      </c>
      <c r="BF406" s="142">
        <f t="shared" si="115"/>
        <v>0</v>
      </c>
      <c r="BG406" s="142">
        <f t="shared" si="116"/>
        <v>0</v>
      </c>
      <c r="BH406" s="142">
        <f t="shared" si="117"/>
        <v>0</v>
      </c>
      <c r="BI406" s="142">
        <f t="shared" si="118"/>
        <v>0</v>
      </c>
      <c r="BJ406" s="16" t="s">
        <v>77</v>
      </c>
      <c r="BK406" s="142">
        <f t="shared" si="119"/>
        <v>0</v>
      </c>
      <c r="BL406" s="16" t="s">
        <v>190</v>
      </c>
      <c r="BM406" s="141" t="s">
        <v>2961</v>
      </c>
    </row>
    <row r="407" spans="2:65" s="1" customFormat="1" ht="16.5" customHeight="1">
      <c r="B407" s="31"/>
      <c r="C407" s="130" t="s">
        <v>2962</v>
      </c>
      <c r="D407" s="130" t="s">
        <v>185</v>
      </c>
      <c r="E407" s="131" t="s">
        <v>2963</v>
      </c>
      <c r="F407" s="132" t="s">
        <v>2964</v>
      </c>
      <c r="G407" s="133" t="s">
        <v>286</v>
      </c>
      <c r="H407" s="134">
        <v>6</v>
      </c>
      <c r="I407" s="135"/>
      <c r="J407" s="136">
        <f t="shared" si="110"/>
        <v>0</v>
      </c>
      <c r="K407" s="132" t="s">
        <v>19</v>
      </c>
      <c r="L407" s="31"/>
      <c r="M407" s="137" t="s">
        <v>19</v>
      </c>
      <c r="N407" s="138" t="s">
        <v>41</v>
      </c>
      <c r="P407" s="139">
        <f t="shared" si="111"/>
        <v>0</v>
      </c>
      <c r="Q407" s="139">
        <v>0</v>
      </c>
      <c r="R407" s="139">
        <f t="shared" si="112"/>
        <v>0</v>
      </c>
      <c r="S407" s="139">
        <v>0</v>
      </c>
      <c r="T407" s="140">
        <f t="shared" si="113"/>
        <v>0</v>
      </c>
      <c r="AR407" s="141" t="s">
        <v>190</v>
      </c>
      <c r="AT407" s="141" t="s">
        <v>185</v>
      </c>
      <c r="AU407" s="141" t="s">
        <v>77</v>
      </c>
      <c r="AY407" s="16" t="s">
        <v>182</v>
      </c>
      <c r="BE407" s="142">
        <f t="shared" si="114"/>
        <v>0</v>
      </c>
      <c r="BF407" s="142">
        <f t="shared" si="115"/>
        <v>0</v>
      </c>
      <c r="BG407" s="142">
        <f t="shared" si="116"/>
        <v>0</v>
      </c>
      <c r="BH407" s="142">
        <f t="shared" si="117"/>
        <v>0</v>
      </c>
      <c r="BI407" s="142">
        <f t="shared" si="118"/>
        <v>0</v>
      </c>
      <c r="BJ407" s="16" t="s">
        <v>77</v>
      </c>
      <c r="BK407" s="142">
        <f t="shared" si="119"/>
        <v>0</v>
      </c>
      <c r="BL407" s="16" t="s">
        <v>190</v>
      </c>
      <c r="BM407" s="141" t="s">
        <v>2965</v>
      </c>
    </row>
    <row r="408" spans="2:65" s="1" customFormat="1" ht="24.2" customHeight="1">
      <c r="B408" s="31"/>
      <c r="C408" s="165" t="s">
        <v>2510</v>
      </c>
      <c r="D408" s="165" t="s">
        <v>277</v>
      </c>
      <c r="E408" s="166" t="s">
        <v>2966</v>
      </c>
      <c r="F408" s="167" t="s">
        <v>2967</v>
      </c>
      <c r="G408" s="168" t="s">
        <v>286</v>
      </c>
      <c r="H408" s="169">
        <v>6</v>
      </c>
      <c r="I408" s="170"/>
      <c r="J408" s="171">
        <f t="shared" si="110"/>
        <v>0</v>
      </c>
      <c r="K408" s="167" t="s">
        <v>19</v>
      </c>
      <c r="L408" s="172"/>
      <c r="M408" s="173" t="s">
        <v>19</v>
      </c>
      <c r="N408" s="174" t="s">
        <v>41</v>
      </c>
      <c r="P408" s="139">
        <f t="shared" si="111"/>
        <v>0</v>
      </c>
      <c r="Q408" s="139">
        <v>0</v>
      </c>
      <c r="R408" s="139">
        <f t="shared" si="112"/>
        <v>0</v>
      </c>
      <c r="S408" s="139">
        <v>0</v>
      </c>
      <c r="T408" s="140">
        <f t="shared" si="113"/>
        <v>0</v>
      </c>
      <c r="AR408" s="141" t="s">
        <v>233</v>
      </c>
      <c r="AT408" s="141" t="s">
        <v>277</v>
      </c>
      <c r="AU408" s="141" t="s">
        <v>77</v>
      </c>
      <c r="AY408" s="16" t="s">
        <v>182</v>
      </c>
      <c r="BE408" s="142">
        <f t="shared" si="114"/>
        <v>0</v>
      </c>
      <c r="BF408" s="142">
        <f t="shared" si="115"/>
        <v>0</v>
      </c>
      <c r="BG408" s="142">
        <f t="shared" si="116"/>
        <v>0</v>
      </c>
      <c r="BH408" s="142">
        <f t="shared" si="117"/>
        <v>0</v>
      </c>
      <c r="BI408" s="142">
        <f t="shared" si="118"/>
        <v>0</v>
      </c>
      <c r="BJ408" s="16" t="s">
        <v>77</v>
      </c>
      <c r="BK408" s="142">
        <f t="shared" si="119"/>
        <v>0</v>
      </c>
      <c r="BL408" s="16" t="s">
        <v>190</v>
      </c>
      <c r="BM408" s="141" t="s">
        <v>2968</v>
      </c>
    </row>
    <row r="409" spans="2:65" s="1" customFormat="1" ht="24.2" customHeight="1">
      <c r="B409" s="31"/>
      <c r="C409" s="130" t="s">
        <v>2969</v>
      </c>
      <c r="D409" s="130" t="s">
        <v>185</v>
      </c>
      <c r="E409" s="131" t="s">
        <v>2970</v>
      </c>
      <c r="F409" s="132" t="s">
        <v>2971</v>
      </c>
      <c r="G409" s="133" t="s">
        <v>292</v>
      </c>
      <c r="H409" s="134">
        <v>50</v>
      </c>
      <c r="I409" s="135"/>
      <c r="J409" s="136">
        <f t="shared" si="110"/>
        <v>0</v>
      </c>
      <c r="K409" s="132" t="s">
        <v>19</v>
      </c>
      <c r="L409" s="31"/>
      <c r="M409" s="137" t="s">
        <v>19</v>
      </c>
      <c r="N409" s="138" t="s">
        <v>41</v>
      </c>
      <c r="P409" s="139">
        <f t="shared" si="111"/>
        <v>0</v>
      </c>
      <c r="Q409" s="139">
        <v>0</v>
      </c>
      <c r="R409" s="139">
        <f t="shared" si="112"/>
        <v>0</v>
      </c>
      <c r="S409" s="139">
        <v>0</v>
      </c>
      <c r="T409" s="140">
        <f t="shared" si="113"/>
        <v>0</v>
      </c>
      <c r="AR409" s="141" t="s">
        <v>190</v>
      </c>
      <c r="AT409" s="141" t="s">
        <v>185</v>
      </c>
      <c r="AU409" s="141" t="s">
        <v>77</v>
      </c>
      <c r="AY409" s="16" t="s">
        <v>182</v>
      </c>
      <c r="BE409" s="142">
        <f t="shared" si="114"/>
        <v>0</v>
      </c>
      <c r="BF409" s="142">
        <f t="shared" si="115"/>
        <v>0</v>
      </c>
      <c r="BG409" s="142">
        <f t="shared" si="116"/>
        <v>0</v>
      </c>
      <c r="BH409" s="142">
        <f t="shared" si="117"/>
        <v>0</v>
      </c>
      <c r="BI409" s="142">
        <f t="shared" si="118"/>
        <v>0</v>
      </c>
      <c r="BJ409" s="16" t="s">
        <v>77</v>
      </c>
      <c r="BK409" s="142">
        <f t="shared" si="119"/>
        <v>0</v>
      </c>
      <c r="BL409" s="16" t="s">
        <v>190</v>
      </c>
      <c r="BM409" s="141" t="s">
        <v>2972</v>
      </c>
    </row>
    <row r="410" spans="2:65" s="1" customFormat="1" ht="24.2" customHeight="1">
      <c r="B410" s="31"/>
      <c r="C410" s="165" t="s">
        <v>2513</v>
      </c>
      <c r="D410" s="165" t="s">
        <v>277</v>
      </c>
      <c r="E410" s="166" t="s">
        <v>2973</v>
      </c>
      <c r="F410" s="167" t="s">
        <v>2974</v>
      </c>
      <c r="G410" s="168" t="s">
        <v>292</v>
      </c>
      <c r="H410" s="169">
        <v>52.5</v>
      </c>
      <c r="I410" s="170"/>
      <c r="J410" s="171">
        <f t="shared" si="110"/>
        <v>0</v>
      </c>
      <c r="K410" s="167" t="s">
        <v>19</v>
      </c>
      <c r="L410" s="172"/>
      <c r="M410" s="173" t="s">
        <v>19</v>
      </c>
      <c r="N410" s="174" t="s">
        <v>41</v>
      </c>
      <c r="P410" s="139">
        <f t="shared" si="111"/>
        <v>0</v>
      </c>
      <c r="Q410" s="139">
        <v>0</v>
      </c>
      <c r="R410" s="139">
        <f t="shared" si="112"/>
        <v>0</v>
      </c>
      <c r="S410" s="139">
        <v>0</v>
      </c>
      <c r="T410" s="140">
        <f t="shared" si="113"/>
        <v>0</v>
      </c>
      <c r="AR410" s="141" t="s">
        <v>233</v>
      </c>
      <c r="AT410" s="141" t="s">
        <v>277</v>
      </c>
      <c r="AU410" s="141" t="s">
        <v>77</v>
      </c>
      <c r="AY410" s="16" t="s">
        <v>182</v>
      </c>
      <c r="BE410" s="142">
        <f t="shared" si="114"/>
        <v>0</v>
      </c>
      <c r="BF410" s="142">
        <f t="shared" si="115"/>
        <v>0</v>
      </c>
      <c r="BG410" s="142">
        <f t="shared" si="116"/>
        <v>0</v>
      </c>
      <c r="BH410" s="142">
        <f t="shared" si="117"/>
        <v>0</v>
      </c>
      <c r="BI410" s="142">
        <f t="shared" si="118"/>
        <v>0</v>
      </c>
      <c r="BJ410" s="16" t="s">
        <v>77</v>
      </c>
      <c r="BK410" s="142">
        <f t="shared" si="119"/>
        <v>0</v>
      </c>
      <c r="BL410" s="16" t="s">
        <v>190</v>
      </c>
      <c r="BM410" s="141" t="s">
        <v>2975</v>
      </c>
    </row>
    <row r="411" spans="2:65" s="1" customFormat="1" ht="16.5" customHeight="1">
      <c r="B411" s="31"/>
      <c r="C411" s="130" t="s">
        <v>2976</v>
      </c>
      <c r="D411" s="130" t="s">
        <v>185</v>
      </c>
      <c r="E411" s="131" t="s">
        <v>2977</v>
      </c>
      <c r="F411" s="132" t="s">
        <v>2978</v>
      </c>
      <c r="G411" s="133" t="s">
        <v>286</v>
      </c>
      <c r="H411" s="134">
        <v>1</v>
      </c>
      <c r="I411" s="135"/>
      <c r="J411" s="136">
        <f t="shared" si="110"/>
        <v>0</v>
      </c>
      <c r="K411" s="132" t="s">
        <v>19</v>
      </c>
      <c r="L411" s="31"/>
      <c r="M411" s="137" t="s">
        <v>19</v>
      </c>
      <c r="N411" s="138" t="s">
        <v>41</v>
      </c>
      <c r="P411" s="139">
        <f t="shared" si="111"/>
        <v>0</v>
      </c>
      <c r="Q411" s="139">
        <v>0</v>
      </c>
      <c r="R411" s="139">
        <f t="shared" si="112"/>
        <v>0</v>
      </c>
      <c r="S411" s="139">
        <v>0</v>
      </c>
      <c r="T411" s="140">
        <f t="shared" si="113"/>
        <v>0</v>
      </c>
      <c r="AR411" s="141" t="s">
        <v>190</v>
      </c>
      <c r="AT411" s="141" t="s">
        <v>185</v>
      </c>
      <c r="AU411" s="141" t="s">
        <v>77</v>
      </c>
      <c r="AY411" s="16" t="s">
        <v>182</v>
      </c>
      <c r="BE411" s="142">
        <f t="shared" si="114"/>
        <v>0</v>
      </c>
      <c r="BF411" s="142">
        <f t="shared" si="115"/>
        <v>0</v>
      </c>
      <c r="BG411" s="142">
        <f t="shared" si="116"/>
        <v>0</v>
      </c>
      <c r="BH411" s="142">
        <f t="shared" si="117"/>
        <v>0</v>
      </c>
      <c r="BI411" s="142">
        <f t="shared" si="118"/>
        <v>0</v>
      </c>
      <c r="BJ411" s="16" t="s">
        <v>77</v>
      </c>
      <c r="BK411" s="142">
        <f t="shared" si="119"/>
        <v>0</v>
      </c>
      <c r="BL411" s="16" t="s">
        <v>190</v>
      </c>
      <c r="BM411" s="141" t="s">
        <v>2979</v>
      </c>
    </row>
    <row r="412" spans="2:65" s="1" customFormat="1" ht="16.5" customHeight="1">
      <c r="B412" s="31"/>
      <c r="C412" s="165" t="s">
        <v>2517</v>
      </c>
      <c r="D412" s="165" t="s">
        <v>277</v>
      </c>
      <c r="E412" s="166" t="s">
        <v>2980</v>
      </c>
      <c r="F412" s="167" t="s">
        <v>2978</v>
      </c>
      <c r="G412" s="168" t="s">
        <v>286</v>
      </c>
      <c r="H412" s="169">
        <v>1</v>
      </c>
      <c r="I412" s="170"/>
      <c r="J412" s="171">
        <f t="shared" si="110"/>
        <v>0</v>
      </c>
      <c r="K412" s="167" t="s">
        <v>19</v>
      </c>
      <c r="L412" s="172"/>
      <c r="M412" s="173" t="s">
        <v>19</v>
      </c>
      <c r="N412" s="174" t="s">
        <v>41</v>
      </c>
      <c r="P412" s="139">
        <f t="shared" si="111"/>
        <v>0</v>
      </c>
      <c r="Q412" s="139">
        <v>0</v>
      </c>
      <c r="R412" s="139">
        <f t="shared" si="112"/>
        <v>0</v>
      </c>
      <c r="S412" s="139">
        <v>0</v>
      </c>
      <c r="T412" s="140">
        <f t="shared" si="113"/>
        <v>0</v>
      </c>
      <c r="AR412" s="141" t="s">
        <v>233</v>
      </c>
      <c r="AT412" s="141" t="s">
        <v>277</v>
      </c>
      <c r="AU412" s="141" t="s">
        <v>77</v>
      </c>
      <c r="AY412" s="16" t="s">
        <v>182</v>
      </c>
      <c r="BE412" s="142">
        <f t="shared" si="114"/>
        <v>0</v>
      </c>
      <c r="BF412" s="142">
        <f t="shared" si="115"/>
        <v>0</v>
      </c>
      <c r="BG412" s="142">
        <f t="shared" si="116"/>
        <v>0</v>
      </c>
      <c r="BH412" s="142">
        <f t="shared" si="117"/>
        <v>0</v>
      </c>
      <c r="BI412" s="142">
        <f t="shared" si="118"/>
        <v>0</v>
      </c>
      <c r="BJ412" s="16" t="s">
        <v>77</v>
      </c>
      <c r="BK412" s="142">
        <f t="shared" si="119"/>
        <v>0</v>
      </c>
      <c r="BL412" s="16" t="s">
        <v>190</v>
      </c>
      <c r="BM412" s="141" t="s">
        <v>2981</v>
      </c>
    </row>
    <row r="413" spans="2:65" s="1" customFormat="1" ht="24.2" customHeight="1">
      <c r="B413" s="31"/>
      <c r="C413" s="130" t="s">
        <v>2982</v>
      </c>
      <c r="D413" s="130" t="s">
        <v>185</v>
      </c>
      <c r="E413" s="131" t="s">
        <v>2983</v>
      </c>
      <c r="F413" s="132" t="s">
        <v>2984</v>
      </c>
      <c r="G413" s="133" t="s">
        <v>286</v>
      </c>
      <c r="H413" s="134">
        <v>1</v>
      </c>
      <c r="I413" s="135"/>
      <c r="J413" s="136">
        <f t="shared" si="110"/>
        <v>0</v>
      </c>
      <c r="K413" s="132" t="s">
        <v>19</v>
      </c>
      <c r="L413" s="31"/>
      <c r="M413" s="137" t="s">
        <v>19</v>
      </c>
      <c r="N413" s="138" t="s">
        <v>41</v>
      </c>
      <c r="P413" s="139">
        <f t="shared" si="111"/>
        <v>0</v>
      </c>
      <c r="Q413" s="139">
        <v>0</v>
      </c>
      <c r="R413" s="139">
        <f t="shared" si="112"/>
        <v>0</v>
      </c>
      <c r="S413" s="139">
        <v>0</v>
      </c>
      <c r="T413" s="140">
        <f t="shared" si="113"/>
        <v>0</v>
      </c>
      <c r="AR413" s="141" t="s">
        <v>190</v>
      </c>
      <c r="AT413" s="141" t="s">
        <v>185</v>
      </c>
      <c r="AU413" s="141" t="s">
        <v>77</v>
      </c>
      <c r="AY413" s="16" t="s">
        <v>182</v>
      </c>
      <c r="BE413" s="142">
        <f t="shared" si="114"/>
        <v>0</v>
      </c>
      <c r="BF413" s="142">
        <f t="shared" si="115"/>
        <v>0</v>
      </c>
      <c r="BG413" s="142">
        <f t="shared" si="116"/>
        <v>0</v>
      </c>
      <c r="BH413" s="142">
        <f t="shared" si="117"/>
        <v>0</v>
      </c>
      <c r="BI413" s="142">
        <f t="shared" si="118"/>
        <v>0</v>
      </c>
      <c r="BJ413" s="16" t="s">
        <v>77</v>
      </c>
      <c r="BK413" s="142">
        <f t="shared" si="119"/>
        <v>0</v>
      </c>
      <c r="BL413" s="16" t="s">
        <v>190</v>
      </c>
      <c r="BM413" s="141" t="s">
        <v>2985</v>
      </c>
    </row>
    <row r="414" spans="2:65" s="1" customFormat="1" ht="21.75" customHeight="1">
      <c r="B414" s="31"/>
      <c r="C414" s="165" t="s">
        <v>2520</v>
      </c>
      <c r="D414" s="165" t="s">
        <v>277</v>
      </c>
      <c r="E414" s="166" t="s">
        <v>2986</v>
      </c>
      <c r="F414" s="167" t="s">
        <v>2987</v>
      </c>
      <c r="G414" s="168" t="s">
        <v>286</v>
      </c>
      <c r="H414" s="169">
        <v>1</v>
      </c>
      <c r="I414" s="170"/>
      <c r="J414" s="171">
        <f t="shared" si="110"/>
        <v>0</v>
      </c>
      <c r="K414" s="167" t="s">
        <v>19</v>
      </c>
      <c r="L414" s="172"/>
      <c r="M414" s="173" t="s">
        <v>19</v>
      </c>
      <c r="N414" s="174" t="s">
        <v>41</v>
      </c>
      <c r="P414" s="139">
        <f t="shared" si="111"/>
        <v>0</v>
      </c>
      <c r="Q414" s="139">
        <v>0</v>
      </c>
      <c r="R414" s="139">
        <f t="shared" si="112"/>
        <v>0</v>
      </c>
      <c r="S414" s="139">
        <v>0</v>
      </c>
      <c r="T414" s="140">
        <f t="shared" si="113"/>
        <v>0</v>
      </c>
      <c r="AR414" s="141" t="s">
        <v>233</v>
      </c>
      <c r="AT414" s="141" t="s">
        <v>277</v>
      </c>
      <c r="AU414" s="141" t="s">
        <v>77</v>
      </c>
      <c r="AY414" s="16" t="s">
        <v>182</v>
      </c>
      <c r="BE414" s="142">
        <f t="shared" si="114"/>
        <v>0</v>
      </c>
      <c r="BF414" s="142">
        <f t="shared" si="115"/>
        <v>0</v>
      </c>
      <c r="BG414" s="142">
        <f t="shared" si="116"/>
        <v>0</v>
      </c>
      <c r="BH414" s="142">
        <f t="shared" si="117"/>
        <v>0</v>
      </c>
      <c r="BI414" s="142">
        <f t="shared" si="118"/>
        <v>0</v>
      </c>
      <c r="BJ414" s="16" t="s">
        <v>77</v>
      </c>
      <c r="BK414" s="142">
        <f t="shared" si="119"/>
        <v>0</v>
      </c>
      <c r="BL414" s="16" t="s">
        <v>190</v>
      </c>
      <c r="BM414" s="141" t="s">
        <v>2988</v>
      </c>
    </row>
    <row r="415" spans="2:65" s="1" customFormat="1" ht="21.75" customHeight="1">
      <c r="B415" s="31"/>
      <c r="C415" s="130" t="s">
        <v>2989</v>
      </c>
      <c r="D415" s="130" t="s">
        <v>185</v>
      </c>
      <c r="E415" s="131" t="s">
        <v>2990</v>
      </c>
      <c r="F415" s="132" t="s">
        <v>2991</v>
      </c>
      <c r="G415" s="133" t="s">
        <v>286</v>
      </c>
      <c r="H415" s="134">
        <v>1</v>
      </c>
      <c r="I415" s="135"/>
      <c r="J415" s="136">
        <f t="shared" si="110"/>
        <v>0</v>
      </c>
      <c r="K415" s="132" t="s">
        <v>19</v>
      </c>
      <c r="L415" s="31"/>
      <c r="M415" s="137" t="s">
        <v>19</v>
      </c>
      <c r="N415" s="138" t="s">
        <v>41</v>
      </c>
      <c r="P415" s="139">
        <f t="shared" si="111"/>
        <v>0</v>
      </c>
      <c r="Q415" s="139">
        <v>0</v>
      </c>
      <c r="R415" s="139">
        <f t="shared" si="112"/>
        <v>0</v>
      </c>
      <c r="S415" s="139">
        <v>0</v>
      </c>
      <c r="T415" s="140">
        <f t="shared" si="113"/>
        <v>0</v>
      </c>
      <c r="AR415" s="141" t="s">
        <v>190</v>
      </c>
      <c r="AT415" s="141" t="s">
        <v>185</v>
      </c>
      <c r="AU415" s="141" t="s">
        <v>77</v>
      </c>
      <c r="AY415" s="16" t="s">
        <v>182</v>
      </c>
      <c r="BE415" s="142">
        <f t="shared" si="114"/>
        <v>0</v>
      </c>
      <c r="BF415" s="142">
        <f t="shared" si="115"/>
        <v>0</v>
      </c>
      <c r="BG415" s="142">
        <f t="shared" si="116"/>
        <v>0</v>
      </c>
      <c r="BH415" s="142">
        <f t="shared" si="117"/>
        <v>0</v>
      </c>
      <c r="BI415" s="142">
        <f t="shared" si="118"/>
        <v>0</v>
      </c>
      <c r="BJ415" s="16" t="s">
        <v>77</v>
      </c>
      <c r="BK415" s="142">
        <f t="shared" si="119"/>
        <v>0</v>
      </c>
      <c r="BL415" s="16" t="s">
        <v>190</v>
      </c>
      <c r="BM415" s="141" t="s">
        <v>2992</v>
      </c>
    </row>
    <row r="416" spans="2:65" s="1" customFormat="1" ht="16.5" customHeight="1">
      <c r="B416" s="31"/>
      <c r="C416" s="165" t="s">
        <v>2524</v>
      </c>
      <c r="D416" s="165" t="s">
        <v>277</v>
      </c>
      <c r="E416" s="166" t="s">
        <v>2993</v>
      </c>
      <c r="F416" s="167" t="s">
        <v>2930</v>
      </c>
      <c r="G416" s="168" t="s">
        <v>286</v>
      </c>
      <c r="H416" s="169">
        <v>1</v>
      </c>
      <c r="I416" s="170"/>
      <c r="J416" s="171">
        <f t="shared" si="110"/>
        <v>0</v>
      </c>
      <c r="K416" s="167" t="s">
        <v>19</v>
      </c>
      <c r="L416" s="172"/>
      <c r="M416" s="173" t="s">
        <v>19</v>
      </c>
      <c r="N416" s="174" t="s">
        <v>41</v>
      </c>
      <c r="P416" s="139">
        <f t="shared" si="111"/>
        <v>0</v>
      </c>
      <c r="Q416" s="139">
        <v>0</v>
      </c>
      <c r="R416" s="139">
        <f t="shared" si="112"/>
        <v>0</v>
      </c>
      <c r="S416" s="139">
        <v>0</v>
      </c>
      <c r="T416" s="140">
        <f t="shared" si="113"/>
        <v>0</v>
      </c>
      <c r="AR416" s="141" t="s">
        <v>233</v>
      </c>
      <c r="AT416" s="141" t="s">
        <v>277</v>
      </c>
      <c r="AU416" s="141" t="s">
        <v>77</v>
      </c>
      <c r="AY416" s="16" t="s">
        <v>182</v>
      </c>
      <c r="BE416" s="142">
        <f t="shared" si="114"/>
        <v>0</v>
      </c>
      <c r="BF416" s="142">
        <f t="shared" si="115"/>
        <v>0</v>
      </c>
      <c r="BG416" s="142">
        <f t="shared" si="116"/>
        <v>0</v>
      </c>
      <c r="BH416" s="142">
        <f t="shared" si="117"/>
        <v>0</v>
      </c>
      <c r="BI416" s="142">
        <f t="shared" si="118"/>
        <v>0</v>
      </c>
      <c r="BJ416" s="16" t="s">
        <v>77</v>
      </c>
      <c r="BK416" s="142">
        <f t="shared" si="119"/>
        <v>0</v>
      </c>
      <c r="BL416" s="16" t="s">
        <v>190</v>
      </c>
      <c r="BM416" s="141" t="s">
        <v>2994</v>
      </c>
    </row>
    <row r="417" spans="2:65" s="1" customFormat="1" ht="33" customHeight="1">
      <c r="B417" s="31"/>
      <c r="C417" s="130" t="s">
        <v>2995</v>
      </c>
      <c r="D417" s="130" t="s">
        <v>185</v>
      </c>
      <c r="E417" s="131" t="s">
        <v>2996</v>
      </c>
      <c r="F417" s="132" t="s">
        <v>2997</v>
      </c>
      <c r="G417" s="133" t="s">
        <v>286</v>
      </c>
      <c r="H417" s="134">
        <v>20</v>
      </c>
      <c r="I417" s="135"/>
      <c r="J417" s="136">
        <f t="shared" si="110"/>
        <v>0</v>
      </c>
      <c r="K417" s="132" t="s">
        <v>19</v>
      </c>
      <c r="L417" s="31"/>
      <c r="M417" s="137" t="s">
        <v>19</v>
      </c>
      <c r="N417" s="138" t="s">
        <v>41</v>
      </c>
      <c r="P417" s="139">
        <f t="shared" si="111"/>
        <v>0</v>
      </c>
      <c r="Q417" s="139">
        <v>0</v>
      </c>
      <c r="R417" s="139">
        <f t="shared" si="112"/>
        <v>0</v>
      </c>
      <c r="S417" s="139">
        <v>0</v>
      </c>
      <c r="T417" s="140">
        <f t="shared" si="113"/>
        <v>0</v>
      </c>
      <c r="AR417" s="141" t="s">
        <v>190</v>
      </c>
      <c r="AT417" s="141" t="s">
        <v>185</v>
      </c>
      <c r="AU417" s="141" t="s">
        <v>77</v>
      </c>
      <c r="AY417" s="16" t="s">
        <v>182</v>
      </c>
      <c r="BE417" s="142">
        <f t="shared" si="114"/>
        <v>0</v>
      </c>
      <c r="BF417" s="142">
        <f t="shared" si="115"/>
        <v>0</v>
      </c>
      <c r="BG417" s="142">
        <f t="shared" si="116"/>
        <v>0</v>
      </c>
      <c r="BH417" s="142">
        <f t="shared" si="117"/>
        <v>0</v>
      </c>
      <c r="BI417" s="142">
        <f t="shared" si="118"/>
        <v>0</v>
      </c>
      <c r="BJ417" s="16" t="s">
        <v>77</v>
      </c>
      <c r="BK417" s="142">
        <f t="shared" si="119"/>
        <v>0</v>
      </c>
      <c r="BL417" s="16" t="s">
        <v>190</v>
      </c>
      <c r="BM417" s="141" t="s">
        <v>2998</v>
      </c>
    </row>
    <row r="418" spans="2:65" s="1" customFormat="1" ht="16.5" customHeight="1">
      <c r="B418" s="31"/>
      <c r="C418" s="165" t="s">
        <v>2527</v>
      </c>
      <c r="D418" s="165" t="s">
        <v>277</v>
      </c>
      <c r="E418" s="166" t="s">
        <v>2999</v>
      </c>
      <c r="F418" s="167" t="s">
        <v>3000</v>
      </c>
      <c r="G418" s="168" t="s">
        <v>2181</v>
      </c>
      <c r="H418" s="169">
        <v>1</v>
      </c>
      <c r="I418" s="170"/>
      <c r="J418" s="171">
        <f t="shared" si="110"/>
        <v>0</v>
      </c>
      <c r="K418" s="167" t="s">
        <v>19</v>
      </c>
      <c r="L418" s="172"/>
      <c r="M418" s="173" t="s">
        <v>19</v>
      </c>
      <c r="N418" s="174" t="s">
        <v>41</v>
      </c>
      <c r="P418" s="139">
        <f t="shared" si="111"/>
        <v>0</v>
      </c>
      <c r="Q418" s="139">
        <v>0</v>
      </c>
      <c r="R418" s="139">
        <f t="shared" si="112"/>
        <v>0</v>
      </c>
      <c r="S418" s="139">
        <v>0</v>
      </c>
      <c r="T418" s="140">
        <f t="shared" si="113"/>
        <v>0</v>
      </c>
      <c r="AR418" s="141" t="s">
        <v>233</v>
      </c>
      <c r="AT418" s="141" t="s">
        <v>277</v>
      </c>
      <c r="AU418" s="141" t="s">
        <v>77</v>
      </c>
      <c r="AY418" s="16" t="s">
        <v>182</v>
      </c>
      <c r="BE418" s="142">
        <f t="shared" si="114"/>
        <v>0</v>
      </c>
      <c r="BF418" s="142">
        <f t="shared" si="115"/>
        <v>0</v>
      </c>
      <c r="BG418" s="142">
        <f t="shared" si="116"/>
        <v>0</v>
      </c>
      <c r="BH418" s="142">
        <f t="shared" si="117"/>
        <v>0</v>
      </c>
      <c r="BI418" s="142">
        <f t="shared" si="118"/>
        <v>0</v>
      </c>
      <c r="BJ418" s="16" t="s">
        <v>77</v>
      </c>
      <c r="BK418" s="142">
        <f t="shared" si="119"/>
        <v>0</v>
      </c>
      <c r="BL418" s="16" t="s">
        <v>190</v>
      </c>
      <c r="BM418" s="141" t="s">
        <v>3001</v>
      </c>
    </row>
    <row r="419" spans="2:63" s="11" customFormat="1" ht="25.9" customHeight="1">
      <c r="B419" s="118"/>
      <c r="D419" s="119" t="s">
        <v>69</v>
      </c>
      <c r="E419" s="120" t="s">
        <v>2173</v>
      </c>
      <c r="F419" s="120" t="s">
        <v>2174</v>
      </c>
      <c r="I419" s="121"/>
      <c r="J419" s="122">
        <f>BK419</f>
        <v>0</v>
      </c>
      <c r="L419" s="118"/>
      <c r="M419" s="123"/>
      <c r="P419" s="124">
        <f>SUM(P420:P428)</f>
        <v>0</v>
      </c>
      <c r="R419" s="124">
        <f>SUM(R420:R428)</f>
        <v>0</v>
      </c>
      <c r="T419" s="125">
        <f>SUM(T420:T428)</f>
        <v>0</v>
      </c>
      <c r="AR419" s="119" t="s">
        <v>77</v>
      </c>
      <c r="AT419" s="126" t="s">
        <v>69</v>
      </c>
      <c r="AU419" s="126" t="s">
        <v>70</v>
      </c>
      <c r="AY419" s="119" t="s">
        <v>182</v>
      </c>
      <c r="BK419" s="127">
        <f>SUM(BK420:BK428)</f>
        <v>0</v>
      </c>
    </row>
    <row r="420" spans="2:65" s="1" customFormat="1" ht="24.2" customHeight="1">
      <c r="B420" s="31"/>
      <c r="C420" s="130" t="s">
        <v>3002</v>
      </c>
      <c r="D420" s="130" t="s">
        <v>185</v>
      </c>
      <c r="E420" s="131" t="s">
        <v>3003</v>
      </c>
      <c r="F420" s="132" t="s">
        <v>3004</v>
      </c>
      <c r="G420" s="133" t="s">
        <v>2181</v>
      </c>
      <c r="H420" s="134">
        <v>1</v>
      </c>
      <c r="I420" s="135"/>
      <c r="J420" s="136">
        <f aca="true" t="shared" si="120" ref="J420:J428">ROUND(I420*H420,2)</f>
        <v>0</v>
      </c>
      <c r="K420" s="132" t="s">
        <v>19</v>
      </c>
      <c r="L420" s="31"/>
      <c r="M420" s="137" t="s">
        <v>19</v>
      </c>
      <c r="N420" s="138" t="s">
        <v>41</v>
      </c>
      <c r="P420" s="139">
        <f aca="true" t="shared" si="121" ref="P420:P428">O420*H420</f>
        <v>0</v>
      </c>
      <c r="Q420" s="139">
        <v>0</v>
      </c>
      <c r="R420" s="139">
        <f aca="true" t="shared" si="122" ref="R420:R428">Q420*H420</f>
        <v>0</v>
      </c>
      <c r="S420" s="139">
        <v>0</v>
      </c>
      <c r="T420" s="140">
        <f aca="true" t="shared" si="123" ref="T420:T428">S420*H420</f>
        <v>0</v>
      </c>
      <c r="AR420" s="141" t="s">
        <v>190</v>
      </c>
      <c r="AT420" s="141" t="s">
        <v>185</v>
      </c>
      <c r="AU420" s="141" t="s">
        <v>77</v>
      </c>
      <c r="AY420" s="16" t="s">
        <v>182</v>
      </c>
      <c r="BE420" s="142">
        <f aca="true" t="shared" si="124" ref="BE420:BE428">IF(N420="základní",J420,0)</f>
        <v>0</v>
      </c>
      <c r="BF420" s="142">
        <f aca="true" t="shared" si="125" ref="BF420:BF428">IF(N420="snížená",J420,0)</f>
        <v>0</v>
      </c>
      <c r="BG420" s="142">
        <f aca="true" t="shared" si="126" ref="BG420:BG428">IF(N420="zákl. přenesená",J420,0)</f>
        <v>0</v>
      </c>
      <c r="BH420" s="142">
        <f aca="true" t="shared" si="127" ref="BH420:BH428">IF(N420="sníž. přenesená",J420,0)</f>
        <v>0</v>
      </c>
      <c r="BI420" s="142">
        <f aca="true" t="shared" si="128" ref="BI420:BI428">IF(N420="nulová",J420,0)</f>
        <v>0</v>
      </c>
      <c r="BJ420" s="16" t="s">
        <v>77</v>
      </c>
      <c r="BK420" s="142">
        <f aca="true" t="shared" si="129" ref="BK420:BK428">ROUND(I420*H420,2)</f>
        <v>0</v>
      </c>
      <c r="BL420" s="16" t="s">
        <v>190</v>
      </c>
      <c r="BM420" s="141" t="s">
        <v>3005</v>
      </c>
    </row>
    <row r="421" spans="2:65" s="1" customFormat="1" ht="16.5" customHeight="1">
      <c r="B421" s="31"/>
      <c r="C421" s="130" t="s">
        <v>2531</v>
      </c>
      <c r="D421" s="130" t="s">
        <v>185</v>
      </c>
      <c r="E421" s="131" t="s">
        <v>3006</v>
      </c>
      <c r="F421" s="132" t="s">
        <v>3007</v>
      </c>
      <c r="G421" s="133" t="s">
        <v>2181</v>
      </c>
      <c r="H421" s="134">
        <v>1</v>
      </c>
      <c r="I421" s="135"/>
      <c r="J421" s="136">
        <f t="shared" si="120"/>
        <v>0</v>
      </c>
      <c r="K421" s="132" t="s">
        <v>19</v>
      </c>
      <c r="L421" s="31"/>
      <c r="M421" s="137" t="s">
        <v>19</v>
      </c>
      <c r="N421" s="138" t="s">
        <v>41</v>
      </c>
      <c r="P421" s="139">
        <f t="shared" si="121"/>
        <v>0</v>
      </c>
      <c r="Q421" s="139">
        <v>0</v>
      </c>
      <c r="R421" s="139">
        <f t="shared" si="122"/>
        <v>0</v>
      </c>
      <c r="S421" s="139">
        <v>0</v>
      </c>
      <c r="T421" s="140">
        <f t="shared" si="123"/>
        <v>0</v>
      </c>
      <c r="AR421" s="141" t="s">
        <v>190</v>
      </c>
      <c r="AT421" s="141" t="s">
        <v>185</v>
      </c>
      <c r="AU421" s="141" t="s">
        <v>77</v>
      </c>
      <c r="AY421" s="16" t="s">
        <v>182</v>
      </c>
      <c r="BE421" s="142">
        <f t="shared" si="124"/>
        <v>0</v>
      </c>
      <c r="BF421" s="142">
        <f t="shared" si="125"/>
        <v>0</v>
      </c>
      <c r="BG421" s="142">
        <f t="shared" si="126"/>
        <v>0</v>
      </c>
      <c r="BH421" s="142">
        <f t="shared" si="127"/>
        <v>0</v>
      </c>
      <c r="BI421" s="142">
        <f t="shared" si="128"/>
        <v>0</v>
      </c>
      <c r="BJ421" s="16" t="s">
        <v>77</v>
      </c>
      <c r="BK421" s="142">
        <f t="shared" si="129"/>
        <v>0</v>
      </c>
      <c r="BL421" s="16" t="s">
        <v>190</v>
      </c>
      <c r="BM421" s="141" t="s">
        <v>3008</v>
      </c>
    </row>
    <row r="422" spans="2:65" s="1" customFormat="1" ht="16.5" customHeight="1">
      <c r="B422" s="31"/>
      <c r="C422" s="130" t="s">
        <v>3009</v>
      </c>
      <c r="D422" s="130" t="s">
        <v>185</v>
      </c>
      <c r="E422" s="131" t="s">
        <v>3010</v>
      </c>
      <c r="F422" s="132" t="s">
        <v>3011</v>
      </c>
      <c r="G422" s="133" t="s">
        <v>2181</v>
      </c>
      <c r="H422" s="134">
        <v>1</v>
      </c>
      <c r="I422" s="135"/>
      <c r="J422" s="136">
        <f t="shared" si="120"/>
        <v>0</v>
      </c>
      <c r="K422" s="132" t="s">
        <v>19</v>
      </c>
      <c r="L422" s="31"/>
      <c r="M422" s="137" t="s">
        <v>19</v>
      </c>
      <c r="N422" s="138" t="s">
        <v>41</v>
      </c>
      <c r="P422" s="139">
        <f t="shared" si="121"/>
        <v>0</v>
      </c>
      <c r="Q422" s="139">
        <v>0</v>
      </c>
      <c r="R422" s="139">
        <f t="shared" si="122"/>
        <v>0</v>
      </c>
      <c r="S422" s="139">
        <v>0</v>
      </c>
      <c r="T422" s="140">
        <f t="shared" si="123"/>
        <v>0</v>
      </c>
      <c r="AR422" s="141" t="s">
        <v>190</v>
      </c>
      <c r="AT422" s="141" t="s">
        <v>185</v>
      </c>
      <c r="AU422" s="141" t="s">
        <v>77</v>
      </c>
      <c r="AY422" s="16" t="s">
        <v>182</v>
      </c>
      <c r="BE422" s="142">
        <f t="shared" si="124"/>
        <v>0</v>
      </c>
      <c r="BF422" s="142">
        <f t="shared" si="125"/>
        <v>0</v>
      </c>
      <c r="BG422" s="142">
        <f t="shared" si="126"/>
        <v>0</v>
      </c>
      <c r="BH422" s="142">
        <f t="shared" si="127"/>
        <v>0</v>
      </c>
      <c r="BI422" s="142">
        <f t="shared" si="128"/>
        <v>0</v>
      </c>
      <c r="BJ422" s="16" t="s">
        <v>77</v>
      </c>
      <c r="BK422" s="142">
        <f t="shared" si="129"/>
        <v>0</v>
      </c>
      <c r="BL422" s="16" t="s">
        <v>190</v>
      </c>
      <c r="BM422" s="141" t="s">
        <v>3012</v>
      </c>
    </row>
    <row r="423" spans="2:65" s="1" customFormat="1" ht="21.75" customHeight="1">
      <c r="B423" s="31"/>
      <c r="C423" s="130" t="s">
        <v>2533</v>
      </c>
      <c r="D423" s="130" t="s">
        <v>185</v>
      </c>
      <c r="E423" s="131" t="s">
        <v>3013</v>
      </c>
      <c r="F423" s="132" t="s">
        <v>3014</v>
      </c>
      <c r="G423" s="133" t="s">
        <v>286</v>
      </c>
      <c r="H423" s="134">
        <v>125</v>
      </c>
      <c r="I423" s="135"/>
      <c r="J423" s="136">
        <f t="shared" si="120"/>
        <v>0</v>
      </c>
      <c r="K423" s="132" t="s">
        <v>19</v>
      </c>
      <c r="L423" s="31"/>
      <c r="M423" s="137" t="s">
        <v>19</v>
      </c>
      <c r="N423" s="138" t="s">
        <v>41</v>
      </c>
      <c r="P423" s="139">
        <f t="shared" si="121"/>
        <v>0</v>
      </c>
      <c r="Q423" s="139">
        <v>0</v>
      </c>
      <c r="R423" s="139">
        <f t="shared" si="122"/>
        <v>0</v>
      </c>
      <c r="S423" s="139">
        <v>0</v>
      </c>
      <c r="T423" s="140">
        <f t="shared" si="123"/>
        <v>0</v>
      </c>
      <c r="AR423" s="141" t="s">
        <v>190</v>
      </c>
      <c r="AT423" s="141" t="s">
        <v>185</v>
      </c>
      <c r="AU423" s="141" t="s">
        <v>77</v>
      </c>
      <c r="AY423" s="16" t="s">
        <v>182</v>
      </c>
      <c r="BE423" s="142">
        <f t="shared" si="124"/>
        <v>0</v>
      </c>
      <c r="BF423" s="142">
        <f t="shared" si="125"/>
        <v>0</v>
      </c>
      <c r="BG423" s="142">
        <f t="shared" si="126"/>
        <v>0</v>
      </c>
      <c r="BH423" s="142">
        <f t="shared" si="127"/>
        <v>0</v>
      </c>
      <c r="BI423" s="142">
        <f t="shared" si="128"/>
        <v>0</v>
      </c>
      <c r="BJ423" s="16" t="s">
        <v>77</v>
      </c>
      <c r="BK423" s="142">
        <f t="shared" si="129"/>
        <v>0</v>
      </c>
      <c r="BL423" s="16" t="s">
        <v>190</v>
      </c>
      <c r="BM423" s="141" t="s">
        <v>3015</v>
      </c>
    </row>
    <row r="424" spans="2:65" s="1" customFormat="1" ht="21.75" customHeight="1">
      <c r="B424" s="31"/>
      <c r="C424" s="130" t="s">
        <v>3016</v>
      </c>
      <c r="D424" s="130" t="s">
        <v>185</v>
      </c>
      <c r="E424" s="131" t="s">
        <v>3017</v>
      </c>
      <c r="F424" s="132" t="s">
        <v>3018</v>
      </c>
      <c r="G424" s="133" t="s">
        <v>2181</v>
      </c>
      <c r="H424" s="134">
        <v>1</v>
      </c>
      <c r="I424" s="135"/>
      <c r="J424" s="136">
        <f t="shared" si="120"/>
        <v>0</v>
      </c>
      <c r="K424" s="132" t="s">
        <v>19</v>
      </c>
      <c r="L424" s="31"/>
      <c r="M424" s="137" t="s">
        <v>19</v>
      </c>
      <c r="N424" s="138" t="s">
        <v>41</v>
      </c>
      <c r="P424" s="139">
        <f t="shared" si="121"/>
        <v>0</v>
      </c>
      <c r="Q424" s="139">
        <v>0</v>
      </c>
      <c r="R424" s="139">
        <f t="shared" si="122"/>
        <v>0</v>
      </c>
      <c r="S424" s="139">
        <v>0</v>
      </c>
      <c r="T424" s="140">
        <f t="shared" si="123"/>
        <v>0</v>
      </c>
      <c r="AR424" s="141" t="s">
        <v>190</v>
      </c>
      <c r="AT424" s="141" t="s">
        <v>185</v>
      </c>
      <c r="AU424" s="141" t="s">
        <v>77</v>
      </c>
      <c r="AY424" s="16" t="s">
        <v>182</v>
      </c>
      <c r="BE424" s="142">
        <f t="shared" si="124"/>
        <v>0</v>
      </c>
      <c r="BF424" s="142">
        <f t="shared" si="125"/>
        <v>0</v>
      </c>
      <c r="BG424" s="142">
        <f t="shared" si="126"/>
        <v>0</v>
      </c>
      <c r="BH424" s="142">
        <f t="shared" si="127"/>
        <v>0</v>
      </c>
      <c r="BI424" s="142">
        <f t="shared" si="128"/>
        <v>0</v>
      </c>
      <c r="BJ424" s="16" t="s">
        <v>77</v>
      </c>
      <c r="BK424" s="142">
        <f t="shared" si="129"/>
        <v>0</v>
      </c>
      <c r="BL424" s="16" t="s">
        <v>190</v>
      </c>
      <c r="BM424" s="141" t="s">
        <v>3019</v>
      </c>
    </row>
    <row r="425" spans="2:65" s="1" customFormat="1" ht="33" customHeight="1">
      <c r="B425" s="31"/>
      <c r="C425" s="130" t="s">
        <v>2537</v>
      </c>
      <c r="D425" s="130" t="s">
        <v>185</v>
      </c>
      <c r="E425" s="131" t="s">
        <v>3020</v>
      </c>
      <c r="F425" s="132" t="s">
        <v>3021</v>
      </c>
      <c r="G425" s="133" t="s">
        <v>2181</v>
      </c>
      <c r="H425" s="134">
        <v>1</v>
      </c>
      <c r="I425" s="135"/>
      <c r="J425" s="136">
        <f t="shared" si="120"/>
        <v>0</v>
      </c>
      <c r="K425" s="132" t="s">
        <v>19</v>
      </c>
      <c r="L425" s="31"/>
      <c r="M425" s="137" t="s">
        <v>19</v>
      </c>
      <c r="N425" s="138" t="s">
        <v>41</v>
      </c>
      <c r="P425" s="139">
        <f t="shared" si="121"/>
        <v>0</v>
      </c>
      <c r="Q425" s="139">
        <v>0</v>
      </c>
      <c r="R425" s="139">
        <f t="shared" si="122"/>
        <v>0</v>
      </c>
      <c r="S425" s="139">
        <v>0</v>
      </c>
      <c r="T425" s="140">
        <f t="shared" si="123"/>
        <v>0</v>
      </c>
      <c r="AR425" s="141" t="s">
        <v>190</v>
      </c>
      <c r="AT425" s="141" t="s">
        <v>185</v>
      </c>
      <c r="AU425" s="141" t="s">
        <v>77</v>
      </c>
      <c r="AY425" s="16" t="s">
        <v>182</v>
      </c>
      <c r="BE425" s="142">
        <f t="shared" si="124"/>
        <v>0</v>
      </c>
      <c r="BF425" s="142">
        <f t="shared" si="125"/>
        <v>0</v>
      </c>
      <c r="BG425" s="142">
        <f t="shared" si="126"/>
        <v>0</v>
      </c>
      <c r="BH425" s="142">
        <f t="shared" si="127"/>
        <v>0</v>
      </c>
      <c r="BI425" s="142">
        <f t="shared" si="128"/>
        <v>0</v>
      </c>
      <c r="BJ425" s="16" t="s">
        <v>77</v>
      </c>
      <c r="BK425" s="142">
        <f t="shared" si="129"/>
        <v>0</v>
      </c>
      <c r="BL425" s="16" t="s">
        <v>190</v>
      </c>
      <c r="BM425" s="141" t="s">
        <v>3022</v>
      </c>
    </row>
    <row r="426" spans="2:65" s="1" customFormat="1" ht="16.5" customHeight="1">
      <c r="B426" s="31"/>
      <c r="C426" s="130" t="s">
        <v>2543</v>
      </c>
      <c r="D426" s="130" t="s">
        <v>185</v>
      </c>
      <c r="E426" s="131" t="s">
        <v>3023</v>
      </c>
      <c r="F426" s="132" t="s">
        <v>3024</v>
      </c>
      <c r="G426" s="133" t="s">
        <v>2181</v>
      </c>
      <c r="H426" s="134">
        <v>1</v>
      </c>
      <c r="I426" s="135"/>
      <c r="J426" s="136">
        <f t="shared" si="120"/>
        <v>0</v>
      </c>
      <c r="K426" s="132" t="s">
        <v>19</v>
      </c>
      <c r="L426" s="31"/>
      <c r="M426" s="137" t="s">
        <v>19</v>
      </c>
      <c r="N426" s="138" t="s">
        <v>41</v>
      </c>
      <c r="P426" s="139">
        <f t="shared" si="121"/>
        <v>0</v>
      </c>
      <c r="Q426" s="139">
        <v>0</v>
      </c>
      <c r="R426" s="139">
        <f t="shared" si="122"/>
        <v>0</v>
      </c>
      <c r="S426" s="139">
        <v>0</v>
      </c>
      <c r="T426" s="140">
        <f t="shared" si="123"/>
        <v>0</v>
      </c>
      <c r="AR426" s="141" t="s">
        <v>190</v>
      </c>
      <c r="AT426" s="141" t="s">
        <v>185</v>
      </c>
      <c r="AU426" s="141" t="s">
        <v>77</v>
      </c>
      <c r="AY426" s="16" t="s">
        <v>182</v>
      </c>
      <c r="BE426" s="142">
        <f t="shared" si="124"/>
        <v>0</v>
      </c>
      <c r="BF426" s="142">
        <f t="shared" si="125"/>
        <v>0</v>
      </c>
      <c r="BG426" s="142">
        <f t="shared" si="126"/>
        <v>0</v>
      </c>
      <c r="BH426" s="142">
        <f t="shared" si="127"/>
        <v>0</v>
      </c>
      <c r="BI426" s="142">
        <f t="shared" si="128"/>
        <v>0</v>
      </c>
      <c r="BJ426" s="16" t="s">
        <v>77</v>
      </c>
      <c r="BK426" s="142">
        <f t="shared" si="129"/>
        <v>0</v>
      </c>
      <c r="BL426" s="16" t="s">
        <v>190</v>
      </c>
      <c r="BM426" s="141" t="s">
        <v>3025</v>
      </c>
    </row>
    <row r="427" spans="2:65" s="1" customFormat="1" ht="24.2" customHeight="1">
      <c r="B427" s="31"/>
      <c r="C427" s="130" t="s">
        <v>2540</v>
      </c>
      <c r="D427" s="130" t="s">
        <v>185</v>
      </c>
      <c r="E427" s="131" t="s">
        <v>2175</v>
      </c>
      <c r="F427" s="132" t="s">
        <v>2176</v>
      </c>
      <c r="G427" s="133" t="s">
        <v>286</v>
      </c>
      <c r="H427" s="134">
        <v>1</v>
      </c>
      <c r="I427" s="135"/>
      <c r="J427" s="136">
        <f t="shared" si="120"/>
        <v>0</v>
      </c>
      <c r="K427" s="132" t="s">
        <v>19</v>
      </c>
      <c r="L427" s="31"/>
      <c r="M427" s="137" t="s">
        <v>19</v>
      </c>
      <c r="N427" s="138" t="s">
        <v>41</v>
      </c>
      <c r="P427" s="139">
        <f t="shared" si="121"/>
        <v>0</v>
      </c>
      <c r="Q427" s="139">
        <v>0</v>
      </c>
      <c r="R427" s="139">
        <f t="shared" si="122"/>
        <v>0</v>
      </c>
      <c r="S427" s="139">
        <v>0</v>
      </c>
      <c r="T427" s="140">
        <f t="shared" si="123"/>
        <v>0</v>
      </c>
      <c r="AR427" s="141" t="s">
        <v>190</v>
      </c>
      <c r="AT427" s="141" t="s">
        <v>185</v>
      </c>
      <c r="AU427" s="141" t="s">
        <v>77</v>
      </c>
      <c r="AY427" s="16" t="s">
        <v>182</v>
      </c>
      <c r="BE427" s="142">
        <f t="shared" si="124"/>
        <v>0</v>
      </c>
      <c r="BF427" s="142">
        <f t="shared" si="125"/>
        <v>0</v>
      </c>
      <c r="BG427" s="142">
        <f t="shared" si="126"/>
        <v>0</v>
      </c>
      <c r="BH427" s="142">
        <f t="shared" si="127"/>
        <v>0</v>
      </c>
      <c r="BI427" s="142">
        <f t="shared" si="128"/>
        <v>0</v>
      </c>
      <c r="BJ427" s="16" t="s">
        <v>77</v>
      </c>
      <c r="BK427" s="142">
        <f t="shared" si="129"/>
        <v>0</v>
      </c>
      <c r="BL427" s="16" t="s">
        <v>190</v>
      </c>
      <c r="BM427" s="141" t="s">
        <v>3026</v>
      </c>
    </row>
    <row r="428" spans="2:65" s="1" customFormat="1" ht="24.2" customHeight="1">
      <c r="B428" s="31"/>
      <c r="C428" s="130" t="s">
        <v>3027</v>
      </c>
      <c r="D428" s="130" t="s">
        <v>185</v>
      </c>
      <c r="E428" s="131" t="s">
        <v>3028</v>
      </c>
      <c r="F428" s="132" t="s">
        <v>3029</v>
      </c>
      <c r="G428" s="133" t="s">
        <v>286</v>
      </c>
      <c r="H428" s="134">
        <v>3</v>
      </c>
      <c r="I428" s="135"/>
      <c r="J428" s="136">
        <f t="shared" si="120"/>
        <v>0</v>
      </c>
      <c r="K428" s="132" t="s">
        <v>19</v>
      </c>
      <c r="L428" s="31"/>
      <c r="M428" s="179" t="s">
        <v>19</v>
      </c>
      <c r="N428" s="180" t="s">
        <v>41</v>
      </c>
      <c r="O428" s="163"/>
      <c r="P428" s="181">
        <f t="shared" si="121"/>
        <v>0</v>
      </c>
      <c r="Q428" s="181">
        <v>0</v>
      </c>
      <c r="R428" s="181">
        <f t="shared" si="122"/>
        <v>0</v>
      </c>
      <c r="S428" s="181">
        <v>0</v>
      </c>
      <c r="T428" s="182">
        <f t="shared" si="123"/>
        <v>0</v>
      </c>
      <c r="AR428" s="141" t="s">
        <v>190</v>
      </c>
      <c r="AT428" s="141" t="s">
        <v>185</v>
      </c>
      <c r="AU428" s="141" t="s">
        <v>77</v>
      </c>
      <c r="AY428" s="16" t="s">
        <v>182</v>
      </c>
      <c r="BE428" s="142">
        <f t="shared" si="124"/>
        <v>0</v>
      </c>
      <c r="BF428" s="142">
        <f t="shared" si="125"/>
        <v>0</v>
      </c>
      <c r="BG428" s="142">
        <f t="shared" si="126"/>
        <v>0</v>
      </c>
      <c r="BH428" s="142">
        <f t="shared" si="127"/>
        <v>0</v>
      </c>
      <c r="BI428" s="142">
        <f t="shared" si="128"/>
        <v>0</v>
      </c>
      <c r="BJ428" s="16" t="s">
        <v>77</v>
      </c>
      <c r="BK428" s="142">
        <f t="shared" si="129"/>
        <v>0</v>
      </c>
      <c r="BL428" s="16" t="s">
        <v>190</v>
      </c>
      <c r="BM428" s="141" t="s">
        <v>3030</v>
      </c>
    </row>
    <row r="429" spans="2:12" s="1" customFormat="1" ht="6.95" customHeight="1">
      <c r="B429" s="40"/>
      <c r="C429" s="41"/>
      <c r="D429" s="41"/>
      <c r="E429" s="41"/>
      <c r="F429" s="41"/>
      <c r="G429" s="41"/>
      <c r="H429" s="41"/>
      <c r="I429" s="41"/>
      <c r="J429" s="41"/>
      <c r="K429" s="41"/>
      <c r="L429" s="31"/>
    </row>
  </sheetData>
  <sheetProtection algorithmName="SHA-512" hashValue="tNIpqer3odIduqA2iEXZpmxkFSEYCXUOIUJtGcIXQ+6i6HyCN73IRphpDuEsrqgiTdgI0kFpzX0VYXBZ5gwHkg==" saltValue="BEUbZEZLx3pXzcb8c4bG07erxP9cmHUvU5jePzyudFSm7dy/jJZIENfa+3DCt42ksD3cZRkX5A+L74/JDGF35g==" spinCount="100000" sheet="1" objects="1" scenarios="1" formatColumns="0" formatRows="0" autoFilter="0"/>
  <autoFilter ref="C96:K428"/>
  <mergeCells count="12">
    <mergeCell ref="E89:H89"/>
    <mergeCell ref="L2:V2"/>
    <mergeCell ref="E50:H50"/>
    <mergeCell ref="E52:H52"/>
    <mergeCell ref="E54:H54"/>
    <mergeCell ref="E85:H85"/>
    <mergeCell ref="E87:H8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2:BM9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6" t="s">
        <v>124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79</v>
      </c>
    </row>
    <row r="4" spans="2:46" ht="24.95" customHeight="1">
      <c r="B4" s="19"/>
      <c r="D4" s="20" t="s">
        <v>151</v>
      </c>
      <c r="L4" s="19"/>
      <c r="M4" s="89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316" t="str">
        <f>'Rekapitulace stavby'!K6</f>
        <v>Rekonstrukce školní jídelny v budově č.p. 190</v>
      </c>
      <c r="F7" s="317"/>
      <c r="G7" s="317"/>
      <c r="H7" s="317"/>
      <c r="L7" s="19"/>
    </row>
    <row r="8" spans="2:12" ht="12.75">
      <c r="B8" s="19"/>
      <c r="D8" s="26" t="s">
        <v>152</v>
      </c>
      <c r="L8" s="19"/>
    </row>
    <row r="9" spans="2:12" ht="16.5" customHeight="1">
      <c r="B9" s="19"/>
      <c r="E9" s="316" t="s">
        <v>2087</v>
      </c>
      <c r="F9" s="301"/>
      <c r="G9" s="301"/>
      <c r="H9" s="301"/>
      <c r="L9" s="19"/>
    </row>
    <row r="10" spans="2:12" ht="12" customHeight="1">
      <c r="B10" s="19"/>
      <c r="D10" s="26" t="s">
        <v>154</v>
      </c>
      <c r="L10" s="19"/>
    </row>
    <row r="11" spans="2:12" s="1" customFormat="1" ht="16.5" customHeight="1">
      <c r="B11" s="31"/>
      <c r="E11" s="293" t="s">
        <v>2189</v>
      </c>
      <c r="F11" s="318"/>
      <c r="G11" s="318"/>
      <c r="H11" s="318"/>
      <c r="L11" s="31"/>
    </row>
    <row r="12" spans="2:12" s="1" customFormat="1" ht="12" customHeight="1">
      <c r="B12" s="31"/>
      <c r="D12" s="26" t="s">
        <v>2177</v>
      </c>
      <c r="L12" s="31"/>
    </row>
    <row r="13" spans="2:12" s="1" customFormat="1" ht="16.5" customHeight="1">
      <c r="B13" s="31"/>
      <c r="E13" s="282" t="s">
        <v>2178</v>
      </c>
      <c r="F13" s="318"/>
      <c r="G13" s="318"/>
      <c r="H13" s="318"/>
      <c r="L13" s="31"/>
    </row>
    <row r="14" spans="2:12" s="1" customFormat="1" ht="11.25">
      <c r="B14" s="31"/>
      <c r="L14" s="31"/>
    </row>
    <row r="15" spans="2:12" s="1" customFormat="1" ht="12" customHeight="1">
      <c r="B15" s="31"/>
      <c r="D15" s="26" t="s">
        <v>18</v>
      </c>
      <c r="F15" s="24" t="s">
        <v>19</v>
      </c>
      <c r="I15" s="26" t="s">
        <v>20</v>
      </c>
      <c r="J15" s="24" t="s">
        <v>19</v>
      </c>
      <c r="L15" s="31"/>
    </row>
    <row r="16" spans="2:12" s="1" customFormat="1" ht="12" customHeight="1">
      <c r="B16" s="31"/>
      <c r="D16" s="26" t="s">
        <v>21</v>
      </c>
      <c r="F16" s="24" t="s">
        <v>22</v>
      </c>
      <c r="I16" s="26" t="s">
        <v>23</v>
      </c>
      <c r="J16" s="48" t="str">
        <f>'Rekapitulace stavby'!AN8</f>
        <v>28. 3. 2022</v>
      </c>
      <c r="L16" s="31"/>
    </row>
    <row r="17" spans="2:12" s="1" customFormat="1" ht="10.9" customHeight="1">
      <c r="B17" s="31"/>
      <c r="L17" s="31"/>
    </row>
    <row r="18" spans="2:12" s="1" customFormat="1" ht="12" customHeight="1">
      <c r="B18" s="31"/>
      <c r="D18" s="26" t="s">
        <v>25</v>
      </c>
      <c r="I18" s="26" t="s">
        <v>26</v>
      </c>
      <c r="J18" s="24" t="str">
        <f>IF('Rekapitulace stavby'!AN10="","",'Rekapitulace stavby'!AN10)</f>
        <v/>
      </c>
      <c r="L18" s="31"/>
    </row>
    <row r="19" spans="2:12" s="1" customFormat="1" ht="18" customHeight="1">
      <c r="B19" s="31"/>
      <c r="E19" s="24" t="str">
        <f>IF('Rekapitulace stavby'!E11="","",'Rekapitulace stavby'!E11)</f>
        <v xml:space="preserve"> </v>
      </c>
      <c r="I19" s="26" t="s">
        <v>27</v>
      </c>
      <c r="J19" s="24" t="str">
        <f>IF('Rekapitulace stavby'!AN11="","",'Rekapitulace stavby'!AN11)</f>
        <v/>
      </c>
      <c r="L19" s="31"/>
    </row>
    <row r="20" spans="2:12" s="1" customFormat="1" ht="6.95" customHeight="1">
      <c r="B20" s="31"/>
      <c r="L20" s="31"/>
    </row>
    <row r="21" spans="2:12" s="1" customFormat="1" ht="12" customHeight="1">
      <c r="B21" s="31"/>
      <c r="D21" s="26" t="s">
        <v>28</v>
      </c>
      <c r="I21" s="26" t="s">
        <v>26</v>
      </c>
      <c r="J21" s="27" t="str">
        <f>'Rekapitulace stavby'!AN13</f>
        <v>Vyplň údaj</v>
      </c>
      <c r="L21" s="31"/>
    </row>
    <row r="22" spans="2:12" s="1" customFormat="1" ht="18" customHeight="1">
      <c r="B22" s="31"/>
      <c r="E22" s="319" t="str">
        <f>'Rekapitulace stavby'!E14</f>
        <v>Vyplň údaj</v>
      </c>
      <c r="F22" s="300"/>
      <c r="G22" s="300"/>
      <c r="H22" s="300"/>
      <c r="I22" s="26" t="s">
        <v>27</v>
      </c>
      <c r="J22" s="27" t="str">
        <f>'Rekapitulace stavby'!AN14</f>
        <v>Vyplň údaj</v>
      </c>
      <c r="L22" s="31"/>
    </row>
    <row r="23" spans="2:12" s="1" customFormat="1" ht="6.95" customHeight="1">
      <c r="B23" s="31"/>
      <c r="L23" s="31"/>
    </row>
    <row r="24" spans="2:12" s="1" customFormat="1" ht="12" customHeight="1">
      <c r="B24" s="31"/>
      <c r="D24" s="26" t="s">
        <v>30</v>
      </c>
      <c r="I24" s="26" t="s">
        <v>26</v>
      </c>
      <c r="J24" s="24" t="str">
        <f>IF('Rekapitulace stavby'!AN16="","",'Rekapitulace stavby'!AN16)</f>
        <v/>
      </c>
      <c r="L24" s="31"/>
    </row>
    <row r="25" spans="2:12" s="1" customFormat="1" ht="18" customHeight="1">
      <c r="B25" s="31"/>
      <c r="E25" s="24" t="str">
        <f>IF('Rekapitulace stavby'!E17="","",'Rekapitulace stavby'!E17)</f>
        <v xml:space="preserve"> </v>
      </c>
      <c r="I25" s="26" t="s">
        <v>27</v>
      </c>
      <c r="J25" s="24" t="str">
        <f>IF('Rekapitulace stavby'!AN17="","",'Rekapitulace stavby'!AN17)</f>
        <v/>
      </c>
      <c r="L25" s="31"/>
    </row>
    <row r="26" spans="2:12" s="1" customFormat="1" ht="6.95" customHeight="1">
      <c r="B26" s="31"/>
      <c r="L26" s="31"/>
    </row>
    <row r="27" spans="2:12" s="1" customFormat="1" ht="12" customHeight="1">
      <c r="B27" s="31"/>
      <c r="D27" s="26" t="s">
        <v>32</v>
      </c>
      <c r="I27" s="26" t="s">
        <v>26</v>
      </c>
      <c r="J27" s="24" t="str">
        <f>IF('Rekapitulace stavby'!AN19="","",'Rekapitulace stavby'!AN19)</f>
        <v/>
      </c>
      <c r="L27" s="31"/>
    </row>
    <row r="28" spans="2:12" s="1" customFormat="1" ht="18" customHeight="1">
      <c r="B28" s="31"/>
      <c r="E28" s="24" t="str">
        <f>IF('Rekapitulace stavby'!E20="","",'Rekapitulace stavby'!E20)</f>
        <v>Třinecká projekce, a. s.</v>
      </c>
      <c r="I28" s="26" t="s">
        <v>27</v>
      </c>
      <c r="J28" s="24" t="str">
        <f>IF('Rekapitulace stavby'!AN20="","",'Rekapitulace stavby'!AN20)</f>
        <v/>
      </c>
      <c r="L28" s="31"/>
    </row>
    <row r="29" spans="2:12" s="1" customFormat="1" ht="6.95" customHeight="1">
      <c r="B29" s="31"/>
      <c r="L29" s="31"/>
    </row>
    <row r="30" spans="2:12" s="1" customFormat="1" ht="12" customHeight="1">
      <c r="B30" s="31"/>
      <c r="D30" s="26" t="s">
        <v>34</v>
      </c>
      <c r="L30" s="31"/>
    </row>
    <row r="31" spans="2:12" s="7" customFormat="1" ht="16.5" customHeight="1">
      <c r="B31" s="90"/>
      <c r="E31" s="305" t="s">
        <v>19</v>
      </c>
      <c r="F31" s="305"/>
      <c r="G31" s="305"/>
      <c r="H31" s="305"/>
      <c r="L31" s="90"/>
    </row>
    <row r="32" spans="2:12" s="1" customFormat="1" ht="6.95" customHeight="1">
      <c r="B32" s="31"/>
      <c r="L32" s="31"/>
    </row>
    <row r="33" spans="2:12" s="1" customFormat="1" ht="6.95" customHeight="1">
      <c r="B33" s="31"/>
      <c r="D33" s="49"/>
      <c r="E33" s="49"/>
      <c r="F33" s="49"/>
      <c r="G33" s="49"/>
      <c r="H33" s="49"/>
      <c r="I33" s="49"/>
      <c r="J33" s="49"/>
      <c r="K33" s="49"/>
      <c r="L33" s="31"/>
    </row>
    <row r="34" spans="2:12" s="1" customFormat="1" ht="25.35" customHeight="1">
      <c r="B34" s="31"/>
      <c r="D34" s="91" t="s">
        <v>36</v>
      </c>
      <c r="J34" s="62">
        <f>ROUND(J92,2)</f>
        <v>0</v>
      </c>
      <c r="L34" s="31"/>
    </row>
    <row r="35" spans="2:12" s="1" customFormat="1" ht="6.95" customHeight="1">
      <c r="B35" s="31"/>
      <c r="D35" s="49"/>
      <c r="E35" s="49"/>
      <c r="F35" s="49"/>
      <c r="G35" s="49"/>
      <c r="H35" s="49"/>
      <c r="I35" s="49"/>
      <c r="J35" s="49"/>
      <c r="K35" s="49"/>
      <c r="L35" s="31"/>
    </row>
    <row r="36" spans="2:12" s="1" customFormat="1" ht="14.45" customHeight="1">
      <c r="B36" s="31"/>
      <c r="F36" s="34" t="s">
        <v>38</v>
      </c>
      <c r="I36" s="34" t="s">
        <v>37</v>
      </c>
      <c r="J36" s="34" t="s">
        <v>39</v>
      </c>
      <c r="L36" s="31"/>
    </row>
    <row r="37" spans="2:12" s="1" customFormat="1" ht="14.45" customHeight="1">
      <c r="B37" s="31"/>
      <c r="D37" s="51" t="s">
        <v>40</v>
      </c>
      <c r="E37" s="26" t="s">
        <v>41</v>
      </c>
      <c r="F37" s="82">
        <f>ROUND((SUM(BE92:BE97)),2)</f>
        <v>0</v>
      </c>
      <c r="I37" s="92">
        <v>0.21</v>
      </c>
      <c r="J37" s="82">
        <f>ROUND(((SUM(BE92:BE97))*I37),2)</f>
        <v>0</v>
      </c>
      <c r="L37" s="31"/>
    </row>
    <row r="38" spans="2:12" s="1" customFormat="1" ht="14.45" customHeight="1">
      <c r="B38" s="31"/>
      <c r="E38" s="26" t="s">
        <v>42</v>
      </c>
      <c r="F38" s="82">
        <f>ROUND((SUM(BF92:BF97)),2)</f>
        <v>0</v>
      </c>
      <c r="I38" s="92">
        <v>0.15</v>
      </c>
      <c r="J38" s="82">
        <f>ROUND(((SUM(BF92:BF97))*I38),2)</f>
        <v>0</v>
      </c>
      <c r="L38" s="31"/>
    </row>
    <row r="39" spans="2:12" s="1" customFormat="1" ht="14.45" customHeight="1" hidden="1">
      <c r="B39" s="31"/>
      <c r="E39" s="26" t="s">
        <v>43</v>
      </c>
      <c r="F39" s="82">
        <f>ROUND((SUM(BG92:BG97)),2)</f>
        <v>0</v>
      </c>
      <c r="I39" s="92">
        <v>0.21</v>
      </c>
      <c r="J39" s="82">
        <f>0</f>
        <v>0</v>
      </c>
      <c r="L39" s="31"/>
    </row>
    <row r="40" spans="2:12" s="1" customFormat="1" ht="14.45" customHeight="1" hidden="1">
      <c r="B40" s="31"/>
      <c r="E40" s="26" t="s">
        <v>44</v>
      </c>
      <c r="F40" s="82">
        <f>ROUND((SUM(BH92:BH97)),2)</f>
        <v>0</v>
      </c>
      <c r="I40" s="92">
        <v>0.15</v>
      </c>
      <c r="J40" s="82">
        <f>0</f>
        <v>0</v>
      </c>
      <c r="L40" s="31"/>
    </row>
    <row r="41" spans="2:12" s="1" customFormat="1" ht="14.45" customHeight="1" hidden="1">
      <c r="B41" s="31"/>
      <c r="E41" s="26" t="s">
        <v>45</v>
      </c>
      <c r="F41" s="82">
        <f>ROUND((SUM(BI92:BI97)),2)</f>
        <v>0</v>
      </c>
      <c r="I41" s="92">
        <v>0</v>
      </c>
      <c r="J41" s="82">
        <f>0</f>
        <v>0</v>
      </c>
      <c r="L41" s="31"/>
    </row>
    <row r="42" spans="2:12" s="1" customFormat="1" ht="6.95" customHeight="1">
      <c r="B42" s="31"/>
      <c r="L42" s="31"/>
    </row>
    <row r="43" spans="2:12" s="1" customFormat="1" ht="25.35" customHeight="1">
      <c r="B43" s="31"/>
      <c r="C43" s="93"/>
      <c r="D43" s="94" t="s">
        <v>46</v>
      </c>
      <c r="E43" s="53"/>
      <c r="F43" s="53"/>
      <c r="G43" s="95" t="s">
        <v>47</v>
      </c>
      <c r="H43" s="96" t="s">
        <v>48</v>
      </c>
      <c r="I43" s="53"/>
      <c r="J43" s="97">
        <f>SUM(J34:J41)</f>
        <v>0</v>
      </c>
      <c r="K43" s="98"/>
      <c r="L43" s="31"/>
    </row>
    <row r="44" spans="2:12" s="1" customFormat="1" ht="14.45" customHeight="1"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31"/>
    </row>
    <row r="48" spans="2:12" s="1" customFormat="1" ht="6.95" customHeight="1"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31"/>
    </row>
    <row r="49" spans="2:12" s="1" customFormat="1" ht="24.95" customHeight="1">
      <c r="B49" s="31"/>
      <c r="C49" s="20" t="s">
        <v>160</v>
      </c>
      <c r="L49" s="31"/>
    </row>
    <row r="50" spans="2:12" s="1" customFormat="1" ht="6.95" customHeight="1">
      <c r="B50" s="31"/>
      <c r="L50" s="31"/>
    </row>
    <row r="51" spans="2:12" s="1" customFormat="1" ht="12" customHeight="1">
      <c r="B51" s="31"/>
      <c r="C51" s="26" t="s">
        <v>16</v>
      </c>
      <c r="L51" s="31"/>
    </row>
    <row r="52" spans="2:12" s="1" customFormat="1" ht="16.5" customHeight="1">
      <c r="B52" s="31"/>
      <c r="E52" s="316" t="str">
        <f>E7</f>
        <v>Rekonstrukce školní jídelny v budově č.p. 190</v>
      </c>
      <c r="F52" s="317"/>
      <c r="G52" s="317"/>
      <c r="H52" s="317"/>
      <c r="L52" s="31"/>
    </row>
    <row r="53" spans="2:12" ht="12" customHeight="1">
      <c r="B53" s="19"/>
      <c r="C53" s="26" t="s">
        <v>152</v>
      </c>
      <c r="L53" s="19"/>
    </row>
    <row r="54" spans="2:12" ht="16.5" customHeight="1">
      <c r="B54" s="19"/>
      <c r="E54" s="316" t="s">
        <v>2087</v>
      </c>
      <c r="F54" s="301"/>
      <c r="G54" s="301"/>
      <c r="H54" s="301"/>
      <c r="L54" s="19"/>
    </row>
    <row r="55" spans="2:12" ht="12" customHeight="1">
      <c r="B55" s="19"/>
      <c r="C55" s="26" t="s">
        <v>154</v>
      </c>
      <c r="L55" s="19"/>
    </row>
    <row r="56" spans="2:12" s="1" customFormat="1" ht="16.5" customHeight="1">
      <c r="B56" s="31"/>
      <c r="E56" s="293" t="s">
        <v>2189</v>
      </c>
      <c r="F56" s="318"/>
      <c r="G56" s="318"/>
      <c r="H56" s="318"/>
      <c r="L56" s="31"/>
    </row>
    <row r="57" spans="2:12" s="1" customFormat="1" ht="12" customHeight="1">
      <c r="B57" s="31"/>
      <c r="C57" s="26" t="s">
        <v>2177</v>
      </c>
      <c r="L57" s="31"/>
    </row>
    <row r="58" spans="2:12" s="1" customFormat="1" ht="16.5" customHeight="1">
      <c r="B58" s="31"/>
      <c r="E58" s="282" t="str">
        <f>E13</f>
        <v>VRN - Vedlejší rozpočtové náklady</v>
      </c>
      <c r="F58" s="318"/>
      <c r="G58" s="318"/>
      <c r="H58" s="318"/>
      <c r="L58" s="31"/>
    </row>
    <row r="59" spans="2:12" s="1" customFormat="1" ht="6.95" customHeight="1">
      <c r="B59" s="31"/>
      <c r="L59" s="31"/>
    </row>
    <row r="60" spans="2:12" s="1" customFormat="1" ht="12" customHeight="1">
      <c r="B60" s="31"/>
      <c r="C60" s="26" t="s">
        <v>21</v>
      </c>
      <c r="F60" s="24" t="str">
        <f>F16</f>
        <v xml:space="preserve"> </v>
      </c>
      <c r="I60" s="26" t="s">
        <v>23</v>
      </c>
      <c r="J60" s="48" t="str">
        <f>IF(J16="","",J16)</f>
        <v>28. 3. 2022</v>
      </c>
      <c r="L60" s="31"/>
    </row>
    <row r="61" spans="2:12" s="1" customFormat="1" ht="6.95" customHeight="1">
      <c r="B61" s="31"/>
      <c r="L61" s="31"/>
    </row>
    <row r="62" spans="2:12" s="1" customFormat="1" ht="15.2" customHeight="1">
      <c r="B62" s="31"/>
      <c r="C62" s="26" t="s">
        <v>25</v>
      </c>
      <c r="F62" s="24" t="str">
        <f>E19</f>
        <v xml:space="preserve"> </v>
      </c>
      <c r="I62" s="26" t="s">
        <v>30</v>
      </c>
      <c r="J62" s="29" t="str">
        <f>E25</f>
        <v xml:space="preserve"> </v>
      </c>
      <c r="L62" s="31"/>
    </row>
    <row r="63" spans="2:12" s="1" customFormat="1" ht="25.7" customHeight="1">
      <c r="B63" s="31"/>
      <c r="C63" s="26" t="s">
        <v>28</v>
      </c>
      <c r="F63" s="24" t="str">
        <f>IF(E22="","",E22)</f>
        <v>Vyplň údaj</v>
      </c>
      <c r="I63" s="26" t="s">
        <v>32</v>
      </c>
      <c r="J63" s="29" t="str">
        <f>E28</f>
        <v>Třinecká projekce, a. s.</v>
      </c>
      <c r="L63" s="31"/>
    </row>
    <row r="64" spans="2:12" s="1" customFormat="1" ht="10.35" customHeight="1">
      <c r="B64" s="31"/>
      <c r="L64" s="31"/>
    </row>
    <row r="65" spans="2:12" s="1" customFormat="1" ht="29.25" customHeight="1">
      <c r="B65" s="31"/>
      <c r="C65" s="99" t="s">
        <v>161</v>
      </c>
      <c r="D65" s="93"/>
      <c r="E65" s="93"/>
      <c r="F65" s="93"/>
      <c r="G65" s="93"/>
      <c r="H65" s="93"/>
      <c r="I65" s="93"/>
      <c r="J65" s="100" t="s">
        <v>162</v>
      </c>
      <c r="K65" s="93"/>
      <c r="L65" s="31"/>
    </row>
    <row r="66" spans="2:12" s="1" customFormat="1" ht="10.35" customHeight="1">
      <c r="B66" s="31"/>
      <c r="L66" s="31"/>
    </row>
    <row r="67" spans="2:47" s="1" customFormat="1" ht="22.9" customHeight="1">
      <c r="B67" s="31"/>
      <c r="C67" s="101" t="s">
        <v>68</v>
      </c>
      <c r="J67" s="62">
        <f>J92</f>
        <v>0</v>
      </c>
      <c r="L67" s="31"/>
      <c r="AU67" s="16" t="s">
        <v>163</v>
      </c>
    </row>
    <row r="68" spans="2:12" s="8" customFormat="1" ht="24.95" customHeight="1">
      <c r="B68" s="102"/>
      <c r="D68" s="103" t="s">
        <v>2178</v>
      </c>
      <c r="E68" s="104"/>
      <c r="F68" s="104"/>
      <c r="G68" s="104"/>
      <c r="H68" s="104"/>
      <c r="I68" s="104"/>
      <c r="J68" s="105">
        <f>J93</f>
        <v>0</v>
      </c>
      <c r="L68" s="102"/>
    </row>
    <row r="69" spans="2:12" s="1" customFormat="1" ht="21.75" customHeight="1">
      <c r="B69" s="31"/>
      <c r="L69" s="31"/>
    </row>
    <row r="70" spans="2:12" s="1" customFormat="1" ht="6.95" customHeight="1"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31"/>
    </row>
    <row r="74" spans="2:12" s="1" customFormat="1" ht="6.95" customHeight="1"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31"/>
    </row>
    <row r="75" spans="2:12" s="1" customFormat="1" ht="24.95" customHeight="1">
      <c r="B75" s="31"/>
      <c r="C75" s="20" t="s">
        <v>167</v>
      </c>
      <c r="L75" s="31"/>
    </row>
    <row r="76" spans="2:12" s="1" customFormat="1" ht="6.95" customHeight="1">
      <c r="B76" s="31"/>
      <c r="L76" s="31"/>
    </row>
    <row r="77" spans="2:12" s="1" customFormat="1" ht="12" customHeight="1">
      <c r="B77" s="31"/>
      <c r="C77" s="26" t="s">
        <v>16</v>
      </c>
      <c r="L77" s="31"/>
    </row>
    <row r="78" spans="2:12" s="1" customFormat="1" ht="16.5" customHeight="1">
      <c r="B78" s="31"/>
      <c r="E78" s="316" t="str">
        <f>E7</f>
        <v>Rekonstrukce školní jídelny v budově č.p. 190</v>
      </c>
      <c r="F78" s="317"/>
      <c r="G78" s="317"/>
      <c r="H78" s="317"/>
      <c r="L78" s="31"/>
    </row>
    <row r="79" spans="2:12" ht="12" customHeight="1">
      <c r="B79" s="19"/>
      <c r="C79" s="26" t="s">
        <v>152</v>
      </c>
      <c r="L79" s="19"/>
    </row>
    <row r="80" spans="2:12" ht="16.5" customHeight="1">
      <c r="B80" s="19"/>
      <c r="E80" s="316" t="s">
        <v>2087</v>
      </c>
      <c r="F80" s="301"/>
      <c r="G80" s="301"/>
      <c r="H80" s="301"/>
      <c r="L80" s="19"/>
    </row>
    <row r="81" spans="2:12" ht="12" customHeight="1">
      <c r="B81" s="19"/>
      <c r="C81" s="26" t="s">
        <v>154</v>
      </c>
      <c r="L81" s="19"/>
    </row>
    <row r="82" spans="2:12" s="1" customFormat="1" ht="16.5" customHeight="1">
      <c r="B82" s="31"/>
      <c r="E82" s="293" t="s">
        <v>2189</v>
      </c>
      <c r="F82" s="318"/>
      <c r="G82" s="318"/>
      <c r="H82" s="318"/>
      <c r="L82" s="31"/>
    </row>
    <row r="83" spans="2:12" s="1" customFormat="1" ht="12" customHeight="1">
      <c r="B83" s="31"/>
      <c r="C83" s="26" t="s">
        <v>2177</v>
      </c>
      <c r="L83" s="31"/>
    </row>
    <row r="84" spans="2:12" s="1" customFormat="1" ht="16.5" customHeight="1">
      <c r="B84" s="31"/>
      <c r="E84" s="282" t="str">
        <f>E13</f>
        <v>VRN - Vedlejší rozpočtové náklady</v>
      </c>
      <c r="F84" s="318"/>
      <c r="G84" s="318"/>
      <c r="H84" s="318"/>
      <c r="L84" s="31"/>
    </row>
    <row r="85" spans="2:12" s="1" customFormat="1" ht="6.95" customHeight="1">
      <c r="B85" s="31"/>
      <c r="L85" s="31"/>
    </row>
    <row r="86" spans="2:12" s="1" customFormat="1" ht="12" customHeight="1">
      <c r="B86" s="31"/>
      <c r="C86" s="26" t="s">
        <v>21</v>
      </c>
      <c r="F86" s="24" t="str">
        <f>F16</f>
        <v xml:space="preserve"> </v>
      </c>
      <c r="I86" s="26" t="s">
        <v>23</v>
      </c>
      <c r="J86" s="48" t="str">
        <f>IF(J16="","",J16)</f>
        <v>28. 3. 2022</v>
      </c>
      <c r="L86" s="31"/>
    </row>
    <row r="87" spans="2:12" s="1" customFormat="1" ht="6.95" customHeight="1">
      <c r="B87" s="31"/>
      <c r="L87" s="31"/>
    </row>
    <row r="88" spans="2:12" s="1" customFormat="1" ht="15.2" customHeight="1">
      <c r="B88" s="31"/>
      <c r="C88" s="26" t="s">
        <v>25</v>
      </c>
      <c r="F88" s="24" t="str">
        <f>E19</f>
        <v xml:space="preserve"> </v>
      </c>
      <c r="I88" s="26" t="s">
        <v>30</v>
      </c>
      <c r="J88" s="29" t="str">
        <f>E25</f>
        <v xml:space="preserve"> </v>
      </c>
      <c r="L88" s="31"/>
    </row>
    <row r="89" spans="2:12" s="1" customFormat="1" ht="25.7" customHeight="1">
      <c r="B89" s="31"/>
      <c r="C89" s="26" t="s">
        <v>28</v>
      </c>
      <c r="F89" s="24" t="str">
        <f>IF(E22="","",E22)</f>
        <v>Vyplň údaj</v>
      </c>
      <c r="I89" s="26" t="s">
        <v>32</v>
      </c>
      <c r="J89" s="29" t="str">
        <f>E28</f>
        <v>Třinecká projekce, a. s.</v>
      </c>
      <c r="L89" s="31"/>
    </row>
    <row r="90" spans="2:12" s="1" customFormat="1" ht="10.35" customHeight="1">
      <c r="B90" s="31"/>
      <c r="L90" s="31"/>
    </row>
    <row r="91" spans="2:20" s="10" customFormat="1" ht="29.25" customHeight="1">
      <c r="B91" s="110"/>
      <c r="C91" s="111" t="s">
        <v>168</v>
      </c>
      <c r="D91" s="112" t="s">
        <v>55</v>
      </c>
      <c r="E91" s="112" t="s">
        <v>51</v>
      </c>
      <c r="F91" s="112" t="s">
        <v>52</v>
      </c>
      <c r="G91" s="112" t="s">
        <v>169</v>
      </c>
      <c r="H91" s="112" t="s">
        <v>170</v>
      </c>
      <c r="I91" s="112" t="s">
        <v>171</v>
      </c>
      <c r="J91" s="112" t="s">
        <v>162</v>
      </c>
      <c r="K91" s="113" t="s">
        <v>172</v>
      </c>
      <c r="L91" s="110"/>
      <c r="M91" s="55" t="s">
        <v>19</v>
      </c>
      <c r="N91" s="56" t="s">
        <v>40</v>
      </c>
      <c r="O91" s="56" t="s">
        <v>173</v>
      </c>
      <c r="P91" s="56" t="s">
        <v>174</v>
      </c>
      <c r="Q91" s="56" t="s">
        <v>175</v>
      </c>
      <c r="R91" s="56" t="s">
        <v>176</v>
      </c>
      <c r="S91" s="56" t="s">
        <v>177</v>
      </c>
      <c r="T91" s="57" t="s">
        <v>178</v>
      </c>
    </row>
    <row r="92" spans="2:63" s="1" customFormat="1" ht="22.9" customHeight="1">
      <c r="B92" s="31"/>
      <c r="C92" s="60" t="s">
        <v>179</v>
      </c>
      <c r="J92" s="114">
        <f>BK92</f>
        <v>0</v>
      </c>
      <c r="L92" s="31"/>
      <c r="M92" s="58"/>
      <c r="N92" s="49"/>
      <c r="O92" s="49"/>
      <c r="P92" s="115">
        <f>P93</f>
        <v>0</v>
      </c>
      <c r="Q92" s="49"/>
      <c r="R92" s="115">
        <f>R93</f>
        <v>0</v>
      </c>
      <c r="S92" s="49"/>
      <c r="T92" s="116">
        <f>T93</f>
        <v>0</v>
      </c>
      <c r="AT92" s="16" t="s">
        <v>69</v>
      </c>
      <c r="AU92" s="16" t="s">
        <v>163</v>
      </c>
      <c r="BK92" s="117">
        <f>BK93</f>
        <v>0</v>
      </c>
    </row>
    <row r="93" spans="2:63" s="11" customFormat="1" ht="25.9" customHeight="1">
      <c r="B93" s="118"/>
      <c r="D93" s="119" t="s">
        <v>69</v>
      </c>
      <c r="E93" s="120" t="s">
        <v>119</v>
      </c>
      <c r="F93" s="120" t="s">
        <v>120</v>
      </c>
      <c r="I93" s="121"/>
      <c r="J93" s="122">
        <f>BK93</f>
        <v>0</v>
      </c>
      <c r="L93" s="118"/>
      <c r="M93" s="123"/>
      <c r="P93" s="124">
        <f>SUM(P94:P97)</f>
        <v>0</v>
      </c>
      <c r="R93" s="124">
        <f>SUM(R94:R97)</f>
        <v>0</v>
      </c>
      <c r="T93" s="125">
        <f>SUM(T94:T97)</f>
        <v>0</v>
      </c>
      <c r="AR93" s="119" t="s">
        <v>217</v>
      </c>
      <c r="AT93" s="126" t="s">
        <v>69</v>
      </c>
      <c r="AU93" s="126" t="s">
        <v>70</v>
      </c>
      <c r="AY93" s="119" t="s">
        <v>182</v>
      </c>
      <c r="BK93" s="127">
        <f>SUM(BK94:BK97)</f>
        <v>0</v>
      </c>
    </row>
    <row r="94" spans="2:65" s="1" customFormat="1" ht="16.5" customHeight="1">
      <c r="B94" s="31"/>
      <c r="C94" s="130" t="s">
        <v>77</v>
      </c>
      <c r="D94" s="130" t="s">
        <v>185</v>
      </c>
      <c r="E94" s="131" t="s">
        <v>2179</v>
      </c>
      <c r="F94" s="132" t="s">
        <v>2180</v>
      </c>
      <c r="G94" s="133" t="s">
        <v>2181</v>
      </c>
      <c r="H94" s="134">
        <v>1</v>
      </c>
      <c r="I94" s="135"/>
      <c r="J94" s="136">
        <f>ROUND(I94*H94,2)</f>
        <v>0</v>
      </c>
      <c r="K94" s="132" t="s">
        <v>19</v>
      </c>
      <c r="L94" s="31"/>
      <c r="M94" s="137" t="s">
        <v>19</v>
      </c>
      <c r="N94" s="138" t="s">
        <v>41</v>
      </c>
      <c r="P94" s="139">
        <f>O94*H94</f>
        <v>0</v>
      </c>
      <c r="Q94" s="139">
        <v>0</v>
      </c>
      <c r="R94" s="139">
        <f>Q94*H94</f>
        <v>0</v>
      </c>
      <c r="S94" s="139">
        <v>0</v>
      </c>
      <c r="T94" s="140">
        <f>S94*H94</f>
        <v>0</v>
      </c>
      <c r="AR94" s="141" t="s">
        <v>190</v>
      </c>
      <c r="AT94" s="141" t="s">
        <v>185</v>
      </c>
      <c r="AU94" s="141" t="s">
        <v>77</v>
      </c>
      <c r="AY94" s="16" t="s">
        <v>182</v>
      </c>
      <c r="BE94" s="142">
        <f>IF(N94="základní",J94,0)</f>
        <v>0</v>
      </c>
      <c r="BF94" s="142">
        <f>IF(N94="snížená",J94,0)</f>
        <v>0</v>
      </c>
      <c r="BG94" s="142">
        <f>IF(N94="zákl. přenesená",J94,0)</f>
        <v>0</v>
      </c>
      <c r="BH94" s="142">
        <f>IF(N94="sníž. přenesená",J94,0)</f>
        <v>0</v>
      </c>
      <c r="BI94" s="142">
        <f>IF(N94="nulová",J94,0)</f>
        <v>0</v>
      </c>
      <c r="BJ94" s="16" t="s">
        <v>77</v>
      </c>
      <c r="BK94" s="142">
        <f>ROUND(I94*H94,2)</f>
        <v>0</v>
      </c>
      <c r="BL94" s="16" t="s">
        <v>190</v>
      </c>
      <c r="BM94" s="141" t="s">
        <v>79</v>
      </c>
    </row>
    <row r="95" spans="2:65" s="1" customFormat="1" ht="16.5" customHeight="1">
      <c r="B95" s="31"/>
      <c r="C95" s="130" t="s">
        <v>222</v>
      </c>
      <c r="D95" s="130" t="s">
        <v>185</v>
      </c>
      <c r="E95" s="131" t="s">
        <v>2182</v>
      </c>
      <c r="F95" s="132" t="s">
        <v>2183</v>
      </c>
      <c r="G95" s="133" t="s">
        <v>2184</v>
      </c>
      <c r="H95" s="134">
        <v>1</v>
      </c>
      <c r="I95" s="135"/>
      <c r="J95" s="136">
        <f>ROUND(I95*H95,2)</f>
        <v>0</v>
      </c>
      <c r="K95" s="132" t="s">
        <v>19</v>
      </c>
      <c r="L95" s="31"/>
      <c r="M95" s="137" t="s">
        <v>19</v>
      </c>
      <c r="N95" s="138" t="s">
        <v>41</v>
      </c>
      <c r="P95" s="139">
        <f>O95*H95</f>
        <v>0</v>
      </c>
      <c r="Q95" s="139">
        <v>0</v>
      </c>
      <c r="R95" s="139">
        <f>Q95*H95</f>
        <v>0</v>
      </c>
      <c r="S95" s="139">
        <v>0</v>
      </c>
      <c r="T95" s="140">
        <f>S95*H95</f>
        <v>0</v>
      </c>
      <c r="AR95" s="141" t="s">
        <v>190</v>
      </c>
      <c r="AT95" s="141" t="s">
        <v>185</v>
      </c>
      <c r="AU95" s="141" t="s">
        <v>77</v>
      </c>
      <c r="AY95" s="16" t="s">
        <v>182</v>
      </c>
      <c r="BE95" s="142">
        <f>IF(N95="základní",J95,0)</f>
        <v>0</v>
      </c>
      <c r="BF95" s="142">
        <f>IF(N95="snížená",J95,0)</f>
        <v>0</v>
      </c>
      <c r="BG95" s="142">
        <f>IF(N95="zákl. přenesená",J95,0)</f>
        <v>0</v>
      </c>
      <c r="BH95" s="142">
        <f>IF(N95="sníž. přenesená",J95,0)</f>
        <v>0</v>
      </c>
      <c r="BI95" s="142">
        <f>IF(N95="nulová",J95,0)</f>
        <v>0</v>
      </c>
      <c r="BJ95" s="16" t="s">
        <v>77</v>
      </c>
      <c r="BK95" s="142">
        <f>ROUND(I95*H95,2)</f>
        <v>0</v>
      </c>
      <c r="BL95" s="16" t="s">
        <v>190</v>
      </c>
      <c r="BM95" s="141" t="s">
        <v>190</v>
      </c>
    </row>
    <row r="96" spans="2:65" s="1" customFormat="1" ht="16.5" customHeight="1">
      <c r="B96" s="31"/>
      <c r="C96" s="130" t="s">
        <v>190</v>
      </c>
      <c r="D96" s="130" t="s">
        <v>185</v>
      </c>
      <c r="E96" s="131" t="s">
        <v>2185</v>
      </c>
      <c r="F96" s="132" t="s">
        <v>2186</v>
      </c>
      <c r="G96" s="133" t="s">
        <v>2184</v>
      </c>
      <c r="H96" s="134">
        <v>1</v>
      </c>
      <c r="I96" s="135"/>
      <c r="J96" s="136">
        <f>ROUND(I96*H96,2)</f>
        <v>0</v>
      </c>
      <c r="K96" s="132" t="s">
        <v>19</v>
      </c>
      <c r="L96" s="31"/>
      <c r="M96" s="137" t="s">
        <v>19</v>
      </c>
      <c r="N96" s="138" t="s">
        <v>41</v>
      </c>
      <c r="P96" s="139">
        <f>O96*H96</f>
        <v>0</v>
      </c>
      <c r="Q96" s="139">
        <v>0</v>
      </c>
      <c r="R96" s="139">
        <f>Q96*H96</f>
        <v>0</v>
      </c>
      <c r="S96" s="139">
        <v>0</v>
      </c>
      <c r="T96" s="140">
        <f>S96*H96</f>
        <v>0</v>
      </c>
      <c r="AR96" s="141" t="s">
        <v>190</v>
      </c>
      <c r="AT96" s="141" t="s">
        <v>185</v>
      </c>
      <c r="AU96" s="141" t="s">
        <v>77</v>
      </c>
      <c r="AY96" s="16" t="s">
        <v>182</v>
      </c>
      <c r="BE96" s="142">
        <f>IF(N96="základní",J96,0)</f>
        <v>0</v>
      </c>
      <c r="BF96" s="142">
        <f>IF(N96="snížená",J96,0)</f>
        <v>0</v>
      </c>
      <c r="BG96" s="142">
        <f>IF(N96="zákl. přenesená",J96,0)</f>
        <v>0</v>
      </c>
      <c r="BH96" s="142">
        <f>IF(N96="sníž. přenesená",J96,0)</f>
        <v>0</v>
      </c>
      <c r="BI96" s="142">
        <f>IF(N96="nulová",J96,0)</f>
        <v>0</v>
      </c>
      <c r="BJ96" s="16" t="s">
        <v>77</v>
      </c>
      <c r="BK96" s="142">
        <f>ROUND(I96*H96,2)</f>
        <v>0</v>
      </c>
      <c r="BL96" s="16" t="s">
        <v>190</v>
      </c>
      <c r="BM96" s="141" t="s">
        <v>222</v>
      </c>
    </row>
    <row r="97" spans="2:65" s="1" customFormat="1" ht="16.5" customHeight="1">
      <c r="B97" s="31"/>
      <c r="C97" s="130" t="s">
        <v>217</v>
      </c>
      <c r="D97" s="130" t="s">
        <v>185</v>
      </c>
      <c r="E97" s="131" t="s">
        <v>2187</v>
      </c>
      <c r="F97" s="132" t="s">
        <v>2188</v>
      </c>
      <c r="G97" s="133" t="s">
        <v>2184</v>
      </c>
      <c r="H97" s="134">
        <v>1</v>
      </c>
      <c r="I97" s="135"/>
      <c r="J97" s="136">
        <f>ROUND(I97*H97,2)</f>
        <v>0</v>
      </c>
      <c r="K97" s="132" t="s">
        <v>19</v>
      </c>
      <c r="L97" s="31"/>
      <c r="M97" s="179" t="s">
        <v>19</v>
      </c>
      <c r="N97" s="180" t="s">
        <v>41</v>
      </c>
      <c r="O97" s="163"/>
      <c r="P97" s="181">
        <f>O97*H97</f>
        <v>0</v>
      </c>
      <c r="Q97" s="181">
        <v>0</v>
      </c>
      <c r="R97" s="181">
        <f>Q97*H97</f>
        <v>0</v>
      </c>
      <c r="S97" s="181">
        <v>0</v>
      </c>
      <c r="T97" s="182">
        <f>S97*H97</f>
        <v>0</v>
      </c>
      <c r="AR97" s="141" t="s">
        <v>190</v>
      </c>
      <c r="AT97" s="141" t="s">
        <v>185</v>
      </c>
      <c r="AU97" s="141" t="s">
        <v>77</v>
      </c>
      <c r="AY97" s="16" t="s">
        <v>182</v>
      </c>
      <c r="BE97" s="142">
        <f>IF(N97="základní",J97,0)</f>
        <v>0</v>
      </c>
      <c r="BF97" s="142">
        <f>IF(N97="snížená",J97,0)</f>
        <v>0</v>
      </c>
      <c r="BG97" s="142">
        <f>IF(N97="zákl. přenesená",J97,0)</f>
        <v>0</v>
      </c>
      <c r="BH97" s="142">
        <f>IF(N97="sníž. přenesená",J97,0)</f>
        <v>0</v>
      </c>
      <c r="BI97" s="142">
        <f>IF(N97="nulová",J97,0)</f>
        <v>0</v>
      </c>
      <c r="BJ97" s="16" t="s">
        <v>77</v>
      </c>
      <c r="BK97" s="142">
        <f>ROUND(I97*H97,2)</f>
        <v>0</v>
      </c>
      <c r="BL97" s="16" t="s">
        <v>190</v>
      </c>
      <c r="BM97" s="141" t="s">
        <v>233</v>
      </c>
    </row>
    <row r="98" spans="2:12" s="1" customFormat="1" ht="6.95" customHeight="1"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31"/>
    </row>
  </sheetData>
  <sheetProtection algorithmName="SHA-512" hashValue="KsmiBU1Isjt+CrWwbw4Ot6HUyYTV/vN3KJ/4ScHvss7RYOO06uM4RfHAumWzK/G5+ZdpBQEE+EXQv8hx0XHVSA==" saltValue="m8hVAzlZrC2lZ4FIL3kBShPSU7J3f6xsaNOldjMe1zPAVj+DhqLkkJetshWG+A0fi4fLBcNbVuyIrU8nDOZeEQ==" spinCount="100000" sheet="1" objects="1" scenarios="1" formatColumns="0" formatRows="0" autoFilter="0"/>
  <autoFilter ref="C91:K97"/>
  <mergeCells count="15">
    <mergeCell ref="E78:H78"/>
    <mergeCell ref="E82:H82"/>
    <mergeCell ref="E80:H80"/>
    <mergeCell ref="E84:H84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2:BM35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6" t="s">
        <v>129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79</v>
      </c>
    </row>
    <row r="4" spans="2:46" ht="24.95" customHeight="1">
      <c r="B4" s="19"/>
      <c r="D4" s="20" t="s">
        <v>151</v>
      </c>
      <c r="L4" s="19"/>
      <c r="M4" s="89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316" t="str">
        <f>'Rekapitulace stavby'!K6</f>
        <v>Rekonstrukce školní jídelny v budově č.p. 190</v>
      </c>
      <c r="F7" s="317"/>
      <c r="G7" s="317"/>
      <c r="H7" s="317"/>
      <c r="L7" s="19"/>
    </row>
    <row r="8" spans="2:12" ht="12" customHeight="1">
      <c r="B8" s="19"/>
      <c r="D8" s="26" t="s">
        <v>152</v>
      </c>
      <c r="L8" s="19"/>
    </row>
    <row r="9" spans="2:12" s="1" customFormat="1" ht="16.5" customHeight="1">
      <c r="B9" s="31"/>
      <c r="E9" s="316" t="s">
        <v>3031</v>
      </c>
      <c r="F9" s="318"/>
      <c r="G9" s="318"/>
      <c r="H9" s="318"/>
      <c r="L9" s="31"/>
    </row>
    <row r="10" spans="2:12" s="1" customFormat="1" ht="12" customHeight="1">
      <c r="B10" s="31"/>
      <c r="D10" s="26" t="s">
        <v>154</v>
      </c>
      <c r="L10" s="31"/>
    </row>
    <row r="11" spans="2:12" s="1" customFormat="1" ht="16.5" customHeight="1">
      <c r="B11" s="31"/>
      <c r="E11" s="282" t="s">
        <v>3032</v>
      </c>
      <c r="F11" s="318"/>
      <c r="G11" s="318"/>
      <c r="H11" s="318"/>
      <c r="L11" s="31"/>
    </row>
    <row r="12" spans="2:12" s="1" customFormat="1" ht="11.25">
      <c r="B12" s="31"/>
      <c r="L12" s="31"/>
    </row>
    <row r="13" spans="2:12" s="1" customFormat="1" ht="12" customHeight="1">
      <c r="B13" s="31"/>
      <c r="D13" s="26" t="s">
        <v>18</v>
      </c>
      <c r="F13" s="24" t="s">
        <v>19</v>
      </c>
      <c r="I13" s="26" t="s">
        <v>20</v>
      </c>
      <c r="J13" s="24" t="s">
        <v>19</v>
      </c>
      <c r="L13" s="31"/>
    </row>
    <row r="14" spans="2:12" s="1" customFormat="1" ht="12" customHeight="1">
      <c r="B14" s="31"/>
      <c r="D14" s="26" t="s">
        <v>21</v>
      </c>
      <c r="F14" s="24" t="s">
        <v>22</v>
      </c>
      <c r="I14" s="26" t="s">
        <v>23</v>
      </c>
      <c r="J14" s="48" t="str">
        <f>'Rekapitulace stavby'!AN8</f>
        <v>28. 3. 2022</v>
      </c>
      <c r="L14" s="31"/>
    </row>
    <row r="15" spans="2:12" s="1" customFormat="1" ht="10.9" customHeight="1">
      <c r="B15" s="31"/>
      <c r="L15" s="31"/>
    </row>
    <row r="16" spans="2:12" s="1" customFormat="1" ht="12" customHeight="1">
      <c r="B16" s="31"/>
      <c r="D16" s="26" t="s">
        <v>25</v>
      </c>
      <c r="I16" s="26" t="s">
        <v>26</v>
      </c>
      <c r="J16" s="24" t="s">
        <v>19</v>
      </c>
      <c r="L16" s="31"/>
    </row>
    <row r="17" spans="2:12" s="1" customFormat="1" ht="18" customHeight="1">
      <c r="B17" s="31"/>
      <c r="E17" s="24" t="s">
        <v>440</v>
      </c>
      <c r="I17" s="26" t="s">
        <v>27</v>
      </c>
      <c r="J17" s="24" t="s">
        <v>19</v>
      </c>
      <c r="L17" s="31"/>
    </row>
    <row r="18" spans="2:12" s="1" customFormat="1" ht="6.95" customHeight="1">
      <c r="B18" s="31"/>
      <c r="L18" s="31"/>
    </row>
    <row r="19" spans="2:12" s="1" customFormat="1" ht="12" customHeight="1">
      <c r="B19" s="31"/>
      <c r="D19" s="26" t="s">
        <v>28</v>
      </c>
      <c r="I19" s="26" t="s">
        <v>26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319" t="str">
        <f>'Rekapitulace stavby'!E14</f>
        <v>Vyplň údaj</v>
      </c>
      <c r="F20" s="300"/>
      <c r="G20" s="300"/>
      <c r="H20" s="300"/>
      <c r="I20" s="26" t="s">
        <v>27</v>
      </c>
      <c r="J20" s="27" t="str">
        <f>'Rekapitulace stavby'!AN14</f>
        <v>Vyplň údaj</v>
      </c>
      <c r="L20" s="31"/>
    </row>
    <row r="21" spans="2:12" s="1" customFormat="1" ht="6.95" customHeight="1">
      <c r="B21" s="31"/>
      <c r="L21" s="31"/>
    </row>
    <row r="22" spans="2:12" s="1" customFormat="1" ht="12" customHeight="1">
      <c r="B22" s="31"/>
      <c r="D22" s="26" t="s">
        <v>30</v>
      </c>
      <c r="I22" s="26" t="s">
        <v>26</v>
      </c>
      <c r="J22" s="24" t="s">
        <v>157</v>
      </c>
      <c r="L22" s="31"/>
    </row>
    <row r="23" spans="2:12" s="1" customFormat="1" ht="18" customHeight="1">
      <c r="B23" s="31"/>
      <c r="E23" s="24" t="s">
        <v>33</v>
      </c>
      <c r="I23" s="26" t="s">
        <v>27</v>
      </c>
      <c r="J23" s="24" t="s">
        <v>158</v>
      </c>
      <c r="L23" s="31"/>
    </row>
    <row r="24" spans="2:12" s="1" customFormat="1" ht="6.95" customHeight="1">
      <c r="B24" s="31"/>
      <c r="L24" s="31"/>
    </row>
    <row r="25" spans="2:12" s="1" customFormat="1" ht="12" customHeight="1">
      <c r="B25" s="31"/>
      <c r="D25" s="26" t="s">
        <v>32</v>
      </c>
      <c r="I25" s="26" t="s">
        <v>26</v>
      </c>
      <c r="J25" s="24" t="s">
        <v>19</v>
      </c>
      <c r="L25" s="31"/>
    </row>
    <row r="26" spans="2:12" s="1" customFormat="1" ht="18" customHeight="1">
      <c r="B26" s="31"/>
      <c r="E26" s="24" t="s">
        <v>159</v>
      </c>
      <c r="I26" s="26" t="s">
        <v>27</v>
      </c>
      <c r="J26" s="24" t="s">
        <v>19</v>
      </c>
      <c r="L26" s="31"/>
    </row>
    <row r="27" spans="2:12" s="1" customFormat="1" ht="6.95" customHeight="1">
      <c r="B27" s="31"/>
      <c r="L27" s="31"/>
    </row>
    <row r="28" spans="2:12" s="1" customFormat="1" ht="12" customHeight="1">
      <c r="B28" s="31"/>
      <c r="D28" s="26" t="s">
        <v>34</v>
      </c>
      <c r="L28" s="31"/>
    </row>
    <row r="29" spans="2:12" s="7" customFormat="1" ht="16.5" customHeight="1">
      <c r="B29" s="90"/>
      <c r="E29" s="305" t="s">
        <v>19</v>
      </c>
      <c r="F29" s="305"/>
      <c r="G29" s="305"/>
      <c r="H29" s="305"/>
      <c r="L29" s="90"/>
    </row>
    <row r="30" spans="2:12" s="1" customFormat="1" ht="6.95" customHeight="1">
      <c r="B30" s="31"/>
      <c r="L30" s="31"/>
    </row>
    <row r="31" spans="2:12" s="1" customFormat="1" ht="6.95" customHeight="1">
      <c r="B31" s="31"/>
      <c r="D31" s="49"/>
      <c r="E31" s="49"/>
      <c r="F31" s="49"/>
      <c r="G31" s="49"/>
      <c r="H31" s="49"/>
      <c r="I31" s="49"/>
      <c r="J31" s="49"/>
      <c r="K31" s="49"/>
      <c r="L31" s="31"/>
    </row>
    <row r="32" spans="2:12" s="1" customFormat="1" ht="25.35" customHeight="1">
      <c r="B32" s="31"/>
      <c r="D32" s="91" t="s">
        <v>36</v>
      </c>
      <c r="J32" s="62">
        <f>ROUND(J115,2)</f>
        <v>0</v>
      </c>
      <c r="L32" s="31"/>
    </row>
    <row r="33" spans="2:12" s="1" customFormat="1" ht="6.95" customHeight="1">
      <c r="B33" s="31"/>
      <c r="D33" s="49"/>
      <c r="E33" s="49"/>
      <c r="F33" s="49"/>
      <c r="G33" s="49"/>
      <c r="H33" s="49"/>
      <c r="I33" s="49"/>
      <c r="J33" s="49"/>
      <c r="K33" s="49"/>
      <c r="L33" s="31"/>
    </row>
    <row r="34" spans="2:12" s="1" customFormat="1" ht="14.45" customHeight="1">
      <c r="B34" s="31"/>
      <c r="F34" s="34" t="s">
        <v>38</v>
      </c>
      <c r="I34" s="34" t="s">
        <v>37</v>
      </c>
      <c r="J34" s="34" t="s">
        <v>39</v>
      </c>
      <c r="L34" s="31"/>
    </row>
    <row r="35" spans="2:12" s="1" customFormat="1" ht="14.45" customHeight="1">
      <c r="B35" s="31"/>
      <c r="D35" s="51" t="s">
        <v>40</v>
      </c>
      <c r="E35" s="26" t="s">
        <v>41</v>
      </c>
      <c r="F35" s="82">
        <f>ROUND((SUM(BE115:BE352)),2)</f>
        <v>0</v>
      </c>
      <c r="I35" s="92">
        <v>0.21</v>
      </c>
      <c r="J35" s="82">
        <f>ROUND(((SUM(BE115:BE352))*I35),2)</f>
        <v>0</v>
      </c>
      <c r="L35" s="31"/>
    </row>
    <row r="36" spans="2:12" s="1" customFormat="1" ht="14.45" customHeight="1">
      <c r="B36" s="31"/>
      <c r="E36" s="26" t="s">
        <v>42</v>
      </c>
      <c r="F36" s="82">
        <f>ROUND((SUM(BF115:BF352)),2)</f>
        <v>0</v>
      </c>
      <c r="I36" s="92">
        <v>0.15</v>
      </c>
      <c r="J36" s="82">
        <f>ROUND(((SUM(BF115:BF352))*I36),2)</f>
        <v>0</v>
      </c>
      <c r="L36" s="31"/>
    </row>
    <row r="37" spans="2:12" s="1" customFormat="1" ht="14.45" customHeight="1" hidden="1">
      <c r="B37" s="31"/>
      <c r="E37" s="26" t="s">
        <v>43</v>
      </c>
      <c r="F37" s="82">
        <f>ROUND((SUM(BG115:BG352)),2)</f>
        <v>0</v>
      </c>
      <c r="I37" s="92">
        <v>0.21</v>
      </c>
      <c r="J37" s="82">
        <f>0</f>
        <v>0</v>
      </c>
      <c r="L37" s="31"/>
    </row>
    <row r="38" spans="2:12" s="1" customFormat="1" ht="14.45" customHeight="1" hidden="1">
      <c r="B38" s="31"/>
      <c r="E38" s="26" t="s">
        <v>44</v>
      </c>
      <c r="F38" s="82">
        <f>ROUND((SUM(BH115:BH352)),2)</f>
        <v>0</v>
      </c>
      <c r="I38" s="92">
        <v>0.15</v>
      </c>
      <c r="J38" s="82">
        <f>0</f>
        <v>0</v>
      </c>
      <c r="L38" s="31"/>
    </row>
    <row r="39" spans="2:12" s="1" customFormat="1" ht="14.45" customHeight="1" hidden="1">
      <c r="B39" s="31"/>
      <c r="E39" s="26" t="s">
        <v>45</v>
      </c>
      <c r="F39" s="82">
        <f>ROUND((SUM(BI115:BI352)),2)</f>
        <v>0</v>
      </c>
      <c r="I39" s="92">
        <v>0</v>
      </c>
      <c r="J39" s="82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93"/>
      <c r="D41" s="94" t="s">
        <v>46</v>
      </c>
      <c r="E41" s="53"/>
      <c r="F41" s="53"/>
      <c r="G41" s="95" t="s">
        <v>47</v>
      </c>
      <c r="H41" s="96" t="s">
        <v>48</v>
      </c>
      <c r="I41" s="53"/>
      <c r="J41" s="97">
        <f>SUM(J32:J39)</f>
        <v>0</v>
      </c>
      <c r="K41" s="98"/>
      <c r="L41" s="31"/>
    </row>
    <row r="42" spans="2:12" s="1" customFormat="1" ht="14.45" customHeigh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31"/>
    </row>
    <row r="46" spans="2:12" s="1" customFormat="1" ht="6.95" customHeight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31"/>
    </row>
    <row r="47" spans="2:12" s="1" customFormat="1" ht="24.95" customHeight="1">
      <c r="B47" s="31"/>
      <c r="C47" s="20" t="s">
        <v>160</v>
      </c>
      <c r="L47" s="31"/>
    </row>
    <row r="48" spans="2:12" s="1" customFormat="1" ht="6.95" customHeight="1">
      <c r="B48" s="31"/>
      <c r="L48" s="31"/>
    </row>
    <row r="49" spans="2:12" s="1" customFormat="1" ht="12" customHeight="1">
      <c r="B49" s="31"/>
      <c r="C49" s="26" t="s">
        <v>16</v>
      </c>
      <c r="L49" s="31"/>
    </row>
    <row r="50" spans="2:12" s="1" customFormat="1" ht="16.5" customHeight="1">
      <c r="B50" s="31"/>
      <c r="E50" s="316" t="str">
        <f>E7</f>
        <v>Rekonstrukce školní jídelny v budově č.p. 190</v>
      </c>
      <c r="F50" s="317"/>
      <c r="G50" s="317"/>
      <c r="H50" s="317"/>
      <c r="L50" s="31"/>
    </row>
    <row r="51" spans="2:12" ht="12" customHeight="1">
      <c r="B51" s="19"/>
      <c r="C51" s="26" t="s">
        <v>152</v>
      </c>
      <c r="L51" s="19"/>
    </row>
    <row r="52" spans="2:12" s="1" customFormat="1" ht="16.5" customHeight="1">
      <c r="B52" s="31"/>
      <c r="E52" s="316" t="s">
        <v>3031</v>
      </c>
      <c r="F52" s="318"/>
      <c r="G52" s="318"/>
      <c r="H52" s="318"/>
      <c r="L52" s="31"/>
    </row>
    <row r="53" spans="2:12" s="1" customFormat="1" ht="12" customHeight="1">
      <c r="B53" s="31"/>
      <c r="C53" s="26" t="s">
        <v>154</v>
      </c>
      <c r="L53" s="31"/>
    </row>
    <row r="54" spans="2:12" s="1" customFormat="1" ht="16.5" customHeight="1">
      <c r="B54" s="31"/>
      <c r="E54" s="282" t="str">
        <f>E11</f>
        <v>SO04a - Vytápění</v>
      </c>
      <c r="F54" s="318"/>
      <c r="G54" s="318"/>
      <c r="H54" s="318"/>
      <c r="L54" s="31"/>
    </row>
    <row r="55" spans="2:12" s="1" customFormat="1" ht="6.95" customHeight="1">
      <c r="B55" s="31"/>
      <c r="L55" s="31"/>
    </row>
    <row r="56" spans="2:12" s="1" customFormat="1" ht="12" customHeight="1">
      <c r="B56" s="31"/>
      <c r="C56" s="26" t="s">
        <v>21</v>
      </c>
      <c r="F56" s="24" t="str">
        <f>F14</f>
        <v xml:space="preserve"> </v>
      </c>
      <c r="I56" s="26" t="s">
        <v>23</v>
      </c>
      <c r="J56" s="48" t="str">
        <f>IF(J14="","",J14)</f>
        <v>28. 3. 2022</v>
      </c>
      <c r="L56" s="31"/>
    </row>
    <row r="57" spans="2:12" s="1" customFormat="1" ht="6.95" customHeight="1">
      <c r="B57" s="31"/>
      <c r="L57" s="31"/>
    </row>
    <row r="58" spans="2:12" s="1" customFormat="1" ht="25.7" customHeight="1">
      <c r="B58" s="31"/>
      <c r="C58" s="26" t="s">
        <v>25</v>
      </c>
      <c r="F58" s="24" t="str">
        <f>E17</f>
        <v>Město Jablunkov</v>
      </c>
      <c r="I58" s="26" t="s">
        <v>30</v>
      </c>
      <c r="J58" s="29" t="str">
        <f>E23</f>
        <v>Třinecká projekce, a. s.</v>
      </c>
      <c r="L58" s="31"/>
    </row>
    <row r="59" spans="2:12" s="1" customFormat="1" ht="15.2" customHeight="1">
      <c r="B59" s="31"/>
      <c r="C59" s="26" t="s">
        <v>28</v>
      </c>
      <c r="F59" s="24" t="str">
        <f>IF(E20="","",E20)</f>
        <v>Vyplň údaj</v>
      </c>
      <c r="I59" s="26" t="s">
        <v>32</v>
      </c>
      <c r="J59" s="29" t="str">
        <f>E26</f>
        <v>Radek Kultán</v>
      </c>
      <c r="L59" s="31"/>
    </row>
    <row r="60" spans="2:12" s="1" customFormat="1" ht="10.35" customHeight="1">
      <c r="B60" s="31"/>
      <c r="L60" s="31"/>
    </row>
    <row r="61" spans="2:12" s="1" customFormat="1" ht="29.25" customHeight="1">
      <c r="B61" s="31"/>
      <c r="C61" s="99" t="s">
        <v>161</v>
      </c>
      <c r="D61" s="93"/>
      <c r="E61" s="93"/>
      <c r="F61" s="93"/>
      <c r="G61" s="93"/>
      <c r="H61" s="93"/>
      <c r="I61" s="93"/>
      <c r="J61" s="100" t="s">
        <v>162</v>
      </c>
      <c r="K61" s="93"/>
      <c r="L61" s="31"/>
    </row>
    <row r="62" spans="2:12" s="1" customFormat="1" ht="10.35" customHeight="1">
      <c r="B62" s="31"/>
      <c r="L62" s="31"/>
    </row>
    <row r="63" spans="2:47" s="1" customFormat="1" ht="22.9" customHeight="1">
      <c r="B63" s="31"/>
      <c r="C63" s="101" t="s">
        <v>68</v>
      </c>
      <c r="J63" s="62">
        <f>J115</f>
        <v>0</v>
      </c>
      <c r="L63" s="31"/>
      <c r="AU63" s="16" t="s">
        <v>163</v>
      </c>
    </row>
    <row r="64" spans="2:12" s="8" customFormat="1" ht="24.95" customHeight="1">
      <c r="B64" s="102"/>
      <c r="D64" s="103" t="s">
        <v>3033</v>
      </c>
      <c r="E64" s="104"/>
      <c r="F64" s="104"/>
      <c r="G64" s="104"/>
      <c r="H64" s="104"/>
      <c r="I64" s="104"/>
      <c r="J64" s="105">
        <f>J116</f>
        <v>0</v>
      </c>
      <c r="L64" s="102"/>
    </row>
    <row r="65" spans="2:12" s="9" customFormat="1" ht="19.9" customHeight="1">
      <c r="B65" s="106"/>
      <c r="D65" s="107" t="s">
        <v>1004</v>
      </c>
      <c r="E65" s="108"/>
      <c r="F65" s="108"/>
      <c r="G65" s="108"/>
      <c r="H65" s="108"/>
      <c r="I65" s="108"/>
      <c r="J65" s="109">
        <f>J117</f>
        <v>0</v>
      </c>
      <c r="L65" s="106"/>
    </row>
    <row r="66" spans="2:12" s="9" customFormat="1" ht="19.9" customHeight="1">
      <c r="B66" s="106"/>
      <c r="D66" s="107" t="s">
        <v>3034</v>
      </c>
      <c r="E66" s="108"/>
      <c r="F66" s="108"/>
      <c r="G66" s="108"/>
      <c r="H66" s="108"/>
      <c r="I66" s="108"/>
      <c r="J66" s="109">
        <f>J136</f>
        <v>0</v>
      </c>
      <c r="L66" s="106"/>
    </row>
    <row r="67" spans="2:12" s="9" customFormat="1" ht="19.9" customHeight="1">
      <c r="B67" s="106"/>
      <c r="D67" s="107" t="s">
        <v>3035</v>
      </c>
      <c r="E67" s="108"/>
      <c r="F67" s="108"/>
      <c r="G67" s="108"/>
      <c r="H67" s="108"/>
      <c r="I67" s="108"/>
      <c r="J67" s="109">
        <f>J139</f>
        <v>0</v>
      </c>
      <c r="L67" s="106"/>
    </row>
    <row r="68" spans="2:12" s="9" customFormat="1" ht="19.9" customHeight="1">
      <c r="B68" s="106"/>
      <c r="D68" s="107" t="s">
        <v>3036</v>
      </c>
      <c r="E68" s="108"/>
      <c r="F68" s="108"/>
      <c r="G68" s="108"/>
      <c r="H68" s="108"/>
      <c r="I68" s="108"/>
      <c r="J68" s="109">
        <f>J150</f>
        <v>0</v>
      </c>
      <c r="L68" s="106"/>
    </row>
    <row r="69" spans="2:12" s="9" customFormat="1" ht="19.9" customHeight="1">
      <c r="B69" s="106"/>
      <c r="D69" s="107" t="s">
        <v>3037</v>
      </c>
      <c r="E69" s="108"/>
      <c r="F69" s="108"/>
      <c r="G69" s="108"/>
      <c r="H69" s="108"/>
      <c r="I69" s="108"/>
      <c r="J69" s="109">
        <f>J164</f>
        <v>0</v>
      </c>
      <c r="L69" s="106"/>
    </row>
    <row r="70" spans="2:12" s="9" customFormat="1" ht="19.9" customHeight="1">
      <c r="B70" s="106"/>
      <c r="D70" s="107" t="s">
        <v>3038</v>
      </c>
      <c r="E70" s="108"/>
      <c r="F70" s="108"/>
      <c r="G70" s="108"/>
      <c r="H70" s="108"/>
      <c r="I70" s="108"/>
      <c r="J70" s="109">
        <f>J178</f>
        <v>0</v>
      </c>
      <c r="L70" s="106"/>
    </row>
    <row r="71" spans="2:12" s="9" customFormat="1" ht="19.9" customHeight="1">
      <c r="B71" s="106"/>
      <c r="D71" s="107" t="s">
        <v>3039</v>
      </c>
      <c r="E71" s="108"/>
      <c r="F71" s="108"/>
      <c r="G71" s="108"/>
      <c r="H71" s="108"/>
      <c r="I71" s="108"/>
      <c r="J71" s="109">
        <f>J227</f>
        <v>0</v>
      </c>
      <c r="L71" s="106"/>
    </row>
    <row r="72" spans="2:12" s="9" customFormat="1" ht="19.9" customHeight="1">
      <c r="B72" s="106"/>
      <c r="D72" s="107" t="s">
        <v>3040</v>
      </c>
      <c r="E72" s="108"/>
      <c r="F72" s="108"/>
      <c r="G72" s="108"/>
      <c r="H72" s="108"/>
      <c r="I72" s="108"/>
      <c r="J72" s="109">
        <f>J229</f>
        <v>0</v>
      </c>
      <c r="L72" s="106"/>
    </row>
    <row r="73" spans="2:12" s="9" customFormat="1" ht="19.9" customHeight="1">
      <c r="B73" s="106"/>
      <c r="D73" s="107" t="s">
        <v>3041</v>
      </c>
      <c r="E73" s="108"/>
      <c r="F73" s="108"/>
      <c r="G73" s="108"/>
      <c r="H73" s="108"/>
      <c r="I73" s="108"/>
      <c r="J73" s="109">
        <f>J231</f>
        <v>0</v>
      </c>
      <c r="L73" s="106"/>
    </row>
    <row r="74" spans="2:12" s="9" customFormat="1" ht="19.9" customHeight="1">
      <c r="B74" s="106"/>
      <c r="D74" s="107" t="s">
        <v>3042</v>
      </c>
      <c r="E74" s="108"/>
      <c r="F74" s="108"/>
      <c r="G74" s="108"/>
      <c r="H74" s="108"/>
      <c r="I74" s="108"/>
      <c r="J74" s="109">
        <f>J234</f>
        <v>0</v>
      </c>
      <c r="L74" s="106"/>
    </row>
    <row r="75" spans="2:12" s="9" customFormat="1" ht="19.9" customHeight="1">
      <c r="B75" s="106"/>
      <c r="D75" s="107" t="s">
        <v>3043</v>
      </c>
      <c r="E75" s="108"/>
      <c r="F75" s="108"/>
      <c r="G75" s="108"/>
      <c r="H75" s="108"/>
      <c r="I75" s="108"/>
      <c r="J75" s="109">
        <f>J236</f>
        <v>0</v>
      </c>
      <c r="L75" s="106"/>
    </row>
    <row r="76" spans="2:12" s="8" customFormat="1" ht="24.95" customHeight="1">
      <c r="B76" s="102"/>
      <c r="D76" s="103" t="s">
        <v>3044</v>
      </c>
      <c r="E76" s="104"/>
      <c r="F76" s="104"/>
      <c r="G76" s="104"/>
      <c r="H76" s="104"/>
      <c r="I76" s="104"/>
      <c r="J76" s="105">
        <f>J263</f>
        <v>0</v>
      </c>
      <c r="L76" s="102"/>
    </row>
    <row r="77" spans="2:12" s="9" customFormat="1" ht="19.9" customHeight="1">
      <c r="B77" s="106"/>
      <c r="D77" s="107" t="s">
        <v>3045</v>
      </c>
      <c r="E77" s="108"/>
      <c r="F77" s="108"/>
      <c r="G77" s="108"/>
      <c r="H77" s="108"/>
      <c r="I77" s="108"/>
      <c r="J77" s="109">
        <f>J264</f>
        <v>0</v>
      </c>
      <c r="L77" s="106"/>
    </row>
    <row r="78" spans="2:12" s="9" customFormat="1" ht="19.9" customHeight="1">
      <c r="B78" s="106"/>
      <c r="D78" s="107" t="s">
        <v>3046</v>
      </c>
      <c r="E78" s="108"/>
      <c r="F78" s="108"/>
      <c r="G78" s="108"/>
      <c r="H78" s="108"/>
      <c r="I78" s="108"/>
      <c r="J78" s="109">
        <f>J280</f>
        <v>0</v>
      </c>
      <c r="L78" s="106"/>
    </row>
    <row r="79" spans="2:12" s="9" customFormat="1" ht="19.9" customHeight="1">
      <c r="B79" s="106"/>
      <c r="D79" s="107" t="s">
        <v>3047</v>
      </c>
      <c r="E79" s="108"/>
      <c r="F79" s="108"/>
      <c r="G79" s="108"/>
      <c r="H79" s="108"/>
      <c r="I79" s="108"/>
      <c r="J79" s="109">
        <f>J286</f>
        <v>0</v>
      </c>
      <c r="L79" s="106"/>
    </row>
    <row r="80" spans="2:12" s="9" customFormat="1" ht="19.9" customHeight="1">
      <c r="B80" s="106"/>
      <c r="D80" s="107" t="s">
        <v>3048</v>
      </c>
      <c r="E80" s="108"/>
      <c r="F80" s="108"/>
      <c r="G80" s="108"/>
      <c r="H80" s="108"/>
      <c r="I80" s="108"/>
      <c r="J80" s="109">
        <f>J302</f>
        <v>0</v>
      </c>
      <c r="L80" s="106"/>
    </row>
    <row r="81" spans="2:12" s="9" customFormat="1" ht="19.9" customHeight="1">
      <c r="B81" s="106"/>
      <c r="D81" s="107" t="s">
        <v>3049</v>
      </c>
      <c r="E81" s="108"/>
      <c r="F81" s="108"/>
      <c r="G81" s="108"/>
      <c r="H81" s="108"/>
      <c r="I81" s="108"/>
      <c r="J81" s="109">
        <f>J316</f>
        <v>0</v>
      </c>
      <c r="L81" s="106"/>
    </row>
    <row r="82" spans="2:12" s="9" customFormat="1" ht="19.9" customHeight="1">
      <c r="B82" s="106"/>
      <c r="D82" s="107" t="s">
        <v>3050</v>
      </c>
      <c r="E82" s="108"/>
      <c r="F82" s="108"/>
      <c r="G82" s="108"/>
      <c r="H82" s="108"/>
      <c r="I82" s="108"/>
      <c r="J82" s="109">
        <f>J318</f>
        <v>0</v>
      </c>
      <c r="L82" s="106"/>
    </row>
    <row r="83" spans="2:12" s="9" customFormat="1" ht="19.9" customHeight="1">
      <c r="B83" s="106"/>
      <c r="D83" s="107" t="s">
        <v>3051</v>
      </c>
      <c r="E83" s="108"/>
      <c r="F83" s="108"/>
      <c r="G83" s="108"/>
      <c r="H83" s="108"/>
      <c r="I83" s="108"/>
      <c r="J83" s="109">
        <f>J320</f>
        <v>0</v>
      </c>
      <c r="L83" s="106"/>
    </row>
    <row r="84" spans="2:12" s="8" customFormat="1" ht="24.95" customHeight="1">
      <c r="B84" s="102"/>
      <c r="D84" s="103" t="s">
        <v>3052</v>
      </c>
      <c r="E84" s="104"/>
      <c r="F84" s="104"/>
      <c r="G84" s="104"/>
      <c r="H84" s="104"/>
      <c r="I84" s="104"/>
      <c r="J84" s="105">
        <f>J328</f>
        <v>0</v>
      </c>
      <c r="L84" s="102"/>
    </row>
    <row r="85" spans="2:12" s="9" customFormat="1" ht="19.9" customHeight="1">
      <c r="B85" s="106"/>
      <c r="D85" s="107" t="s">
        <v>3053</v>
      </c>
      <c r="E85" s="108"/>
      <c r="F85" s="108"/>
      <c r="G85" s="108"/>
      <c r="H85" s="108"/>
      <c r="I85" s="108"/>
      <c r="J85" s="109">
        <f>J329</f>
        <v>0</v>
      </c>
      <c r="L85" s="106"/>
    </row>
    <row r="86" spans="2:12" s="8" customFormat="1" ht="24.95" customHeight="1">
      <c r="B86" s="102"/>
      <c r="D86" s="103" t="s">
        <v>3054</v>
      </c>
      <c r="E86" s="104"/>
      <c r="F86" s="104"/>
      <c r="G86" s="104"/>
      <c r="H86" s="104"/>
      <c r="I86" s="104"/>
      <c r="J86" s="105">
        <f>J331</f>
        <v>0</v>
      </c>
      <c r="L86" s="102"/>
    </row>
    <row r="87" spans="2:12" s="9" customFormat="1" ht="19.9" customHeight="1">
      <c r="B87" s="106"/>
      <c r="D87" s="107" t="s">
        <v>3055</v>
      </c>
      <c r="E87" s="108"/>
      <c r="F87" s="108"/>
      <c r="G87" s="108"/>
      <c r="H87" s="108"/>
      <c r="I87" s="108"/>
      <c r="J87" s="109">
        <f>J332</f>
        <v>0</v>
      </c>
      <c r="L87" s="106"/>
    </row>
    <row r="88" spans="2:12" s="9" customFormat="1" ht="19.9" customHeight="1">
      <c r="B88" s="106"/>
      <c r="D88" s="107" t="s">
        <v>3056</v>
      </c>
      <c r="E88" s="108"/>
      <c r="F88" s="108"/>
      <c r="G88" s="108"/>
      <c r="H88" s="108"/>
      <c r="I88" s="108"/>
      <c r="J88" s="109">
        <f>J334</f>
        <v>0</v>
      </c>
      <c r="L88" s="106"/>
    </row>
    <row r="89" spans="2:12" s="9" customFormat="1" ht="19.9" customHeight="1">
      <c r="B89" s="106"/>
      <c r="D89" s="107" t="s">
        <v>3057</v>
      </c>
      <c r="E89" s="108"/>
      <c r="F89" s="108"/>
      <c r="G89" s="108"/>
      <c r="H89" s="108"/>
      <c r="I89" s="108"/>
      <c r="J89" s="109">
        <f>J336</f>
        <v>0</v>
      </c>
      <c r="L89" s="106"/>
    </row>
    <row r="90" spans="2:12" s="9" customFormat="1" ht="19.9" customHeight="1">
      <c r="B90" s="106"/>
      <c r="D90" s="107" t="s">
        <v>3058</v>
      </c>
      <c r="E90" s="108"/>
      <c r="F90" s="108"/>
      <c r="G90" s="108"/>
      <c r="H90" s="108"/>
      <c r="I90" s="108"/>
      <c r="J90" s="109">
        <f>J339</f>
        <v>0</v>
      </c>
      <c r="L90" s="106"/>
    </row>
    <row r="91" spans="2:12" s="9" customFormat="1" ht="19.9" customHeight="1">
      <c r="B91" s="106"/>
      <c r="D91" s="107" t="s">
        <v>3059</v>
      </c>
      <c r="E91" s="108"/>
      <c r="F91" s="108"/>
      <c r="G91" s="108"/>
      <c r="H91" s="108"/>
      <c r="I91" s="108"/>
      <c r="J91" s="109">
        <f>J345</f>
        <v>0</v>
      </c>
      <c r="L91" s="106"/>
    </row>
    <row r="92" spans="2:12" s="8" customFormat="1" ht="24.95" customHeight="1">
      <c r="B92" s="102"/>
      <c r="D92" s="103" t="s">
        <v>3060</v>
      </c>
      <c r="E92" s="104"/>
      <c r="F92" s="104"/>
      <c r="G92" s="104"/>
      <c r="H92" s="104"/>
      <c r="I92" s="104"/>
      <c r="J92" s="105">
        <f>J348</f>
        <v>0</v>
      </c>
      <c r="L92" s="102"/>
    </row>
    <row r="93" spans="2:12" s="9" customFormat="1" ht="19.9" customHeight="1">
      <c r="B93" s="106"/>
      <c r="D93" s="107" t="s">
        <v>3061</v>
      </c>
      <c r="E93" s="108"/>
      <c r="F93" s="108"/>
      <c r="G93" s="108"/>
      <c r="H93" s="108"/>
      <c r="I93" s="108"/>
      <c r="J93" s="109">
        <f>J349</f>
        <v>0</v>
      </c>
      <c r="L93" s="106"/>
    </row>
    <row r="94" spans="2:12" s="1" customFormat="1" ht="21.75" customHeight="1">
      <c r="B94" s="31"/>
      <c r="L94" s="31"/>
    </row>
    <row r="95" spans="2:12" s="1" customFormat="1" ht="6.95" customHeight="1"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31"/>
    </row>
    <row r="99" spans="2:12" s="1" customFormat="1" ht="6.95" customHeight="1"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31"/>
    </row>
    <row r="100" spans="2:12" s="1" customFormat="1" ht="24.95" customHeight="1">
      <c r="B100" s="31"/>
      <c r="C100" s="20" t="s">
        <v>167</v>
      </c>
      <c r="L100" s="31"/>
    </row>
    <row r="101" spans="2:12" s="1" customFormat="1" ht="6.95" customHeight="1">
      <c r="B101" s="31"/>
      <c r="L101" s="31"/>
    </row>
    <row r="102" spans="2:12" s="1" customFormat="1" ht="12" customHeight="1">
      <c r="B102" s="31"/>
      <c r="C102" s="26" t="s">
        <v>16</v>
      </c>
      <c r="L102" s="31"/>
    </row>
    <row r="103" spans="2:12" s="1" customFormat="1" ht="16.5" customHeight="1">
      <c r="B103" s="31"/>
      <c r="E103" s="316" t="str">
        <f>E7</f>
        <v>Rekonstrukce školní jídelny v budově č.p. 190</v>
      </c>
      <c r="F103" s="317"/>
      <c r="G103" s="317"/>
      <c r="H103" s="317"/>
      <c r="L103" s="31"/>
    </row>
    <row r="104" spans="2:12" ht="12" customHeight="1">
      <c r="B104" s="19"/>
      <c r="C104" s="26" t="s">
        <v>152</v>
      </c>
      <c r="L104" s="19"/>
    </row>
    <row r="105" spans="2:12" s="1" customFormat="1" ht="16.5" customHeight="1">
      <c r="B105" s="31"/>
      <c r="E105" s="316" t="s">
        <v>3031</v>
      </c>
      <c r="F105" s="318"/>
      <c r="G105" s="318"/>
      <c r="H105" s="318"/>
      <c r="L105" s="31"/>
    </row>
    <row r="106" spans="2:12" s="1" customFormat="1" ht="12" customHeight="1">
      <c r="B106" s="31"/>
      <c r="C106" s="26" t="s">
        <v>154</v>
      </c>
      <c r="L106" s="31"/>
    </row>
    <row r="107" spans="2:12" s="1" customFormat="1" ht="16.5" customHeight="1">
      <c r="B107" s="31"/>
      <c r="E107" s="282" t="str">
        <f>E11</f>
        <v>SO04a - Vytápění</v>
      </c>
      <c r="F107" s="318"/>
      <c r="G107" s="318"/>
      <c r="H107" s="318"/>
      <c r="L107" s="31"/>
    </row>
    <row r="108" spans="2:12" s="1" customFormat="1" ht="6.95" customHeight="1">
      <c r="B108" s="31"/>
      <c r="L108" s="31"/>
    </row>
    <row r="109" spans="2:12" s="1" customFormat="1" ht="12" customHeight="1">
      <c r="B109" s="31"/>
      <c r="C109" s="26" t="s">
        <v>21</v>
      </c>
      <c r="F109" s="24" t="str">
        <f>F14</f>
        <v xml:space="preserve"> </v>
      </c>
      <c r="I109" s="26" t="s">
        <v>23</v>
      </c>
      <c r="J109" s="48" t="str">
        <f>IF(J14="","",J14)</f>
        <v>28. 3. 2022</v>
      </c>
      <c r="L109" s="31"/>
    </row>
    <row r="110" spans="2:12" s="1" customFormat="1" ht="6.95" customHeight="1">
      <c r="B110" s="31"/>
      <c r="L110" s="31"/>
    </row>
    <row r="111" spans="2:12" s="1" customFormat="1" ht="25.7" customHeight="1">
      <c r="B111" s="31"/>
      <c r="C111" s="26" t="s">
        <v>25</v>
      </c>
      <c r="F111" s="24" t="str">
        <f>E17</f>
        <v>Město Jablunkov</v>
      </c>
      <c r="I111" s="26" t="s">
        <v>30</v>
      </c>
      <c r="J111" s="29" t="str">
        <f>E23</f>
        <v>Třinecká projekce, a. s.</v>
      </c>
      <c r="L111" s="31"/>
    </row>
    <row r="112" spans="2:12" s="1" customFormat="1" ht="15.2" customHeight="1">
      <c r="B112" s="31"/>
      <c r="C112" s="26" t="s">
        <v>28</v>
      </c>
      <c r="F112" s="24" t="str">
        <f>IF(E20="","",E20)</f>
        <v>Vyplň údaj</v>
      </c>
      <c r="I112" s="26" t="s">
        <v>32</v>
      </c>
      <c r="J112" s="29" t="str">
        <f>E26</f>
        <v>Radek Kultán</v>
      </c>
      <c r="L112" s="31"/>
    </row>
    <row r="113" spans="2:12" s="1" customFormat="1" ht="10.35" customHeight="1">
      <c r="B113" s="31"/>
      <c r="L113" s="31"/>
    </row>
    <row r="114" spans="2:20" s="10" customFormat="1" ht="29.25" customHeight="1">
      <c r="B114" s="110"/>
      <c r="C114" s="111" t="s">
        <v>168</v>
      </c>
      <c r="D114" s="112" t="s">
        <v>55</v>
      </c>
      <c r="E114" s="112" t="s">
        <v>51</v>
      </c>
      <c r="F114" s="112" t="s">
        <v>52</v>
      </c>
      <c r="G114" s="112" t="s">
        <v>169</v>
      </c>
      <c r="H114" s="112" t="s">
        <v>170</v>
      </c>
      <c r="I114" s="112" t="s">
        <v>171</v>
      </c>
      <c r="J114" s="112" t="s">
        <v>162</v>
      </c>
      <c r="K114" s="113" t="s">
        <v>172</v>
      </c>
      <c r="L114" s="110"/>
      <c r="M114" s="55" t="s">
        <v>19</v>
      </c>
      <c r="N114" s="56" t="s">
        <v>40</v>
      </c>
      <c r="O114" s="56" t="s">
        <v>173</v>
      </c>
      <c r="P114" s="56" t="s">
        <v>174</v>
      </c>
      <c r="Q114" s="56" t="s">
        <v>175</v>
      </c>
      <c r="R114" s="56" t="s">
        <v>176</v>
      </c>
      <c r="S114" s="56" t="s">
        <v>177</v>
      </c>
      <c r="T114" s="57" t="s">
        <v>178</v>
      </c>
    </row>
    <row r="115" spans="2:63" s="1" customFormat="1" ht="22.9" customHeight="1">
      <c r="B115" s="31"/>
      <c r="C115" s="60" t="s">
        <v>179</v>
      </c>
      <c r="J115" s="114">
        <f>BK115</f>
        <v>0</v>
      </c>
      <c r="L115" s="31"/>
      <c r="M115" s="58"/>
      <c r="N115" s="49"/>
      <c r="O115" s="49"/>
      <c r="P115" s="115">
        <f>P116+P263+P328+P331+P348</f>
        <v>0</v>
      </c>
      <c r="Q115" s="49"/>
      <c r="R115" s="115">
        <f>R116+R263+R328+R331+R348</f>
        <v>0</v>
      </c>
      <c r="S115" s="49"/>
      <c r="T115" s="116">
        <f>T116+T263+T328+T331+T348</f>
        <v>0</v>
      </c>
      <c r="AT115" s="16" t="s">
        <v>69</v>
      </c>
      <c r="AU115" s="16" t="s">
        <v>163</v>
      </c>
      <c r="BK115" s="117">
        <f>BK116+BK263+BK328+BK331+BK348</f>
        <v>0</v>
      </c>
    </row>
    <row r="116" spans="2:63" s="11" customFormat="1" ht="25.9" customHeight="1">
      <c r="B116" s="118"/>
      <c r="D116" s="119" t="s">
        <v>69</v>
      </c>
      <c r="E116" s="120" t="s">
        <v>3062</v>
      </c>
      <c r="F116" s="120" t="s">
        <v>3063</v>
      </c>
      <c r="I116" s="121"/>
      <c r="J116" s="122">
        <f>BK116</f>
        <v>0</v>
      </c>
      <c r="L116" s="118"/>
      <c r="M116" s="123"/>
      <c r="P116" s="124">
        <f>P117+P136+P139+P150+P164+P178+P227+P229+P231+P234+P236</f>
        <v>0</v>
      </c>
      <c r="R116" s="124">
        <f>R117+R136+R139+R150+R164+R178+R227+R229+R231+R234+R236</f>
        <v>0</v>
      </c>
      <c r="T116" s="125">
        <f>T117+T136+T139+T150+T164+T178+T227+T229+T231+T234+T236</f>
        <v>0</v>
      </c>
      <c r="AR116" s="119" t="s">
        <v>77</v>
      </c>
      <c r="AT116" s="126" t="s">
        <v>69</v>
      </c>
      <c r="AU116" s="126" t="s">
        <v>70</v>
      </c>
      <c r="AY116" s="119" t="s">
        <v>182</v>
      </c>
      <c r="BK116" s="127">
        <f>BK117+BK136+BK139+BK150+BK164+BK178+BK227+BK229+BK231+BK234+BK236</f>
        <v>0</v>
      </c>
    </row>
    <row r="117" spans="2:63" s="11" customFormat="1" ht="22.9" customHeight="1">
      <c r="B117" s="118"/>
      <c r="D117" s="119" t="s">
        <v>69</v>
      </c>
      <c r="E117" s="128" t="s">
        <v>1087</v>
      </c>
      <c r="F117" s="128" t="s">
        <v>1088</v>
      </c>
      <c r="I117" s="121"/>
      <c r="J117" s="129">
        <f>BK117</f>
        <v>0</v>
      </c>
      <c r="L117" s="118"/>
      <c r="M117" s="123"/>
      <c r="P117" s="124">
        <f>SUM(P118:P135)</f>
        <v>0</v>
      </c>
      <c r="R117" s="124">
        <f>SUM(R118:R135)</f>
        <v>0</v>
      </c>
      <c r="T117" s="125">
        <f>SUM(T118:T135)</f>
        <v>0</v>
      </c>
      <c r="AR117" s="119" t="s">
        <v>79</v>
      </c>
      <c r="AT117" s="126" t="s">
        <v>69</v>
      </c>
      <c r="AU117" s="126" t="s">
        <v>77</v>
      </c>
      <c r="AY117" s="119" t="s">
        <v>182</v>
      </c>
      <c r="BK117" s="127">
        <f>SUM(BK118:BK135)</f>
        <v>0</v>
      </c>
    </row>
    <row r="118" spans="2:65" s="1" customFormat="1" ht="21.75" customHeight="1">
      <c r="B118" s="31"/>
      <c r="C118" s="130" t="s">
        <v>7</v>
      </c>
      <c r="D118" s="130" t="s">
        <v>185</v>
      </c>
      <c r="E118" s="131" t="s">
        <v>3064</v>
      </c>
      <c r="F118" s="132" t="s">
        <v>3065</v>
      </c>
      <c r="G118" s="133" t="s">
        <v>292</v>
      </c>
      <c r="H118" s="134">
        <v>5</v>
      </c>
      <c r="I118" s="135"/>
      <c r="J118" s="136">
        <f aca="true" t="shared" si="0" ref="J118:J135">ROUND(I118*H118,2)</f>
        <v>0</v>
      </c>
      <c r="K118" s="132" t="s">
        <v>3066</v>
      </c>
      <c r="L118" s="31"/>
      <c r="M118" s="137" t="s">
        <v>19</v>
      </c>
      <c r="N118" s="138" t="s">
        <v>41</v>
      </c>
      <c r="P118" s="139">
        <f aca="true" t="shared" si="1" ref="P118:P135">O118*H118</f>
        <v>0</v>
      </c>
      <c r="Q118" s="139">
        <v>0</v>
      </c>
      <c r="R118" s="139">
        <f aca="true" t="shared" si="2" ref="R118:R135">Q118*H118</f>
        <v>0</v>
      </c>
      <c r="S118" s="139">
        <v>0</v>
      </c>
      <c r="T118" s="140">
        <f aca="true" t="shared" si="3" ref="T118:T135">S118*H118</f>
        <v>0</v>
      </c>
      <c r="AR118" s="141" t="s">
        <v>336</v>
      </c>
      <c r="AT118" s="141" t="s">
        <v>185</v>
      </c>
      <c r="AU118" s="141" t="s">
        <v>79</v>
      </c>
      <c r="AY118" s="16" t="s">
        <v>182</v>
      </c>
      <c r="BE118" s="142">
        <f aca="true" t="shared" si="4" ref="BE118:BE135">IF(N118="základní",J118,0)</f>
        <v>0</v>
      </c>
      <c r="BF118" s="142">
        <f aca="true" t="shared" si="5" ref="BF118:BF135">IF(N118="snížená",J118,0)</f>
        <v>0</v>
      </c>
      <c r="BG118" s="142">
        <f aca="true" t="shared" si="6" ref="BG118:BG135">IF(N118="zákl. přenesená",J118,0)</f>
        <v>0</v>
      </c>
      <c r="BH118" s="142">
        <f aca="true" t="shared" si="7" ref="BH118:BH135">IF(N118="sníž. přenesená",J118,0)</f>
        <v>0</v>
      </c>
      <c r="BI118" s="142">
        <f aca="true" t="shared" si="8" ref="BI118:BI135">IF(N118="nulová",J118,0)</f>
        <v>0</v>
      </c>
      <c r="BJ118" s="16" t="s">
        <v>77</v>
      </c>
      <c r="BK118" s="142">
        <f aca="true" t="shared" si="9" ref="BK118:BK135">ROUND(I118*H118,2)</f>
        <v>0</v>
      </c>
      <c r="BL118" s="16" t="s">
        <v>336</v>
      </c>
      <c r="BM118" s="141" t="s">
        <v>3067</v>
      </c>
    </row>
    <row r="119" spans="2:65" s="1" customFormat="1" ht="21.75" customHeight="1">
      <c r="B119" s="31"/>
      <c r="C119" s="130" t="s">
        <v>374</v>
      </c>
      <c r="D119" s="130" t="s">
        <v>185</v>
      </c>
      <c r="E119" s="131" t="s">
        <v>3068</v>
      </c>
      <c r="F119" s="132" t="s">
        <v>3069</v>
      </c>
      <c r="G119" s="133" t="s">
        <v>292</v>
      </c>
      <c r="H119" s="134">
        <v>21</v>
      </c>
      <c r="I119" s="135"/>
      <c r="J119" s="136">
        <f t="shared" si="0"/>
        <v>0</v>
      </c>
      <c r="K119" s="132" t="s">
        <v>3066</v>
      </c>
      <c r="L119" s="31"/>
      <c r="M119" s="137" t="s">
        <v>19</v>
      </c>
      <c r="N119" s="138" t="s">
        <v>41</v>
      </c>
      <c r="P119" s="139">
        <f t="shared" si="1"/>
        <v>0</v>
      </c>
      <c r="Q119" s="139">
        <v>0</v>
      </c>
      <c r="R119" s="139">
        <f t="shared" si="2"/>
        <v>0</v>
      </c>
      <c r="S119" s="139">
        <v>0</v>
      </c>
      <c r="T119" s="140">
        <f t="shared" si="3"/>
        <v>0</v>
      </c>
      <c r="AR119" s="141" t="s">
        <v>336</v>
      </c>
      <c r="AT119" s="141" t="s">
        <v>185</v>
      </c>
      <c r="AU119" s="141" t="s">
        <v>79</v>
      </c>
      <c r="AY119" s="16" t="s">
        <v>182</v>
      </c>
      <c r="BE119" s="142">
        <f t="shared" si="4"/>
        <v>0</v>
      </c>
      <c r="BF119" s="142">
        <f t="shared" si="5"/>
        <v>0</v>
      </c>
      <c r="BG119" s="142">
        <f t="shared" si="6"/>
        <v>0</v>
      </c>
      <c r="BH119" s="142">
        <f t="shared" si="7"/>
        <v>0</v>
      </c>
      <c r="BI119" s="142">
        <f t="shared" si="8"/>
        <v>0</v>
      </c>
      <c r="BJ119" s="16" t="s">
        <v>77</v>
      </c>
      <c r="BK119" s="142">
        <f t="shared" si="9"/>
        <v>0</v>
      </c>
      <c r="BL119" s="16" t="s">
        <v>336</v>
      </c>
      <c r="BM119" s="141" t="s">
        <v>3070</v>
      </c>
    </row>
    <row r="120" spans="2:65" s="1" customFormat="1" ht="21.75" customHeight="1">
      <c r="B120" s="31"/>
      <c r="C120" s="130" t="s">
        <v>379</v>
      </c>
      <c r="D120" s="130" t="s">
        <v>185</v>
      </c>
      <c r="E120" s="131" t="s">
        <v>3071</v>
      </c>
      <c r="F120" s="132" t="s">
        <v>3072</v>
      </c>
      <c r="G120" s="133" t="s">
        <v>292</v>
      </c>
      <c r="H120" s="134">
        <v>24</v>
      </c>
      <c r="I120" s="135"/>
      <c r="J120" s="136">
        <f t="shared" si="0"/>
        <v>0</v>
      </c>
      <c r="K120" s="132" t="s">
        <v>3066</v>
      </c>
      <c r="L120" s="31"/>
      <c r="M120" s="137" t="s">
        <v>19</v>
      </c>
      <c r="N120" s="138" t="s">
        <v>41</v>
      </c>
      <c r="P120" s="139">
        <f t="shared" si="1"/>
        <v>0</v>
      </c>
      <c r="Q120" s="139">
        <v>0</v>
      </c>
      <c r="R120" s="139">
        <f t="shared" si="2"/>
        <v>0</v>
      </c>
      <c r="S120" s="139">
        <v>0</v>
      </c>
      <c r="T120" s="140">
        <f t="shared" si="3"/>
        <v>0</v>
      </c>
      <c r="AR120" s="141" t="s">
        <v>336</v>
      </c>
      <c r="AT120" s="141" t="s">
        <v>185</v>
      </c>
      <c r="AU120" s="141" t="s">
        <v>79</v>
      </c>
      <c r="AY120" s="16" t="s">
        <v>182</v>
      </c>
      <c r="BE120" s="142">
        <f t="shared" si="4"/>
        <v>0</v>
      </c>
      <c r="BF120" s="142">
        <f t="shared" si="5"/>
        <v>0</v>
      </c>
      <c r="BG120" s="142">
        <f t="shared" si="6"/>
        <v>0</v>
      </c>
      <c r="BH120" s="142">
        <f t="shared" si="7"/>
        <v>0</v>
      </c>
      <c r="BI120" s="142">
        <f t="shared" si="8"/>
        <v>0</v>
      </c>
      <c r="BJ120" s="16" t="s">
        <v>77</v>
      </c>
      <c r="BK120" s="142">
        <f t="shared" si="9"/>
        <v>0</v>
      </c>
      <c r="BL120" s="16" t="s">
        <v>336</v>
      </c>
      <c r="BM120" s="141" t="s">
        <v>3073</v>
      </c>
    </row>
    <row r="121" spans="2:65" s="1" customFormat="1" ht="21.75" customHeight="1">
      <c r="B121" s="31"/>
      <c r="C121" s="130" t="s">
        <v>386</v>
      </c>
      <c r="D121" s="130" t="s">
        <v>185</v>
      </c>
      <c r="E121" s="131" t="s">
        <v>3074</v>
      </c>
      <c r="F121" s="132" t="s">
        <v>3075</v>
      </c>
      <c r="G121" s="133" t="s">
        <v>292</v>
      </c>
      <c r="H121" s="134">
        <v>37</v>
      </c>
      <c r="I121" s="135"/>
      <c r="J121" s="136">
        <f t="shared" si="0"/>
        <v>0</v>
      </c>
      <c r="K121" s="132" t="s">
        <v>3066</v>
      </c>
      <c r="L121" s="31"/>
      <c r="M121" s="137" t="s">
        <v>19</v>
      </c>
      <c r="N121" s="138" t="s">
        <v>41</v>
      </c>
      <c r="P121" s="139">
        <f t="shared" si="1"/>
        <v>0</v>
      </c>
      <c r="Q121" s="139">
        <v>0</v>
      </c>
      <c r="R121" s="139">
        <f t="shared" si="2"/>
        <v>0</v>
      </c>
      <c r="S121" s="139">
        <v>0</v>
      </c>
      <c r="T121" s="140">
        <f t="shared" si="3"/>
        <v>0</v>
      </c>
      <c r="AR121" s="141" t="s">
        <v>336</v>
      </c>
      <c r="AT121" s="141" t="s">
        <v>185</v>
      </c>
      <c r="AU121" s="141" t="s">
        <v>79</v>
      </c>
      <c r="AY121" s="16" t="s">
        <v>182</v>
      </c>
      <c r="BE121" s="142">
        <f t="shared" si="4"/>
        <v>0</v>
      </c>
      <c r="BF121" s="142">
        <f t="shared" si="5"/>
        <v>0</v>
      </c>
      <c r="BG121" s="142">
        <f t="shared" si="6"/>
        <v>0</v>
      </c>
      <c r="BH121" s="142">
        <f t="shared" si="7"/>
        <v>0</v>
      </c>
      <c r="BI121" s="142">
        <f t="shared" si="8"/>
        <v>0</v>
      </c>
      <c r="BJ121" s="16" t="s">
        <v>77</v>
      </c>
      <c r="BK121" s="142">
        <f t="shared" si="9"/>
        <v>0</v>
      </c>
      <c r="BL121" s="16" t="s">
        <v>336</v>
      </c>
      <c r="BM121" s="141" t="s">
        <v>3076</v>
      </c>
    </row>
    <row r="122" spans="2:65" s="1" customFormat="1" ht="21.75" customHeight="1">
      <c r="B122" s="31"/>
      <c r="C122" s="130" t="s">
        <v>390</v>
      </c>
      <c r="D122" s="130" t="s">
        <v>185</v>
      </c>
      <c r="E122" s="131" t="s">
        <v>3077</v>
      </c>
      <c r="F122" s="132" t="s">
        <v>3078</v>
      </c>
      <c r="G122" s="133" t="s">
        <v>292</v>
      </c>
      <c r="H122" s="134">
        <v>149</v>
      </c>
      <c r="I122" s="135"/>
      <c r="J122" s="136">
        <f t="shared" si="0"/>
        <v>0</v>
      </c>
      <c r="K122" s="132" t="s">
        <v>3066</v>
      </c>
      <c r="L122" s="31"/>
      <c r="M122" s="137" t="s">
        <v>19</v>
      </c>
      <c r="N122" s="138" t="s">
        <v>41</v>
      </c>
      <c r="P122" s="139">
        <f t="shared" si="1"/>
        <v>0</v>
      </c>
      <c r="Q122" s="139">
        <v>0</v>
      </c>
      <c r="R122" s="139">
        <f t="shared" si="2"/>
        <v>0</v>
      </c>
      <c r="S122" s="139">
        <v>0</v>
      </c>
      <c r="T122" s="140">
        <f t="shared" si="3"/>
        <v>0</v>
      </c>
      <c r="AR122" s="141" t="s">
        <v>336</v>
      </c>
      <c r="AT122" s="141" t="s">
        <v>185</v>
      </c>
      <c r="AU122" s="141" t="s">
        <v>79</v>
      </c>
      <c r="AY122" s="16" t="s">
        <v>182</v>
      </c>
      <c r="BE122" s="142">
        <f t="shared" si="4"/>
        <v>0</v>
      </c>
      <c r="BF122" s="142">
        <f t="shared" si="5"/>
        <v>0</v>
      </c>
      <c r="BG122" s="142">
        <f t="shared" si="6"/>
        <v>0</v>
      </c>
      <c r="BH122" s="142">
        <f t="shared" si="7"/>
        <v>0</v>
      </c>
      <c r="BI122" s="142">
        <f t="shared" si="8"/>
        <v>0</v>
      </c>
      <c r="BJ122" s="16" t="s">
        <v>77</v>
      </c>
      <c r="BK122" s="142">
        <f t="shared" si="9"/>
        <v>0</v>
      </c>
      <c r="BL122" s="16" t="s">
        <v>336</v>
      </c>
      <c r="BM122" s="141" t="s">
        <v>3079</v>
      </c>
    </row>
    <row r="123" spans="2:65" s="1" customFormat="1" ht="21.75" customHeight="1">
      <c r="B123" s="31"/>
      <c r="C123" s="130" t="s">
        <v>401</v>
      </c>
      <c r="D123" s="130" t="s">
        <v>185</v>
      </c>
      <c r="E123" s="131" t="s">
        <v>3080</v>
      </c>
      <c r="F123" s="132" t="s">
        <v>3081</v>
      </c>
      <c r="G123" s="133" t="s">
        <v>292</v>
      </c>
      <c r="H123" s="134">
        <v>8</v>
      </c>
      <c r="I123" s="135"/>
      <c r="J123" s="136">
        <f t="shared" si="0"/>
        <v>0</v>
      </c>
      <c r="K123" s="132" t="s">
        <v>3066</v>
      </c>
      <c r="L123" s="31"/>
      <c r="M123" s="137" t="s">
        <v>19</v>
      </c>
      <c r="N123" s="138" t="s">
        <v>41</v>
      </c>
      <c r="P123" s="139">
        <f t="shared" si="1"/>
        <v>0</v>
      </c>
      <c r="Q123" s="139">
        <v>0</v>
      </c>
      <c r="R123" s="139">
        <f t="shared" si="2"/>
        <v>0</v>
      </c>
      <c r="S123" s="139">
        <v>0</v>
      </c>
      <c r="T123" s="140">
        <f t="shared" si="3"/>
        <v>0</v>
      </c>
      <c r="AR123" s="141" t="s">
        <v>336</v>
      </c>
      <c r="AT123" s="141" t="s">
        <v>185</v>
      </c>
      <c r="AU123" s="141" t="s">
        <v>79</v>
      </c>
      <c r="AY123" s="16" t="s">
        <v>182</v>
      </c>
      <c r="BE123" s="142">
        <f t="shared" si="4"/>
        <v>0</v>
      </c>
      <c r="BF123" s="142">
        <f t="shared" si="5"/>
        <v>0</v>
      </c>
      <c r="BG123" s="142">
        <f t="shared" si="6"/>
        <v>0</v>
      </c>
      <c r="BH123" s="142">
        <f t="shared" si="7"/>
        <v>0</v>
      </c>
      <c r="BI123" s="142">
        <f t="shared" si="8"/>
        <v>0</v>
      </c>
      <c r="BJ123" s="16" t="s">
        <v>77</v>
      </c>
      <c r="BK123" s="142">
        <f t="shared" si="9"/>
        <v>0</v>
      </c>
      <c r="BL123" s="16" t="s">
        <v>336</v>
      </c>
      <c r="BM123" s="141" t="s">
        <v>3082</v>
      </c>
    </row>
    <row r="124" spans="2:65" s="1" customFormat="1" ht="24.2" customHeight="1">
      <c r="B124" s="31"/>
      <c r="C124" s="130" t="s">
        <v>405</v>
      </c>
      <c r="D124" s="130" t="s">
        <v>185</v>
      </c>
      <c r="E124" s="131" t="s">
        <v>3083</v>
      </c>
      <c r="F124" s="132" t="s">
        <v>3084</v>
      </c>
      <c r="G124" s="133" t="s">
        <v>207</v>
      </c>
      <c r="H124" s="134">
        <v>4</v>
      </c>
      <c r="I124" s="135"/>
      <c r="J124" s="136">
        <f t="shared" si="0"/>
        <v>0</v>
      </c>
      <c r="K124" s="132" t="s">
        <v>3066</v>
      </c>
      <c r="L124" s="31"/>
      <c r="M124" s="137" t="s">
        <v>19</v>
      </c>
      <c r="N124" s="138" t="s">
        <v>41</v>
      </c>
      <c r="P124" s="139">
        <f t="shared" si="1"/>
        <v>0</v>
      </c>
      <c r="Q124" s="139">
        <v>0</v>
      </c>
      <c r="R124" s="139">
        <f t="shared" si="2"/>
        <v>0</v>
      </c>
      <c r="S124" s="139">
        <v>0</v>
      </c>
      <c r="T124" s="140">
        <f t="shared" si="3"/>
        <v>0</v>
      </c>
      <c r="AR124" s="141" t="s">
        <v>336</v>
      </c>
      <c r="AT124" s="141" t="s">
        <v>185</v>
      </c>
      <c r="AU124" s="141" t="s">
        <v>79</v>
      </c>
      <c r="AY124" s="16" t="s">
        <v>182</v>
      </c>
      <c r="BE124" s="142">
        <f t="shared" si="4"/>
        <v>0</v>
      </c>
      <c r="BF124" s="142">
        <f t="shared" si="5"/>
        <v>0</v>
      </c>
      <c r="BG124" s="142">
        <f t="shared" si="6"/>
        <v>0</v>
      </c>
      <c r="BH124" s="142">
        <f t="shared" si="7"/>
        <v>0</v>
      </c>
      <c r="BI124" s="142">
        <f t="shared" si="8"/>
        <v>0</v>
      </c>
      <c r="BJ124" s="16" t="s">
        <v>77</v>
      </c>
      <c r="BK124" s="142">
        <f t="shared" si="9"/>
        <v>0</v>
      </c>
      <c r="BL124" s="16" t="s">
        <v>336</v>
      </c>
      <c r="BM124" s="141" t="s">
        <v>3085</v>
      </c>
    </row>
    <row r="125" spans="2:65" s="1" customFormat="1" ht="16.5" customHeight="1">
      <c r="B125" s="31"/>
      <c r="C125" s="130" t="s">
        <v>413</v>
      </c>
      <c r="D125" s="130" t="s">
        <v>185</v>
      </c>
      <c r="E125" s="131" t="s">
        <v>3086</v>
      </c>
      <c r="F125" s="132" t="s">
        <v>3087</v>
      </c>
      <c r="G125" s="133" t="s">
        <v>292</v>
      </c>
      <c r="H125" s="134">
        <v>87</v>
      </c>
      <c r="I125" s="135"/>
      <c r="J125" s="136">
        <f t="shared" si="0"/>
        <v>0</v>
      </c>
      <c r="K125" s="132" t="s">
        <v>3066</v>
      </c>
      <c r="L125" s="31"/>
      <c r="M125" s="137" t="s">
        <v>19</v>
      </c>
      <c r="N125" s="138" t="s">
        <v>41</v>
      </c>
      <c r="P125" s="139">
        <f t="shared" si="1"/>
        <v>0</v>
      </c>
      <c r="Q125" s="139">
        <v>0</v>
      </c>
      <c r="R125" s="139">
        <f t="shared" si="2"/>
        <v>0</v>
      </c>
      <c r="S125" s="139">
        <v>0</v>
      </c>
      <c r="T125" s="140">
        <f t="shared" si="3"/>
        <v>0</v>
      </c>
      <c r="AR125" s="141" t="s">
        <v>336</v>
      </c>
      <c r="AT125" s="141" t="s">
        <v>185</v>
      </c>
      <c r="AU125" s="141" t="s">
        <v>79</v>
      </c>
      <c r="AY125" s="16" t="s">
        <v>182</v>
      </c>
      <c r="BE125" s="142">
        <f t="shared" si="4"/>
        <v>0</v>
      </c>
      <c r="BF125" s="142">
        <f t="shared" si="5"/>
        <v>0</v>
      </c>
      <c r="BG125" s="142">
        <f t="shared" si="6"/>
        <v>0</v>
      </c>
      <c r="BH125" s="142">
        <f t="shared" si="7"/>
        <v>0</v>
      </c>
      <c r="BI125" s="142">
        <f t="shared" si="8"/>
        <v>0</v>
      </c>
      <c r="BJ125" s="16" t="s">
        <v>77</v>
      </c>
      <c r="BK125" s="142">
        <f t="shared" si="9"/>
        <v>0</v>
      </c>
      <c r="BL125" s="16" t="s">
        <v>336</v>
      </c>
      <c r="BM125" s="141" t="s">
        <v>3088</v>
      </c>
    </row>
    <row r="126" spans="2:65" s="1" customFormat="1" ht="16.5" customHeight="1">
      <c r="B126" s="31"/>
      <c r="C126" s="130" t="s">
        <v>415</v>
      </c>
      <c r="D126" s="130" t="s">
        <v>185</v>
      </c>
      <c r="E126" s="131" t="s">
        <v>3089</v>
      </c>
      <c r="F126" s="132" t="s">
        <v>3090</v>
      </c>
      <c r="G126" s="133" t="s">
        <v>292</v>
      </c>
      <c r="H126" s="134">
        <v>157</v>
      </c>
      <c r="I126" s="135"/>
      <c r="J126" s="136">
        <f t="shared" si="0"/>
        <v>0</v>
      </c>
      <c r="K126" s="132" t="s">
        <v>3066</v>
      </c>
      <c r="L126" s="31"/>
      <c r="M126" s="137" t="s">
        <v>19</v>
      </c>
      <c r="N126" s="138" t="s">
        <v>41</v>
      </c>
      <c r="P126" s="139">
        <f t="shared" si="1"/>
        <v>0</v>
      </c>
      <c r="Q126" s="139">
        <v>0</v>
      </c>
      <c r="R126" s="139">
        <f t="shared" si="2"/>
        <v>0</v>
      </c>
      <c r="S126" s="139">
        <v>0</v>
      </c>
      <c r="T126" s="140">
        <f t="shared" si="3"/>
        <v>0</v>
      </c>
      <c r="AR126" s="141" t="s">
        <v>336</v>
      </c>
      <c r="AT126" s="141" t="s">
        <v>185</v>
      </c>
      <c r="AU126" s="141" t="s">
        <v>79</v>
      </c>
      <c r="AY126" s="16" t="s">
        <v>182</v>
      </c>
      <c r="BE126" s="142">
        <f t="shared" si="4"/>
        <v>0</v>
      </c>
      <c r="BF126" s="142">
        <f t="shared" si="5"/>
        <v>0</v>
      </c>
      <c r="BG126" s="142">
        <f t="shared" si="6"/>
        <v>0</v>
      </c>
      <c r="BH126" s="142">
        <f t="shared" si="7"/>
        <v>0</v>
      </c>
      <c r="BI126" s="142">
        <f t="shared" si="8"/>
        <v>0</v>
      </c>
      <c r="BJ126" s="16" t="s">
        <v>77</v>
      </c>
      <c r="BK126" s="142">
        <f t="shared" si="9"/>
        <v>0</v>
      </c>
      <c r="BL126" s="16" t="s">
        <v>336</v>
      </c>
      <c r="BM126" s="141" t="s">
        <v>3091</v>
      </c>
    </row>
    <row r="127" spans="2:65" s="1" customFormat="1" ht="21.75" customHeight="1">
      <c r="B127" s="31"/>
      <c r="C127" s="130" t="s">
        <v>421</v>
      </c>
      <c r="D127" s="130" t="s">
        <v>185</v>
      </c>
      <c r="E127" s="131" t="s">
        <v>3092</v>
      </c>
      <c r="F127" s="132" t="s">
        <v>3093</v>
      </c>
      <c r="G127" s="133" t="s">
        <v>286</v>
      </c>
      <c r="H127" s="134">
        <v>30</v>
      </c>
      <c r="I127" s="135"/>
      <c r="J127" s="136">
        <f t="shared" si="0"/>
        <v>0</v>
      </c>
      <c r="K127" s="132" t="s">
        <v>3066</v>
      </c>
      <c r="L127" s="31"/>
      <c r="M127" s="137" t="s">
        <v>19</v>
      </c>
      <c r="N127" s="138" t="s">
        <v>41</v>
      </c>
      <c r="P127" s="139">
        <f t="shared" si="1"/>
        <v>0</v>
      </c>
      <c r="Q127" s="139">
        <v>0</v>
      </c>
      <c r="R127" s="139">
        <f t="shared" si="2"/>
        <v>0</v>
      </c>
      <c r="S127" s="139">
        <v>0</v>
      </c>
      <c r="T127" s="140">
        <f t="shared" si="3"/>
        <v>0</v>
      </c>
      <c r="AR127" s="141" t="s">
        <v>336</v>
      </c>
      <c r="AT127" s="141" t="s">
        <v>185</v>
      </c>
      <c r="AU127" s="141" t="s">
        <v>79</v>
      </c>
      <c r="AY127" s="16" t="s">
        <v>182</v>
      </c>
      <c r="BE127" s="142">
        <f t="shared" si="4"/>
        <v>0</v>
      </c>
      <c r="BF127" s="142">
        <f t="shared" si="5"/>
        <v>0</v>
      </c>
      <c r="BG127" s="142">
        <f t="shared" si="6"/>
        <v>0</v>
      </c>
      <c r="BH127" s="142">
        <f t="shared" si="7"/>
        <v>0</v>
      </c>
      <c r="BI127" s="142">
        <f t="shared" si="8"/>
        <v>0</v>
      </c>
      <c r="BJ127" s="16" t="s">
        <v>77</v>
      </c>
      <c r="BK127" s="142">
        <f t="shared" si="9"/>
        <v>0</v>
      </c>
      <c r="BL127" s="16" t="s">
        <v>336</v>
      </c>
      <c r="BM127" s="141" t="s">
        <v>3094</v>
      </c>
    </row>
    <row r="128" spans="2:65" s="1" customFormat="1" ht="21.75" customHeight="1">
      <c r="B128" s="31"/>
      <c r="C128" s="130" t="s">
        <v>425</v>
      </c>
      <c r="D128" s="130" t="s">
        <v>185</v>
      </c>
      <c r="E128" s="131" t="s">
        <v>3095</v>
      </c>
      <c r="F128" s="132" t="s">
        <v>3096</v>
      </c>
      <c r="G128" s="133" t="s">
        <v>286</v>
      </c>
      <c r="H128" s="134">
        <v>40</v>
      </c>
      <c r="I128" s="135"/>
      <c r="J128" s="136">
        <f t="shared" si="0"/>
        <v>0</v>
      </c>
      <c r="K128" s="132" t="s">
        <v>3066</v>
      </c>
      <c r="L128" s="31"/>
      <c r="M128" s="137" t="s">
        <v>19</v>
      </c>
      <c r="N128" s="138" t="s">
        <v>41</v>
      </c>
      <c r="P128" s="139">
        <f t="shared" si="1"/>
        <v>0</v>
      </c>
      <c r="Q128" s="139">
        <v>0</v>
      </c>
      <c r="R128" s="139">
        <f t="shared" si="2"/>
        <v>0</v>
      </c>
      <c r="S128" s="139">
        <v>0</v>
      </c>
      <c r="T128" s="140">
        <f t="shared" si="3"/>
        <v>0</v>
      </c>
      <c r="AR128" s="141" t="s">
        <v>336</v>
      </c>
      <c r="AT128" s="141" t="s">
        <v>185</v>
      </c>
      <c r="AU128" s="141" t="s">
        <v>79</v>
      </c>
      <c r="AY128" s="16" t="s">
        <v>182</v>
      </c>
      <c r="BE128" s="142">
        <f t="shared" si="4"/>
        <v>0</v>
      </c>
      <c r="BF128" s="142">
        <f t="shared" si="5"/>
        <v>0</v>
      </c>
      <c r="BG128" s="142">
        <f t="shared" si="6"/>
        <v>0</v>
      </c>
      <c r="BH128" s="142">
        <f t="shared" si="7"/>
        <v>0</v>
      </c>
      <c r="BI128" s="142">
        <f t="shared" si="8"/>
        <v>0</v>
      </c>
      <c r="BJ128" s="16" t="s">
        <v>77</v>
      </c>
      <c r="BK128" s="142">
        <f t="shared" si="9"/>
        <v>0</v>
      </c>
      <c r="BL128" s="16" t="s">
        <v>336</v>
      </c>
      <c r="BM128" s="141" t="s">
        <v>3097</v>
      </c>
    </row>
    <row r="129" spans="2:65" s="1" customFormat="1" ht="24.2" customHeight="1">
      <c r="B129" s="31"/>
      <c r="C129" s="130" t="s">
        <v>353</v>
      </c>
      <c r="D129" s="130" t="s">
        <v>185</v>
      </c>
      <c r="E129" s="131" t="s">
        <v>3098</v>
      </c>
      <c r="F129" s="132" t="s">
        <v>3099</v>
      </c>
      <c r="G129" s="133" t="s">
        <v>292</v>
      </c>
      <c r="H129" s="134">
        <v>5</v>
      </c>
      <c r="I129" s="135"/>
      <c r="J129" s="136">
        <f t="shared" si="0"/>
        <v>0</v>
      </c>
      <c r="K129" s="132" t="s">
        <v>3066</v>
      </c>
      <c r="L129" s="31"/>
      <c r="M129" s="137" t="s">
        <v>19</v>
      </c>
      <c r="N129" s="138" t="s">
        <v>41</v>
      </c>
      <c r="P129" s="139">
        <f t="shared" si="1"/>
        <v>0</v>
      </c>
      <c r="Q129" s="139">
        <v>0</v>
      </c>
      <c r="R129" s="139">
        <f t="shared" si="2"/>
        <v>0</v>
      </c>
      <c r="S129" s="139">
        <v>0</v>
      </c>
      <c r="T129" s="140">
        <f t="shared" si="3"/>
        <v>0</v>
      </c>
      <c r="AR129" s="141" t="s">
        <v>336</v>
      </c>
      <c r="AT129" s="141" t="s">
        <v>185</v>
      </c>
      <c r="AU129" s="141" t="s">
        <v>79</v>
      </c>
      <c r="AY129" s="16" t="s">
        <v>182</v>
      </c>
      <c r="BE129" s="142">
        <f t="shared" si="4"/>
        <v>0</v>
      </c>
      <c r="BF129" s="142">
        <f t="shared" si="5"/>
        <v>0</v>
      </c>
      <c r="BG129" s="142">
        <f t="shared" si="6"/>
        <v>0</v>
      </c>
      <c r="BH129" s="142">
        <f t="shared" si="7"/>
        <v>0</v>
      </c>
      <c r="BI129" s="142">
        <f t="shared" si="8"/>
        <v>0</v>
      </c>
      <c r="BJ129" s="16" t="s">
        <v>77</v>
      </c>
      <c r="BK129" s="142">
        <f t="shared" si="9"/>
        <v>0</v>
      </c>
      <c r="BL129" s="16" t="s">
        <v>336</v>
      </c>
      <c r="BM129" s="141" t="s">
        <v>3100</v>
      </c>
    </row>
    <row r="130" spans="2:65" s="1" customFormat="1" ht="24.2" customHeight="1">
      <c r="B130" s="31"/>
      <c r="C130" s="130" t="s">
        <v>434</v>
      </c>
      <c r="D130" s="130" t="s">
        <v>185</v>
      </c>
      <c r="E130" s="131" t="s">
        <v>3101</v>
      </c>
      <c r="F130" s="132" t="s">
        <v>3102</v>
      </c>
      <c r="G130" s="133" t="s">
        <v>292</v>
      </c>
      <c r="H130" s="134">
        <v>12</v>
      </c>
      <c r="I130" s="135"/>
      <c r="J130" s="136">
        <f t="shared" si="0"/>
        <v>0</v>
      </c>
      <c r="K130" s="132" t="s">
        <v>3066</v>
      </c>
      <c r="L130" s="31"/>
      <c r="M130" s="137" t="s">
        <v>19</v>
      </c>
      <c r="N130" s="138" t="s">
        <v>41</v>
      </c>
      <c r="P130" s="139">
        <f t="shared" si="1"/>
        <v>0</v>
      </c>
      <c r="Q130" s="139">
        <v>0</v>
      </c>
      <c r="R130" s="139">
        <f t="shared" si="2"/>
        <v>0</v>
      </c>
      <c r="S130" s="139">
        <v>0</v>
      </c>
      <c r="T130" s="140">
        <f t="shared" si="3"/>
        <v>0</v>
      </c>
      <c r="AR130" s="141" t="s">
        <v>336</v>
      </c>
      <c r="AT130" s="141" t="s">
        <v>185</v>
      </c>
      <c r="AU130" s="141" t="s">
        <v>79</v>
      </c>
      <c r="AY130" s="16" t="s">
        <v>182</v>
      </c>
      <c r="BE130" s="142">
        <f t="shared" si="4"/>
        <v>0</v>
      </c>
      <c r="BF130" s="142">
        <f t="shared" si="5"/>
        <v>0</v>
      </c>
      <c r="BG130" s="142">
        <f t="shared" si="6"/>
        <v>0</v>
      </c>
      <c r="BH130" s="142">
        <f t="shared" si="7"/>
        <v>0</v>
      </c>
      <c r="BI130" s="142">
        <f t="shared" si="8"/>
        <v>0</v>
      </c>
      <c r="BJ130" s="16" t="s">
        <v>77</v>
      </c>
      <c r="BK130" s="142">
        <f t="shared" si="9"/>
        <v>0</v>
      </c>
      <c r="BL130" s="16" t="s">
        <v>336</v>
      </c>
      <c r="BM130" s="141" t="s">
        <v>3103</v>
      </c>
    </row>
    <row r="131" spans="2:65" s="1" customFormat="1" ht="24.2" customHeight="1">
      <c r="B131" s="31"/>
      <c r="C131" s="130" t="s">
        <v>600</v>
      </c>
      <c r="D131" s="130" t="s">
        <v>185</v>
      </c>
      <c r="E131" s="131" t="s">
        <v>3104</v>
      </c>
      <c r="F131" s="132" t="s">
        <v>3105</v>
      </c>
      <c r="G131" s="133" t="s">
        <v>292</v>
      </c>
      <c r="H131" s="134">
        <v>4</v>
      </c>
      <c r="I131" s="135"/>
      <c r="J131" s="136">
        <f t="shared" si="0"/>
        <v>0</v>
      </c>
      <c r="K131" s="132" t="s">
        <v>3066</v>
      </c>
      <c r="L131" s="31"/>
      <c r="M131" s="137" t="s">
        <v>19</v>
      </c>
      <c r="N131" s="138" t="s">
        <v>41</v>
      </c>
      <c r="P131" s="139">
        <f t="shared" si="1"/>
        <v>0</v>
      </c>
      <c r="Q131" s="139">
        <v>0</v>
      </c>
      <c r="R131" s="139">
        <f t="shared" si="2"/>
        <v>0</v>
      </c>
      <c r="S131" s="139">
        <v>0</v>
      </c>
      <c r="T131" s="140">
        <f t="shared" si="3"/>
        <v>0</v>
      </c>
      <c r="AR131" s="141" t="s">
        <v>336</v>
      </c>
      <c r="AT131" s="141" t="s">
        <v>185</v>
      </c>
      <c r="AU131" s="141" t="s">
        <v>79</v>
      </c>
      <c r="AY131" s="16" t="s">
        <v>182</v>
      </c>
      <c r="BE131" s="142">
        <f t="shared" si="4"/>
        <v>0</v>
      </c>
      <c r="BF131" s="142">
        <f t="shared" si="5"/>
        <v>0</v>
      </c>
      <c r="BG131" s="142">
        <f t="shared" si="6"/>
        <v>0</v>
      </c>
      <c r="BH131" s="142">
        <f t="shared" si="7"/>
        <v>0</v>
      </c>
      <c r="BI131" s="142">
        <f t="shared" si="8"/>
        <v>0</v>
      </c>
      <c r="BJ131" s="16" t="s">
        <v>77</v>
      </c>
      <c r="BK131" s="142">
        <f t="shared" si="9"/>
        <v>0</v>
      </c>
      <c r="BL131" s="16" t="s">
        <v>336</v>
      </c>
      <c r="BM131" s="141" t="s">
        <v>3106</v>
      </c>
    </row>
    <row r="132" spans="2:65" s="1" customFormat="1" ht="24.2" customHeight="1">
      <c r="B132" s="31"/>
      <c r="C132" s="130" t="s">
        <v>605</v>
      </c>
      <c r="D132" s="130" t="s">
        <v>185</v>
      </c>
      <c r="E132" s="131" t="s">
        <v>3107</v>
      </c>
      <c r="F132" s="132" t="s">
        <v>3108</v>
      </c>
      <c r="G132" s="133" t="s">
        <v>292</v>
      </c>
      <c r="H132" s="134">
        <v>7</v>
      </c>
      <c r="I132" s="135"/>
      <c r="J132" s="136">
        <f t="shared" si="0"/>
        <v>0</v>
      </c>
      <c r="K132" s="132" t="s">
        <v>3066</v>
      </c>
      <c r="L132" s="31"/>
      <c r="M132" s="137" t="s">
        <v>19</v>
      </c>
      <c r="N132" s="138" t="s">
        <v>41</v>
      </c>
      <c r="P132" s="139">
        <f t="shared" si="1"/>
        <v>0</v>
      </c>
      <c r="Q132" s="139">
        <v>0</v>
      </c>
      <c r="R132" s="139">
        <f t="shared" si="2"/>
        <v>0</v>
      </c>
      <c r="S132" s="139">
        <v>0</v>
      </c>
      <c r="T132" s="140">
        <f t="shared" si="3"/>
        <v>0</v>
      </c>
      <c r="AR132" s="141" t="s">
        <v>336</v>
      </c>
      <c r="AT132" s="141" t="s">
        <v>185</v>
      </c>
      <c r="AU132" s="141" t="s">
        <v>79</v>
      </c>
      <c r="AY132" s="16" t="s">
        <v>182</v>
      </c>
      <c r="BE132" s="142">
        <f t="shared" si="4"/>
        <v>0</v>
      </c>
      <c r="BF132" s="142">
        <f t="shared" si="5"/>
        <v>0</v>
      </c>
      <c r="BG132" s="142">
        <f t="shared" si="6"/>
        <v>0</v>
      </c>
      <c r="BH132" s="142">
        <f t="shared" si="7"/>
        <v>0</v>
      </c>
      <c r="BI132" s="142">
        <f t="shared" si="8"/>
        <v>0</v>
      </c>
      <c r="BJ132" s="16" t="s">
        <v>77</v>
      </c>
      <c r="BK132" s="142">
        <f t="shared" si="9"/>
        <v>0</v>
      </c>
      <c r="BL132" s="16" t="s">
        <v>336</v>
      </c>
      <c r="BM132" s="141" t="s">
        <v>3109</v>
      </c>
    </row>
    <row r="133" spans="2:65" s="1" customFormat="1" ht="24.2" customHeight="1">
      <c r="B133" s="31"/>
      <c r="C133" s="130" t="s">
        <v>609</v>
      </c>
      <c r="D133" s="130" t="s">
        <v>185</v>
      </c>
      <c r="E133" s="131" t="s">
        <v>3110</v>
      </c>
      <c r="F133" s="132" t="s">
        <v>3111</v>
      </c>
      <c r="G133" s="133" t="s">
        <v>292</v>
      </c>
      <c r="H133" s="134">
        <v>12</v>
      </c>
      <c r="I133" s="135"/>
      <c r="J133" s="136">
        <f t="shared" si="0"/>
        <v>0</v>
      </c>
      <c r="K133" s="132" t="s">
        <v>3066</v>
      </c>
      <c r="L133" s="31"/>
      <c r="M133" s="137" t="s">
        <v>19</v>
      </c>
      <c r="N133" s="138" t="s">
        <v>41</v>
      </c>
      <c r="P133" s="139">
        <f t="shared" si="1"/>
        <v>0</v>
      </c>
      <c r="Q133" s="139">
        <v>0</v>
      </c>
      <c r="R133" s="139">
        <f t="shared" si="2"/>
        <v>0</v>
      </c>
      <c r="S133" s="139">
        <v>0</v>
      </c>
      <c r="T133" s="140">
        <f t="shared" si="3"/>
        <v>0</v>
      </c>
      <c r="AR133" s="141" t="s">
        <v>336</v>
      </c>
      <c r="AT133" s="141" t="s">
        <v>185</v>
      </c>
      <c r="AU133" s="141" t="s">
        <v>79</v>
      </c>
      <c r="AY133" s="16" t="s">
        <v>182</v>
      </c>
      <c r="BE133" s="142">
        <f t="shared" si="4"/>
        <v>0</v>
      </c>
      <c r="BF133" s="142">
        <f t="shared" si="5"/>
        <v>0</v>
      </c>
      <c r="BG133" s="142">
        <f t="shared" si="6"/>
        <v>0</v>
      </c>
      <c r="BH133" s="142">
        <f t="shared" si="7"/>
        <v>0</v>
      </c>
      <c r="BI133" s="142">
        <f t="shared" si="8"/>
        <v>0</v>
      </c>
      <c r="BJ133" s="16" t="s">
        <v>77</v>
      </c>
      <c r="BK133" s="142">
        <f t="shared" si="9"/>
        <v>0</v>
      </c>
      <c r="BL133" s="16" t="s">
        <v>336</v>
      </c>
      <c r="BM133" s="141" t="s">
        <v>3112</v>
      </c>
    </row>
    <row r="134" spans="2:65" s="1" customFormat="1" ht="24.2" customHeight="1">
      <c r="B134" s="31"/>
      <c r="C134" s="130" t="s">
        <v>613</v>
      </c>
      <c r="D134" s="130" t="s">
        <v>185</v>
      </c>
      <c r="E134" s="131" t="s">
        <v>3113</v>
      </c>
      <c r="F134" s="132" t="s">
        <v>3114</v>
      </c>
      <c r="G134" s="133" t="s">
        <v>292</v>
      </c>
      <c r="H134" s="134">
        <v>4</v>
      </c>
      <c r="I134" s="135"/>
      <c r="J134" s="136">
        <f t="shared" si="0"/>
        <v>0</v>
      </c>
      <c r="K134" s="132" t="s">
        <v>3066</v>
      </c>
      <c r="L134" s="31"/>
      <c r="M134" s="137" t="s">
        <v>19</v>
      </c>
      <c r="N134" s="138" t="s">
        <v>41</v>
      </c>
      <c r="P134" s="139">
        <f t="shared" si="1"/>
        <v>0</v>
      </c>
      <c r="Q134" s="139">
        <v>0</v>
      </c>
      <c r="R134" s="139">
        <f t="shared" si="2"/>
        <v>0</v>
      </c>
      <c r="S134" s="139">
        <v>0</v>
      </c>
      <c r="T134" s="140">
        <f t="shared" si="3"/>
        <v>0</v>
      </c>
      <c r="AR134" s="141" t="s">
        <v>336</v>
      </c>
      <c r="AT134" s="141" t="s">
        <v>185</v>
      </c>
      <c r="AU134" s="141" t="s">
        <v>79</v>
      </c>
      <c r="AY134" s="16" t="s">
        <v>182</v>
      </c>
      <c r="BE134" s="142">
        <f t="shared" si="4"/>
        <v>0</v>
      </c>
      <c r="BF134" s="142">
        <f t="shared" si="5"/>
        <v>0</v>
      </c>
      <c r="BG134" s="142">
        <f t="shared" si="6"/>
        <v>0</v>
      </c>
      <c r="BH134" s="142">
        <f t="shared" si="7"/>
        <v>0</v>
      </c>
      <c r="BI134" s="142">
        <f t="shared" si="8"/>
        <v>0</v>
      </c>
      <c r="BJ134" s="16" t="s">
        <v>77</v>
      </c>
      <c r="BK134" s="142">
        <f t="shared" si="9"/>
        <v>0</v>
      </c>
      <c r="BL134" s="16" t="s">
        <v>336</v>
      </c>
      <c r="BM134" s="141" t="s">
        <v>3115</v>
      </c>
    </row>
    <row r="135" spans="2:65" s="1" customFormat="1" ht="21.75" customHeight="1">
      <c r="B135" s="31"/>
      <c r="C135" s="130" t="s">
        <v>617</v>
      </c>
      <c r="D135" s="130" t="s">
        <v>185</v>
      </c>
      <c r="E135" s="131" t="s">
        <v>3116</v>
      </c>
      <c r="F135" s="132" t="s">
        <v>3117</v>
      </c>
      <c r="G135" s="133" t="s">
        <v>2181</v>
      </c>
      <c r="H135" s="134">
        <v>1</v>
      </c>
      <c r="I135" s="135"/>
      <c r="J135" s="136">
        <f t="shared" si="0"/>
        <v>0</v>
      </c>
      <c r="K135" s="132" t="s">
        <v>3066</v>
      </c>
      <c r="L135" s="31"/>
      <c r="M135" s="137" t="s">
        <v>19</v>
      </c>
      <c r="N135" s="138" t="s">
        <v>41</v>
      </c>
      <c r="P135" s="139">
        <f t="shared" si="1"/>
        <v>0</v>
      </c>
      <c r="Q135" s="139">
        <v>0</v>
      </c>
      <c r="R135" s="139">
        <f t="shared" si="2"/>
        <v>0</v>
      </c>
      <c r="S135" s="139">
        <v>0</v>
      </c>
      <c r="T135" s="140">
        <f t="shared" si="3"/>
        <v>0</v>
      </c>
      <c r="AR135" s="141" t="s">
        <v>336</v>
      </c>
      <c r="AT135" s="141" t="s">
        <v>185</v>
      </c>
      <c r="AU135" s="141" t="s">
        <v>79</v>
      </c>
      <c r="AY135" s="16" t="s">
        <v>182</v>
      </c>
      <c r="BE135" s="142">
        <f t="shared" si="4"/>
        <v>0</v>
      </c>
      <c r="BF135" s="142">
        <f t="shared" si="5"/>
        <v>0</v>
      </c>
      <c r="BG135" s="142">
        <f t="shared" si="6"/>
        <v>0</v>
      </c>
      <c r="BH135" s="142">
        <f t="shared" si="7"/>
        <v>0</v>
      </c>
      <c r="BI135" s="142">
        <f t="shared" si="8"/>
        <v>0</v>
      </c>
      <c r="BJ135" s="16" t="s">
        <v>77</v>
      </c>
      <c r="BK135" s="142">
        <f t="shared" si="9"/>
        <v>0</v>
      </c>
      <c r="BL135" s="16" t="s">
        <v>336</v>
      </c>
      <c r="BM135" s="141" t="s">
        <v>3118</v>
      </c>
    </row>
    <row r="136" spans="2:63" s="11" customFormat="1" ht="22.9" customHeight="1">
      <c r="B136" s="118"/>
      <c r="D136" s="119" t="s">
        <v>69</v>
      </c>
      <c r="E136" s="128" t="s">
        <v>1801</v>
      </c>
      <c r="F136" s="128" t="s">
        <v>3119</v>
      </c>
      <c r="I136" s="121"/>
      <c r="J136" s="129">
        <f>BK136</f>
        <v>0</v>
      </c>
      <c r="L136" s="118"/>
      <c r="M136" s="123"/>
      <c r="P136" s="124">
        <f>SUM(P137:P138)</f>
        <v>0</v>
      </c>
      <c r="R136" s="124">
        <f>SUM(R137:R138)</f>
        <v>0</v>
      </c>
      <c r="T136" s="125">
        <f>SUM(T137:T138)</f>
        <v>0</v>
      </c>
      <c r="AR136" s="119" t="s">
        <v>79</v>
      </c>
      <c r="AT136" s="126" t="s">
        <v>69</v>
      </c>
      <c r="AU136" s="126" t="s">
        <v>77</v>
      </c>
      <c r="AY136" s="119" t="s">
        <v>182</v>
      </c>
      <c r="BK136" s="127">
        <f>SUM(BK137:BK138)</f>
        <v>0</v>
      </c>
    </row>
    <row r="137" spans="2:65" s="1" customFormat="1" ht="24.2" customHeight="1">
      <c r="B137" s="31"/>
      <c r="C137" s="130" t="s">
        <v>360</v>
      </c>
      <c r="D137" s="130" t="s">
        <v>185</v>
      </c>
      <c r="E137" s="131" t="s">
        <v>3120</v>
      </c>
      <c r="F137" s="132" t="s">
        <v>3121</v>
      </c>
      <c r="G137" s="133" t="s">
        <v>292</v>
      </c>
      <c r="H137" s="134">
        <v>8</v>
      </c>
      <c r="I137" s="135"/>
      <c r="J137" s="136">
        <f>ROUND(I137*H137,2)</f>
        <v>0</v>
      </c>
      <c r="K137" s="132" t="s">
        <v>3066</v>
      </c>
      <c r="L137" s="31"/>
      <c r="M137" s="137" t="s">
        <v>19</v>
      </c>
      <c r="N137" s="138" t="s">
        <v>41</v>
      </c>
      <c r="P137" s="139">
        <f>O137*H137</f>
        <v>0</v>
      </c>
      <c r="Q137" s="139">
        <v>0</v>
      </c>
      <c r="R137" s="139">
        <f>Q137*H137</f>
        <v>0</v>
      </c>
      <c r="S137" s="139">
        <v>0</v>
      </c>
      <c r="T137" s="140">
        <f>S137*H137</f>
        <v>0</v>
      </c>
      <c r="AR137" s="141" t="s">
        <v>336</v>
      </c>
      <c r="AT137" s="141" t="s">
        <v>185</v>
      </c>
      <c r="AU137" s="141" t="s">
        <v>79</v>
      </c>
      <c r="AY137" s="16" t="s">
        <v>182</v>
      </c>
      <c r="BE137" s="142">
        <f>IF(N137="základní",J137,0)</f>
        <v>0</v>
      </c>
      <c r="BF137" s="142">
        <f>IF(N137="snížená",J137,0)</f>
        <v>0</v>
      </c>
      <c r="BG137" s="142">
        <f>IF(N137="zákl. přenesená",J137,0)</f>
        <v>0</v>
      </c>
      <c r="BH137" s="142">
        <f>IF(N137="sníž. přenesená",J137,0)</f>
        <v>0</v>
      </c>
      <c r="BI137" s="142">
        <f>IF(N137="nulová",J137,0)</f>
        <v>0</v>
      </c>
      <c r="BJ137" s="16" t="s">
        <v>77</v>
      </c>
      <c r="BK137" s="142">
        <f>ROUND(I137*H137,2)</f>
        <v>0</v>
      </c>
      <c r="BL137" s="16" t="s">
        <v>336</v>
      </c>
      <c r="BM137" s="141" t="s">
        <v>3122</v>
      </c>
    </row>
    <row r="138" spans="2:65" s="1" customFormat="1" ht="16.5" customHeight="1">
      <c r="B138" s="31"/>
      <c r="C138" s="130" t="s">
        <v>363</v>
      </c>
      <c r="D138" s="130" t="s">
        <v>185</v>
      </c>
      <c r="E138" s="131" t="s">
        <v>3123</v>
      </c>
      <c r="F138" s="132" t="s">
        <v>3124</v>
      </c>
      <c r="G138" s="133" t="s">
        <v>2181</v>
      </c>
      <c r="H138" s="134">
        <v>1</v>
      </c>
      <c r="I138" s="135"/>
      <c r="J138" s="136">
        <f>ROUND(I138*H138,2)</f>
        <v>0</v>
      </c>
      <c r="K138" s="132" t="s">
        <v>3066</v>
      </c>
      <c r="L138" s="31"/>
      <c r="M138" s="137" t="s">
        <v>19</v>
      </c>
      <c r="N138" s="138" t="s">
        <v>41</v>
      </c>
      <c r="P138" s="139">
        <f>O138*H138</f>
        <v>0</v>
      </c>
      <c r="Q138" s="139">
        <v>0</v>
      </c>
      <c r="R138" s="139">
        <f>Q138*H138</f>
        <v>0</v>
      </c>
      <c r="S138" s="139">
        <v>0</v>
      </c>
      <c r="T138" s="140">
        <f>S138*H138</f>
        <v>0</v>
      </c>
      <c r="AR138" s="141" t="s">
        <v>336</v>
      </c>
      <c r="AT138" s="141" t="s">
        <v>185</v>
      </c>
      <c r="AU138" s="141" t="s">
        <v>79</v>
      </c>
      <c r="AY138" s="16" t="s">
        <v>182</v>
      </c>
      <c r="BE138" s="142">
        <f>IF(N138="základní",J138,0)</f>
        <v>0</v>
      </c>
      <c r="BF138" s="142">
        <f>IF(N138="snížená",J138,0)</f>
        <v>0</v>
      </c>
      <c r="BG138" s="142">
        <f>IF(N138="zákl. přenesená",J138,0)</f>
        <v>0</v>
      </c>
      <c r="BH138" s="142">
        <f>IF(N138="sníž. přenesená",J138,0)</f>
        <v>0</v>
      </c>
      <c r="BI138" s="142">
        <f>IF(N138="nulová",J138,0)</f>
        <v>0</v>
      </c>
      <c r="BJ138" s="16" t="s">
        <v>77</v>
      </c>
      <c r="BK138" s="142">
        <f>ROUND(I138*H138,2)</f>
        <v>0</v>
      </c>
      <c r="BL138" s="16" t="s">
        <v>336</v>
      </c>
      <c r="BM138" s="141" t="s">
        <v>3125</v>
      </c>
    </row>
    <row r="139" spans="2:63" s="11" customFormat="1" ht="22.9" customHeight="1">
      <c r="B139" s="118"/>
      <c r="D139" s="119" t="s">
        <v>69</v>
      </c>
      <c r="E139" s="128" t="s">
        <v>1856</v>
      </c>
      <c r="F139" s="128" t="s">
        <v>3126</v>
      </c>
      <c r="I139" s="121"/>
      <c r="J139" s="129">
        <f>BK139</f>
        <v>0</v>
      </c>
      <c r="L139" s="118"/>
      <c r="M139" s="123"/>
      <c r="P139" s="124">
        <f>SUM(P140:P149)</f>
        <v>0</v>
      </c>
      <c r="R139" s="124">
        <f>SUM(R140:R149)</f>
        <v>0</v>
      </c>
      <c r="T139" s="125">
        <f>SUM(T140:T149)</f>
        <v>0</v>
      </c>
      <c r="AR139" s="119" t="s">
        <v>79</v>
      </c>
      <c r="AT139" s="126" t="s">
        <v>69</v>
      </c>
      <c r="AU139" s="126" t="s">
        <v>77</v>
      </c>
      <c r="AY139" s="119" t="s">
        <v>182</v>
      </c>
      <c r="BK139" s="127">
        <f>SUM(BK140:BK149)</f>
        <v>0</v>
      </c>
    </row>
    <row r="140" spans="2:65" s="1" customFormat="1" ht="24.2" customHeight="1">
      <c r="B140" s="31"/>
      <c r="C140" s="130" t="s">
        <v>689</v>
      </c>
      <c r="D140" s="130" t="s">
        <v>185</v>
      </c>
      <c r="E140" s="131" t="s">
        <v>3127</v>
      </c>
      <c r="F140" s="132" t="s">
        <v>3128</v>
      </c>
      <c r="G140" s="133" t="s">
        <v>292</v>
      </c>
      <c r="H140" s="134">
        <v>4</v>
      </c>
      <c r="I140" s="135"/>
      <c r="J140" s="136">
        <f aca="true" t="shared" si="10" ref="J140:J149">ROUND(I140*H140,2)</f>
        <v>0</v>
      </c>
      <c r="K140" s="132" t="s">
        <v>3066</v>
      </c>
      <c r="L140" s="31"/>
      <c r="M140" s="137" t="s">
        <v>19</v>
      </c>
      <c r="N140" s="138" t="s">
        <v>41</v>
      </c>
      <c r="P140" s="139">
        <f aca="true" t="shared" si="11" ref="P140:P149">O140*H140</f>
        <v>0</v>
      </c>
      <c r="Q140" s="139">
        <v>0</v>
      </c>
      <c r="R140" s="139">
        <f aca="true" t="shared" si="12" ref="R140:R149">Q140*H140</f>
        <v>0</v>
      </c>
      <c r="S140" s="139">
        <v>0</v>
      </c>
      <c r="T140" s="140">
        <f aca="true" t="shared" si="13" ref="T140:T149">S140*H140</f>
        <v>0</v>
      </c>
      <c r="AR140" s="141" t="s">
        <v>336</v>
      </c>
      <c r="AT140" s="141" t="s">
        <v>185</v>
      </c>
      <c r="AU140" s="141" t="s">
        <v>79</v>
      </c>
      <c r="AY140" s="16" t="s">
        <v>182</v>
      </c>
      <c r="BE140" s="142">
        <f aca="true" t="shared" si="14" ref="BE140:BE149">IF(N140="základní",J140,0)</f>
        <v>0</v>
      </c>
      <c r="BF140" s="142">
        <f aca="true" t="shared" si="15" ref="BF140:BF149">IF(N140="snížená",J140,0)</f>
        <v>0</v>
      </c>
      <c r="BG140" s="142">
        <f aca="true" t="shared" si="16" ref="BG140:BG149">IF(N140="zákl. přenesená",J140,0)</f>
        <v>0</v>
      </c>
      <c r="BH140" s="142">
        <f aca="true" t="shared" si="17" ref="BH140:BH149">IF(N140="sníž. přenesená",J140,0)</f>
        <v>0</v>
      </c>
      <c r="BI140" s="142">
        <f aca="true" t="shared" si="18" ref="BI140:BI149">IF(N140="nulová",J140,0)</f>
        <v>0</v>
      </c>
      <c r="BJ140" s="16" t="s">
        <v>77</v>
      </c>
      <c r="BK140" s="142">
        <f aca="true" t="shared" si="19" ref="BK140:BK149">ROUND(I140*H140,2)</f>
        <v>0</v>
      </c>
      <c r="BL140" s="16" t="s">
        <v>336</v>
      </c>
      <c r="BM140" s="141" t="s">
        <v>3129</v>
      </c>
    </row>
    <row r="141" spans="2:65" s="1" customFormat="1" ht="21.75" customHeight="1">
      <c r="B141" s="31"/>
      <c r="C141" s="130" t="s">
        <v>694</v>
      </c>
      <c r="D141" s="130" t="s">
        <v>185</v>
      </c>
      <c r="E141" s="131" t="s">
        <v>3130</v>
      </c>
      <c r="F141" s="132" t="s">
        <v>3131</v>
      </c>
      <c r="G141" s="133" t="s">
        <v>292</v>
      </c>
      <c r="H141" s="134">
        <v>6</v>
      </c>
      <c r="I141" s="135"/>
      <c r="J141" s="136">
        <f t="shared" si="10"/>
        <v>0</v>
      </c>
      <c r="K141" s="132" t="s">
        <v>3066</v>
      </c>
      <c r="L141" s="31"/>
      <c r="M141" s="137" t="s">
        <v>19</v>
      </c>
      <c r="N141" s="138" t="s">
        <v>41</v>
      </c>
      <c r="P141" s="139">
        <f t="shared" si="11"/>
        <v>0</v>
      </c>
      <c r="Q141" s="139">
        <v>0</v>
      </c>
      <c r="R141" s="139">
        <f t="shared" si="12"/>
        <v>0</v>
      </c>
      <c r="S141" s="139">
        <v>0</v>
      </c>
      <c r="T141" s="140">
        <f t="shared" si="13"/>
        <v>0</v>
      </c>
      <c r="AR141" s="141" t="s">
        <v>336</v>
      </c>
      <c r="AT141" s="141" t="s">
        <v>185</v>
      </c>
      <c r="AU141" s="141" t="s">
        <v>79</v>
      </c>
      <c r="AY141" s="16" t="s">
        <v>182</v>
      </c>
      <c r="BE141" s="142">
        <f t="shared" si="14"/>
        <v>0</v>
      </c>
      <c r="BF141" s="142">
        <f t="shared" si="15"/>
        <v>0</v>
      </c>
      <c r="BG141" s="142">
        <f t="shared" si="16"/>
        <v>0</v>
      </c>
      <c r="BH141" s="142">
        <f t="shared" si="17"/>
        <v>0</v>
      </c>
      <c r="BI141" s="142">
        <f t="shared" si="18"/>
        <v>0</v>
      </c>
      <c r="BJ141" s="16" t="s">
        <v>77</v>
      </c>
      <c r="BK141" s="142">
        <f t="shared" si="19"/>
        <v>0</v>
      </c>
      <c r="BL141" s="16" t="s">
        <v>336</v>
      </c>
      <c r="BM141" s="141" t="s">
        <v>3132</v>
      </c>
    </row>
    <row r="142" spans="2:65" s="1" customFormat="1" ht="21.75" customHeight="1">
      <c r="B142" s="31"/>
      <c r="C142" s="130" t="s">
        <v>699</v>
      </c>
      <c r="D142" s="130" t="s">
        <v>185</v>
      </c>
      <c r="E142" s="131" t="s">
        <v>3133</v>
      </c>
      <c r="F142" s="132" t="s">
        <v>3134</v>
      </c>
      <c r="G142" s="133" t="s">
        <v>292</v>
      </c>
      <c r="H142" s="134">
        <v>20</v>
      </c>
      <c r="I142" s="135"/>
      <c r="J142" s="136">
        <f t="shared" si="10"/>
        <v>0</v>
      </c>
      <c r="K142" s="132" t="s">
        <v>3066</v>
      </c>
      <c r="L142" s="31"/>
      <c r="M142" s="137" t="s">
        <v>19</v>
      </c>
      <c r="N142" s="138" t="s">
        <v>41</v>
      </c>
      <c r="P142" s="139">
        <f t="shared" si="11"/>
        <v>0</v>
      </c>
      <c r="Q142" s="139">
        <v>0</v>
      </c>
      <c r="R142" s="139">
        <f t="shared" si="12"/>
        <v>0</v>
      </c>
      <c r="S142" s="139">
        <v>0</v>
      </c>
      <c r="T142" s="140">
        <f t="shared" si="13"/>
        <v>0</v>
      </c>
      <c r="AR142" s="141" t="s">
        <v>336</v>
      </c>
      <c r="AT142" s="141" t="s">
        <v>185</v>
      </c>
      <c r="AU142" s="141" t="s">
        <v>79</v>
      </c>
      <c r="AY142" s="16" t="s">
        <v>182</v>
      </c>
      <c r="BE142" s="142">
        <f t="shared" si="14"/>
        <v>0</v>
      </c>
      <c r="BF142" s="142">
        <f t="shared" si="15"/>
        <v>0</v>
      </c>
      <c r="BG142" s="142">
        <f t="shared" si="16"/>
        <v>0</v>
      </c>
      <c r="BH142" s="142">
        <f t="shared" si="17"/>
        <v>0</v>
      </c>
      <c r="BI142" s="142">
        <f t="shared" si="18"/>
        <v>0</v>
      </c>
      <c r="BJ142" s="16" t="s">
        <v>77</v>
      </c>
      <c r="BK142" s="142">
        <f t="shared" si="19"/>
        <v>0</v>
      </c>
      <c r="BL142" s="16" t="s">
        <v>336</v>
      </c>
      <c r="BM142" s="141" t="s">
        <v>3135</v>
      </c>
    </row>
    <row r="143" spans="2:65" s="1" customFormat="1" ht="21.75" customHeight="1">
      <c r="B143" s="31"/>
      <c r="C143" s="130" t="s">
        <v>496</v>
      </c>
      <c r="D143" s="130" t="s">
        <v>185</v>
      </c>
      <c r="E143" s="131" t="s">
        <v>3136</v>
      </c>
      <c r="F143" s="132" t="s">
        <v>3137</v>
      </c>
      <c r="G143" s="133" t="s">
        <v>292</v>
      </c>
      <c r="H143" s="134">
        <v>6</v>
      </c>
      <c r="I143" s="135"/>
      <c r="J143" s="136">
        <f t="shared" si="10"/>
        <v>0</v>
      </c>
      <c r="K143" s="132" t="s">
        <v>3066</v>
      </c>
      <c r="L143" s="31"/>
      <c r="M143" s="137" t="s">
        <v>19</v>
      </c>
      <c r="N143" s="138" t="s">
        <v>41</v>
      </c>
      <c r="P143" s="139">
        <f t="shared" si="11"/>
        <v>0</v>
      </c>
      <c r="Q143" s="139">
        <v>0</v>
      </c>
      <c r="R143" s="139">
        <f t="shared" si="12"/>
        <v>0</v>
      </c>
      <c r="S143" s="139">
        <v>0</v>
      </c>
      <c r="T143" s="140">
        <f t="shared" si="13"/>
        <v>0</v>
      </c>
      <c r="AR143" s="141" t="s">
        <v>336</v>
      </c>
      <c r="AT143" s="141" t="s">
        <v>185</v>
      </c>
      <c r="AU143" s="141" t="s">
        <v>79</v>
      </c>
      <c r="AY143" s="16" t="s">
        <v>182</v>
      </c>
      <c r="BE143" s="142">
        <f t="shared" si="14"/>
        <v>0</v>
      </c>
      <c r="BF143" s="142">
        <f t="shared" si="15"/>
        <v>0</v>
      </c>
      <c r="BG143" s="142">
        <f t="shared" si="16"/>
        <v>0</v>
      </c>
      <c r="BH143" s="142">
        <f t="shared" si="17"/>
        <v>0</v>
      </c>
      <c r="BI143" s="142">
        <f t="shared" si="18"/>
        <v>0</v>
      </c>
      <c r="BJ143" s="16" t="s">
        <v>77</v>
      </c>
      <c r="BK143" s="142">
        <f t="shared" si="19"/>
        <v>0</v>
      </c>
      <c r="BL143" s="16" t="s">
        <v>336</v>
      </c>
      <c r="BM143" s="141" t="s">
        <v>3138</v>
      </c>
    </row>
    <row r="144" spans="2:65" s="1" customFormat="1" ht="21.75" customHeight="1">
      <c r="B144" s="31"/>
      <c r="C144" s="130" t="s">
        <v>708</v>
      </c>
      <c r="D144" s="130" t="s">
        <v>185</v>
      </c>
      <c r="E144" s="131" t="s">
        <v>3139</v>
      </c>
      <c r="F144" s="132" t="s">
        <v>3140</v>
      </c>
      <c r="G144" s="133" t="s">
        <v>286</v>
      </c>
      <c r="H144" s="134">
        <v>10</v>
      </c>
      <c r="I144" s="135"/>
      <c r="J144" s="136">
        <f t="shared" si="10"/>
        <v>0</v>
      </c>
      <c r="K144" s="132" t="s">
        <v>3066</v>
      </c>
      <c r="L144" s="31"/>
      <c r="M144" s="137" t="s">
        <v>19</v>
      </c>
      <c r="N144" s="138" t="s">
        <v>41</v>
      </c>
      <c r="P144" s="139">
        <f t="shared" si="11"/>
        <v>0</v>
      </c>
      <c r="Q144" s="139">
        <v>0</v>
      </c>
      <c r="R144" s="139">
        <f t="shared" si="12"/>
        <v>0</v>
      </c>
      <c r="S144" s="139">
        <v>0</v>
      </c>
      <c r="T144" s="140">
        <f t="shared" si="13"/>
        <v>0</v>
      </c>
      <c r="AR144" s="141" t="s">
        <v>336</v>
      </c>
      <c r="AT144" s="141" t="s">
        <v>185</v>
      </c>
      <c r="AU144" s="141" t="s">
        <v>79</v>
      </c>
      <c r="AY144" s="16" t="s">
        <v>182</v>
      </c>
      <c r="BE144" s="142">
        <f t="shared" si="14"/>
        <v>0</v>
      </c>
      <c r="BF144" s="142">
        <f t="shared" si="15"/>
        <v>0</v>
      </c>
      <c r="BG144" s="142">
        <f t="shared" si="16"/>
        <v>0</v>
      </c>
      <c r="BH144" s="142">
        <f t="shared" si="17"/>
        <v>0</v>
      </c>
      <c r="BI144" s="142">
        <f t="shared" si="18"/>
        <v>0</v>
      </c>
      <c r="BJ144" s="16" t="s">
        <v>77</v>
      </c>
      <c r="BK144" s="142">
        <f t="shared" si="19"/>
        <v>0</v>
      </c>
      <c r="BL144" s="16" t="s">
        <v>336</v>
      </c>
      <c r="BM144" s="141" t="s">
        <v>3141</v>
      </c>
    </row>
    <row r="145" spans="2:65" s="1" customFormat="1" ht="21.75" customHeight="1">
      <c r="B145" s="31"/>
      <c r="C145" s="130" t="s">
        <v>715</v>
      </c>
      <c r="D145" s="130" t="s">
        <v>185</v>
      </c>
      <c r="E145" s="131" t="s">
        <v>3142</v>
      </c>
      <c r="F145" s="132" t="s">
        <v>3143</v>
      </c>
      <c r="G145" s="133" t="s">
        <v>286</v>
      </c>
      <c r="H145" s="134">
        <v>6</v>
      </c>
      <c r="I145" s="135"/>
      <c r="J145" s="136">
        <f t="shared" si="10"/>
        <v>0</v>
      </c>
      <c r="K145" s="132" t="s">
        <v>3066</v>
      </c>
      <c r="L145" s="31"/>
      <c r="M145" s="137" t="s">
        <v>19</v>
      </c>
      <c r="N145" s="138" t="s">
        <v>41</v>
      </c>
      <c r="P145" s="139">
        <f t="shared" si="11"/>
        <v>0</v>
      </c>
      <c r="Q145" s="139">
        <v>0</v>
      </c>
      <c r="R145" s="139">
        <f t="shared" si="12"/>
        <v>0</v>
      </c>
      <c r="S145" s="139">
        <v>0</v>
      </c>
      <c r="T145" s="140">
        <f t="shared" si="13"/>
        <v>0</v>
      </c>
      <c r="AR145" s="141" t="s">
        <v>336</v>
      </c>
      <c r="AT145" s="141" t="s">
        <v>185</v>
      </c>
      <c r="AU145" s="141" t="s">
        <v>79</v>
      </c>
      <c r="AY145" s="16" t="s">
        <v>182</v>
      </c>
      <c r="BE145" s="142">
        <f t="shared" si="14"/>
        <v>0</v>
      </c>
      <c r="BF145" s="142">
        <f t="shared" si="15"/>
        <v>0</v>
      </c>
      <c r="BG145" s="142">
        <f t="shared" si="16"/>
        <v>0</v>
      </c>
      <c r="BH145" s="142">
        <f t="shared" si="17"/>
        <v>0</v>
      </c>
      <c r="BI145" s="142">
        <f t="shared" si="18"/>
        <v>0</v>
      </c>
      <c r="BJ145" s="16" t="s">
        <v>77</v>
      </c>
      <c r="BK145" s="142">
        <f t="shared" si="19"/>
        <v>0</v>
      </c>
      <c r="BL145" s="16" t="s">
        <v>336</v>
      </c>
      <c r="BM145" s="141" t="s">
        <v>3144</v>
      </c>
    </row>
    <row r="146" spans="2:65" s="1" customFormat="1" ht="21.75" customHeight="1">
      <c r="B146" s="31"/>
      <c r="C146" s="130" t="s">
        <v>720</v>
      </c>
      <c r="D146" s="130" t="s">
        <v>185</v>
      </c>
      <c r="E146" s="131" t="s">
        <v>3145</v>
      </c>
      <c r="F146" s="132" t="s">
        <v>3146</v>
      </c>
      <c r="G146" s="133" t="s">
        <v>286</v>
      </c>
      <c r="H146" s="134">
        <v>12</v>
      </c>
      <c r="I146" s="135"/>
      <c r="J146" s="136">
        <f t="shared" si="10"/>
        <v>0</v>
      </c>
      <c r="K146" s="132" t="s">
        <v>3066</v>
      </c>
      <c r="L146" s="31"/>
      <c r="M146" s="137" t="s">
        <v>19</v>
      </c>
      <c r="N146" s="138" t="s">
        <v>41</v>
      </c>
      <c r="P146" s="139">
        <f t="shared" si="11"/>
        <v>0</v>
      </c>
      <c r="Q146" s="139">
        <v>0</v>
      </c>
      <c r="R146" s="139">
        <f t="shared" si="12"/>
        <v>0</v>
      </c>
      <c r="S146" s="139">
        <v>0</v>
      </c>
      <c r="T146" s="140">
        <f t="shared" si="13"/>
        <v>0</v>
      </c>
      <c r="AR146" s="141" t="s">
        <v>336</v>
      </c>
      <c r="AT146" s="141" t="s">
        <v>185</v>
      </c>
      <c r="AU146" s="141" t="s">
        <v>79</v>
      </c>
      <c r="AY146" s="16" t="s">
        <v>182</v>
      </c>
      <c r="BE146" s="142">
        <f t="shared" si="14"/>
        <v>0</v>
      </c>
      <c r="BF146" s="142">
        <f t="shared" si="15"/>
        <v>0</v>
      </c>
      <c r="BG146" s="142">
        <f t="shared" si="16"/>
        <v>0</v>
      </c>
      <c r="BH146" s="142">
        <f t="shared" si="17"/>
        <v>0</v>
      </c>
      <c r="BI146" s="142">
        <f t="shared" si="18"/>
        <v>0</v>
      </c>
      <c r="BJ146" s="16" t="s">
        <v>77</v>
      </c>
      <c r="BK146" s="142">
        <f t="shared" si="19"/>
        <v>0</v>
      </c>
      <c r="BL146" s="16" t="s">
        <v>336</v>
      </c>
      <c r="BM146" s="141" t="s">
        <v>3147</v>
      </c>
    </row>
    <row r="147" spans="2:65" s="1" customFormat="1" ht="21.75" customHeight="1">
      <c r="B147" s="31"/>
      <c r="C147" s="130" t="s">
        <v>722</v>
      </c>
      <c r="D147" s="130" t="s">
        <v>185</v>
      </c>
      <c r="E147" s="131" t="s">
        <v>3148</v>
      </c>
      <c r="F147" s="132" t="s">
        <v>3149</v>
      </c>
      <c r="G147" s="133" t="s">
        <v>286</v>
      </c>
      <c r="H147" s="134">
        <v>3</v>
      </c>
      <c r="I147" s="135"/>
      <c r="J147" s="136">
        <f t="shared" si="10"/>
        <v>0</v>
      </c>
      <c r="K147" s="132" t="s">
        <v>3066</v>
      </c>
      <c r="L147" s="31"/>
      <c r="M147" s="137" t="s">
        <v>19</v>
      </c>
      <c r="N147" s="138" t="s">
        <v>41</v>
      </c>
      <c r="P147" s="139">
        <f t="shared" si="11"/>
        <v>0</v>
      </c>
      <c r="Q147" s="139">
        <v>0</v>
      </c>
      <c r="R147" s="139">
        <f t="shared" si="12"/>
        <v>0</v>
      </c>
      <c r="S147" s="139">
        <v>0</v>
      </c>
      <c r="T147" s="140">
        <f t="shared" si="13"/>
        <v>0</v>
      </c>
      <c r="AR147" s="141" t="s">
        <v>336</v>
      </c>
      <c r="AT147" s="141" t="s">
        <v>185</v>
      </c>
      <c r="AU147" s="141" t="s">
        <v>79</v>
      </c>
      <c r="AY147" s="16" t="s">
        <v>182</v>
      </c>
      <c r="BE147" s="142">
        <f t="shared" si="14"/>
        <v>0</v>
      </c>
      <c r="BF147" s="142">
        <f t="shared" si="15"/>
        <v>0</v>
      </c>
      <c r="BG147" s="142">
        <f t="shared" si="16"/>
        <v>0</v>
      </c>
      <c r="BH147" s="142">
        <f t="shared" si="17"/>
        <v>0</v>
      </c>
      <c r="BI147" s="142">
        <f t="shared" si="18"/>
        <v>0</v>
      </c>
      <c r="BJ147" s="16" t="s">
        <v>77</v>
      </c>
      <c r="BK147" s="142">
        <f t="shared" si="19"/>
        <v>0</v>
      </c>
      <c r="BL147" s="16" t="s">
        <v>336</v>
      </c>
      <c r="BM147" s="141" t="s">
        <v>3150</v>
      </c>
    </row>
    <row r="148" spans="2:65" s="1" customFormat="1" ht="21.75" customHeight="1">
      <c r="B148" s="31"/>
      <c r="C148" s="130" t="s">
        <v>724</v>
      </c>
      <c r="D148" s="130" t="s">
        <v>185</v>
      </c>
      <c r="E148" s="131" t="s">
        <v>3151</v>
      </c>
      <c r="F148" s="132" t="s">
        <v>3152</v>
      </c>
      <c r="G148" s="133" t="s">
        <v>286</v>
      </c>
      <c r="H148" s="134">
        <v>1</v>
      </c>
      <c r="I148" s="135"/>
      <c r="J148" s="136">
        <f t="shared" si="10"/>
        <v>0</v>
      </c>
      <c r="K148" s="132" t="s">
        <v>3066</v>
      </c>
      <c r="L148" s="31"/>
      <c r="M148" s="137" t="s">
        <v>19</v>
      </c>
      <c r="N148" s="138" t="s">
        <v>41</v>
      </c>
      <c r="P148" s="139">
        <f t="shared" si="11"/>
        <v>0</v>
      </c>
      <c r="Q148" s="139">
        <v>0</v>
      </c>
      <c r="R148" s="139">
        <f t="shared" si="12"/>
        <v>0</v>
      </c>
      <c r="S148" s="139">
        <v>0</v>
      </c>
      <c r="T148" s="140">
        <f t="shared" si="13"/>
        <v>0</v>
      </c>
      <c r="AR148" s="141" t="s">
        <v>336</v>
      </c>
      <c r="AT148" s="141" t="s">
        <v>185</v>
      </c>
      <c r="AU148" s="141" t="s">
        <v>79</v>
      </c>
      <c r="AY148" s="16" t="s">
        <v>182</v>
      </c>
      <c r="BE148" s="142">
        <f t="shared" si="14"/>
        <v>0</v>
      </c>
      <c r="BF148" s="142">
        <f t="shared" si="15"/>
        <v>0</v>
      </c>
      <c r="BG148" s="142">
        <f t="shared" si="16"/>
        <v>0</v>
      </c>
      <c r="BH148" s="142">
        <f t="shared" si="17"/>
        <v>0</v>
      </c>
      <c r="BI148" s="142">
        <f t="shared" si="18"/>
        <v>0</v>
      </c>
      <c r="BJ148" s="16" t="s">
        <v>77</v>
      </c>
      <c r="BK148" s="142">
        <f t="shared" si="19"/>
        <v>0</v>
      </c>
      <c r="BL148" s="16" t="s">
        <v>336</v>
      </c>
      <c r="BM148" s="141" t="s">
        <v>3153</v>
      </c>
    </row>
    <row r="149" spans="2:65" s="1" customFormat="1" ht="16.5" customHeight="1">
      <c r="B149" s="31"/>
      <c r="C149" s="130" t="s">
        <v>727</v>
      </c>
      <c r="D149" s="130" t="s">
        <v>185</v>
      </c>
      <c r="E149" s="131" t="s">
        <v>3154</v>
      </c>
      <c r="F149" s="132" t="s">
        <v>3155</v>
      </c>
      <c r="G149" s="133" t="s">
        <v>2181</v>
      </c>
      <c r="H149" s="134">
        <v>1</v>
      </c>
      <c r="I149" s="135"/>
      <c r="J149" s="136">
        <f t="shared" si="10"/>
        <v>0</v>
      </c>
      <c r="K149" s="132" t="s">
        <v>3066</v>
      </c>
      <c r="L149" s="31"/>
      <c r="M149" s="137" t="s">
        <v>19</v>
      </c>
      <c r="N149" s="138" t="s">
        <v>41</v>
      </c>
      <c r="P149" s="139">
        <f t="shared" si="11"/>
        <v>0</v>
      </c>
      <c r="Q149" s="139">
        <v>0</v>
      </c>
      <c r="R149" s="139">
        <f t="shared" si="12"/>
        <v>0</v>
      </c>
      <c r="S149" s="139">
        <v>0</v>
      </c>
      <c r="T149" s="140">
        <f t="shared" si="13"/>
        <v>0</v>
      </c>
      <c r="AR149" s="141" t="s">
        <v>336</v>
      </c>
      <c r="AT149" s="141" t="s">
        <v>185</v>
      </c>
      <c r="AU149" s="141" t="s">
        <v>79</v>
      </c>
      <c r="AY149" s="16" t="s">
        <v>182</v>
      </c>
      <c r="BE149" s="142">
        <f t="shared" si="14"/>
        <v>0</v>
      </c>
      <c r="BF149" s="142">
        <f t="shared" si="15"/>
        <v>0</v>
      </c>
      <c r="BG149" s="142">
        <f t="shared" si="16"/>
        <v>0</v>
      </c>
      <c r="BH149" s="142">
        <f t="shared" si="17"/>
        <v>0</v>
      </c>
      <c r="BI149" s="142">
        <f t="shared" si="18"/>
        <v>0</v>
      </c>
      <c r="BJ149" s="16" t="s">
        <v>77</v>
      </c>
      <c r="BK149" s="142">
        <f t="shared" si="19"/>
        <v>0</v>
      </c>
      <c r="BL149" s="16" t="s">
        <v>336</v>
      </c>
      <c r="BM149" s="141" t="s">
        <v>3156</v>
      </c>
    </row>
    <row r="150" spans="2:63" s="11" customFormat="1" ht="22.9" customHeight="1">
      <c r="B150" s="118"/>
      <c r="D150" s="119" t="s">
        <v>69</v>
      </c>
      <c r="E150" s="128" t="s">
        <v>3157</v>
      </c>
      <c r="F150" s="128" t="s">
        <v>3158</v>
      </c>
      <c r="I150" s="121"/>
      <c r="J150" s="129">
        <f>BK150</f>
        <v>0</v>
      </c>
      <c r="L150" s="118"/>
      <c r="M150" s="123"/>
      <c r="P150" s="124">
        <f>SUM(P151:P163)</f>
        <v>0</v>
      </c>
      <c r="R150" s="124">
        <f>SUM(R151:R163)</f>
        <v>0</v>
      </c>
      <c r="T150" s="125">
        <f>SUM(T151:T163)</f>
        <v>0</v>
      </c>
      <c r="AR150" s="119" t="s">
        <v>79</v>
      </c>
      <c r="AT150" s="126" t="s">
        <v>69</v>
      </c>
      <c r="AU150" s="126" t="s">
        <v>77</v>
      </c>
      <c r="AY150" s="119" t="s">
        <v>182</v>
      </c>
      <c r="BK150" s="127">
        <f>SUM(BK151:BK163)</f>
        <v>0</v>
      </c>
    </row>
    <row r="151" spans="2:65" s="1" customFormat="1" ht="21.75" customHeight="1">
      <c r="B151" s="31"/>
      <c r="C151" s="130" t="s">
        <v>621</v>
      </c>
      <c r="D151" s="130" t="s">
        <v>185</v>
      </c>
      <c r="E151" s="131" t="s">
        <v>3159</v>
      </c>
      <c r="F151" s="132" t="s">
        <v>3160</v>
      </c>
      <c r="G151" s="133" t="s">
        <v>286</v>
      </c>
      <c r="H151" s="134">
        <v>1</v>
      </c>
      <c r="I151" s="135"/>
      <c r="J151" s="136">
        <f aca="true" t="shared" si="20" ref="J151:J163">ROUND(I151*H151,2)</f>
        <v>0</v>
      </c>
      <c r="K151" s="132" t="s">
        <v>3066</v>
      </c>
      <c r="L151" s="31"/>
      <c r="M151" s="137" t="s">
        <v>19</v>
      </c>
      <c r="N151" s="138" t="s">
        <v>41</v>
      </c>
      <c r="P151" s="139">
        <f aca="true" t="shared" si="21" ref="P151:P163">O151*H151</f>
        <v>0</v>
      </c>
      <c r="Q151" s="139">
        <v>0</v>
      </c>
      <c r="R151" s="139">
        <f aca="true" t="shared" si="22" ref="R151:R163">Q151*H151</f>
        <v>0</v>
      </c>
      <c r="S151" s="139">
        <v>0</v>
      </c>
      <c r="T151" s="140">
        <f aca="true" t="shared" si="23" ref="T151:T163">S151*H151</f>
        <v>0</v>
      </c>
      <c r="AR151" s="141" t="s">
        <v>336</v>
      </c>
      <c r="AT151" s="141" t="s">
        <v>185</v>
      </c>
      <c r="AU151" s="141" t="s">
        <v>79</v>
      </c>
      <c r="AY151" s="16" t="s">
        <v>182</v>
      </c>
      <c r="BE151" s="142">
        <f aca="true" t="shared" si="24" ref="BE151:BE163">IF(N151="základní",J151,0)</f>
        <v>0</v>
      </c>
      <c r="BF151" s="142">
        <f aca="true" t="shared" si="25" ref="BF151:BF163">IF(N151="snížená",J151,0)</f>
        <v>0</v>
      </c>
      <c r="BG151" s="142">
        <f aca="true" t="shared" si="26" ref="BG151:BG163">IF(N151="zákl. přenesená",J151,0)</f>
        <v>0</v>
      </c>
      <c r="BH151" s="142">
        <f aca="true" t="shared" si="27" ref="BH151:BH163">IF(N151="sníž. přenesená",J151,0)</f>
        <v>0</v>
      </c>
      <c r="BI151" s="142">
        <f aca="true" t="shared" si="28" ref="BI151:BI163">IF(N151="nulová",J151,0)</f>
        <v>0</v>
      </c>
      <c r="BJ151" s="16" t="s">
        <v>77</v>
      </c>
      <c r="BK151" s="142">
        <f aca="true" t="shared" si="29" ref="BK151:BK163">ROUND(I151*H151,2)</f>
        <v>0</v>
      </c>
      <c r="BL151" s="16" t="s">
        <v>336</v>
      </c>
      <c r="BM151" s="141" t="s">
        <v>3161</v>
      </c>
    </row>
    <row r="152" spans="2:65" s="1" customFormat="1" ht="21.75" customHeight="1">
      <c r="B152" s="31"/>
      <c r="C152" s="130" t="s">
        <v>626</v>
      </c>
      <c r="D152" s="130" t="s">
        <v>185</v>
      </c>
      <c r="E152" s="131" t="s">
        <v>3162</v>
      </c>
      <c r="F152" s="132" t="s">
        <v>3163</v>
      </c>
      <c r="G152" s="133" t="s">
        <v>286</v>
      </c>
      <c r="H152" s="134">
        <v>2</v>
      </c>
      <c r="I152" s="135"/>
      <c r="J152" s="136">
        <f t="shared" si="20"/>
        <v>0</v>
      </c>
      <c r="K152" s="132" t="s">
        <v>3066</v>
      </c>
      <c r="L152" s="31"/>
      <c r="M152" s="137" t="s">
        <v>19</v>
      </c>
      <c r="N152" s="138" t="s">
        <v>41</v>
      </c>
      <c r="P152" s="139">
        <f t="shared" si="21"/>
        <v>0</v>
      </c>
      <c r="Q152" s="139">
        <v>0</v>
      </c>
      <c r="R152" s="139">
        <f t="shared" si="22"/>
        <v>0</v>
      </c>
      <c r="S152" s="139">
        <v>0</v>
      </c>
      <c r="T152" s="140">
        <f t="shared" si="23"/>
        <v>0</v>
      </c>
      <c r="AR152" s="141" t="s">
        <v>336</v>
      </c>
      <c r="AT152" s="141" t="s">
        <v>185</v>
      </c>
      <c r="AU152" s="141" t="s">
        <v>79</v>
      </c>
      <c r="AY152" s="16" t="s">
        <v>182</v>
      </c>
      <c r="BE152" s="142">
        <f t="shared" si="24"/>
        <v>0</v>
      </c>
      <c r="BF152" s="142">
        <f t="shared" si="25"/>
        <v>0</v>
      </c>
      <c r="BG152" s="142">
        <f t="shared" si="26"/>
        <v>0</v>
      </c>
      <c r="BH152" s="142">
        <f t="shared" si="27"/>
        <v>0</v>
      </c>
      <c r="BI152" s="142">
        <f t="shared" si="28"/>
        <v>0</v>
      </c>
      <c r="BJ152" s="16" t="s">
        <v>77</v>
      </c>
      <c r="BK152" s="142">
        <f t="shared" si="29"/>
        <v>0</v>
      </c>
      <c r="BL152" s="16" t="s">
        <v>336</v>
      </c>
      <c r="BM152" s="141" t="s">
        <v>3164</v>
      </c>
    </row>
    <row r="153" spans="2:65" s="1" customFormat="1" ht="16.5" customHeight="1">
      <c r="B153" s="31"/>
      <c r="C153" s="130" t="s">
        <v>630</v>
      </c>
      <c r="D153" s="130" t="s">
        <v>185</v>
      </c>
      <c r="E153" s="131" t="s">
        <v>3165</v>
      </c>
      <c r="F153" s="132" t="s">
        <v>3166</v>
      </c>
      <c r="G153" s="133" t="s">
        <v>642</v>
      </c>
      <c r="H153" s="134">
        <v>18</v>
      </c>
      <c r="I153" s="135"/>
      <c r="J153" s="136">
        <f t="shared" si="20"/>
        <v>0</v>
      </c>
      <c r="K153" s="132" t="s">
        <v>3066</v>
      </c>
      <c r="L153" s="31"/>
      <c r="M153" s="137" t="s">
        <v>19</v>
      </c>
      <c r="N153" s="138" t="s">
        <v>41</v>
      </c>
      <c r="P153" s="139">
        <f t="shared" si="21"/>
        <v>0</v>
      </c>
      <c r="Q153" s="139">
        <v>0</v>
      </c>
      <c r="R153" s="139">
        <f t="shared" si="22"/>
        <v>0</v>
      </c>
      <c r="S153" s="139">
        <v>0</v>
      </c>
      <c r="T153" s="140">
        <f t="shared" si="23"/>
        <v>0</v>
      </c>
      <c r="AR153" s="141" t="s">
        <v>336</v>
      </c>
      <c r="AT153" s="141" t="s">
        <v>185</v>
      </c>
      <c r="AU153" s="141" t="s">
        <v>79</v>
      </c>
      <c r="AY153" s="16" t="s">
        <v>182</v>
      </c>
      <c r="BE153" s="142">
        <f t="shared" si="24"/>
        <v>0</v>
      </c>
      <c r="BF153" s="142">
        <f t="shared" si="25"/>
        <v>0</v>
      </c>
      <c r="BG153" s="142">
        <f t="shared" si="26"/>
        <v>0</v>
      </c>
      <c r="BH153" s="142">
        <f t="shared" si="27"/>
        <v>0</v>
      </c>
      <c r="BI153" s="142">
        <f t="shared" si="28"/>
        <v>0</v>
      </c>
      <c r="BJ153" s="16" t="s">
        <v>77</v>
      </c>
      <c r="BK153" s="142">
        <f t="shared" si="29"/>
        <v>0</v>
      </c>
      <c r="BL153" s="16" t="s">
        <v>336</v>
      </c>
      <c r="BM153" s="141" t="s">
        <v>3167</v>
      </c>
    </row>
    <row r="154" spans="2:65" s="1" customFormat="1" ht="16.5" customHeight="1">
      <c r="B154" s="31"/>
      <c r="C154" s="130" t="s">
        <v>635</v>
      </c>
      <c r="D154" s="130" t="s">
        <v>185</v>
      </c>
      <c r="E154" s="131" t="s">
        <v>3168</v>
      </c>
      <c r="F154" s="132" t="s">
        <v>3169</v>
      </c>
      <c r="G154" s="133" t="s">
        <v>642</v>
      </c>
      <c r="H154" s="134">
        <v>2</v>
      </c>
      <c r="I154" s="135"/>
      <c r="J154" s="136">
        <f t="shared" si="20"/>
        <v>0</v>
      </c>
      <c r="K154" s="132" t="s">
        <v>3066</v>
      </c>
      <c r="L154" s="31"/>
      <c r="M154" s="137" t="s">
        <v>19</v>
      </c>
      <c r="N154" s="138" t="s">
        <v>41</v>
      </c>
      <c r="P154" s="139">
        <f t="shared" si="21"/>
        <v>0</v>
      </c>
      <c r="Q154" s="139">
        <v>0</v>
      </c>
      <c r="R154" s="139">
        <f t="shared" si="22"/>
        <v>0</v>
      </c>
      <c r="S154" s="139">
        <v>0</v>
      </c>
      <c r="T154" s="140">
        <f t="shared" si="23"/>
        <v>0</v>
      </c>
      <c r="AR154" s="141" t="s">
        <v>336</v>
      </c>
      <c r="AT154" s="141" t="s">
        <v>185</v>
      </c>
      <c r="AU154" s="141" t="s">
        <v>79</v>
      </c>
      <c r="AY154" s="16" t="s">
        <v>182</v>
      </c>
      <c r="BE154" s="142">
        <f t="shared" si="24"/>
        <v>0</v>
      </c>
      <c r="BF154" s="142">
        <f t="shared" si="25"/>
        <v>0</v>
      </c>
      <c r="BG154" s="142">
        <f t="shared" si="26"/>
        <v>0</v>
      </c>
      <c r="BH154" s="142">
        <f t="shared" si="27"/>
        <v>0</v>
      </c>
      <c r="BI154" s="142">
        <f t="shared" si="28"/>
        <v>0</v>
      </c>
      <c r="BJ154" s="16" t="s">
        <v>77</v>
      </c>
      <c r="BK154" s="142">
        <f t="shared" si="29"/>
        <v>0</v>
      </c>
      <c r="BL154" s="16" t="s">
        <v>336</v>
      </c>
      <c r="BM154" s="141" t="s">
        <v>3170</v>
      </c>
    </row>
    <row r="155" spans="2:65" s="1" customFormat="1" ht="16.5" customHeight="1">
      <c r="B155" s="31"/>
      <c r="C155" s="130" t="s">
        <v>639</v>
      </c>
      <c r="D155" s="130" t="s">
        <v>185</v>
      </c>
      <c r="E155" s="131" t="s">
        <v>3171</v>
      </c>
      <c r="F155" s="132" t="s">
        <v>3172</v>
      </c>
      <c r="G155" s="133" t="s">
        <v>642</v>
      </c>
      <c r="H155" s="134">
        <v>1</v>
      </c>
      <c r="I155" s="135"/>
      <c r="J155" s="136">
        <f t="shared" si="20"/>
        <v>0</v>
      </c>
      <c r="K155" s="132" t="s">
        <v>3066</v>
      </c>
      <c r="L155" s="31"/>
      <c r="M155" s="137" t="s">
        <v>19</v>
      </c>
      <c r="N155" s="138" t="s">
        <v>41</v>
      </c>
      <c r="P155" s="139">
        <f t="shared" si="21"/>
        <v>0</v>
      </c>
      <c r="Q155" s="139">
        <v>0</v>
      </c>
      <c r="R155" s="139">
        <f t="shared" si="22"/>
        <v>0</v>
      </c>
      <c r="S155" s="139">
        <v>0</v>
      </c>
      <c r="T155" s="140">
        <f t="shared" si="23"/>
        <v>0</v>
      </c>
      <c r="AR155" s="141" t="s">
        <v>336</v>
      </c>
      <c r="AT155" s="141" t="s">
        <v>185</v>
      </c>
      <c r="AU155" s="141" t="s">
        <v>79</v>
      </c>
      <c r="AY155" s="16" t="s">
        <v>182</v>
      </c>
      <c r="BE155" s="142">
        <f t="shared" si="24"/>
        <v>0</v>
      </c>
      <c r="BF155" s="142">
        <f t="shared" si="25"/>
        <v>0</v>
      </c>
      <c r="BG155" s="142">
        <f t="shared" si="26"/>
        <v>0</v>
      </c>
      <c r="BH155" s="142">
        <f t="shared" si="27"/>
        <v>0</v>
      </c>
      <c r="BI155" s="142">
        <f t="shared" si="28"/>
        <v>0</v>
      </c>
      <c r="BJ155" s="16" t="s">
        <v>77</v>
      </c>
      <c r="BK155" s="142">
        <f t="shared" si="29"/>
        <v>0</v>
      </c>
      <c r="BL155" s="16" t="s">
        <v>336</v>
      </c>
      <c r="BM155" s="141" t="s">
        <v>3173</v>
      </c>
    </row>
    <row r="156" spans="2:65" s="1" customFormat="1" ht="16.5" customHeight="1">
      <c r="B156" s="31"/>
      <c r="C156" s="130" t="s">
        <v>645</v>
      </c>
      <c r="D156" s="130" t="s">
        <v>185</v>
      </c>
      <c r="E156" s="131" t="s">
        <v>3174</v>
      </c>
      <c r="F156" s="132" t="s">
        <v>3175</v>
      </c>
      <c r="G156" s="133" t="s">
        <v>642</v>
      </c>
      <c r="H156" s="134">
        <v>12</v>
      </c>
      <c r="I156" s="135"/>
      <c r="J156" s="136">
        <f t="shared" si="20"/>
        <v>0</v>
      </c>
      <c r="K156" s="132" t="s">
        <v>3066</v>
      </c>
      <c r="L156" s="31"/>
      <c r="M156" s="137" t="s">
        <v>19</v>
      </c>
      <c r="N156" s="138" t="s">
        <v>41</v>
      </c>
      <c r="P156" s="139">
        <f t="shared" si="21"/>
        <v>0</v>
      </c>
      <c r="Q156" s="139">
        <v>0</v>
      </c>
      <c r="R156" s="139">
        <f t="shared" si="22"/>
        <v>0</v>
      </c>
      <c r="S156" s="139">
        <v>0</v>
      </c>
      <c r="T156" s="140">
        <f t="shared" si="23"/>
        <v>0</v>
      </c>
      <c r="AR156" s="141" t="s">
        <v>336</v>
      </c>
      <c r="AT156" s="141" t="s">
        <v>185</v>
      </c>
      <c r="AU156" s="141" t="s">
        <v>79</v>
      </c>
      <c r="AY156" s="16" t="s">
        <v>182</v>
      </c>
      <c r="BE156" s="142">
        <f t="shared" si="24"/>
        <v>0</v>
      </c>
      <c r="BF156" s="142">
        <f t="shared" si="25"/>
        <v>0</v>
      </c>
      <c r="BG156" s="142">
        <f t="shared" si="26"/>
        <v>0</v>
      </c>
      <c r="BH156" s="142">
        <f t="shared" si="27"/>
        <v>0</v>
      </c>
      <c r="BI156" s="142">
        <f t="shared" si="28"/>
        <v>0</v>
      </c>
      <c r="BJ156" s="16" t="s">
        <v>77</v>
      </c>
      <c r="BK156" s="142">
        <f t="shared" si="29"/>
        <v>0</v>
      </c>
      <c r="BL156" s="16" t="s">
        <v>336</v>
      </c>
      <c r="BM156" s="141" t="s">
        <v>3176</v>
      </c>
    </row>
    <row r="157" spans="2:65" s="1" customFormat="1" ht="16.5" customHeight="1">
      <c r="B157" s="31"/>
      <c r="C157" s="130" t="s">
        <v>649</v>
      </c>
      <c r="D157" s="130" t="s">
        <v>185</v>
      </c>
      <c r="E157" s="131" t="s">
        <v>3177</v>
      </c>
      <c r="F157" s="132" t="s">
        <v>3178</v>
      </c>
      <c r="G157" s="133" t="s">
        <v>642</v>
      </c>
      <c r="H157" s="134">
        <v>2</v>
      </c>
      <c r="I157" s="135"/>
      <c r="J157" s="136">
        <f t="shared" si="20"/>
        <v>0</v>
      </c>
      <c r="K157" s="132" t="s">
        <v>3066</v>
      </c>
      <c r="L157" s="31"/>
      <c r="M157" s="137" t="s">
        <v>19</v>
      </c>
      <c r="N157" s="138" t="s">
        <v>41</v>
      </c>
      <c r="P157" s="139">
        <f t="shared" si="21"/>
        <v>0</v>
      </c>
      <c r="Q157" s="139">
        <v>0</v>
      </c>
      <c r="R157" s="139">
        <f t="shared" si="22"/>
        <v>0</v>
      </c>
      <c r="S157" s="139">
        <v>0</v>
      </c>
      <c r="T157" s="140">
        <f t="shared" si="23"/>
        <v>0</v>
      </c>
      <c r="AR157" s="141" t="s">
        <v>336</v>
      </c>
      <c r="AT157" s="141" t="s">
        <v>185</v>
      </c>
      <c r="AU157" s="141" t="s">
        <v>79</v>
      </c>
      <c r="AY157" s="16" t="s">
        <v>182</v>
      </c>
      <c r="BE157" s="142">
        <f t="shared" si="24"/>
        <v>0</v>
      </c>
      <c r="BF157" s="142">
        <f t="shared" si="25"/>
        <v>0</v>
      </c>
      <c r="BG157" s="142">
        <f t="shared" si="26"/>
        <v>0</v>
      </c>
      <c r="BH157" s="142">
        <f t="shared" si="27"/>
        <v>0</v>
      </c>
      <c r="BI157" s="142">
        <f t="shared" si="28"/>
        <v>0</v>
      </c>
      <c r="BJ157" s="16" t="s">
        <v>77</v>
      </c>
      <c r="BK157" s="142">
        <f t="shared" si="29"/>
        <v>0</v>
      </c>
      <c r="BL157" s="16" t="s">
        <v>336</v>
      </c>
      <c r="BM157" s="141" t="s">
        <v>3179</v>
      </c>
    </row>
    <row r="158" spans="2:65" s="1" customFormat="1" ht="16.5" customHeight="1">
      <c r="B158" s="31"/>
      <c r="C158" s="130" t="s">
        <v>655</v>
      </c>
      <c r="D158" s="130" t="s">
        <v>185</v>
      </c>
      <c r="E158" s="131" t="s">
        <v>3180</v>
      </c>
      <c r="F158" s="132" t="s">
        <v>3181</v>
      </c>
      <c r="G158" s="133" t="s">
        <v>642</v>
      </c>
      <c r="H158" s="134">
        <v>2</v>
      </c>
      <c r="I158" s="135"/>
      <c r="J158" s="136">
        <f t="shared" si="20"/>
        <v>0</v>
      </c>
      <c r="K158" s="132" t="s">
        <v>3066</v>
      </c>
      <c r="L158" s="31"/>
      <c r="M158" s="137" t="s">
        <v>19</v>
      </c>
      <c r="N158" s="138" t="s">
        <v>41</v>
      </c>
      <c r="P158" s="139">
        <f t="shared" si="21"/>
        <v>0</v>
      </c>
      <c r="Q158" s="139">
        <v>0</v>
      </c>
      <c r="R158" s="139">
        <f t="shared" si="22"/>
        <v>0</v>
      </c>
      <c r="S158" s="139">
        <v>0</v>
      </c>
      <c r="T158" s="140">
        <f t="shared" si="23"/>
        <v>0</v>
      </c>
      <c r="AR158" s="141" t="s">
        <v>336</v>
      </c>
      <c r="AT158" s="141" t="s">
        <v>185</v>
      </c>
      <c r="AU158" s="141" t="s">
        <v>79</v>
      </c>
      <c r="AY158" s="16" t="s">
        <v>182</v>
      </c>
      <c r="BE158" s="142">
        <f t="shared" si="24"/>
        <v>0</v>
      </c>
      <c r="BF158" s="142">
        <f t="shared" si="25"/>
        <v>0</v>
      </c>
      <c r="BG158" s="142">
        <f t="shared" si="26"/>
        <v>0</v>
      </c>
      <c r="BH158" s="142">
        <f t="shared" si="27"/>
        <v>0</v>
      </c>
      <c r="BI158" s="142">
        <f t="shared" si="28"/>
        <v>0</v>
      </c>
      <c r="BJ158" s="16" t="s">
        <v>77</v>
      </c>
      <c r="BK158" s="142">
        <f t="shared" si="29"/>
        <v>0</v>
      </c>
      <c r="BL158" s="16" t="s">
        <v>336</v>
      </c>
      <c r="BM158" s="141" t="s">
        <v>3182</v>
      </c>
    </row>
    <row r="159" spans="2:65" s="1" customFormat="1" ht="24.2" customHeight="1">
      <c r="B159" s="31"/>
      <c r="C159" s="130" t="s">
        <v>660</v>
      </c>
      <c r="D159" s="130" t="s">
        <v>185</v>
      </c>
      <c r="E159" s="131" t="s">
        <v>3183</v>
      </c>
      <c r="F159" s="132" t="s">
        <v>3184</v>
      </c>
      <c r="G159" s="133" t="s">
        <v>642</v>
      </c>
      <c r="H159" s="134">
        <v>1</v>
      </c>
      <c r="I159" s="135"/>
      <c r="J159" s="136">
        <f t="shared" si="20"/>
        <v>0</v>
      </c>
      <c r="K159" s="132" t="s">
        <v>3066</v>
      </c>
      <c r="L159" s="31"/>
      <c r="M159" s="137" t="s">
        <v>19</v>
      </c>
      <c r="N159" s="138" t="s">
        <v>41</v>
      </c>
      <c r="P159" s="139">
        <f t="shared" si="21"/>
        <v>0</v>
      </c>
      <c r="Q159" s="139">
        <v>0</v>
      </c>
      <c r="R159" s="139">
        <f t="shared" si="22"/>
        <v>0</v>
      </c>
      <c r="S159" s="139">
        <v>0</v>
      </c>
      <c r="T159" s="140">
        <f t="shared" si="23"/>
        <v>0</v>
      </c>
      <c r="AR159" s="141" t="s">
        <v>336</v>
      </c>
      <c r="AT159" s="141" t="s">
        <v>185</v>
      </c>
      <c r="AU159" s="141" t="s">
        <v>79</v>
      </c>
      <c r="AY159" s="16" t="s">
        <v>182</v>
      </c>
      <c r="BE159" s="142">
        <f t="shared" si="24"/>
        <v>0</v>
      </c>
      <c r="BF159" s="142">
        <f t="shared" si="25"/>
        <v>0</v>
      </c>
      <c r="BG159" s="142">
        <f t="shared" si="26"/>
        <v>0</v>
      </c>
      <c r="BH159" s="142">
        <f t="shared" si="27"/>
        <v>0</v>
      </c>
      <c r="BI159" s="142">
        <f t="shared" si="28"/>
        <v>0</v>
      </c>
      <c r="BJ159" s="16" t="s">
        <v>77</v>
      </c>
      <c r="BK159" s="142">
        <f t="shared" si="29"/>
        <v>0</v>
      </c>
      <c r="BL159" s="16" t="s">
        <v>336</v>
      </c>
      <c r="BM159" s="141" t="s">
        <v>3185</v>
      </c>
    </row>
    <row r="160" spans="2:65" s="1" customFormat="1" ht="16.5" customHeight="1">
      <c r="B160" s="31"/>
      <c r="C160" s="130" t="s">
        <v>665</v>
      </c>
      <c r="D160" s="130" t="s">
        <v>185</v>
      </c>
      <c r="E160" s="131" t="s">
        <v>3186</v>
      </c>
      <c r="F160" s="132" t="s">
        <v>3187</v>
      </c>
      <c r="G160" s="133" t="s">
        <v>642</v>
      </c>
      <c r="H160" s="134">
        <v>2</v>
      </c>
      <c r="I160" s="135"/>
      <c r="J160" s="136">
        <f t="shared" si="20"/>
        <v>0</v>
      </c>
      <c r="K160" s="132" t="s">
        <v>3066</v>
      </c>
      <c r="L160" s="31"/>
      <c r="M160" s="137" t="s">
        <v>19</v>
      </c>
      <c r="N160" s="138" t="s">
        <v>41</v>
      </c>
      <c r="P160" s="139">
        <f t="shared" si="21"/>
        <v>0</v>
      </c>
      <c r="Q160" s="139">
        <v>0</v>
      </c>
      <c r="R160" s="139">
        <f t="shared" si="22"/>
        <v>0</v>
      </c>
      <c r="S160" s="139">
        <v>0</v>
      </c>
      <c r="T160" s="140">
        <f t="shared" si="23"/>
        <v>0</v>
      </c>
      <c r="AR160" s="141" t="s">
        <v>336</v>
      </c>
      <c r="AT160" s="141" t="s">
        <v>185</v>
      </c>
      <c r="AU160" s="141" t="s">
        <v>79</v>
      </c>
      <c r="AY160" s="16" t="s">
        <v>182</v>
      </c>
      <c r="BE160" s="142">
        <f t="shared" si="24"/>
        <v>0</v>
      </c>
      <c r="BF160" s="142">
        <f t="shared" si="25"/>
        <v>0</v>
      </c>
      <c r="BG160" s="142">
        <f t="shared" si="26"/>
        <v>0</v>
      </c>
      <c r="BH160" s="142">
        <f t="shared" si="27"/>
        <v>0</v>
      </c>
      <c r="BI160" s="142">
        <f t="shared" si="28"/>
        <v>0</v>
      </c>
      <c r="BJ160" s="16" t="s">
        <v>77</v>
      </c>
      <c r="BK160" s="142">
        <f t="shared" si="29"/>
        <v>0</v>
      </c>
      <c r="BL160" s="16" t="s">
        <v>336</v>
      </c>
      <c r="BM160" s="141" t="s">
        <v>3188</v>
      </c>
    </row>
    <row r="161" spans="2:65" s="1" customFormat="1" ht="24.2" customHeight="1">
      <c r="B161" s="31"/>
      <c r="C161" s="130" t="s">
        <v>670</v>
      </c>
      <c r="D161" s="130" t="s">
        <v>185</v>
      </c>
      <c r="E161" s="131" t="s">
        <v>3189</v>
      </c>
      <c r="F161" s="132" t="s">
        <v>3190</v>
      </c>
      <c r="G161" s="133" t="s">
        <v>2181</v>
      </c>
      <c r="H161" s="134">
        <v>1</v>
      </c>
      <c r="I161" s="135"/>
      <c r="J161" s="136">
        <f t="shared" si="20"/>
        <v>0</v>
      </c>
      <c r="K161" s="132" t="s">
        <v>3066</v>
      </c>
      <c r="L161" s="31"/>
      <c r="M161" s="137" t="s">
        <v>19</v>
      </c>
      <c r="N161" s="138" t="s">
        <v>41</v>
      </c>
      <c r="P161" s="139">
        <f t="shared" si="21"/>
        <v>0</v>
      </c>
      <c r="Q161" s="139">
        <v>0</v>
      </c>
      <c r="R161" s="139">
        <f t="shared" si="22"/>
        <v>0</v>
      </c>
      <c r="S161" s="139">
        <v>0</v>
      </c>
      <c r="T161" s="140">
        <f t="shared" si="23"/>
        <v>0</v>
      </c>
      <c r="AR161" s="141" t="s">
        <v>336</v>
      </c>
      <c r="AT161" s="141" t="s">
        <v>185</v>
      </c>
      <c r="AU161" s="141" t="s">
        <v>79</v>
      </c>
      <c r="AY161" s="16" t="s">
        <v>182</v>
      </c>
      <c r="BE161" s="142">
        <f t="shared" si="24"/>
        <v>0</v>
      </c>
      <c r="BF161" s="142">
        <f t="shared" si="25"/>
        <v>0</v>
      </c>
      <c r="BG161" s="142">
        <f t="shared" si="26"/>
        <v>0</v>
      </c>
      <c r="BH161" s="142">
        <f t="shared" si="27"/>
        <v>0</v>
      </c>
      <c r="BI161" s="142">
        <f t="shared" si="28"/>
        <v>0</v>
      </c>
      <c r="BJ161" s="16" t="s">
        <v>77</v>
      </c>
      <c r="BK161" s="142">
        <f t="shared" si="29"/>
        <v>0</v>
      </c>
      <c r="BL161" s="16" t="s">
        <v>336</v>
      </c>
      <c r="BM161" s="141" t="s">
        <v>3191</v>
      </c>
    </row>
    <row r="162" spans="2:65" s="1" customFormat="1" ht="16.5" customHeight="1">
      <c r="B162" s="31"/>
      <c r="C162" s="130" t="s">
        <v>676</v>
      </c>
      <c r="D162" s="130" t="s">
        <v>185</v>
      </c>
      <c r="E162" s="131" t="s">
        <v>3192</v>
      </c>
      <c r="F162" s="132" t="s">
        <v>3193</v>
      </c>
      <c r="G162" s="133" t="s">
        <v>286</v>
      </c>
      <c r="H162" s="134">
        <v>2</v>
      </c>
      <c r="I162" s="135"/>
      <c r="J162" s="136">
        <f t="shared" si="20"/>
        <v>0</v>
      </c>
      <c r="K162" s="132" t="s">
        <v>3066</v>
      </c>
      <c r="L162" s="31"/>
      <c r="M162" s="137" t="s">
        <v>19</v>
      </c>
      <c r="N162" s="138" t="s">
        <v>41</v>
      </c>
      <c r="P162" s="139">
        <f t="shared" si="21"/>
        <v>0</v>
      </c>
      <c r="Q162" s="139">
        <v>0</v>
      </c>
      <c r="R162" s="139">
        <f t="shared" si="22"/>
        <v>0</v>
      </c>
      <c r="S162" s="139">
        <v>0</v>
      </c>
      <c r="T162" s="140">
        <f t="shared" si="23"/>
        <v>0</v>
      </c>
      <c r="AR162" s="141" t="s">
        <v>336</v>
      </c>
      <c r="AT162" s="141" t="s">
        <v>185</v>
      </c>
      <c r="AU162" s="141" t="s">
        <v>79</v>
      </c>
      <c r="AY162" s="16" t="s">
        <v>182</v>
      </c>
      <c r="BE162" s="142">
        <f t="shared" si="24"/>
        <v>0</v>
      </c>
      <c r="BF162" s="142">
        <f t="shared" si="25"/>
        <v>0</v>
      </c>
      <c r="BG162" s="142">
        <f t="shared" si="26"/>
        <v>0</v>
      </c>
      <c r="BH162" s="142">
        <f t="shared" si="27"/>
        <v>0</v>
      </c>
      <c r="BI162" s="142">
        <f t="shared" si="28"/>
        <v>0</v>
      </c>
      <c r="BJ162" s="16" t="s">
        <v>77</v>
      </c>
      <c r="BK162" s="142">
        <f t="shared" si="29"/>
        <v>0</v>
      </c>
      <c r="BL162" s="16" t="s">
        <v>336</v>
      </c>
      <c r="BM162" s="141" t="s">
        <v>3194</v>
      </c>
    </row>
    <row r="163" spans="2:65" s="1" customFormat="1" ht="21.75" customHeight="1">
      <c r="B163" s="31"/>
      <c r="C163" s="130" t="s">
        <v>682</v>
      </c>
      <c r="D163" s="130" t="s">
        <v>185</v>
      </c>
      <c r="E163" s="131" t="s">
        <v>3195</v>
      </c>
      <c r="F163" s="132" t="s">
        <v>3196</v>
      </c>
      <c r="G163" s="133" t="s">
        <v>286</v>
      </c>
      <c r="H163" s="134">
        <v>2</v>
      </c>
      <c r="I163" s="135"/>
      <c r="J163" s="136">
        <f t="shared" si="20"/>
        <v>0</v>
      </c>
      <c r="K163" s="132" t="s">
        <v>3066</v>
      </c>
      <c r="L163" s="31"/>
      <c r="M163" s="137" t="s">
        <v>19</v>
      </c>
      <c r="N163" s="138" t="s">
        <v>41</v>
      </c>
      <c r="P163" s="139">
        <f t="shared" si="21"/>
        <v>0</v>
      </c>
      <c r="Q163" s="139">
        <v>0</v>
      </c>
      <c r="R163" s="139">
        <f t="shared" si="22"/>
        <v>0</v>
      </c>
      <c r="S163" s="139">
        <v>0</v>
      </c>
      <c r="T163" s="140">
        <f t="shared" si="23"/>
        <v>0</v>
      </c>
      <c r="AR163" s="141" t="s">
        <v>336</v>
      </c>
      <c r="AT163" s="141" t="s">
        <v>185</v>
      </c>
      <c r="AU163" s="141" t="s">
        <v>79</v>
      </c>
      <c r="AY163" s="16" t="s">
        <v>182</v>
      </c>
      <c r="BE163" s="142">
        <f t="shared" si="24"/>
        <v>0</v>
      </c>
      <c r="BF163" s="142">
        <f t="shared" si="25"/>
        <v>0</v>
      </c>
      <c r="BG163" s="142">
        <f t="shared" si="26"/>
        <v>0</v>
      </c>
      <c r="BH163" s="142">
        <f t="shared" si="27"/>
        <v>0</v>
      </c>
      <c r="BI163" s="142">
        <f t="shared" si="28"/>
        <v>0</v>
      </c>
      <c r="BJ163" s="16" t="s">
        <v>77</v>
      </c>
      <c r="BK163" s="142">
        <f t="shared" si="29"/>
        <v>0</v>
      </c>
      <c r="BL163" s="16" t="s">
        <v>336</v>
      </c>
      <c r="BM163" s="141" t="s">
        <v>3197</v>
      </c>
    </row>
    <row r="164" spans="2:63" s="11" customFormat="1" ht="22.9" customHeight="1">
      <c r="B164" s="118"/>
      <c r="D164" s="119" t="s">
        <v>69</v>
      </c>
      <c r="E164" s="128" t="s">
        <v>3198</v>
      </c>
      <c r="F164" s="128" t="s">
        <v>3199</v>
      </c>
      <c r="I164" s="121"/>
      <c r="J164" s="129">
        <f>BK164</f>
        <v>0</v>
      </c>
      <c r="L164" s="118"/>
      <c r="M164" s="123"/>
      <c r="P164" s="124">
        <f>SUM(P165:P177)</f>
        <v>0</v>
      </c>
      <c r="R164" s="124">
        <f>SUM(R165:R177)</f>
        <v>0</v>
      </c>
      <c r="T164" s="125">
        <f>SUM(T165:T177)</f>
        <v>0</v>
      </c>
      <c r="AR164" s="119" t="s">
        <v>79</v>
      </c>
      <c r="AT164" s="126" t="s">
        <v>69</v>
      </c>
      <c r="AU164" s="126" t="s">
        <v>77</v>
      </c>
      <c r="AY164" s="119" t="s">
        <v>182</v>
      </c>
      <c r="BK164" s="127">
        <f>SUM(BK165:BK177)</f>
        <v>0</v>
      </c>
    </row>
    <row r="165" spans="2:65" s="1" customFormat="1" ht="21.75" customHeight="1">
      <c r="B165" s="31"/>
      <c r="C165" s="130" t="s">
        <v>729</v>
      </c>
      <c r="D165" s="130" t="s">
        <v>185</v>
      </c>
      <c r="E165" s="131" t="s">
        <v>3200</v>
      </c>
      <c r="F165" s="132" t="s">
        <v>3201</v>
      </c>
      <c r="G165" s="133" t="s">
        <v>292</v>
      </c>
      <c r="H165" s="134">
        <v>6</v>
      </c>
      <c r="I165" s="135"/>
      <c r="J165" s="136">
        <f aca="true" t="shared" si="30" ref="J165:J177">ROUND(I165*H165,2)</f>
        <v>0</v>
      </c>
      <c r="K165" s="132" t="s">
        <v>3066</v>
      </c>
      <c r="L165" s="31"/>
      <c r="M165" s="137" t="s">
        <v>19</v>
      </c>
      <c r="N165" s="138" t="s">
        <v>41</v>
      </c>
      <c r="P165" s="139">
        <f aca="true" t="shared" si="31" ref="P165:P177">O165*H165</f>
        <v>0</v>
      </c>
      <c r="Q165" s="139">
        <v>0</v>
      </c>
      <c r="R165" s="139">
        <f aca="true" t="shared" si="32" ref="R165:R177">Q165*H165</f>
        <v>0</v>
      </c>
      <c r="S165" s="139">
        <v>0</v>
      </c>
      <c r="T165" s="140">
        <f aca="true" t="shared" si="33" ref="T165:T177">S165*H165</f>
        <v>0</v>
      </c>
      <c r="AR165" s="141" t="s">
        <v>336</v>
      </c>
      <c r="AT165" s="141" t="s">
        <v>185</v>
      </c>
      <c r="AU165" s="141" t="s">
        <v>79</v>
      </c>
      <c r="AY165" s="16" t="s">
        <v>182</v>
      </c>
      <c r="BE165" s="142">
        <f aca="true" t="shared" si="34" ref="BE165:BE177">IF(N165="základní",J165,0)</f>
        <v>0</v>
      </c>
      <c r="BF165" s="142">
        <f aca="true" t="shared" si="35" ref="BF165:BF177">IF(N165="snížená",J165,0)</f>
        <v>0</v>
      </c>
      <c r="BG165" s="142">
        <f aca="true" t="shared" si="36" ref="BG165:BG177">IF(N165="zákl. přenesená",J165,0)</f>
        <v>0</v>
      </c>
      <c r="BH165" s="142">
        <f aca="true" t="shared" si="37" ref="BH165:BH177">IF(N165="sníž. přenesená",J165,0)</f>
        <v>0</v>
      </c>
      <c r="BI165" s="142">
        <f aca="true" t="shared" si="38" ref="BI165:BI177">IF(N165="nulová",J165,0)</f>
        <v>0</v>
      </c>
      <c r="BJ165" s="16" t="s">
        <v>77</v>
      </c>
      <c r="BK165" s="142">
        <f aca="true" t="shared" si="39" ref="BK165:BK177">ROUND(I165*H165,2)</f>
        <v>0</v>
      </c>
      <c r="BL165" s="16" t="s">
        <v>336</v>
      </c>
      <c r="BM165" s="141" t="s">
        <v>3202</v>
      </c>
    </row>
    <row r="166" spans="2:65" s="1" customFormat="1" ht="16.5" customHeight="1">
      <c r="B166" s="31"/>
      <c r="C166" s="130" t="s">
        <v>734</v>
      </c>
      <c r="D166" s="130" t="s">
        <v>185</v>
      </c>
      <c r="E166" s="131" t="s">
        <v>3203</v>
      </c>
      <c r="F166" s="132" t="s">
        <v>3204</v>
      </c>
      <c r="G166" s="133" t="s">
        <v>292</v>
      </c>
      <c r="H166" s="134">
        <v>2</v>
      </c>
      <c r="I166" s="135"/>
      <c r="J166" s="136">
        <f t="shared" si="30"/>
        <v>0</v>
      </c>
      <c r="K166" s="132" t="s">
        <v>3066</v>
      </c>
      <c r="L166" s="31"/>
      <c r="M166" s="137" t="s">
        <v>19</v>
      </c>
      <c r="N166" s="138" t="s">
        <v>41</v>
      </c>
      <c r="P166" s="139">
        <f t="shared" si="31"/>
        <v>0</v>
      </c>
      <c r="Q166" s="139">
        <v>0</v>
      </c>
      <c r="R166" s="139">
        <f t="shared" si="32"/>
        <v>0</v>
      </c>
      <c r="S166" s="139">
        <v>0</v>
      </c>
      <c r="T166" s="140">
        <f t="shared" si="33"/>
        <v>0</v>
      </c>
      <c r="AR166" s="141" t="s">
        <v>336</v>
      </c>
      <c r="AT166" s="141" t="s">
        <v>185</v>
      </c>
      <c r="AU166" s="141" t="s">
        <v>79</v>
      </c>
      <c r="AY166" s="16" t="s">
        <v>182</v>
      </c>
      <c r="BE166" s="142">
        <f t="shared" si="34"/>
        <v>0</v>
      </c>
      <c r="BF166" s="142">
        <f t="shared" si="35"/>
        <v>0</v>
      </c>
      <c r="BG166" s="142">
        <f t="shared" si="36"/>
        <v>0</v>
      </c>
      <c r="BH166" s="142">
        <f t="shared" si="37"/>
        <v>0</v>
      </c>
      <c r="BI166" s="142">
        <f t="shared" si="38"/>
        <v>0</v>
      </c>
      <c r="BJ166" s="16" t="s">
        <v>77</v>
      </c>
      <c r="BK166" s="142">
        <f t="shared" si="39"/>
        <v>0</v>
      </c>
      <c r="BL166" s="16" t="s">
        <v>336</v>
      </c>
      <c r="BM166" s="141" t="s">
        <v>3205</v>
      </c>
    </row>
    <row r="167" spans="2:65" s="1" customFormat="1" ht="16.5" customHeight="1">
      <c r="B167" s="31"/>
      <c r="C167" s="130" t="s">
        <v>739</v>
      </c>
      <c r="D167" s="130" t="s">
        <v>185</v>
      </c>
      <c r="E167" s="131" t="s">
        <v>3206</v>
      </c>
      <c r="F167" s="132" t="s">
        <v>3207</v>
      </c>
      <c r="G167" s="133" t="s">
        <v>292</v>
      </c>
      <c r="H167" s="134">
        <v>4</v>
      </c>
      <c r="I167" s="135"/>
      <c r="J167" s="136">
        <f t="shared" si="30"/>
        <v>0</v>
      </c>
      <c r="K167" s="132" t="s">
        <v>3066</v>
      </c>
      <c r="L167" s="31"/>
      <c r="M167" s="137" t="s">
        <v>19</v>
      </c>
      <c r="N167" s="138" t="s">
        <v>41</v>
      </c>
      <c r="P167" s="139">
        <f t="shared" si="31"/>
        <v>0</v>
      </c>
      <c r="Q167" s="139">
        <v>0</v>
      </c>
      <c r="R167" s="139">
        <f t="shared" si="32"/>
        <v>0</v>
      </c>
      <c r="S167" s="139">
        <v>0</v>
      </c>
      <c r="T167" s="140">
        <f t="shared" si="33"/>
        <v>0</v>
      </c>
      <c r="AR167" s="141" t="s">
        <v>336</v>
      </c>
      <c r="AT167" s="141" t="s">
        <v>185</v>
      </c>
      <c r="AU167" s="141" t="s">
        <v>79</v>
      </c>
      <c r="AY167" s="16" t="s">
        <v>182</v>
      </c>
      <c r="BE167" s="142">
        <f t="shared" si="34"/>
        <v>0</v>
      </c>
      <c r="BF167" s="142">
        <f t="shared" si="35"/>
        <v>0</v>
      </c>
      <c r="BG167" s="142">
        <f t="shared" si="36"/>
        <v>0</v>
      </c>
      <c r="BH167" s="142">
        <f t="shared" si="37"/>
        <v>0</v>
      </c>
      <c r="BI167" s="142">
        <f t="shared" si="38"/>
        <v>0</v>
      </c>
      <c r="BJ167" s="16" t="s">
        <v>77</v>
      </c>
      <c r="BK167" s="142">
        <f t="shared" si="39"/>
        <v>0</v>
      </c>
      <c r="BL167" s="16" t="s">
        <v>336</v>
      </c>
      <c r="BM167" s="141" t="s">
        <v>3208</v>
      </c>
    </row>
    <row r="168" spans="2:65" s="1" customFormat="1" ht="16.5" customHeight="1">
      <c r="B168" s="31"/>
      <c r="C168" s="130" t="s">
        <v>741</v>
      </c>
      <c r="D168" s="130" t="s">
        <v>185</v>
      </c>
      <c r="E168" s="131" t="s">
        <v>3209</v>
      </c>
      <c r="F168" s="132" t="s">
        <v>3210</v>
      </c>
      <c r="G168" s="133" t="s">
        <v>292</v>
      </c>
      <c r="H168" s="134">
        <v>16</v>
      </c>
      <c r="I168" s="135"/>
      <c r="J168" s="136">
        <f t="shared" si="30"/>
        <v>0</v>
      </c>
      <c r="K168" s="132" t="s">
        <v>3066</v>
      </c>
      <c r="L168" s="31"/>
      <c r="M168" s="137" t="s">
        <v>19</v>
      </c>
      <c r="N168" s="138" t="s">
        <v>41</v>
      </c>
      <c r="P168" s="139">
        <f t="shared" si="31"/>
        <v>0</v>
      </c>
      <c r="Q168" s="139">
        <v>0</v>
      </c>
      <c r="R168" s="139">
        <f t="shared" si="32"/>
        <v>0</v>
      </c>
      <c r="S168" s="139">
        <v>0</v>
      </c>
      <c r="T168" s="140">
        <f t="shared" si="33"/>
        <v>0</v>
      </c>
      <c r="AR168" s="141" t="s">
        <v>336</v>
      </c>
      <c r="AT168" s="141" t="s">
        <v>185</v>
      </c>
      <c r="AU168" s="141" t="s">
        <v>79</v>
      </c>
      <c r="AY168" s="16" t="s">
        <v>182</v>
      </c>
      <c r="BE168" s="142">
        <f t="shared" si="34"/>
        <v>0</v>
      </c>
      <c r="BF168" s="142">
        <f t="shared" si="35"/>
        <v>0</v>
      </c>
      <c r="BG168" s="142">
        <f t="shared" si="36"/>
        <v>0</v>
      </c>
      <c r="BH168" s="142">
        <f t="shared" si="37"/>
        <v>0</v>
      </c>
      <c r="BI168" s="142">
        <f t="shared" si="38"/>
        <v>0</v>
      </c>
      <c r="BJ168" s="16" t="s">
        <v>77</v>
      </c>
      <c r="BK168" s="142">
        <f t="shared" si="39"/>
        <v>0</v>
      </c>
      <c r="BL168" s="16" t="s">
        <v>336</v>
      </c>
      <c r="BM168" s="141" t="s">
        <v>3211</v>
      </c>
    </row>
    <row r="169" spans="2:65" s="1" customFormat="1" ht="16.5" customHeight="1">
      <c r="B169" s="31"/>
      <c r="C169" s="130" t="s">
        <v>746</v>
      </c>
      <c r="D169" s="130" t="s">
        <v>185</v>
      </c>
      <c r="E169" s="131" t="s">
        <v>3212</v>
      </c>
      <c r="F169" s="132" t="s">
        <v>3213</v>
      </c>
      <c r="G169" s="133" t="s">
        <v>292</v>
      </c>
      <c r="H169" s="134">
        <v>18</v>
      </c>
      <c r="I169" s="135"/>
      <c r="J169" s="136">
        <f t="shared" si="30"/>
        <v>0</v>
      </c>
      <c r="K169" s="132" t="s">
        <v>3066</v>
      </c>
      <c r="L169" s="31"/>
      <c r="M169" s="137" t="s">
        <v>19</v>
      </c>
      <c r="N169" s="138" t="s">
        <v>41</v>
      </c>
      <c r="P169" s="139">
        <f t="shared" si="31"/>
        <v>0</v>
      </c>
      <c r="Q169" s="139">
        <v>0</v>
      </c>
      <c r="R169" s="139">
        <f t="shared" si="32"/>
        <v>0</v>
      </c>
      <c r="S169" s="139">
        <v>0</v>
      </c>
      <c r="T169" s="140">
        <f t="shared" si="33"/>
        <v>0</v>
      </c>
      <c r="AR169" s="141" t="s">
        <v>336</v>
      </c>
      <c r="AT169" s="141" t="s">
        <v>185</v>
      </c>
      <c r="AU169" s="141" t="s">
        <v>79</v>
      </c>
      <c r="AY169" s="16" t="s">
        <v>182</v>
      </c>
      <c r="BE169" s="142">
        <f t="shared" si="34"/>
        <v>0</v>
      </c>
      <c r="BF169" s="142">
        <f t="shared" si="35"/>
        <v>0</v>
      </c>
      <c r="BG169" s="142">
        <f t="shared" si="36"/>
        <v>0</v>
      </c>
      <c r="BH169" s="142">
        <f t="shared" si="37"/>
        <v>0</v>
      </c>
      <c r="BI169" s="142">
        <f t="shared" si="38"/>
        <v>0</v>
      </c>
      <c r="BJ169" s="16" t="s">
        <v>77</v>
      </c>
      <c r="BK169" s="142">
        <f t="shared" si="39"/>
        <v>0</v>
      </c>
      <c r="BL169" s="16" t="s">
        <v>336</v>
      </c>
      <c r="BM169" s="141" t="s">
        <v>3214</v>
      </c>
    </row>
    <row r="170" spans="2:65" s="1" customFormat="1" ht="16.5" customHeight="1">
      <c r="B170" s="31"/>
      <c r="C170" s="130" t="s">
        <v>750</v>
      </c>
      <c r="D170" s="130" t="s">
        <v>185</v>
      </c>
      <c r="E170" s="131" t="s">
        <v>3215</v>
      </c>
      <c r="F170" s="132" t="s">
        <v>3216</v>
      </c>
      <c r="G170" s="133" t="s">
        <v>292</v>
      </c>
      <c r="H170" s="134">
        <v>28</v>
      </c>
      <c r="I170" s="135"/>
      <c r="J170" s="136">
        <f t="shared" si="30"/>
        <v>0</v>
      </c>
      <c r="K170" s="132" t="s">
        <v>3066</v>
      </c>
      <c r="L170" s="31"/>
      <c r="M170" s="137" t="s">
        <v>19</v>
      </c>
      <c r="N170" s="138" t="s">
        <v>41</v>
      </c>
      <c r="P170" s="139">
        <f t="shared" si="31"/>
        <v>0</v>
      </c>
      <c r="Q170" s="139">
        <v>0</v>
      </c>
      <c r="R170" s="139">
        <f t="shared" si="32"/>
        <v>0</v>
      </c>
      <c r="S170" s="139">
        <v>0</v>
      </c>
      <c r="T170" s="140">
        <f t="shared" si="33"/>
        <v>0</v>
      </c>
      <c r="AR170" s="141" t="s">
        <v>336</v>
      </c>
      <c r="AT170" s="141" t="s">
        <v>185</v>
      </c>
      <c r="AU170" s="141" t="s">
        <v>79</v>
      </c>
      <c r="AY170" s="16" t="s">
        <v>182</v>
      </c>
      <c r="BE170" s="142">
        <f t="shared" si="34"/>
        <v>0</v>
      </c>
      <c r="BF170" s="142">
        <f t="shared" si="35"/>
        <v>0</v>
      </c>
      <c r="BG170" s="142">
        <f t="shared" si="36"/>
        <v>0</v>
      </c>
      <c r="BH170" s="142">
        <f t="shared" si="37"/>
        <v>0</v>
      </c>
      <c r="BI170" s="142">
        <f t="shared" si="38"/>
        <v>0</v>
      </c>
      <c r="BJ170" s="16" t="s">
        <v>77</v>
      </c>
      <c r="BK170" s="142">
        <f t="shared" si="39"/>
        <v>0</v>
      </c>
      <c r="BL170" s="16" t="s">
        <v>336</v>
      </c>
      <c r="BM170" s="141" t="s">
        <v>3217</v>
      </c>
    </row>
    <row r="171" spans="2:65" s="1" customFormat="1" ht="16.5" customHeight="1">
      <c r="B171" s="31"/>
      <c r="C171" s="130" t="s">
        <v>755</v>
      </c>
      <c r="D171" s="130" t="s">
        <v>185</v>
      </c>
      <c r="E171" s="131" t="s">
        <v>3218</v>
      </c>
      <c r="F171" s="132" t="s">
        <v>3219</v>
      </c>
      <c r="G171" s="133" t="s">
        <v>292</v>
      </c>
      <c r="H171" s="134">
        <v>114</v>
      </c>
      <c r="I171" s="135"/>
      <c r="J171" s="136">
        <f t="shared" si="30"/>
        <v>0</v>
      </c>
      <c r="K171" s="132" t="s">
        <v>3066</v>
      </c>
      <c r="L171" s="31"/>
      <c r="M171" s="137" t="s">
        <v>19</v>
      </c>
      <c r="N171" s="138" t="s">
        <v>41</v>
      </c>
      <c r="P171" s="139">
        <f t="shared" si="31"/>
        <v>0</v>
      </c>
      <c r="Q171" s="139">
        <v>0</v>
      </c>
      <c r="R171" s="139">
        <f t="shared" si="32"/>
        <v>0</v>
      </c>
      <c r="S171" s="139">
        <v>0</v>
      </c>
      <c r="T171" s="140">
        <f t="shared" si="33"/>
        <v>0</v>
      </c>
      <c r="AR171" s="141" t="s">
        <v>336</v>
      </c>
      <c r="AT171" s="141" t="s">
        <v>185</v>
      </c>
      <c r="AU171" s="141" t="s">
        <v>79</v>
      </c>
      <c r="AY171" s="16" t="s">
        <v>182</v>
      </c>
      <c r="BE171" s="142">
        <f t="shared" si="34"/>
        <v>0</v>
      </c>
      <c r="BF171" s="142">
        <f t="shared" si="35"/>
        <v>0</v>
      </c>
      <c r="BG171" s="142">
        <f t="shared" si="36"/>
        <v>0</v>
      </c>
      <c r="BH171" s="142">
        <f t="shared" si="37"/>
        <v>0</v>
      </c>
      <c r="BI171" s="142">
        <f t="shared" si="38"/>
        <v>0</v>
      </c>
      <c r="BJ171" s="16" t="s">
        <v>77</v>
      </c>
      <c r="BK171" s="142">
        <f t="shared" si="39"/>
        <v>0</v>
      </c>
      <c r="BL171" s="16" t="s">
        <v>336</v>
      </c>
      <c r="BM171" s="141" t="s">
        <v>3220</v>
      </c>
    </row>
    <row r="172" spans="2:65" s="1" customFormat="1" ht="24.2" customHeight="1">
      <c r="B172" s="31"/>
      <c r="C172" s="130" t="s">
        <v>762</v>
      </c>
      <c r="D172" s="130" t="s">
        <v>185</v>
      </c>
      <c r="E172" s="131" t="s">
        <v>3221</v>
      </c>
      <c r="F172" s="132" t="s">
        <v>3222</v>
      </c>
      <c r="G172" s="133" t="s">
        <v>286</v>
      </c>
      <c r="H172" s="134">
        <v>8</v>
      </c>
      <c r="I172" s="135"/>
      <c r="J172" s="136">
        <f t="shared" si="30"/>
        <v>0</v>
      </c>
      <c r="K172" s="132" t="s">
        <v>3066</v>
      </c>
      <c r="L172" s="31"/>
      <c r="M172" s="137" t="s">
        <v>19</v>
      </c>
      <c r="N172" s="138" t="s">
        <v>41</v>
      </c>
      <c r="P172" s="139">
        <f t="shared" si="31"/>
        <v>0</v>
      </c>
      <c r="Q172" s="139">
        <v>0</v>
      </c>
      <c r="R172" s="139">
        <f t="shared" si="32"/>
        <v>0</v>
      </c>
      <c r="S172" s="139">
        <v>0</v>
      </c>
      <c r="T172" s="140">
        <f t="shared" si="33"/>
        <v>0</v>
      </c>
      <c r="AR172" s="141" t="s">
        <v>336</v>
      </c>
      <c r="AT172" s="141" t="s">
        <v>185</v>
      </c>
      <c r="AU172" s="141" t="s">
        <v>79</v>
      </c>
      <c r="AY172" s="16" t="s">
        <v>182</v>
      </c>
      <c r="BE172" s="142">
        <f t="shared" si="34"/>
        <v>0</v>
      </c>
      <c r="BF172" s="142">
        <f t="shared" si="35"/>
        <v>0</v>
      </c>
      <c r="BG172" s="142">
        <f t="shared" si="36"/>
        <v>0</v>
      </c>
      <c r="BH172" s="142">
        <f t="shared" si="37"/>
        <v>0</v>
      </c>
      <c r="BI172" s="142">
        <f t="shared" si="38"/>
        <v>0</v>
      </c>
      <c r="BJ172" s="16" t="s">
        <v>77</v>
      </c>
      <c r="BK172" s="142">
        <f t="shared" si="39"/>
        <v>0</v>
      </c>
      <c r="BL172" s="16" t="s">
        <v>336</v>
      </c>
      <c r="BM172" s="141" t="s">
        <v>3223</v>
      </c>
    </row>
    <row r="173" spans="2:65" s="1" customFormat="1" ht="24.2" customHeight="1">
      <c r="B173" s="31"/>
      <c r="C173" s="130" t="s">
        <v>768</v>
      </c>
      <c r="D173" s="130" t="s">
        <v>185</v>
      </c>
      <c r="E173" s="131" t="s">
        <v>3224</v>
      </c>
      <c r="F173" s="132" t="s">
        <v>3225</v>
      </c>
      <c r="G173" s="133" t="s">
        <v>286</v>
      </c>
      <c r="H173" s="134">
        <v>5</v>
      </c>
      <c r="I173" s="135"/>
      <c r="J173" s="136">
        <f t="shared" si="30"/>
        <v>0</v>
      </c>
      <c r="K173" s="132" t="s">
        <v>3066</v>
      </c>
      <c r="L173" s="31"/>
      <c r="M173" s="137" t="s">
        <v>19</v>
      </c>
      <c r="N173" s="138" t="s">
        <v>41</v>
      </c>
      <c r="P173" s="139">
        <f t="shared" si="31"/>
        <v>0</v>
      </c>
      <c r="Q173" s="139">
        <v>0</v>
      </c>
      <c r="R173" s="139">
        <f t="shared" si="32"/>
        <v>0</v>
      </c>
      <c r="S173" s="139">
        <v>0</v>
      </c>
      <c r="T173" s="140">
        <f t="shared" si="33"/>
        <v>0</v>
      </c>
      <c r="AR173" s="141" t="s">
        <v>336</v>
      </c>
      <c r="AT173" s="141" t="s">
        <v>185</v>
      </c>
      <c r="AU173" s="141" t="s">
        <v>79</v>
      </c>
      <c r="AY173" s="16" t="s">
        <v>182</v>
      </c>
      <c r="BE173" s="142">
        <f t="shared" si="34"/>
        <v>0</v>
      </c>
      <c r="BF173" s="142">
        <f t="shared" si="35"/>
        <v>0</v>
      </c>
      <c r="BG173" s="142">
        <f t="shared" si="36"/>
        <v>0</v>
      </c>
      <c r="BH173" s="142">
        <f t="shared" si="37"/>
        <v>0</v>
      </c>
      <c r="BI173" s="142">
        <f t="shared" si="38"/>
        <v>0</v>
      </c>
      <c r="BJ173" s="16" t="s">
        <v>77</v>
      </c>
      <c r="BK173" s="142">
        <f t="shared" si="39"/>
        <v>0</v>
      </c>
      <c r="BL173" s="16" t="s">
        <v>336</v>
      </c>
      <c r="BM173" s="141" t="s">
        <v>3226</v>
      </c>
    </row>
    <row r="174" spans="2:65" s="1" customFormat="1" ht="24.2" customHeight="1">
      <c r="B174" s="31"/>
      <c r="C174" s="130" t="s">
        <v>772</v>
      </c>
      <c r="D174" s="130" t="s">
        <v>185</v>
      </c>
      <c r="E174" s="131" t="s">
        <v>3227</v>
      </c>
      <c r="F174" s="132" t="s">
        <v>3228</v>
      </c>
      <c r="G174" s="133" t="s">
        <v>286</v>
      </c>
      <c r="H174" s="134">
        <v>5</v>
      </c>
      <c r="I174" s="135"/>
      <c r="J174" s="136">
        <f t="shared" si="30"/>
        <v>0</v>
      </c>
      <c r="K174" s="132" t="s">
        <v>3066</v>
      </c>
      <c r="L174" s="31"/>
      <c r="M174" s="137" t="s">
        <v>19</v>
      </c>
      <c r="N174" s="138" t="s">
        <v>41</v>
      </c>
      <c r="P174" s="139">
        <f t="shared" si="31"/>
        <v>0</v>
      </c>
      <c r="Q174" s="139">
        <v>0</v>
      </c>
      <c r="R174" s="139">
        <f t="shared" si="32"/>
        <v>0</v>
      </c>
      <c r="S174" s="139">
        <v>0</v>
      </c>
      <c r="T174" s="140">
        <f t="shared" si="33"/>
        <v>0</v>
      </c>
      <c r="AR174" s="141" t="s">
        <v>336</v>
      </c>
      <c r="AT174" s="141" t="s">
        <v>185</v>
      </c>
      <c r="AU174" s="141" t="s">
        <v>79</v>
      </c>
      <c r="AY174" s="16" t="s">
        <v>182</v>
      </c>
      <c r="BE174" s="142">
        <f t="shared" si="34"/>
        <v>0</v>
      </c>
      <c r="BF174" s="142">
        <f t="shared" si="35"/>
        <v>0</v>
      </c>
      <c r="BG174" s="142">
        <f t="shared" si="36"/>
        <v>0</v>
      </c>
      <c r="BH174" s="142">
        <f t="shared" si="37"/>
        <v>0</v>
      </c>
      <c r="BI174" s="142">
        <f t="shared" si="38"/>
        <v>0</v>
      </c>
      <c r="BJ174" s="16" t="s">
        <v>77</v>
      </c>
      <c r="BK174" s="142">
        <f t="shared" si="39"/>
        <v>0</v>
      </c>
      <c r="BL174" s="16" t="s">
        <v>336</v>
      </c>
      <c r="BM174" s="141" t="s">
        <v>3229</v>
      </c>
    </row>
    <row r="175" spans="2:65" s="1" customFormat="1" ht="24.2" customHeight="1">
      <c r="B175" s="31"/>
      <c r="C175" s="130" t="s">
        <v>779</v>
      </c>
      <c r="D175" s="130" t="s">
        <v>185</v>
      </c>
      <c r="E175" s="131" t="s">
        <v>3230</v>
      </c>
      <c r="F175" s="132" t="s">
        <v>3231</v>
      </c>
      <c r="G175" s="133" t="s">
        <v>286</v>
      </c>
      <c r="H175" s="134">
        <v>14</v>
      </c>
      <c r="I175" s="135"/>
      <c r="J175" s="136">
        <f t="shared" si="30"/>
        <v>0</v>
      </c>
      <c r="K175" s="132" t="s">
        <v>3066</v>
      </c>
      <c r="L175" s="31"/>
      <c r="M175" s="137" t="s">
        <v>19</v>
      </c>
      <c r="N175" s="138" t="s">
        <v>41</v>
      </c>
      <c r="P175" s="139">
        <f t="shared" si="31"/>
        <v>0</v>
      </c>
      <c r="Q175" s="139">
        <v>0</v>
      </c>
      <c r="R175" s="139">
        <f t="shared" si="32"/>
        <v>0</v>
      </c>
      <c r="S175" s="139">
        <v>0</v>
      </c>
      <c r="T175" s="140">
        <f t="shared" si="33"/>
        <v>0</v>
      </c>
      <c r="AR175" s="141" t="s">
        <v>336</v>
      </c>
      <c r="AT175" s="141" t="s">
        <v>185</v>
      </c>
      <c r="AU175" s="141" t="s">
        <v>79</v>
      </c>
      <c r="AY175" s="16" t="s">
        <v>182</v>
      </c>
      <c r="BE175" s="142">
        <f t="shared" si="34"/>
        <v>0</v>
      </c>
      <c r="BF175" s="142">
        <f t="shared" si="35"/>
        <v>0</v>
      </c>
      <c r="BG175" s="142">
        <f t="shared" si="36"/>
        <v>0</v>
      </c>
      <c r="BH175" s="142">
        <f t="shared" si="37"/>
        <v>0</v>
      </c>
      <c r="BI175" s="142">
        <f t="shared" si="38"/>
        <v>0</v>
      </c>
      <c r="BJ175" s="16" t="s">
        <v>77</v>
      </c>
      <c r="BK175" s="142">
        <f t="shared" si="39"/>
        <v>0</v>
      </c>
      <c r="BL175" s="16" t="s">
        <v>336</v>
      </c>
      <c r="BM175" s="141" t="s">
        <v>3232</v>
      </c>
    </row>
    <row r="176" spans="2:65" s="1" customFormat="1" ht="24.2" customHeight="1">
      <c r="B176" s="31"/>
      <c r="C176" s="130" t="s">
        <v>785</v>
      </c>
      <c r="D176" s="130" t="s">
        <v>185</v>
      </c>
      <c r="E176" s="131" t="s">
        <v>3233</v>
      </c>
      <c r="F176" s="132" t="s">
        <v>3234</v>
      </c>
      <c r="G176" s="133" t="s">
        <v>286</v>
      </c>
      <c r="H176" s="134">
        <v>6</v>
      </c>
      <c r="I176" s="135"/>
      <c r="J176" s="136">
        <f t="shared" si="30"/>
        <v>0</v>
      </c>
      <c r="K176" s="132" t="s">
        <v>3066</v>
      </c>
      <c r="L176" s="31"/>
      <c r="M176" s="137" t="s">
        <v>19</v>
      </c>
      <c r="N176" s="138" t="s">
        <v>41</v>
      </c>
      <c r="P176" s="139">
        <f t="shared" si="31"/>
        <v>0</v>
      </c>
      <c r="Q176" s="139">
        <v>0</v>
      </c>
      <c r="R176" s="139">
        <f t="shared" si="32"/>
        <v>0</v>
      </c>
      <c r="S176" s="139">
        <v>0</v>
      </c>
      <c r="T176" s="140">
        <f t="shared" si="33"/>
        <v>0</v>
      </c>
      <c r="AR176" s="141" t="s">
        <v>336</v>
      </c>
      <c r="AT176" s="141" t="s">
        <v>185</v>
      </c>
      <c r="AU176" s="141" t="s">
        <v>79</v>
      </c>
      <c r="AY176" s="16" t="s">
        <v>182</v>
      </c>
      <c r="BE176" s="142">
        <f t="shared" si="34"/>
        <v>0</v>
      </c>
      <c r="BF176" s="142">
        <f t="shared" si="35"/>
        <v>0</v>
      </c>
      <c r="BG176" s="142">
        <f t="shared" si="36"/>
        <v>0</v>
      </c>
      <c r="BH176" s="142">
        <f t="shared" si="37"/>
        <v>0</v>
      </c>
      <c r="BI176" s="142">
        <f t="shared" si="38"/>
        <v>0</v>
      </c>
      <c r="BJ176" s="16" t="s">
        <v>77</v>
      </c>
      <c r="BK176" s="142">
        <f t="shared" si="39"/>
        <v>0</v>
      </c>
      <c r="BL176" s="16" t="s">
        <v>336</v>
      </c>
      <c r="BM176" s="141" t="s">
        <v>3235</v>
      </c>
    </row>
    <row r="177" spans="2:65" s="1" customFormat="1" ht="16.5" customHeight="1">
      <c r="B177" s="31"/>
      <c r="C177" s="130" t="s">
        <v>790</v>
      </c>
      <c r="D177" s="130" t="s">
        <v>185</v>
      </c>
      <c r="E177" s="131" t="s">
        <v>3236</v>
      </c>
      <c r="F177" s="132" t="s">
        <v>3237</v>
      </c>
      <c r="G177" s="133" t="s">
        <v>2181</v>
      </c>
      <c r="H177" s="134">
        <v>1</v>
      </c>
      <c r="I177" s="135"/>
      <c r="J177" s="136">
        <f t="shared" si="30"/>
        <v>0</v>
      </c>
      <c r="K177" s="132" t="s">
        <v>3066</v>
      </c>
      <c r="L177" s="31"/>
      <c r="M177" s="137" t="s">
        <v>19</v>
      </c>
      <c r="N177" s="138" t="s">
        <v>41</v>
      </c>
      <c r="P177" s="139">
        <f t="shared" si="31"/>
        <v>0</v>
      </c>
      <c r="Q177" s="139">
        <v>0</v>
      </c>
      <c r="R177" s="139">
        <f t="shared" si="32"/>
        <v>0</v>
      </c>
      <c r="S177" s="139">
        <v>0</v>
      </c>
      <c r="T177" s="140">
        <f t="shared" si="33"/>
        <v>0</v>
      </c>
      <c r="AR177" s="141" t="s">
        <v>336</v>
      </c>
      <c r="AT177" s="141" t="s">
        <v>185</v>
      </c>
      <c r="AU177" s="141" t="s">
        <v>79</v>
      </c>
      <c r="AY177" s="16" t="s">
        <v>182</v>
      </c>
      <c r="BE177" s="142">
        <f t="shared" si="34"/>
        <v>0</v>
      </c>
      <c r="BF177" s="142">
        <f t="shared" si="35"/>
        <v>0</v>
      </c>
      <c r="BG177" s="142">
        <f t="shared" si="36"/>
        <v>0</v>
      </c>
      <c r="BH177" s="142">
        <f t="shared" si="37"/>
        <v>0</v>
      </c>
      <c r="BI177" s="142">
        <f t="shared" si="38"/>
        <v>0</v>
      </c>
      <c r="BJ177" s="16" t="s">
        <v>77</v>
      </c>
      <c r="BK177" s="142">
        <f t="shared" si="39"/>
        <v>0</v>
      </c>
      <c r="BL177" s="16" t="s">
        <v>336</v>
      </c>
      <c r="BM177" s="141" t="s">
        <v>3238</v>
      </c>
    </row>
    <row r="178" spans="2:63" s="11" customFormat="1" ht="22.9" customHeight="1">
      <c r="B178" s="118"/>
      <c r="D178" s="119" t="s">
        <v>69</v>
      </c>
      <c r="E178" s="128" t="s">
        <v>3239</v>
      </c>
      <c r="F178" s="128" t="s">
        <v>3240</v>
      </c>
      <c r="I178" s="121"/>
      <c r="J178" s="129">
        <f>BK178</f>
        <v>0</v>
      </c>
      <c r="L178" s="118"/>
      <c r="M178" s="123"/>
      <c r="P178" s="124">
        <f>SUM(P179:P226)</f>
        <v>0</v>
      </c>
      <c r="R178" s="124">
        <f>SUM(R179:R226)</f>
        <v>0</v>
      </c>
      <c r="T178" s="125">
        <f>SUM(T179:T226)</f>
        <v>0</v>
      </c>
      <c r="AR178" s="119" t="s">
        <v>79</v>
      </c>
      <c r="AT178" s="126" t="s">
        <v>69</v>
      </c>
      <c r="AU178" s="126" t="s">
        <v>77</v>
      </c>
      <c r="AY178" s="119" t="s">
        <v>182</v>
      </c>
      <c r="BK178" s="127">
        <f>SUM(BK179:BK226)</f>
        <v>0</v>
      </c>
    </row>
    <row r="179" spans="2:65" s="1" customFormat="1" ht="24.2" customHeight="1">
      <c r="B179" s="31"/>
      <c r="C179" s="130" t="s">
        <v>796</v>
      </c>
      <c r="D179" s="130" t="s">
        <v>185</v>
      </c>
      <c r="E179" s="131" t="s">
        <v>3241</v>
      </c>
      <c r="F179" s="132" t="s">
        <v>3242</v>
      </c>
      <c r="G179" s="133" t="s">
        <v>286</v>
      </c>
      <c r="H179" s="134">
        <v>12</v>
      </c>
      <c r="I179" s="135"/>
      <c r="J179" s="136">
        <f aca="true" t="shared" si="40" ref="J179:J226">ROUND(I179*H179,2)</f>
        <v>0</v>
      </c>
      <c r="K179" s="132" t="s">
        <v>3066</v>
      </c>
      <c r="L179" s="31"/>
      <c r="M179" s="137" t="s">
        <v>19</v>
      </c>
      <c r="N179" s="138" t="s">
        <v>41</v>
      </c>
      <c r="P179" s="139">
        <f aca="true" t="shared" si="41" ref="P179:P226">O179*H179</f>
        <v>0</v>
      </c>
      <c r="Q179" s="139">
        <v>0</v>
      </c>
      <c r="R179" s="139">
        <f aca="true" t="shared" si="42" ref="R179:R226">Q179*H179</f>
        <v>0</v>
      </c>
      <c r="S179" s="139">
        <v>0</v>
      </c>
      <c r="T179" s="140">
        <f aca="true" t="shared" si="43" ref="T179:T226">S179*H179</f>
        <v>0</v>
      </c>
      <c r="AR179" s="141" t="s">
        <v>336</v>
      </c>
      <c r="AT179" s="141" t="s">
        <v>185</v>
      </c>
      <c r="AU179" s="141" t="s">
        <v>79</v>
      </c>
      <c r="AY179" s="16" t="s">
        <v>182</v>
      </c>
      <c r="BE179" s="142">
        <f aca="true" t="shared" si="44" ref="BE179:BE226">IF(N179="základní",J179,0)</f>
        <v>0</v>
      </c>
      <c r="BF179" s="142">
        <f aca="true" t="shared" si="45" ref="BF179:BF226">IF(N179="snížená",J179,0)</f>
        <v>0</v>
      </c>
      <c r="BG179" s="142">
        <f aca="true" t="shared" si="46" ref="BG179:BG226">IF(N179="zákl. přenesená",J179,0)</f>
        <v>0</v>
      </c>
      <c r="BH179" s="142">
        <f aca="true" t="shared" si="47" ref="BH179:BH226">IF(N179="sníž. přenesená",J179,0)</f>
        <v>0</v>
      </c>
      <c r="BI179" s="142">
        <f aca="true" t="shared" si="48" ref="BI179:BI226">IF(N179="nulová",J179,0)</f>
        <v>0</v>
      </c>
      <c r="BJ179" s="16" t="s">
        <v>77</v>
      </c>
      <c r="BK179" s="142">
        <f aca="true" t="shared" si="49" ref="BK179:BK226">ROUND(I179*H179,2)</f>
        <v>0</v>
      </c>
      <c r="BL179" s="16" t="s">
        <v>336</v>
      </c>
      <c r="BM179" s="141" t="s">
        <v>3243</v>
      </c>
    </row>
    <row r="180" spans="2:65" s="1" customFormat="1" ht="16.5" customHeight="1">
      <c r="B180" s="31"/>
      <c r="C180" s="130" t="s">
        <v>801</v>
      </c>
      <c r="D180" s="130" t="s">
        <v>185</v>
      </c>
      <c r="E180" s="131" t="s">
        <v>3244</v>
      </c>
      <c r="F180" s="132" t="s">
        <v>3245</v>
      </c>
      <c r="G180" s="133" t="s">
        <v>286</v>
      </c>
      <c r="H180" s="134">
        <v>4</v>
      </c>
      <c r="I180" s="135"/>
      <c r="J180" s="136">
        <f t="shared" si="40"/>
        <v>0</v>
      </c>
      <c r="K180" s="132" t="s">
        <v>3066</v>
      </c>
      <c r="L180" s="31"/>
      <c r="M180" s="137" t="s">
        <v>19</v>
      </c>
      <c r="N180" s="138" t="s">
        <v>41</v>
      </c>
      <c r="P180" s="139">
        <f t="shared" si="41"/>
        <v>0</v>
      </c>
      <c r="Q180" s="139">
        <v>0</v>
      </c>
      <c r="R180" s="139">
        <f t="shared" si="42"/>
        <v>0</v>
      </c>
      <c r="S180" s="139">
        <v>0</v>
      </c>
      <c r="T180" s="140">
        <f t="shared" si="43"/>
        <v>0</v>
      </c>
      <c r="AR180" s="141" t="s">
        <v>336</v>
      </c>
      <c r="AT180" s="141" t="s">
        <v>185</v>
      </c>
      <c r="AU180" s="141" t="s">
        <v>79</v>
      </c>
      <c r="AY180" s="16" t="s">
        <v>182</v>
      </c>
      <c r="BE180" s="142">
        <f t="shared" si="44"/>
        <v>0</v>
      </c>
      <c r="BF180" s="142">
        <f t="shared" si="45"/>
        <v>0</v>
      </c>
      <c r="BG180" s="142">
        <f t="shared" si="46"/>
        <v>0</v>
      </c>
      <c r="BH180" s="142">
        <f t="shared" si="47"/>
        <v>0</v>
      </c>
      <c r="BI180" s="142">
        <f t="shared" si="48"/>
        <v>0</v>
      </c>
      <c r="BJ180" s="16" t="s">
        <v>77</v>
      </c>
      <c r="BK180" s="142">
        <f t="shared" si="49"/>
        <v>0</v>
      </c>
      <c r="BL180" s="16" t="s">
        <v>336</v>
      </c>
      <c r="BM180" s="141" t="s">
        <v>3246</v>
      </c>
    </row>
    <row r="181" spans="2:65" s="1" customFormat="1" ht="21.75" customHeight="1">
      <c r="B181" s="31"/>
      <c r="C181" s="130" t="s">
        <v>806</v>
      </c>
      <c r="D181" s="130" t="s">
        <v>185</v>
      </c>
      <c r="E181" s="131" t="s">
        <v>3247</v>
      </c>
      <c r="F181" s="132" t="s">
        <v>3248</v>
      </c>
      <c r="G181" s="133" t="s">
        <v>286</v>
      </c>
      <c r="H181" s="134">
        <v>12</v>
      </c>
      <c r="I181" s="135"/>
      <c r="J181" s="136">
        <f t="shared" si="40"/>
        <v>0</v>
      </c>
      <c r="K181" s="132" t="s">
        <v>3066</v>
      </c>
      <c r="L181" s="31"/>
      <c r="M181" s="137" t="s">
        <v>19</v>
      </c>
      <c r="N181" s="138" t="s">
        <v>41</v>
      </c>
      <c r="P181" s="139">
        <f t="shared" si="41"/>
        <v>0</v>
      </c>
      <c r="Q181" s="139">
        <v>0</v>
      </c>
      <c r="R181" s="139">
        <f t="shared" si="42"/>
        <v>0</v>
      </c>
      <c r="S181" s="139">
        <v>0</v>
      </c>
      <c r="T181" s="140">
        <f t="shared" si="43"/>
        <v>0</v>
      </c>
      <c r="AR181" s="141" t="s">
        <v>336</v>
      </c>
      <c r="AT181" s="141" t="s">
        <v>185</v>
      </c>
      <c r="AU181" s="141" t="s">
        <v>79</v>
      </c>
      <c r="AY181" s="16" t="s">
        <v>182</v>
      </c>
      <c r="BE181" s="142">
        <f t="shared" si="44"/>
        <v>0</v>
      </c>
      <c r="BF181" s="142">
        <f t="shared" si="45"/>
        <v>0</v>
      </c>
      <c r="BG181" s="142">
        <f t="shared" si="46"/>
        <v>0</v>
      </c>
      <c r="BH181" s="142">
        <f t="shared" si="47"/>
        <v>0</v>
      </c>
      <c r="BI181" s="142">
        <f t="shared" si="48"/>
        <v>0</v>
      </c>
      <c r="BJ181" s="16" t="s">
        <v>77</v>
      </c>
      <c r="BK181" s="142">
        <f t="shared" si="49"/>
        <v>0</v>
      </c>
      <c r="BL181" s="16" t="s">
        <v>336</v>
      </c>
      <c r="BM181" s="141" t="s">
        <v>3249</v>
      </c>
    </row>
    <row r="182" spans="2:65" s="1" customFormat="1" ht="16.5" customHeight="1">
      <c r="B182" s="31"/>
      <c r="C182" s="130" t="s">
        <v>812</v>
      </c>
      <c r="D182" s="130" t="s">
        <v>185</v>
      </c>
      <c r="E182" s="131" t="s">
        <v>3250</v>
      </c>
      <c r="F182" s="132" t="s">
        <v>3251</v>
      </c>
      <c r="G182" s="133" t="s">
        <v>286</v>
      </c>
      <c r="H182" s="134">
        <v>4</v>
      </c>
      <c r="I182" s="135"/>
      <c r="J182" s="136">
        <f t="shared" si="40"/>
        <v>0</v>
      </c>
      <c r="K182" s="132" t="s">
        <v>3066</v>
      </c>
      <c r="L182" s="31"/>
      <c r="M182" s="137" t="s">
        <v>19</v>
      </c>
      <c r="N182" s="138" t="s">
        <v>41</v>
      </c>
      <c r="P182" s="139">
        <f t="shared" si="41"/>
        <v>0</v>
      </c>
      <c r="Q182" s="139">
        <v>0</v>
      </c>
      <c r="R182" s="139">
        <f t="shared" si="42"/>
        <v>0</v>
      </c>
      <c r="S182" s="139">
        <v>0</v>
      </c>
      <c r="T182" s="140">
        <f t="shared" si="43"/>
        <v>0</v>
      </c>
      <c r="AR182" s="141" t="s">
        <v>336</v>
      </c>
      <c r="AT182" s="141" t="s">
        <v>185</v>
      </c>
      <c r="AU182" s="141" t="s">
        <v>79</v>
      </c>
      <c r="AY182" s="16" t="s">
        <v>182</v>
      </c>
      <c r="BE182" s="142">
        <f t="shared" si="44"/>
        <v>0</v>
      </c>
      <c r="BF182" s="142">
        <f t="shared" si="45"/>
        <v>0</v>
      </c>
      <c r="BG182" s="142">
        <f t="shared" si="46"/>
        <v>0</v>
      </c>
      <c r="BH182" s="142">
        <f t="shared" si="47"/>
        <v>0</v>
      </c>
      <c r="BI182" s="142">
        <f t="shared" si="48"/>
        <v>0</v>
      </c>
      <c r="BJ182" s="16" t="s">
        <v>77</v>
      </c>
      <c r="BK182" s="142">
        <f t="shared" si="49"/>
        <v>0</v>
      </c>
      <c r="BL182" s="16" t="s">
        <v>336</v>
      </c>
      <c r="BM182" s="141" t="s">
        <v>3252</v>
      </c>
    </row>
    <row r="183" spans="2:65" s="1" customFormat="1" ht="16.5" customHeight="1">
      <c r="B183" s="31"/>
      <c r="C183" s="130" t="s">
        <v>816</v>
      </c>
      <c r="D183" s="130" t="s">
        <v>185</v>
      </c>
      <c r="E183" s="131" t="s">
        <v>3253</v>
      </c>
      <c r="F183" s="132" t="s">
        <v>3254</v>
      </c>
      <c r="G183" s="133" t="s">
        <v>286</v>
      </c>
      <c r="H183" s="134">
        <v>6</v>
      </c>
      <c r="I183" s="135"/>
      <c r="J183" s="136">
        <f t="shared" si="40"/>
        <v>0</v>
      </c>
      <c r="K183" s="132" t="s">
        <v>3066</v>
      </c>
      <c r="L183" s="31"/>
      <c r="M183" s="137" t="s">
        <v>19</v>
      </c>
      <c r="N183" s="138" t="s">
        <v>41</v>
      </c>
      <c r="P183" s="139">
        <f t="shared" si="41"/>
        <v>0</v>
      </c>
      <c r="Q183" s="139">
        <v>0</v>
      </c>
      <c r="R183" s="139">
        <f t="shared" si="42"/>
        <v>0</v>
      </c>
      <c r="S183" s="139">
        <v>0</v>
      </c>
      <c r="T183" s="140">
        <f t="shared" si="43"/>
        <v>0</v>
      </c>
      <c r="AR183" s="141" t="s">
        <v>336</v>
      </c>
      <c r="AT183" s="141" t="s">
        <v>185</v>
      </c>
      <c r="AU183" s="141" t="s">
        <v>79</v>
      </c>
      <c r="AY183" s="16" t="s">
        <v>182</v>
      </c>
      <c r="BE183" s="142">
        <f t="shared" si="44"/>
        <v>0</v>
      </c>
      <c r="BF183" s="142">
        <f t="shared" si="45"/>
        <v>0</v>
      </c>
      <c r="BG183" s="142">
        <f t="shared" si="46"/>
        <v>0</v>
      </c>
      <c r="BH183" s="142">
        <f t="shared" si="47"/>
        <v>0</v>
      </c>
      <c r="BI183" s="142">
        <f t="shared" si="48"/>
        <v>0</v>
      </c>
      <c r="BJ183" s="16" t="s">
        <v>77</v>
      </c>
      <c r="BK183" s="142">
        <f t="shared" si="49"/>
        <v>0</v>
      </c>
      <c r="BL183" s="16" t="s">
        <v>336</v>
      </c>
      <c r="BM183" s="141" t="s">
        <v>3255</v>
      </c>
    </row>
    <row r="184" spans="2:65" s="1" customFormat="1" ht="16.5" customHeight="1">
      <c r="B184" s="31"/>
      <c r="C184" s="130" t="s">
        <v>276</v>
      </c>
      <c r="D184" s="130" t="s">
        <v>185</v>
      </c>
      <c r="E184" s="131" t="s">
        <v>3256</v>
      </c>
      <c r="F184" s="132" t="s">
        <v>3257</v>
      </c>
      <c r="G184" s="133" t="s">
        <v>286</v>
      </c>
      <c r="H184" s="134">
        <v>6</v>
      </c>
      <c r="I184" s="135"/>
      <c r="J184" s="136">
        <f t="shared" si="40"/>
        <v>0</v>
      </c>
      <c r="K184" s="132" t="s">
        <v>3066</v>
      </c>
      <c r="L184" s="31"/>
      <c r="M184" s="137" t="s">
        <v>19</v>
      </c>
      <c r="N184" s="138" t="s">
        <v>41</v>
      </c>
      <c r="P184" s="139">
        <f t="shared" si="41"/>
        <v>0</v>
      </c>
      <c r="Q184" s="139">
        <v>0</v>
      </c>
      <c r="R184" s="139">
        <f t="shared" si="42"/>
        <v>0</v>
      </c>
      <c r="S184" s="139">
        <v>0</v>
      </c>
      <c r="T184" s="140">
        <f t="shared" si="43"/>
        <v>0</v>
      </c>
      <c r="AR184" s="141" t="s">
        <v>336</v>
      </c>
      <c r="AT184" s="141" t="s">
        <v>185</v>
      </c>
      <c r="AU184" s="141" t="s">
        <v>79</v>
      </c>
      <c r="AY184" s="16" t="s">
        <v>182</v>
      </c>
      <c r="BE184" s="142">
        <f t="shared" si="44"/>
        <v>0</v>
      </c>
      <c r="BF184" s="142">
        <f t="shared" si="45"/>
        <v>0</v>
      </c>
      <c r="BG184" s="142">
        <f t="shared" si="46"/>
        <v>0</v>
      </c>
      <c r="BH184" s="142">
        <f t="shared" si="47"/>
        <v>0</v>
      </c>
      <c r="BI184" s="142">
        <f t="shared" si="48"/>
        <v>0</v>
      </c>
      <c r="BJ184" s="16" t="s">
        <v>77</v>
      </c>
      <c r="BK184" s="142">
        <f t="shared" si="49"/>
        <v>0</v>
      </c>
      <c r="BL184" s="16" t="s">
        <v>336</v>
      </c>
      <c r="BM184" s="141" t="s">
        <v>3258</v>
      </c>
    </row>
    <row r="185" spans="2:65" s="1" customFormat="1" ht="24.2" customHeight="1">
      <c r="B185" s="31"/>
      <c r="C185" s="130" t="s">
        <v>824</v>
      </c>
      <c r="D185" s="130" t="s">
        <v>185</v>
      </c>
      <c r="E185" s="131" t="s">
        <v>3259</v>
      </c>
      <c r="F185" s="132" t="s">
        <v>3260</v>
      </c>
      <c r="G185" s="133" t="s">
        <v>286</v>
      </c>
      <c r="H185" s="134">
        <v>2</v>
      </c>
      <c r="I185" s="135"/>
      <c r="J185" s="136">
        <f t="shared" si="40"/>
        <v>0</v>
      </c>
      <c r="K185" s="132" t="s">
        <v>3066</v>
      </c>
      <c r="L185" s="31"/>
      <c r="M185" s="137" t="s">
        <v>19</v>
      </c>
      <c r="N185" s="138" t="s">
        <v>41</v>
      </c>
      <c r="P185" s="139">
        <f t="shared" si="41"/>
        <v>0</v>
      </c>
      <c r="Q185" s="139">
        <v>0</v>
      </c>
      <c r="R185" s="139">
        <f t="shared" si="42"/>
        <v>0</v>
      </c>
      <c r="S185" s="139">
        <v>0</v>
      </c>
      <c r="T185" s="140">
        <f t="shared" si="43"/>
        <v>0</v>
      </c>
      <c r="AR185" s="141" t="s">
        <v>336</v>
      </c>
      <c r="AT185" s="141" t="s">
        <v>185</v>
      </c>
      <c r="AU185" s="141" t="s">
        <v>79</v>
      </c>
      <c r="AY185" s="16" t="s">
        <v>182</v>
      </c>
      <c r="BE185" s="142">
        <f t="shared" si="44"/>
        <v>0</v>
      </c>
      <c r="BF185" s="142">
        <f t="shared" si="45"/>
        <v>0</v>
      </c>
      <c r="BG185" s="142">
        <f t="shared" si="46"/>
        <v>0</v>
      </c>
      <c r="BH185" s="142">
        <f t="shared" si="47"/>
        <v>0</v>
      </c>
      <c r="BI185" s="142">
        <f t="shared" si="48"/>
        <v>0</v>
      </c>
      <c r="BJ185" s="16" t="s">
        <v>77</v>
      </c>
      <c r="BK185" s="142">
        <f t="shared" si="49"/>
        <v>0</v>
      </c>
      <c r="BL185" s="16" t="s">
        <v>336</v>
      </c>
      <c r="BM185" s="141" t="s">
        <v>3261</v>
      </c>
    </row>
    <row r="186" spans="2:65" s="1" customFormat="1" ht="16.5" customHeight="1">
      <c r="B186" s="31"/>
      <c r="C186" s="130" t="s">
        <v>828</v>
      </c>
      <c r="D186" s="130" t="s">
        <v>185</v>
      </c>
      <c r="E186" s="131" t="s">
        <v>3262</v>
      </c>
      <c r="F186" s="132" t="s">
        <v>3263</v>
      </c>
      <c r="G186" s="133" t="s">
        <v>286</v>
      </c>
      <c r="H186" s="134">
        <v>6</v>
      </c>
      <c r="I186" s="135"/>
      <c r="J186" s="136">
        <f t="shared" si="40"/>
        <v>0</v>
      </c>
      <c r="K186" s="132" t="s">
        <v>3066</v>
      </c>
      <c r="L186" s="31"/>
      <c r="M186" s="137" t="s">
        <v>19</v>
      </c>
      <c r="N186" s="138" t="s">
        <v>41</v>
      </c>
      <c r="P186" s="139">
        <f t="shared" si="41"/>
        <v>0</v>
      </c>
      <c r="Q186" s="139">
        <v>0</v>
      </c>
      <c r="R186" s="139">
        <f t="shared" si="42"/>
        <v>0</v>
      </c>
      <c r="S186" s="139">
        <v>0</v>
      </c>
      <c r="T186" s="140">
        <f t="shared" si="43"/>
        <v>0</v>
      </c>
      <c r="AR186" s="141" t="s">
        <v>336</v>
      </c>
      <c r="AT186" s="141" t="s">
        <v>185</v>
      </c>
      <c r="AU186" s="141" t="s">
        <v>79</v>
      </c>
      <c r="AY186" s="16" t="s">
        <v>182</v>
      </c>
      <c r="BE186" s="142">
        <f t="shared" si="44"/>
        <v>0</v>
      </c>
      <c r="BF186" s="142">
        <f t="shared" si="45"/>
        <v>0</v>
      </c>
      <c r="BG186" s="142">
        <f t="shared" si="46"/>
        <v>0</v>
      </c>
      <c r="BH186" s="142">
        <f t="shared" si="47"/>
        <v>0</v>
      </c>
      <c r="BI186" s="142">
        <f t="shared" si="48"/>
        <v>0</v>
      </c>
      <c r="BJ186" s="16" t="s">
        <v>77</v>
      </c>
      <c r="BK186" s="142">
        <f t="shared" si="49"/>
        <v>0</v>
      </c>
      <c r="BL186" s="16" t="s">
        <v>336</v>
      </c>
      <c r="BM186" s="141" t="s">
        <v>3264</v>
      </c>
    </row>
    <row r="187" spans="2:65" s="1" customFormat="1" ht="16.5" customHeight="1">
      <c r="B187" s="31"/>
      <c r="C187" s="130" t="s">
        <v>832</v>
      </c>
      <c r="D187" s="130" t="s">
        <v>185</v>
      </c>
      <c r="E187" s="131" t="s">
        <v>3265</v>
      </c>
      <c r="F187" s="132" t="s">
        <v>3266</v>
      </c>
      <c r="G187" s="133" t="s">
        <v>286</v>
      </c>
      <c r="H187" s="134">
        <v>2</v>
      </c>
      <c r="I187" s="135"/>
      <c r="J187" s="136">
        <f t="shared" si="40"/>
        <v>0</v>
      </c>
      <c r="K187" s="132" t="s">
        <v>3066</v>
      </c>
      <c r="L187" s="31"/>
      <c r="M187" s="137" t="s">
        <v>19</v>
      </c>
      <c r="N187" s="138" t="s">
        <v>41</v>
      </c>
      <c r="P187" s="139">
        <f t="shared" si="41"/>
        <v>0</v>
      </c>
      <c r="Q187" s="139">
        <v>0</v>
      </c>
      <c r="R187" s="139">
        <f t="shared" si="42"/>
        <v>0</v>
      </c>
      <c r="S187" s="139">
        <v>0</v>
      </c>
      <c r="T187" s="140">
        <f t="shared" si="43"/>
        <v>0</v>
      </c>
      <c r="AR187" s="141" t="s">
        <v>336</v>
      </c>
      <c r="AT187" s="141" t="s">
        <v>185</v>
      </c>
      <c r="AU187" s="141" t="s">
        <v>79</v>
      </c>
      <c r="AY187" s="16" t="s">
        <v>182</v>
      </c>
      <c r="BE187" s="142">
        <f t="shared" si="44"/>
        <v>0</v>
      </c>
      <c r="BF187" s="142">
        <f t="shared" si="45"/>
        <v>0</v>
      </c>
      <c r="BG187" s="142">
        <f t="shared" si="46"/>
        <v>0</v>
      </c>
      <c r="BH187" s="142">
        <f t="shared" si="47"/>
        <v>0</v>
      </c>
      <c r="BI187" s="142">
        <f t="shared" si="48"/>
        <v>0</v>
      </c>
      <c r="BJ187" s="16" t="s">
        <v>77</v>
      </c>
      <c r="BK187" s="142">
        <f t="shared" si="49"/>
        <v>0</v>
      </c>
      <c r="BL187" s="16" t="s">
        <v>336</v>
      </c>
      <c r="BM187" s="141" t="s">
        <v>3267</v>
      </c>
    </row>
    <row r="188" spans="2:65" s="1" customFormat="1" ht="16.5" customHeight="1">
      <c r="B188" s="31"/>
      <c r="C188" s="130" t="s">
        <v>837</v>
      </c>
      <c r="D188" s="130" t="s">
        <v>185</v>
      </c>
      <c r="E188" s="131" t="s">
        <v>3268</v>
      </c>
      <c r="F188" s="132" t="s">
        <v>3269</v>
      </c>
      <c r="G188" s="133" t="s">
        <v>286</v>
      </c>
      <c r="H188" s="134">
        <v>1</v>
      </c>
      <c r="I188" s="135"/>
      <c r="J188" s="136">
        <f t="shared" si="40"/>
        <v>0</v>
      </c>
      <c r="K188" s="132" t="s">
        <v>3066</v>
      </c>
      <c r="L188" s="31"/>
      <c r="M188" s="137" t="s">
        <v>19</v>
      </c>
      <c r="N188" s="138" t="s">
        <v>41</v>
      </c>
      <c r="P188" s="139">
        <f t="shared" si="41"/>
        <v>0</v>
      </c>
      <c r="Q188" s="139">
        <v>0</v>
      </c>
      <c r="R188" s="139">
        <f t="shared" si="42"/>
        <v>0</v>
      </c>
      <c r="S188" s="139">
        <v>0</v>
      </c>
      <c r="T188" s="140">
        <f t="shared" si="43"/>
        <v>0</v>
      </c>
      <c r="AR188" s="141" t="s">
        <v>336</v>
      </c>
      <c r="AT188" s="141" t="s">
        <v>185</v>
      </c>
      <c r="AU188" s="141" t="s">
        <v>79</v>
      </c>
      <c r="AY188" s="16" t="s">
        <v>182</v>
      </c>
      <c r="BE188" s="142">
        <f t="shared" si="44"/>
        <v>0</v>
      </c>
      <c r="BF188" s="142">
        <f t="shared" si="45"/>
        <v>0</v>
      </c>
      <c r="BG188" s="142">
        <f t="shared" si="46"/>
        <v>0</v>
      </c>
      <c r="BH188" s="142">
        <f t="shared" si="47"/>
        <v>0</v>
      </c>
      <c r="BI188" s="142">
        <f t="shared" si="48"/>
        <v>0</v>
      </c>
      <c r="BJ188" s="16" t="s">
        <v>77</v>
      </c>
      <c r="BK188" s="142">
        <f t="shared" si="49"/>
        <v>0</v>
      </c>
      <c r="BL188" s="16" t="s">
        <v>336</v>
      </c>
      <c r="BM188" s="141" t="s">
        <v>3270</v>
      </c>
    </row>
    <row r="189" spans="2:65" s="1" customFormat="1" ht="16.5" customHeight="1">
      <c r="B189" s="31"/>
      <c r="C189" s="130" t="s">
        <v>841</v>
      </c>
      <c r="D189" s="130" t="s">
        <v>185</v>
      </c>
      <c r="E189" s="131" t="s">
        <v>3271</v>
      </c>
      <c r="F189" s="132" t="s">
        <v>3272</v>
      </c>
      <c r="G189" s="133" t="s">
        <v>286</v>
      </c>
      <c r="H189" s="134">
        <v>4</v>
      </c>
      <c r="I189" s="135"/>
      <c r="J189" s="136">
        <f t="shared" si="40"/>
        <v>0</v>
      </c>
      <c r="K189" s="132" t="s">
        <v>3066</v>
      </c>
      <c r="L189" s="31"/>
      <c r="M189" s="137" t="s">
        <v>19</v>
      </c>
      <c r="N189" s="138" t="s">
        <v>41</v>
      </c>
      <c r="P189" s="139">
        <f t="shared" si="41"/>
        <v>0</v>
      </c>
      <c r="Q189" s="139">
        <v>0</v>
      </c>
      <c r="R189" s="139">
        <f t="shared" si="42"/>
        <v>0</v>
      </c>
      <c r="S189" s="139">
        <v>0</v>
      </c>
      <c r="T189" s="140">
        <f t="shared" si="43"/>
        <v>0</v>
      </c>
      <c r="AR189" s="141" t="s">
        <v>336</v>
      </c>
      <c r="AT189" s="141" t="s">
        <v>185</v>
      </c>
      <c r="AU189" s="141" t="s">
        <v>79</v>
      </c>
      <c r="AY189" s="16" t="s">
        <v>182</v>
      </c>
      <c r="BE189" s="142">
        <f t="shared" si="44"/>
        <v>0</v>
      </c>
      <c r="BF189" s="142">
        <f t="shared" si="45"/>
        <v>0</v>
      </c>
      <c r="BG189" s="142">
        <f t="shared" si="46"/>
        <v>0</v>
      </c>
      <c r="BH189" s="142">
        <f t="shared" si="47"/>
        <v>0</v>
      </c>
      <c r="BI189" s="142">
        <f t="shared" si="48"/>
        <v>0</v>
      </c>
      <c r="BJ189" s="16" t="s">
        <v>77</v>
      </c>
      <c r="BK189" s="142">
        <f t="shared" si="49"/>
        <v>0</v>
      </c>
      <c r="BL189" s="16" t="s">
        <v>336</v>
      </c>
      <c r="BM189" s="141" t="s">
        <v>3273</v>
      </c>
    </row>
    <row r="190" spans="2:65" s="1" customFormat="1" ht="16.5" customHeight="1">
      <c r="B190" s="31"/>
      <c r="C190" s="130" t="s">
        <v>845</v>
      </c>
      <c r="D190" s="130" t="s">
        <v>185</v>
      </c>
      <c r="E190" s="131" t="s">
        <v>3274</v>
      </c>
      <c r="F190" s="132" t="s">
        <v>3275</v>
      </c>
      <c r="G190" s="133" t="s">
        <v>286</v>
      </c>
      <c r="H190" s="134">
        <v>6</v>
      </c>
      <c r="I190" s="135"/>
      <c r="J190" s="136">
        <f t="shared" si="40"/>
        <v>0</v>
      </c>
      <c r="K190" s="132" t="s">
        <v>3066</v>
      </c>
      <c r="L190" s="31"/>
      <c r="M190" s="137" t="s">
        <v>19</v>
      </c>
      <c r="N190" s="138" t="s">
        <v>41</v>
      </c>
      <c r="P190" s="139">
        <f t="shared" si="41"/>
        <v>0</v>
      </c>
      <c r="Q190" s="139">
        <v>0</v>
      </c>
      <c r="R190" s="139">
        <f t="shared" si="42"/>
        <v>0</v>
      </c>
      <c r="S190" s="139">
        <v>0</v>
      </c>
      <c r="T190" s="140">
        <f t="shared" si="43"/>
        <v>0</v>
      </c>
      <c r="AR190" s="141" t="s">
        <v>336</v>
      </c>
      <c r="AT190" s="141" t="s">
        <v>185</v>
      </c>
      <c r="AU190" s="141" t="s">
        <v>79</v>
      </c>
      <c r="AY190" s="16" t="s">
        <v>182</v>
      </c>
      <c r="BE190" s="142">
        <f t="shared" si="44"/>
        <v>0</v>
      </c>
      <c r="BF190" s="142">
        <f t="shared" si="45"/>
        <v>0</v>
      </c>
      <c r="BG190" s="142">
        <f t="shared" si="46"/>
        <v>0</v>
      </c>
      <c r="BH190" s="142">
        <f t="shared" si="47"/>
        <v>0</v>
      </c>
      <c r="BI190" s="142">
        <f t="shared" si="48"/>
        <v>0</v>
      </c>
      <c r="BJ190" s="16" t="s">
        <v>77</v>
      </c>
      <c r="BK190" s="142">
        <f t="shared" si="49"/>
        <v>0</v>
      </c>
      <c r="BL190" s="16" t="s">
        <v>336</v>
      </c>
      <c r="BM190" s="141" t="s">
        <v>3276</v>
      </c>
    </row>
    <row r="191" spans="2:65" s="1" customFormat="1" ht="16.5" customHeight="1">
      <c r="B191" s="31"/>
      <c r="C191" s="130" t="s">
        <v>850</v>
      </c>
      <c r="D191" s="130" t="s">
        <v>185</v>
      </c>
      <c r="E191" s="131" t="s">
        <v>3277</v>
      </c>
      <c r="F191" s="132" t="s">
        <v>3278</v>
      </c>
      <c r="G191" s="133" t="s">
        <v>286</v>
      </c>
      <c r="H191" s="134">
        <v>13</v>
      </c>
      <c r="I191" s="135"/>
      <c r="J191" s="136">
        <f t="shared" si="40"/>
        <v>0</v>
      </c>
      <c r="K191" s="132" t="s">
        <v>3066</v>
      </c>
      <c r="L191" s="31"/>
      <c r="M191" s="137" t="s">
        <v>19</v>
      </c>
      <c r="N191" s="138" t="s">
        <v>41</v>
      </c>
      <c r="P191" s="139">
        <f t="shared" si="41"/>
        <v>0</v>
      </c>
      <c r="Q191" s="139">
        <v>0</v>
      </c>
      <c r="R191" s="139">
        <f t="shared" si="42"/>
        <v>0</v>
      </c>
      <c r="S191" s="139">
        <v>0</v>
      </c>
      <c r="T191" s="140">
        <f t="shared" si="43"/>
        <v>0</v>
      </c>
      <c r="AR191" s="141" t="s">
        <v>336</v>
      </c>
      <c r="AT191" s="141" t="s">
        <v>185</v>
      </c>
      <c r="AU191" s="141" t="s">
        <v>79</v>
      </c>
      <c r="AY191" s="16" t="s">
        <v>182</v>
      </c>
      <c r="BE191" s="142">
        <f t="shared" si="44"/>
        <v>0</v>
      </c>
      <c r="BF191" s="142">
        <f t="shared" si="45"/>
        <v>0</v>
      </c>
      <c r="BG191" s="142">
        <f t="shared" si="46"/>
        <v>0</v>
      </c>
      <c r="BH191" s="142">
        <f t="shared" si="47"/>
        <v>0</v>
      </c>
      <c r="BI191" s="142">
        <f t="shared" si="48"/>
        <v>0</v>
      </c>
      <c r="BJ191" s="16" t="s">
        <v>77</v>
      </c>
      <c r="BK191" s="142">
        <f t="shared" si="49"/>
        <v>0</v>
      </c>
      <c r="BL191" s="16" t="s">
        <v>336</v>
      </c>
      <c r="BM191" s="141" t="s">
        <v>3279</v>
      </c>
    </row>
    <row r="192" spans="2:65" s="1" customFormat="1" ht="16.5" customHeight="1">
      <c r="B192" s="31"/>
      <c r="C192" s="130" t="s">
        <v>854</v>
      </c>
      <c r="D192" s="130" t="s">
        <v>185</v>
      </c>
      <c r="E192" s="131" t="s">
        <v>3280</v>
      </c>
      <c r="F192" s="132" t="s">
        <v>3281</v>
      </c>
      <c r="G192" s="133" t="s">
        <v>286</v>
      </c>
      <c r="H192" s="134">
        <v>5</v>
      </c>
      <c r="I192" s="135"/>
      <c r="J192" s="136">
        <f t="shared" si="40"/>
        <v>0</v>
      </c>
      <c r="K192" s="132" t="s">
        <v>3066</v>
      </c>
      <c r="L192" s="31"/>
      <c r="M192" s="137" t="s">
        <v>19</v>
      </c>
      <c r="N192" s="138" t="s">
        <v>41</v>
      </c>
      <c r="P192" s="139">
        <f t="shared" si="41"/>
        <v>0</v>
      </c>
      <c r="Q192" s="139">
        <v>0</v>
      </c>
      <c r="R192" s="139">
        <f t="shared" si="42"/>
        <v>0</v>
      </c>
      <c r="S192" s="139">
        <v>0</v>
      </c>
      <c r="T192" s="140">
        <f t="shared" si="43"/>
        <v>0</v>
      </c>
      <c r="AR192" s="141" t="s">
        <v>336</v>
      </c>
      <c r="AT192" s="141" t="s">
        <v>185</v>
      </c>
      <c r="AU192" s="141" t="s">
        <v>79</v>
      </c>
      <c r="AY192" s="16" t="s">
        <v>182</v>
      </c>
      <c r="BE192" s="142">
        <f t="shared" si="44"/>
        <v>0</v>
      </c>
      <c r="BF192" s="142">
        <f t="shared" si="45"/>
        <v>0</v>
      </c>
      <c r="BG192" s="142">
        <f t="shared" si="46"/>
        <v>0</v>
      </c>
      <c r="BH192" s="142">
        <f t="shared" si="47"/>
        <v>0</v>
      </c>
      <c r="BI192" s="142">
        <f t="shared" si="48"/>
        <v>0</v>
      </c>
      <c r="BJ192" s="16" t="s">
        <v>77</v>
      </c>
      <c r="BK192" s="142">
        <f t="shared" si="49"/>
        <v>0</v>
      </c>
      <c r="BL192" s="16" t="s">
        <v>336</v>
      </c>
      <c r="BM192" s="141" t="s">
        <v>3282</v>
      </c>
    </row>
    <row r="193" spans="2:65" s="1" customFormat="1" ht="16.5" customHeight="1">
      <c r="B193" s="31"/>
      <c r="C193" s="130" t="s">
        <v>859</v>
      </c>
      <c r="D193" s="130" t="s">
        <v>185</v>
      </c>
      <c r="E193" s="131" t="s">
        <v>3283</v>
      </c>
      <c r="F193" s="132" t="s">
        <v>3284</v>
      </c>
      <c r="G193" s="133" t="s">
        <v>286</v>
      </c>
      <c r="H193" s="134">
        <v>9</v>
      </c>
      <c r="I193" s="135"/>
      <c r="J193" s="136">
        <f t="shared" si="40"/>
        <v>0</v>
      </c>
      <c r="K193" s="132" t="s">
        <v>3066</v>
      </c>
      <c r="L193" s="31"/>
      <c r="M193" s="137" t="s">
        <v>19</v>
      </c>
      <c r="N193" s="138" t="s">
        <v>41</v>
      </c>
      <c r="P193" s="139">
        <f t="shared" si="41"/>
        <v>0</v>
      </c>
      <c r="Q193" s="139">
        <v>0</v>
      </c>
      <c r="R193" s="139">
        <f t="shared" si="42"/>
        <v>0</v>
      </c>
      <c r="S193" s="139">
        <v>0</v>
      </c>
      <c r="T193" s="140">
        <f t="shared" si="43"/>
        <v>0</v>
      </c>
      <c r="AR193" s="141" t="s">
        <v>336</v>
      </c>
      <c r="AT193" s="141" t="s">
        <v>185</v>
      </c>
      <c r="AU193" s="141" t="s">
        <v>79</v>
      </c>
      <c r="AY193" s="16" t="s">
        <v>182</v>
      </c>
      <c r="BE193" s="142">
        <f t="shared" si="44"/>
        <v>0</v>
      </c>
      <c r="BF193" s="142">
        <f t="shared" si="45"/>
        <v>0</v>
      </c>
      <c r="BG193" s="142">
        <f t="shared" si="46"/>
        <v>0</v>
      </c>
      <c r="BH193" s="142">
        <f t="shared" si="47"/>
        <v>0</v>
      </c>
      <c r="BI193" s="142">
        <f t="shared" si="48"/>
        <v>0</v>
      </c>
      <c r="BJ193" s="16" t="s">
        <v>77</v>
      </c>
      <c r="BK193" s="142">
        <f t="shared" si="49"/>
        <v>0</v>
      </c>
      <c r="BL193" s="16" t="s">
        <v>336</v>
      </c>
      <c r="BM193" s="141" t="s">
        <v>3285</v>
      </c>
    </row>
    <row r="194" spans="2:65" s="1" customFormat="1" ht="16.5" customHeight="1">
      <c r="B194" s="31"/>
      <c r="C194" s="130" t="s">
        <v>863</v>
      </c>
      <c r="D194" s="130" t="s">
        <v>185</v>
      </c>
      <c r="E194" s="131" t="s">
        <v>3286</v>
      </c>
      <c r="F194" s="132" t="s">
        <v>3287</v>
      </c>
      <c r="G194" s="133" t="s">
        <v>286</v>
      </c>
      <c r="H194" s="134">
        <v>3</v>
      </c>
      <c r="I194" s="135"/>
      <c r="J194" s="136">
        <f t="shared" si="40"/>
        <v>0</v>
      </c>
      <c r="K194" s="132" t="s">
        <v>3066</v>
      </c>
      <c r="L194" s="31"/>
      <c r="M194" s="137" t="s">
        <v>19</v>
      </c>
      <c r="N194" s="138" t="s">
        <v>41</v>
      </c>
      <c r="P194" s="139">
        <f t="shared" si="41"/>
        <v>0</v>
      </c>
      <c r="Q194" s="139">
        <v>0</v>
      </c>
      <c r="R194" s="139">
        <f t="shared" si="42"/>
        <v>0</v>
      </c>
      <c r="S194" s="139">
        <v>0</v>
      </c>
      <c r="T194" s="140">
        <f t="shared" si="43"/>
        <v>0</v>
      </c>
      <c r="AR194" s="141" t="s">
        <v>336</v>
      </c>
      <c r="AT194" s="141" t="s">
        <v>185</v>
      </c>
      <c r="AU194" s="141" t="s">
        <v>79</v>
      </c>
      <c r="AY194" s="16" t="s">
        <v>182</v>
      </c>
      <c r="BE194" s="142">
        <f t="shared" si="44"/>
        <v>0</v>
      </c>
      <c r="BF194" s="142">
        <f t="shared" si="45"/>
        <v>0</v>
      </c>
      <c r="BG194" s="142">
        <f t="shared" si="46"/>
        <v>0</v>
      </c>
      <c r="BH194" s="142">
        <f t="shared" si="47"/>
        <v>0</v>
      </c>
      <c r="BI194" s="142">
        <f t="shared" si="48"/>
        <v>0</v>
      </c>
      <c r="BJ194" s="16" t="s">
        <v>77</v>
      </c>
      <c r="BK194" s="142">
        <f t="shared" si="49"/>
        <v>0</v>
      </c>
      <c r="BL194" s="16" t="s">
        <v>336</v>
      </c>
      <c r="BM194" s="141" t="s">
        <v>3288</v>
      </c>
    </row>
    <row r="195" spans="2:65" s="1" customFormat="1" ht="16.5" customHeight="1">
      <c r="B195" s="31"/>
      <c r="C195" s="130" t="s">
        <v>866</v>
      </c>
      <c r="D195" s="130" t="s">
        <v>185</v>
      </c>
      <c r="E195" s="131" t="s">
        <v>3289</v>
      </c>
      <c r="F195" s="132" t="s">
        <v>3290</v>
      </c>
      <c r="G195" s="133" t="s">
        <v>286</v>
      </c>
      <c r="H195" s="134">
        <v>1</v>
      </c>
      <c r="I195" s="135"/>
      <c r="J195" s="136">
        <f t="shared" si="40"/>
        <v>0</v>
      </c>
      <c r="K195" s="132" t="s">
        <v>3066</v>
      </c>
      <c r="L195" s="31"/>
      <c r="M195" s="137" t="s">
        <v>19</v>
      </c>
      <c r="N195" s="138" t="s">
        <v>41</v>
      </c>
      <c r="P195" s="139">
        <f t="shared" si="41"/>
        <v>0</v>
      </c>
      <c r="Q195" s="139">
        <v>0</v>
      </c>
      <c r="R195" s="139">
        <f t="shared" si="42"/>
        <v>0</v>
      </c>
      <c r="S195" s="139">
        <v>0</v>
      </c>
      <c r="T195" s="140">
        <f t="shared" si="43"/>
        <v>0</v>
      </c>
      <c r="AR195" s="141" t="s">
        <v>336</v>
      </c>
      <c r="AT195" s="141" t="s">
        <v>185</v>
      </c>
      <c r="AU195" s="141" t="s">
        <v>79</v>
      </c>
      <c r="AY195" s="16" t="s">
        <v>182</v>
      </c>
      <c r="BE195" s="142">
        <f t="shared" si="44"/>
        <v>0</v>
      </c>
      <c r="BF195" s="142">
        <f t="shared" si="45"/>
        <v>0</v>
      </c>
      <c r="BG195" s="142">
        <f t="shared" si="46"/>
        <v>0</v>
      </c>
      <c r="BH195" s="142">
        <f t="shared" si="47"/>
        <v>0</v>
      </c>
      <c r="BI195" s="142">
        <f t="shared" si="48"/>
        <v>0</v>
      </c>
      <c r="BJ195" s="16" t="s">
        <v>77</v>
      </c>
      <c r="BK195" s="142">
        <f t="shared" si="49"/>
        <v>0</v>
      </c>
      <c r="BL195" s="16" t="s">
        <v>336</v>
      </c>
      <c r="BM195" s="141" t="s">
        <v>3291</v>
      </c>
    </row>
    <row r="196" spans="2:65" s="1" customFormat="1" ht="16.5" customHeight="1">
      <c r="B196" s="31"/>
      <c r="C196" s="130" t="s">
        <v>868</v>
      </c>
      <c r="D196" s="130" t="s">
        <v>185</v>
      </c>
      <c r="E196" s="131" t="s">
        <v>3292</v>
      </c>
      <c r="F196" s="132" t="s">
        <v>3293</v>
      </c>
      <c r="G196" s="133" t="s">
        <v>286</v>
      </c>
      <c r="H196" s="134">
        <v>3</v>
      </c>
      <c r="I196" s="135"/>
      <c r="J196" s="136">
        <f t="shared" si="40"/>
        <v>0</v>
      </c>
      <c r="K196" s="132" t="s">
        <v>3066</v>
      </c>
      <c r="L196" s="31"/>
      <c r="M196" s="137" t="s">
        <v>19</v>
      </c>
      <c r="N196" s="138" t="s">
        <v>41</v>
      </c>
      <c r="P196" s="139">
        <f t="shared" si="41"/>
        <v>0</v>
      </c>
      <c r="Q196" s="139">
        <v>0</v>
      </c>
      <c r="R196" s="139">
        <f t="shared" si="42"/>
        <v>0</v>
      </c>
      <c r="S196" s="139">
        <v>0</v>
      </c>
      <c r="T196" s="140">
        <f t="shared" si="43"/>
        <v>0</v>
      </c>
      <c r="AR196" s="141" t="s">
        <v>336</v>
      </c>
      <c r="AT196" s="141" t="s">
        <v>185</v>
      </c>
      <c r="AU196" s="141" t="s">
        <v>79</v>
      </c>
      <c r="AY196" s="16" t="s">
        <v>182</v>
      </c>
      <c r="BE196" s="142">
        <f t="shared" si="44"/>
        <v>0</v>
      </c>
      <c r="BF196" s="142">
        <f t="shared" si="45"/>
        <v>0</v>
      </c>
      <c r="BG196" s="142">
        <f t="shared" si="46"/>
        <v>0</v>
      </c>
      <c r="BH196" s="142">
        <f t="shared" si="47"/>
        <v>0</v>
      </c>
      <c r="BI196" s="142">
        <f t="shared" si="48"/>
        <v>0</v>
      </c>
      <c r="BJ196" s="16" t="s">
        <v>77</v>
      </c>
      <c r="BK196" s="142">
        <f t="shared" si="49"/>
        <v>0</v>
      </c>
      <c r="BL196" s="16" t="s">
        <v>336</v>
      </c>
      <c r="BM196" s="141" t="s">
        <v>3294</v>
      </c>
    </row>
    <row r="197" spans="2:65" s="1" customFormat="1" ht="16.5" customHeight="1">
      <c r="B197" s="31"/>
      <c r="C197" s="130" t="s">
        <v>871</v>
      </c>
      <c r="D197" s="130" t="s">
        <v>185</v>
      </c>
      <c r="E197" s="131" t="s">
        <v>3295</v>
      </c>
      <c r="F197" s="132" t="s">
        <v>3296</v>
      </c>
      <c r="G197" s="133" t="s">
        <v>286</v>
      </c>
      <c r="H197" s="134">
        <v>3</v>
      </c>
      <c r="I197" s="135"/>
      <c r="J197" s="136">
        <f t="shared" si="40"/>
        <v>0</v>
      </c>
      <c r="K197" s="132" t="s">
        <v>3066</v>
      </c>
      <c r="L197" s="31"/>
      <c r="M197" s="137" t="s">
        <v>19</v>
      </c>
      <c r="N197" s="138" t="s">
        <v>41</v>
      </c>
      <c r="P197" s="139">
        <f t="shared" si="41"/>
        <v>0</v>
      </c>
      <c r="Q197" s="139">
        <v>0</v>
      </c>
      <c r="R197" s="139">
        <f t="shared" si="42"/>
        <v>0</v>
      </c>
      <c r="S197" s="139">
        <v>0</v>
      </c>
      <c r="T197" s="140">
        <f t="shared" si="43"/>
        <v>0</v>
      </c>
      <c r="AR197" s="141" t="s">
        <v>336</v>
      </c>
      <c r="AT197" s="141" t="s">
        <v>185</v>
      </c>
      <c r="AU197" s="141" t="s">
        <v>79</v>
      </c>
      <c r="AY197" s="16" t="s">
        <v>182</v>
      </c>
      <c r="BE197" s="142">
        <f t="shared" si="44"/>
        <v>0</v>
      </c>
      <c r="BF197" s="142">
        <f t="shared" si="45"/>
        <v>0</v>
      </c>
      <c r="BG197" s="142">
        <f t="shared" si="46"/>
        <v>0</v>
      </c>
      <c r="BH197" s="142">
        <f t="shared" si="47"/>
        <v>0</v>
      </c>
      <c r="BI197" s="142">
        <f t="shared" si="48"/>
        <v>0</v>
      </c>
      <c r="BJ197" s="16" t="s">
        <v>77</v>
      </c>
      <c r="BK197" s="142">
        <f t="shared" si="49"/>
        <v>0</v>
      </c>
      <c r="BL197" s="16" t="s">
        <v>336</v>
      </c>
      <c r="BM197" s="141" t="s">
        <v>3297</v>
      </c>
    </row>
    <row r="198" spans="2:65" s="1" customFormat="1" ht="16.5" customHeight="1">
      <c r="B198" s="31"/>
      <c r="C198" s="130" t="s">
        <v>874</v>
      </c>
      <c r="D198" s="130" t="s">
        <v>185</v>
      </c>
      <c r="E198" s="131" t="s">
        <v>3298</v>
      </c>
      <c r="F198" s="132" t="s">
        <v>3299</v>
      </c>
      <c r="G198" s="133" t="s">
        <v>286</v>
      </c>
      <c r="H198" s="134">
        <v>1</v>
      </c>
      <c r="I198" s="135"/>
      <c r="J198" s="136">
        <f t="shared" si="40"/>
        <v>0</v>
      </c>
      <c r="K198" s="132" t="s">
        <v>3066</v>
      </c>
      <c r="L198" s="31"/>
      <c r="M198" s="137" t="s">
        <v>19</v>
      </c>
      <c r="N198" s="138" t="s">
        <v>41</v>
      </c>
      <c r="P198" s="139">
        <f t="shared" si="41"/>
        <v>0</v>
      </c>
      <c r="Q198" s="139">
        <v>0</v>
      </c>
      <c r="R198" s="139">
        <f t="shared" si="42"/>
        <v>0</v>
      </c>
      <c r="S198" s="139">
        <v>0</v>
      </c>
      <c r="T198" s="140">
        <f t="shared" si="43"/>
        <v>0</v>
      </c>
      <c r="AR198" s="141" t="s">
        <v>336</v>
      </c>
      <c r="AT198" s="141" t="s">
        <v>185</v>
      </c>
      <c r="AU198" s="141" t="s">
        <v>79</v>
      </c>
      <c r="AY198" s="16" t="s">
        <v>182</v>
      </c>
      <c r="BE198" s="142">
        <f t="shared" si="44"/>
        <v>0</v>
      </c>
      <c r="BF198" s="142">
        <f t="shared" si="45"/>
        <v>0</v>
      </c>
      <c r="BG198" s="142">
        <f t="shared" si="46"/>
        <v>0</v>
      </c>
      <c r="BH198" s="142">
        <f t="shared" si="47"/>
        <v>0</v>
      </c>
      <c r="BI198" s="142">
        <f t="shared" si="48"/>
        <v>0</v>
      </c>
      <c r="BJ198" s="16" t="s">
        <v>77</v>
      </c>
      <c r="BK198" s="142">
        <f t="shared" si="49"/>
        <v>0</v>
      </c>
      <c r="BL198" s="16" t="s">
        <v>336</v>
      </c>
      <c r="BM198" s="141" t="s">
        <v>3300</v>
      </c>
    </row>
    <row r="199" spans="2:65" s="1" customFormat="1" ht="16.5" customHeight="1">
      <c r="B199" s="31"/>
      <c r="C199" s="130" t="s">
        <v>879</v>
      </c>
      <c r="D199" s="130" t="s">
        <v>185</v>
      </c>
      <c r="E199" s="131" t="s">
        <v>3301</v>
      </c>
      <c r="F199" s="132" t="s">
        <v>3302</v>
      </c>
      <c r="G199" s="133" t="s">
        <v>286</v>
      </c>
      <c r="H199" s="134">
        <v>1</v>
      </c>
      <c r="I199" s="135"/>
      <c r="J199" s="136">
        <f t="shared" si="40"/>
        <v>0</v>
      </c>
      <c r="K199" s="132" t="s">
        <v>3066</v>
      </c>
      <c r="L199" s="31"/>
      <c r="M199" s="137" t="s">
        <v>19</v>
      </c>
      <c r="N199" s="138" t="s">
        <v>41</v>
      </c>
      <c r="P199" s="139">
        <f t="shared" si="41"/>
        <v>0</v>
      </c>
      <c r="Q199" s="139">
        <v>0</v>
      </c>
      <c r="R199" s="139">
        <f t="shared" si="42"/>
        <v>0</v>
      </c>
      <c r="S199" s="139">
        <v>0</v>
      </c>
      <c r="T199" s="140">
        <f t="shared" si="43"/>
        <v>0</v>
      </c>
      <c r="AR199" s="141" t="s">
        <v>336</v>
      </c>
      <c r="AT199" s="141" t="s">
        <v>185</v>
      </c>
      <c r="AU199" s="141" t="s">
        <v>79</v>
      </c>
      <c r="AY199" s="16" t="s">
        <v>182</v>
      </c>
      <c r="BE199" s="142">
        <f t="shared" si="44"/>
        <v>0</v>
      </c>
      <c r="BF199" s="142">
        <f t="shared" si="45"/>
        <v>0</v>
      </c>
      <c r="BG199" s="142">
        <f t="shared" si="46"/>
        <v>0</v>
      </c>
      <c r="BH199" s="142">
        <f t="shared" si="47"/>
        <v>0</v>
      </c>
      <c r="BI199" s="142">
        <f t="shared" si="48"/>
        <v>0</v>
      </c>
      <c r="BJ199" s="16" t="s">
        <v>77</v>
      </c>
      <c r="BK199" s="142">
        <f t="shared" si="49"/>
        <v>0</v>
      </c>
      <c r="BL199" s="16" t="s">
        <v>336</v>
      </c>
      <c r="BM199" s="141" t="s">
        <v>3303</v>
      </c>
    </row>
    <row r="200" spans="2:65" s="1" customFormat="1" ht="16.5" customHeight="1">
      <c r="B200" s="31"/>
      <c r="C200" s="130" t="s">
        <v>881</v>
      </c>
      <c r="D200" s="130" t="s">
        <v>185</v>
      </c>
      <c r="E200" s="131" t="s">
        <v>3304</v>
      </c>
      <c r="F200" s="132" t="s">
        <v>3305</v>
      </c>
      <c r="G200" s="133" t="s">
        <v>286</v>
      </c>
      <c r="H200" s="134">
        <v>1</v>
      </c>
      <c r="I200" s="135"/>
      <c r="J200" s="136">
        <f t="shared" si="40"/>
        <v>0</v>
      </c>
      <c r="K200" s="132" t="s">
        <v>3066</v>
      </c>
      <c r="L200" s="31"/>
      <c r="M200" s="137" t="s">
        <v>19</v>
      </c>
      <c r="N200" s="138" t="s">
        <v>41</v>
      </c>
      <c r="P200" s="139">
        <f t="shared" si="41"/>
        <v>0</v>
      </c>
      <c r="Q200" s="139">
        <v>0</v>
      </c>
      <c r="R200" s="139">
        <f t="shared" si="42"/>
        <v>0</v>
      </c>
      <c r="S200" s="139">
        <v>0</v>
      </c>
      <c r="T200" s="140">
        <f t="shared" si="43"/>
        <v>0</v>
      </c>
      <c r="AR200" s="141" t="s">
        <v>336</v>
      </c>
      <c r="AT200" s="141" t="s">
        <v>185</v>
      </c>
      <c r="AU200" s="141" t="s">
        <v>79</v>
      </c>
      <c r="AY200" s="16" t="s">
        <v>182</v>
      </c>
      <c r="BE200" s="142">
        <f t="shared" si="44"/>
        <v>0</v>
      </c>
      <c r="BF200" s="142">
        <f t="shared" si="45"/>
        <v>0</v>
      </c>
      <c r="BG200" s="142">
        <f t="shared" si="46"/>
        <v>0</v>
      </c>
      <c r="BH200" s="142">
        <f t="shared" si="47"/>
        <v>0</v>
      </c>
      <c r="BI200" s="142">
        <f t="shared" si="48"/>
        <v>0</v>
      </c>
      <c r="BJ200" s="16" t="s">
        <v>77</v>
      </c>
      <c r="BK200" s="142">
        <f t="shared" si="49"/>
        <v>0</v>
      </c>
      <c r="BL200" s="16" t="s">
        <v>336</v>
      </c>
      <c r="BM200" s="141" t="s">
        <v>3306</v>
      </c>
    </row>
    <row r="201" spans="2:65" s="1" customFormat="1" ht="16.5" customHeight="1">
      <c r="B201" s="31"/>
      <c r="C201" s="130" t="s">
        <v>883</v>
      </c>
      <c r="D201" s="130" t="s">
        <v>185</v>
      </c>
      <c r="E201" s="131" t="s">
        <v>3307</v>
      </c>
      <c r="F201" s="132" t="s">
        <v>3308</v>
      </c>
      <c r="G201" s="133" t="s">
        <v>286</v>
      </c>
      <c r="H201" s="134">
        <v>3</v>
      </c>
      <c r="I201" s="135"/>
      <c r="J201" s="136">
        <f t="shared" si="40"/>
        <v>0</v>
      </c>
      <c r="K201" s="132" t="s">
        <v>3066</v>
      </c>
      <c r="L201" s="31"/>
      <c r="M201" s="137" t="s">
        <v>19</v>
      </c>
      <c r="N201" s="138" t="s">
        <v>41</v>
      </c>
      <c r="P201" s="139">
        <f t="shared" si="41"/>
        <v>0</v>
      </c>
      <c r="Q201" s="139">
        <v>0</v>
      </c>
      <c r="R201" s="139">
        <f t="shared" si="42"/>
        <v>0</v>
      </c>
      <c r="S201" s="139">
        <v>0</v>
      </c>
      <c r="T201" s="140">
        <f t="shared" si="43"/>
        <v>0</v>
      </c>
      <c r="AR201" s="141" t="s">
        <v>336</v>
      </c>
      <c r="AT201" s="141" t="s">
        <v>185</v>
      </c>
      <c r="AU201" s="141" t="s">
        <v>79</v>
      </c>
      <c r="AY201" s="16" t="s">
        <v>182</v>
      </c>
      <c r="BE201" s="142">
        <f t="shared" si="44"/>
        <v>0</v>
      </c>
      <c r="BF201" s="142">
        <f t="shared" si="45"/>
        <v>0</v>
      </c>
      <c r="BG201" s="142">
        <f t="shared" si="46"/>
        <v>0</v>
      </c>
      <c r="BH201" s="142">
        <f t="shared" si="47"/>
        <v>0</v>
      </c>
      <c r="BI201" s="142">
        <f t="shared" si="48"/>
        <v>0</v>
      </c>
      <c r="BJ201" s="16" t="s">
        <v>77</v>
      </c>
      <c r="BK201" s="142">
        <f t="shared" si="49"/>
        <v>0</v>
      </c>
      <c r="BL201" s="16" t="s">
        <v>336</v>
      </c>
      <c r="BM201" s="141" t="s">
        <v>3309</v>
      </c>
    </row>
    <row r="202" spans="2:65" s="1" customFormat="1" ht="16.5" customHeight="1">
      <c r="B202" s="31"/>
      <c r="C202" s="130" t="s">
        <v>888</v>
      </c>
      <c r="D202" s="130" t="s">
        <v>185</v>
      </c>
      <c r="E202" s="131" t="s">
        <v>3310</v>
      </c>
      <c r="F202" s="132" t="s">
        <v>3311</v>
      </c>
      <c r="G202" s="133" t="s">
        <v>286</v>
      </c>
      <c r="H202" s="134">
        <v>3</v>
      </c>
      <c r="I202" s="135"/>
      <c r="J202" s="136">
        <f t="shared" si="40"/>
        <v>0</v>
      </c>
      <c r="K202" s="132" t="s">
        <v>3066</v>
      </c>
      <c r="L202" s="31"/>
      <c r="M202" s="137" t="s">
        <v>19</v>
      </c>
      <c r="N202" s="138" t="s">
        <v>41</v>
      </c>
      <c r="P202" s="139">
        <f t="shared" si="41"/>
        <v>0</v>
      </c>
      <c r="Q202" s="139">
        <v>0</v>
      </c>
      <c r="R202" s="139">
        <f t="shared" si="42"/>
        <v>0</v>
      </c>
      <c r="S202" s="139">
        <v>0</v>
      </c>
      <c r="T202" s="140">
        <f t="shared" si="43"/>
        <v>0</v>
      </c>
      <c r="AR202" s="141" t="s">
        <v>336</v>
      </c>
      <c r="AT202" s="141" t="s">
        <v>185</v>
      </c>
      <c r="AU202" s="141" t="s">
        <v>79</v>
      </c>
      <c r="AY202" s="16" t="s">
        <v>182</v>
      </c>
      <c r="BE202" s="142">
        <f t="shared" si="44"/>
        <v>0</v>
      </c>
      <c r="BF202" s="142">
        <f t="shared" si="45"/>
        <v>0</v>
      </c>
      <c r="BG202" s="142">
        <f t="shared" si="46"/>
        <v>0</v>
      </c>
      <c r="BH202" s="142">
        <f t="shared" si="47"/>
        <v>0</v>
      </c>
      <c r="BI202" s="142">
        <f t="shared" si="48"/>
        <v>0</v>
      </c>
      <c r="BJ202" s="16" t="s">
        <v>77</v>
      </c>
      <c r="BK202" s="142">
        <f t="shared" si="49"/>
        <v>0</v>
      </c>
      <c r="BL202" s="16" t="s">
        <v>336</v>
      </c>
      <c r="BM202" s="141" t="s">
        <v>3312</v>
      </c>
    </row>
    <row r="203" spans="2:65" s="1" customFormat="1" ht="16.5" customHeight="1">
      <c r="B203" s="31"/>
      <c r="C203" s="130" t="s">
        <v>893</v>
      </c>
      <c r="D203" s="130" t="s">
        <v>185</v>
      </c>
      <c r="E203" s="131" t="s">
        <v>3313</v>
      </c>
      <c r="F203" s="132" t="s">
        <v>3314</v>
      </c>
      <c r="G203" s="133" t="s">
        <v>286</v>
      </c>
      <c r="H203" s="134">
        <v>18</v>
      </c>
      <c r="I203" s="135"/>
      <c r="J203" s="136">
        <f t="shared" si="40"/>
        <v>0</v>
      </c>
      <c r="K203" s="132" t="s">
        <v>3066</v>
      </c>
      <c r="L203" s="31"/>
      <c r="M203" s="137" t="s">
        <v>19</v>
      </c>
      <c r="N203" s="138" t="s">
        <v>41</v>
      </c>
      <c r="P203" s="139">
        <f t="shared" si="41"/>
        <v>0</v>
      </c>
      <c r="Q203" s="139">
        <v>0</v>
      </c>
      <c r="R203" s="139">
        <f t="shared" si="42"/>
        <v>0</v>
      </c>
      <c r="S203" s="139">
        <v>0</v>
      </c>
      <c r="T203" s="140">
        <f t="shared" si="43"/>
        <v>0</v>
      </c>
      <c r="AR203" s="141" t="s">
        <v>336</v>
      </c>
      <c r="AT203" s="141" t="s">
        <v>185</v>
      </c>
      <c r="AU203" s="141" t="s">
        <v>79</v>
      </c>
      <c r="AY203" s="16" t="s">
        <v>182</v>
      </c>
      <c r="BE203" s="142">
        <f t="shared" si="44"/>
        <v>0</v>
      </c>
      <c r="BF203" s="142">
        <f t="shared" si="45"/>
        <v>0</v>
      </c>
      <c r="BG203" s="142">
        <f t="shared" si="46"/>
        <v>0</v>
      </c>
      <c r="BH203" s="142">
        <f t="shared" si="47"/>
        <v>0</v>
      </c>
      <c r="BI203" s="142">
        <f t="shared" si="48"/>
        <v>0</v>
      </c>
      <c r="BJ203" s="16" t="s">
        <v>77</v>
      </c>
      <c r="BK203" s="142">
        <f t="shared" si="49"/>
        <v>0</v>
      </c>
      <c r="BL203" s="16" t="s">
        <v>336</v>
      </c>
      <c r="BM203" s="141" t="s">
        <v>3315</v>
      </c>
    </row>
    <row r="204" spans="2:65" s="1" customFormat="1" ht="16.5" customHeight="1">
      <c r="B204" s="31"/>
      <c r="C204" s="130" t="s">
        <v>897</v>
      </c>
      <c r="D204" s="130" t="s">
        <v>185</v>
      </c>
      <c r="E204" s="131" t="s">
        <v>3316</v>
      </c>
      <c r="F204" s="132" t="s">
        <v>3317</v>
      </c>
      <c r="G204" s="133" t="s">
        <v>286</v>
      </c>
      <c r="H204" s="134">
        <v>10</v>
      </c>
      <c r="I204" s="135"/>
      <c r="J204" s="136">
        <f t="shared" si="40"/>
        <v>0</v>
      </c>
      <c r="K204" s="132" t="s">
        <v>3066</v>
      </c>
      <c r="L204" s="31"/>
      <c r="M204" s="137" t="s">
        <v>19</v>
      </c>
      <c r="N204" s="138" t="s">
        <v>41</v>
      </c>
      <c r="P204" s="139">
        <f t="shared" si="41"/>
        <v>0</v>
      </c>
      <c r="Q204" s="139">
        <v>0</v>
      </c>
      <c r="R204" s="139">
        <f t="shared" si="42"/>
        <v>0</v>
      </c>
      <c r="S204" s="139">
        <v>0</v>
      </c>
      <c r="T204" s="140">
        <f t="shared" si="43"/>
        <v>0</v>
      </c>
      <c r="AR204" s="141" t="s">
        <v>336</v>
      </c>
      <c r="AT204" s="141" t="s">
        <v>185</v>
      </c>
      <c r="AU204" s="141" t="s">
        <v>79</v>
      </c>
      <c r="AY204" s="16" t="s">
        <v>182</v>
      </c>
      <c r="BE204" s="142">
        <f t="shared" si="44"/>
        <v>0</v>
      </c>
      <c r="BF204" s="142">
        <f t="shared" si="45"/>
        <v>0</v>
      </c>
      <c r="BG204" s="142">
        <f t="shared" si="46"/>
        <v>0</v>
      </c>
      <c r="BH204" s="142">
        <f t="shared" si="47"/>
        <v>0</v>
      </c>
      <c r="BI204" s="142">
        <f t="shared" si="48"/>
        <v>0</v>
      </c>
      <c r="BJ204" s="16" t="s">
        <v>77</v>
      </c>
      <c r="BK204" s="142">
        <f t="shared" si="49"/>
        <v>0</v>
      </c>
      <c r="BL204" s="16" t="s">
        <v>336</v>
      </c>
      <c r="BM204" s="141" t="s">
        <v>3318</v>
      </c>
    </row>
    <row r="205" spans="2:65" s="1" customFormat="1" ht="16.5" customHeight="1">
      <c r="B205" s="31"/>
      <c r="C205" s="130" t="s">
        <v>905</v>
      </c>
      <c r="D205" s="130" t="s">
        <v>185</v>
      </c>
      <c r="E205" s="131" t="s">
        <v>3319</v>
      </c>
      <c r="F205" s="132" t="s">
        <v>3320</v>
      </c>
      <c r="G205" s="133" t="s">
        <v>286</v>
      </c>
      <c r="H205" s="134">
        <v>2</v>
      </c>
      <c r="I205" s="135"/>
      <c r="J205" s="136">
        <f t="shared" si="40"/>
        <v>0</v>
      </c>
      <c r="K205" s="132" t="s">
        <v>3066</v>
      </c>
      <c r="L205" s="31"/>
      <c r="M205" s="137" t="s">
        <v>19</v>
      </c>
      <c r="N205" s="138" t="s">
        <v>41</v>
      </c>
      <c r="P205" s="139">
        <f t="shared" si="41"/>
        <v>0</v>
      </c>
      <c r="Q205" s="139">
        <v>0</v>
      </c>
      <c r="R205" s="139">
        <f t="shared" si="42"/>
        <v>0</v>
      </c>
      <c r="S205" s="139">
        <v>0</v>
      </c>
      <c r="T205" s="140">
        <f t="shared" si="43"/>
        <v>0</v>
      </c>
      <c r="AR205" s="141" t="s">
        <v>336</v>
      </c>
      <c r="AT205" s="141" t="s">
        <v>185</v>
      </c>
      <c r="AU205" s="141" t="s">
        <v>79</v>
      </c>
      <c r="AY205" s="16" t="s">
        <v>182</v>
      </c>
      <c r="BE205" s="142">
        <f t="shared" si="44"/>
        <v>0</v>
      </c>
      <c r="BF205" s="142">
        <f t="shared" si="45"/>
        <v>0</v>
      </c>
      <c r="BG205" s="142">
        <f t="shared" si="46"/>
        <v>0</v>
      </c>
      <c r="BH205" s="142">
        <f t="shared" si="47"/>
        <v>0</v>
      </c>
      <c r="BI205" s="142">
        <f t="shared" si="48"/>
        <v>0</v>
      </c>
      <c r="BJ205" s="16" t="s">
        <v>77</v>
      </c>
      <c r="BK205" s="142">
        <f t="shared" si="49"/>
        <v>0</v>
      </c>
      <c r="BL205" s="16" t="s">
        <v>336</v>
      </c>
      <c r="BM205" s="141" t="s">
        <v>3321</v>
      </c>
    </row>
    <row r="206" spans="2:65" s="1" customFormat="1" ht="16.5" customHeight="1">
      <c r="B206" s="31"/>
      <c r="C206" s="130" t="s">
        <v>914</v>
      </c>
      <c r="D206" s="130" t="s">
        <v>185</v>
      </c>
      <c r="E206" s="131" t="s">
        <v>3322</v>
      </c>
      <c r="F206" s="132" t="s">
        <v>3323</v>
      </c>
      <c r="G206" s="133" t="s">
        <v>286</v>
      </c>
      <c r="H206" s="134">
        <v>4</v>
      </c>
      <c r="I206" s="135"/>
      <c r="J206" s="136">
        <f t="shared" si="40"/>
        <v>0</v>
      </c>
      <c r="K206" s="132" t="s">
        <v>3066</v>
      </c>
      <c r="L206" s="31"/>
      <c r="M206" s="137" t="s">
        <v>19</v>
      </c>
      <c r="N206" s="138" t="s">
        <v>41</v>
      </c>
      <c r="P206" s="139">
        <f t="shared" si="41"/>
        <v>0</v>
      </c>
      <c r="Q206" s="139">
        <v>0</v>
      </c>
      <c r="R206" s="139">
        <f t="shared" si="42"/>
        <v>0</v>
      </c>
      <c r="S206" s="139">
        <v>0</v>
      </c>
      <c r="T206" s="140">
        <f t="shared" si="43"/>
        <v>0</v>
      </c>
      <c r="AR206" s="141" t="s">
        <v>336</v>
      </c>
      <c r="AT206" s="141" t="s">
        <v>185</v>
      </c>
      <c r="AU206" s="141" t="s">
        <v>79</v>
      </c>
      <c r="AY206" s="16" t="s">
        <v>182</v>
      </c>
      <c r="BE206" s="142">
        <f t="shared" si="44"/>
        <v>0</v>
      </c>
      <c r="BF206" s="142">
        <f t="shared" si="45"/>
        <v>0</v>
      </c>
      <c r="BG206" s="142">
        <f t="shared" si="46"/>
        <v>0</v>
      </c>
      <c r="BH206" s="142">
        <f t="shared" si="47"/>
        <v>0</v>
      </c>
      <c r="BI206" s="142">
        <f t="shared" si="48"/>
        <v>0</v>
      </c>
      <c r="BJ206" s="16" t="s">
        <v>77</v>
      </c>
      <c r="BK206" s="142">
        <f t="shared" si="49"/>
        <v>0</v>
      </c>
      <c r="BL206" s="16" t="s">
        <v>336</v>
      </c>
      <c r="BM206" s="141" t="s">
        <v>3324</v>
      </c>
    </row>
    <row r="207" spans="2:65" s="1" customFormat="1" ht="24.2" customHeight="1">
      <c r="B207" s="31"/>
      <c r="C207" s="130" t="s">
        <v>919</v>
      </c>
      <c r="D207" s="130" t="s">
        <v>185</v>
      </c>
      <c r="E207" s="131" t="s">
        <v>3325</v>
      </c>
      <c r="F207" s="132" t="s">
        <v>3326</v>
      </c>
      <c r="G207" s="133" t="s">
        <v>286</v>
      </c>
      <c r="H207" s="134">
        <v>2</v>
      </c>
      <c r="I207" s="135"/>
      <c r="J207" s="136">
        <f t="shared" si="40"/>
        <v>0</v>
      </c>
      <c r="K207" s="132" t="s">
        <v>3066</v>
      </c>
      <c r="L207" s="31"/>
      <c r="M207" s="137" t="s">
        <v>19</v>
      </c>
      <c r="N207" s="138" t="s">
        <v>41</v>
      </c>
      <c r="P207" s="139">
        <f t="shared" si="41"/>
        <v>0</v>
      </c>
      <c r="Q207" s="139">
        <v>0</v>
      </c>
      <c r="R207" s="139">
        <f t="shared" si="42"/>
        <v>0</v>
      </c>
      <c r="S207" s="139">
        <v>0</v>
      </c>
      <c r="T207" s="140">
        <f t="shared" si="43"/>
        <v>0</v>
      </c>
      <c r="AR207" s="141" t="s">
        <v>336</v>
      </c>
      <c r="AT207" s="141" t="s">
        <v>185</v>
      </c>
      <c r="AU207" s="141" t="s">
        <v>79</v>
      </c>
      <c r="AY207" s="16" t="s">
        <v>182</v>
      </c>
      <c r="BE207" s="142">
        <f t="shared" si="44"/>
        <v>0</v>
      </c>
      <c r="BF207" s="142">
        <f t="shared" si="45"/>
        <v>0</v>
      </c>
      <c r="BG207" s="142">
        <f t="shared" si="46"/>
        <v>0</v>
      </c>
      <c r="BH207" s="142">
        <f t="shared" si="47"/>
        <v>0</v>
      </c>
      <c r="BI207" s="142">
        <f t="shared" si="48"/>
        <v>0</v>
      </c>
      <c r="BJ207" s="16" t="s">
        <v>77</v>
      </c>
      <c r="BK207" s="142">
        <f t="shared" si="49"/>
        <v>0</v>
      </c>
      <c r="BL207" s="16" t="s">
        <v>336</v>
      </c>
      <c r="BM207" s="141" t="s">
        <v>3327</v>
      </c>
    </row>
    <row r="208" spans="2:65" s="1" customFormat="1" ht="21.75" customHeight="1">
      <c r="B208" s="31"/>
      <c r="C208" s="130" t="s">
        <v>924</v>
      </c>
      <c r="D208" s="130" t="s">
        <v>185</v>
      </c>
      <c r="E208" s="131" t="s">
        <v>3328</v>
      </c>
      <c r="F208" s="132" t="s">
        <v>3329</v>
      </c>
      <c r="G208" s="133" t="s">
        <v>286</v>
      </c>
      <c r="H208" s="134">
        <v>4</v>
      </c>
      <c r="I208" s="135"/>
      <c r="J208" s="136">
        <f t="shared" si="40"/>
        <v>0</v>
      </c>
      <c r="K208" s="132" t="s">
        <v>3066</v>
      </c>
      <c r="L208" s="31"/>
      <c r="M208" s="137" t="s">
        <v>19</v>
      </c>
      <c r="N208" s="138" t="s">
        <v>41</v>
      </c>
      <c r="P208" s="139">
        <f t="shared" si="41"/>
        <v>0</v>
      </c>
      <c r="Q208" s="139">
        <v>0</v>
      </c>
      <c r="R208" s="139">
        <f t="shared" si="42"/>
        <v>0</v>
      </c>
      <c r="S208" s="139">
        <v>0</v>
      </c>
      <c r="T208" s="140">
        <f t="shared" si="43"/>
        <v>0</v>
      </c>
      <c r="AR208" s="141" t="s">
        <v>336</v>
      </c>
      <c r="AT208" s="141" t="s">
        <v>185</v>
      </c>
      <c r="AU208" s="141" t="s">
        <v>79</v>
      </c>
      <c r="AY208" s="16" t="s">
        <v>182</v>
      </c>
      <c r="BE208" s="142">
        <f t="shared" si="44"/>
        <v>0</v>
      </c>
      <c r="BF208" s="142">
        <f t="shared" si="45"/>
        <v>0</v>
      </c>
      <c r="BG208" s="142">
        <f t="shared" si="46"/>
        <v>0</v>
      </c>
      <c r="BH208" s="142">
        <f t="shared" si="47"/>
        <v>0</v>
      </c>
      <c r="BI208" s="142">
        <f t="shared" si="48"/>
        <v>0</v>
      </c>
      <c r="BJ208" s="16" t="s">
        <v>77</v>
      </c>
      <c r="BK208" s="142">
        <f t="shared" si="49"/>
        <v>0</v>
      </c>
      <c r="BL208" s="16" t="s">
        <v>336</v>
      </c>
      <c r="BM208" s="141" t="s">
        <v>3330</v>
      </c>
    </row>
    <row r="209" spans="2:65" s="1" customFormat="1" ht="24.2" customHeight="1">
      <c r="B209" s="31"/>
      <c r="C209" s="130" t="s">
        <v>930</v>
      </c>
      <c r="D209" s="130" t="s">
        <v>185</v>
      </c>
      <c r="E209" s="131" t="s">
        <v>3331</v>
      </c>
      <c r="F209" s="132" t="s">
        <v>3332</v>
      </c>
      <c r="G209" s="133" t="s">
        <v>286</v>
      </c>
      <c r="H209" s="134">
        <v>1</v>
      </c>
      <c r="I209" s="135"/>
      <c r="J209" s="136">
        <f t="shared" si="40"/>
        <v>0</v>
      </c>
      <c r="K209" s="132" t="s">
        <v>3066</v>
      </c>
      <c r="L209" s="31"/>
      <c r="M209" s="137" t="s">
        <v>19</v>
      </c>
      <c r="N209" s="138" t="s">
        <v>41</v>
      </c>
      <c r="P209" s="139">
        <f t="shared" si="41"/>
        <v>0</v>
      </c>
      <c r="Q209" s="139">
        <v>0</v>
      </c>
      <c r="R209" s="139">
        <f t="shared" si="42"/>
        <v>0</v>
      </c>
      <c r="S209" s="139">
        <v>0</v>
      </c>
      <c r="T209" s="140">
        <f t="shared" si="43"/>
        <v>0</v>
      </c>
      <c r="AR209" s="141" t="s">
        <v>336</v>
      </c>
      <c r="AT209" s="141" t="s">
        <v>185</v>
      </c>
      <c r="AU209" s="141" t="s">
        <v>79</v>
      </c>
      <c r="AY209" s="16" t="s">
        <v>182</v>
      </c>
      <c r="BE209" s="142">
        <f t="shared" si="44"/>
        <v>0</v>
      </c>
      <c r="BF209" s="142">
        <f t="shared" si="45"/>
        <v>0</v>
      </c>
      <c r="BG209" s="142">
        <f t="shared" si="46"/>
        <v>0</v>
      </c>
      <c r="BH209" s="142">
        <f t="shared" si="47"/>
        <v>0</v>
      </c>
      <c r="BI209" s="142">
        <f t="shared" si="48"/>
        <v>0</v>
      </c>
      <c r="BJ209" s="16" t="s">
        <v>77</v>
      </c>
      <c r="BK209" s="142">
        <f t="shared" si="49"/>
        <v>0</v>
      </c>
      <c r="BL209" s="16" t="s">
        <v>336</v>
      </c>
      <c r="BM209" s="141" t="s">
        <v>3333</v>
      </c>
    </row>
    <row r="210" spans="2:65" s="1" customFormat="1" ht="24.2" customHeight="1">
      <c r="B210" s="31"/>
      <c r="C210" s="130" t="s">
        <v>935</v>
      </c>
      <c r="D210" s="130" t="s">
        <v>185</v>
      </c>
      <c r="E210" s="131" t="s">
        <v>3334</v>
      </c>
      <c r="F210" s="132" t="s">
        <v>3335</v>
      </c>
      <c r="G210" s="133" t="s">
        <v>286</v>
      </c>
      <c r="H210" s="134">
        <v>2</v>
      </c>
      <c r="I210" s="135"/>
      <c r="J210" s="136">
        <f t="shared" si="40"/>
        <v>0</v>
      </c>
      <c r="K210" s="132" t="s">
        <v>3066</v>
      </c>
      <c r="L210" s="31"/>
      <c r="M210" s="137" t="s">
        <v>19</v>
      </c>
      <c r="N210" s="138" t="s">
        <v>41</v>
      </c>
      <c r="P210" s="139">
        <f t="shared" si="41"/>
        <v>0</v>
      </c>
      <c r="Q210" s="139">
        <v>0</v>
      </c>
      <c r="R210" s="139">
        <f t="shared" si="42"/>
        <v>0</v>
      </c>
      <c r="S210" s="139">
        <v>0</v>
      </c>
      <c r="T210" s="140">
        <f t="shared" si="43"/>
        <v>0</v>
      </c>
      <c r="AR210" s="141" t="s">
        <v>336</v>
      </c>
      <c r="AT210" s="141" t="s">
        <v>185</v>
      </c>
      <c r="AU210" s="141" t="s">
        <v>79</v>
      </c>
      <c r="AY210" s="16" t="s">
        <v>182</v>
      </c>
      <c r="BE210" s="142">
        <f t="shared" si="44"/>
        <v>0</v>
      </c>
      <c r="BF210" s="142">
        <f t="shared" si="45"/>
        <v>0</v>
      </c>
      <c r="BG210" s="142">
        <f t="shared" si="46"/>
        <v>0</v>
      </c>
      <c r="BH210" s="142">
        <f t="shared" si="47"/>
        <v>0</v>
      </c>
      <c r="BI210" s="142">
        <f t="shared" si="48"/>
        <v>0</v>
      </c>
      <c r="BJ210" s="16" t="s">
        <v>77</v>
      </c>
      <c r="BK210" s="142">
        <f t="shared" si="49"/>
        <v>0</v>
      </c>
      <c r="BL210" s="16" t="s">
        <v>336</v>
      </c>
      <c r="BM210" s="141" t="s">
        <v>3336</v>
      </c>
    </row>
    <row r="211" spans="2:65" s="1" customFormat="1" ht="24.2" customHeight="1">
      <c r="B211" s="31"/>
      <c r="C211" s="130" t="s">
        <v>942</v>
      </c>
      <c r="D211" s="130" t="s">
        <v>185</v>
      </c>
      <c r="E211" s="131" t="s">
        <v>3337</v>
      </c>
      <c r="F211" s="132" t="s">
        <v>3338</v>
      </c>
      <c r="G211" s="133" t="s">
        <v>286</v>
      </c>
      <c r="H211" s="134">
        <v>4</v>
      </c>
      <c r="I211" s="135"/>
      <c r="J211" s="136">
        <f t="shared" si="40"/>
        <v>0</v>
      </c>
      <c r="K211" s="132" t="s">
        <v>3066</v>
      </c>
      <c r="L211" s="31"/>
      <c r="M211" s="137" t="s">
        <v>19</v>
      </c>
      <c r="N211" s="138" t="s">
        <v>41</v>
      </c>
      <c r="P211" s="139">
        <f t="shared" si="41"/>
        <v>0</v>
      </c>
      <c r="Q211" s="139">
        <v>0</v>
      </c>
      <c r="R211" s="139">
        <f t="shared" si="42"/>
        <v>0</v>
      </c>
      <c r="S211" s="139">
        <v>0</v>
      </c>
      <c r="T211" s="140">
        <f t="shared" si="43"/>
        <v>0</v>
      </c>
      <c r="AR211" s="141" t="s">
        <v>336</v>
      </c>
      <c r="AT211" s="141" t="s">
        <v>185</v>
      </c>
      <c r="AU211" s="141" t="s">
        <v>79</v>
      </c>
      <c r="AY211" s="16" t="s">
        <v>182</v>
      </c>
      <c r="BE211" s="142">
        <f t="shared" si="44"/>
        <v>0</v>
      </c>
      <c r="BF211" s="142">
        <f t="shared" si="45"/>
        <v>0</v>
      </c>
      <c r="BG211" s="142">
        <f t="shared" si="46"/>
        <v>0</v>
      </c>
      <c r="BH211" s="142">
        <f t="shared" si="47"/>
        <v>0</v>
      </c>
      <c r="BI211" s="142">
        <f t="shared" si="48"/>
        <v>0</v>
      </c>
      <c r="BJ211" s="16" t="s">
        <v>77</v>
      </c>
      <c r="BK211" s="142">
        <f t="shared" si="49"/>
        <v>0</v>
      </c>
      <c r="BL211" s="16" t="s">
        <v>336</v>
      </c>
      <c r="BM211" s="141" t="s">
        <v>3339</v>
      </c>
    </row>
    <row r="212" spans="2:65" s="1" customFormat="1" ht="24.2" customHeight="1">
      <c r="B212" s="31"/>
      <c r="C212" s="130" t="s">
        <v>947</v>
      </c>
      <c r="D212" s="130" t="s">
        <v>185</v>
      </c>
      <c r="E212" s="131" t="s">
        <v>3340</v>
      </c>
      <c r="F212" s="132" t="s">
        <v>3341</v>
      </c>
      <c r="G212" s="133" t="s">
        <v>286</v>
      </c>
      <c r="H212" s="134">
        <v>2</v>
      </c>
      <c r="I212" s="135"/>
      <c r="J212" s="136">
        <f t="shared" si="40"/>
        <v>0</v>
      </c>
      <c r="K212" s="132" t="s">
        <v>3066</v>
      </c>
      <c r="L212" s="31"/>
      <c r="M212" s="137" t="s">
        <v>19</v>
      </c>
      <c r="N212" s="138" t="s">
        <v>41</v>
      </c>
      <c r="P212" s="139">
        <f t="shared" si="41"/>
        <v>0</v>
      </c>
      <c r="Q212" s="139">
        <v>0</v>
      </c>
      <c r="R212" s="139">
        <f t="shared" si="42"/>
        <v>0</v>
      </c>
      <c r="S212" s="139">
        <v>0</v>
      </c>
      <c r="T212" s="140">
        <f t="shared" si="43"/>
        <v>0</v>
      </c>
      <c r="AR212" s="141" t="s">
        <v>336</v>
      </c>
      <c r="AT212" s="141" t="s">
        <v>185</v>
      </c>
      <c r="AU212" s="141" t="s">
        <v>79</v>
      </c>
      <c r="AY212" s="16" t="s">
        <v>182</v>
      </c>
      <c r="BE212" s="142">
        <f t="shared" si="44"/>
        <v>0</v>
      </c>
      <c r="BF212" s="142">
        <f t="shared" si="45"/>
        <v>0</v>
      </c>
      <c r="BG212" s="142">
        <f t="shared" si="46"/>
        <v>0</v>
      </c>
      <c r="BH212" s="142">
        <f t="shared" si="47"/>
        <v>0</v>
      </c>
      <c r="BI212" s="142">
        <f t="shared" si="48"/>
        <v>0</v>
      </c>
      <c r="BJ212" s="16" t="s">
        <v>77</v>
      </c>
      <c r="BK212" s="142">
        <f t="shared" si="49"/>
        <v>0</v>
      </c>
      <c r="BL212" s="16" t="s">
        <v>336</v>
      </c>
      <c r="BM212" s="141" t="s">
        <v>3342</v>
      </c>
    </row>
    <row r="213" spans="2:65" s="1" customFormat="1" ht="16.5" customHeight="1">
      <c r="B213" s="31"/>
      <c r="C213" s="130" t="s">
        <v>952</v>
      </c>
      <c r="D213" s="130" t="s">
        <v>185</v>
      </c>
      <c r="E213" s="131" t="s">
        <v>3343</v>
      </c>
      <c r="F213" s="132" t="s">
        <v>3344</v>
      </c>
      <c r="G213" s="133" t="s">
        <v>286</v>
      </c>
      <c r="H213" s="134">
        <v>4</v>
      </c>
      <c r="I213" s="135"/>
      <c r="J213" s="136">
        <f t="shared" si="40"/>
        <v>0</v>
      </c>
      <c r="K213" s="132" t="s">
        <v>3066</v>
      </c>
      <c r="L213" s="31"/>
      <c r="M213" s="137" t="s">
        <v>19</v>
      </c>
      <c r="N213" s="138" t="s">
        <v>41</v>
      </c>
      <c r="P213" s="139">
        <f t="shared" si="41"/>
        <v>0</v>
      </c>
      <c r="Q213" s="139">
        <v>0</v>
      </c>
      <c r="R213" s="139">
        <f t="shared" si="42"/>
        <v>0</v>
      </c>
      <c r="S213" s="139">
        <v>0</v>
      </c>
      <c r="T213" s="140">
        <f t="shared" si="43"/>
        <v>0</v>
      </c>
      <c r="AR213" s="141" t="s">
        <v>336</v>
      </c>
      <c r="AT213" s="141" t="s">
        <v>185</v>
      </c>
      <c r="AU213" s="141" t="s">
        <v>79</v>
      </c>
      <c r="AY213" s="16" t="s">
        <v>182</v>
      </c>
      <c r="BE213" s="142">
        <f t="shared" si="44"/>
        <v>0</v>
      </c>
      <c r="BF213" s="142">
        <f t="shared" si="45"/>
        <v>0</v>
      </c>
      <c r="BG213" s="142">
        <f t="shared" si="46"/>
        <v>0</v>
      </c>
      <c r="BH213" s="142">
        <f t="shared" si="47"/>
        <v>0</v>
      </c>
      <c r="BI213" s="142">
        <f t="shared" si="48"/>
        <v>0</v>
      </c>
      <c r="BJ213" s="16" t="s">
        <v>77</v>
      </c>
      <c r="BK213" s="142">
        <f t="shared" si="49"/>
        <v>0</v>
      </c>
      <c r="BL213" s="16" t="s">
        <v>336</v>
      </c>
      <c r="BM213" s="141" t="s">
        <v>3345</v>
      </c>
    </row>
    <row r="214" spans="2:65" s="1" customFormat="1" ht="16.5" customHeight="1">
      <c r="B214" s="31"/>
      <c r="C214" s="130" t="s">
        <v>1828</v>
      </c>
      <c r="D214" s="130" t="s">
        <v>185</v>
      </c>
      <c r="E214" s="131" t="s">
        <v>3346</v>
      </c>
      <c r="F214" s="132" t="s">
        <v>3347</v>
      </c>
      <c r="G214" s="133" t="s">
        <v>286</v>
      </c>
      <c r="H214" s="134">
        <v>10</v>
      </c>
      <c r="I214" s="135"/>
      <c r="J214" s="136">
        <f t="shared" si="40"/>
        <v>0</v>
      </c>
      <c r="K214" s="132" t="s">
        <v>3066</v>
      </c>
      <c r="L214" s="31"/>
      <c r="M214" s="137" t="s">
        <v>19</v>
      </c>
      <c r="N214" s="138" t="s">
        <v>41</v>
      </c>
      <c r="P214" s="139">
        <f t="shared" si="41"/>
        <v>0</v>
      </c>
      <c r="Q214" s="139">
        <v>0</v>
      </c>
      <c r="R214" s="139">
        <f t="shared" si="42"/>
        <v>0</v>
      </c>
      <c r="S214" s="139">
        <v>0</v>
      </c>
      <c r="T214" s="140">
        <f t="shared" si="43"/>
        <v>0</v>
      </c>
      <c r="AR214" s="141" t="s">
        <v>336</v>
      </c>
      <c r="AT214" s="141" t="s">
        <v>185</v>
      </c>
      <c r="AU214" s="141" t="s">
        <v>79</v>
      </c>
      <c r="AY214" s="16" t="s">
        <v>182</v>
      </c>
      <c r="BE214" s="142">
        <f t="shared" si="44"/>
        <v>0</v>
      </c>
      <c r="BF214" s="142">
        <f t="shared" si="45"/>
        <v>0</v>
      </c>
      <c r="BG214" s="142">
        <f t="shared" si="46"/>
        <v>0</v>
      </c>
      <c r="BH214" s="142">
        <f t="shared" si="47"/>
        <v>0</v>
      </c>
      <c r="BI214" s="142">
        <f t="shared" si="48"/>
        <v>0</v>
      </c>
      <c r="BJ214" s="16" t="s">
        <v>77</v>
      </c>
      <c r="BK214" s="142">
        <f t="shared" si="49"/>
        <v>0</v>
      </c>
      <c r="BL214" s="16" t="s">
        <v>336</v>
      </c>
      <c r="BM214" s="141" t="s">
        <v>3348</v>
      </c>
    </row>
    <row r="215" spans="2:65" s="1" customFormat="1" ht="24.2" customHeight="1">
      <c r="B215" s="31"/>
      <c r="C215" s="130" t="s">
        <v>1832</v>
      </c>
      <c r="D215" s="130" t="s">
        <v>185</v>
      </c>
      <c r="E215" s="131" t="s">
        <v>3349</v>
      </c>
      <c r="F215" s="132" t="s">
        <v>3350</v>
      </c>
      <c r="G215" s="133" t="s">
        <v>286</v>
      </c>
      <c r="H215" s="134">
        <v>44</v>
      </c>
      <c r="I215" s="135"/>
      <c r="J215" s="136">
        <f t="shared" si="40"/>
        <v>0</v>
      </c>
      <c r="K215" s="132" t="s">
        <v>3066</v>
      </c>
      <c r="L215" s="31"/>
      <c r="M215" s="137" t="s">
        <v>19</v>
      </c>
      <c r="N215" s="138" t="s">
        <v>41</v>
      </c>
      <c r="P215" s="139">
        <f t="shared" si="41"/>
        <v>0</v>
      </c>
      <c r="Q215" s="139">
        <v>0</v>
      </c>
      <c r="R215" s="139">
        <f t="shared" si="42"/>
        <v>0</v>
      </c>
      <c r="S215" s="139">
        <v>0</v>
      </c>
      <c r="T215" s="140">
        <f t="shared" si="43"/>
        <v>0</v>
      </c>
      <c r="AR215" s="141" t="s">
        <v>336</v>
      </c>
      <c r="AT215" s="141" t="s">
        <v>185</v>
      </c>
      <c r="AU215" s="141" t="s">
        <v>79</v>
      </c>
      <c r="AY215" s="16" t="s">
        <v>182</v>
      </c>
      <c r="BE215" s="142">
        <f t="shared" si="44"/>
        <v>0</v>
      </c>
      <c r="BF215" s="142">
        <f t="shared" si="45"/>
        <v>0</v>
      </c>
      <c r="BG215" s="142">
        <f t="shared" si="46"/>
        <v>0</v>
      </c>
      <c r="BH215" s="142">
        <f t="shared" si="47"/>
        <v>0</v>
      </c>
      <c r="BI215" s="142">
        <f t="shared" si="48"/>
        <v>0</v>
      </c>
      <c r="BJ215" s="16" t="s">
        <v>77</v>
      </c>
      <c r="BK215" s="142">
        <f t="shared" si="49"/>
        <v>0</v>
      </c>
      <c r="BL215" s="16" t="s">
        <v>336</v>
      </c>
      <c r="BM215" s="141" t="s">
        <v>3351</v>
      </c>
    </row>
    <row r="216" spans="2:65" s="1" customFormat="1" ht="24.2" customHeight="1">
      <c r="B216" s="31"/>
      <c r="C216" s="130" t="s">
        <v>1836</v>
      </c>
      <c r="D216" s="130" t="s">
        <v>185</v>
      </c>
      <c r="E216" s="131" t="s">
        <v>3352</v>
      </c>
      <c r="F216" s="132" t="s">
        <v>3353</v>
      </c>
      <c r="G216" s="133" t="s">
        <v>286</v>
      </c>
      <c r="H216" s="134">
        <v>12</v>
      </c>
      <c r="I216" s="135"/>
      <c r="J216" s="136">
        <f t="shared" si="40"/>
        <v>0</v>
      </c>
      <c r="K216" s="132" t="s">
        <v>3066</v>
      </c>
      <c r="L216" s="31"/>
      <c r="M216" s="137" t="s">
        <v>19</v>
      </c>
      <c r="N216" s="138" t="s">
        <v>41</v>
      </c>
      <c r="P216" s="139">
        <f t="shared" si="41"/>
        <v>0</v>
      </c>
      <c r="Q216" s="139">
        <v>0</v>
      </c>
      <c r="R216" s="139">
        <f t="shared" si="42"/>
        <v>0</v>
      </c>
      <c r="S216" s="139">
        <v>0</v>
      </c>
      <c r="T216" s="140">
        <f t="shared" si="43"/>
        <v>0</v>
      </c>
      <c r="AR216" s="141" t="s">
        <v>336</v>
      </c>
      <c r="AT216" s="141" t="s">
        <v>185</v>
      </c>
      <c r="AU216" s="141" t="s">
        <v>79</v>
      </c>
      <c r="AY216" s="16" t="s">
        <v>182</v>
      </c>
      <c r="BE216" s="142">
        <f t="shared" si="44"/>
        <v>0</v>
      </c>
      <c r="BF216" s="142">
        <f t="shared" si="45"/>
        <v>0</v>
      </c>
      <c r="BG216" s="142">
        <f t="shared" si="46"/>
        <v>0</v>
      </c>
      <c r="BH216" s="142">
        <f t="shared" si="47"/>
        <v>0</v>
      </c>
      <c r="BI216" s="142">
        <f t="shared" si="48"/>
        <v>0</v>
      </c>
      <c r="BJ216" s="16" t="s">
        <v>77</v>
      </c>
      <c r="BK216" s="142">
        <f t="shared" si="49"/>
        <v>0</v>
      </c>
      <c r="BL216" s="16" t="s">
        <v>336</v>
      </c>
      <c r="BM216" s="141" t="s">
        <v>3354</v>
      </c>
    </row>
    <row r="217" spans="2:65" s="1" customFormat="1" ht="24.2" customHeight="1">
      <c r="B217" s="31"/>
      <c r="C217" s="130" t="s">
        <v>1840</v>
      </c>
      <c r="D217" s="130" t="s">
        <v>185</v>
      </c>
      <c r="E217" s="131" t="s">
        <v>3355</v>
      </c>
      <c r="F217" s="132" t="s">
        <v>3356</v>
      </c>
      <c r="G217" s="133" t="s">
        <v>286</v>
      </c>
      <c r="H217" s="134">
        <v>20</v>
      </c>
      <c r="I217" s="135"/>
      <c r="J217" s="136">
        <f t="shared" si="40"/>
        <v>0</v>
      </c>
      <c r="K217" s="132" t="s">
        <v>3066</v>
      </c>
      <c r="L217" s="31"/>
      <c r="M217" s="137" t="s">
        <v>19</v>
      </c>
      <c r="N217" s="138" t="s">
        <v>41</v>
      </c>
      <c r="P217" s="139">
        <f t="shared" si="41"/>
        <v>0</v>
      </c>
      <c r="Q217" s="139">
        <v>0</v>
      </c>
      <c r="R217" s="139">
        <f t="shared" si="42"/>
        <v>0</v>
      </c>
      <c r="S217" s="139">
        <v>0</v>
      </c>
      <c r="T217" s="140">
        <f t="shared" si="43"/>
        <v>0</v>
      </c>
      <c r="AR217" s="141" t="s">
        <v>336</v>
      </c>
      <c r="AT217" s="141" t="s">
        <v>185</v>
      </c>
      <c r="AU217" s="141" t="s">
        <v>79</v>
      </c>
      <c r="AY217" s="16" t="s">
        <v>182</v>
      </c>
      <c r="BE217" s="142">
        <f t="shared" si="44"/>
        <v>0</v>
      </c>
      <c r="BF217" s="142">
        <f t="shared" si="45"/>
        <v>0</v>
      </c>
      <c r="BG217" s="142">
        <f t="shared" si="46"/>
        <v>0</v>
      </c>
      <c r="BH217" s="142">
        <f t="shared" si="47"/>
        <v>0</v>
      </c>
      <c r="BI217" s="142">
        <f t="shared" si="48"/>
        <v>0</v>
      </c>
      <c r="BJ217" s="16" t="s">
        <v>77</v>
      </c>
      <c r="BK217" s="142">
        <f t="shared" si="49"/>
        <v>0</v>
      </c>
      <c r="BL217" s="16" t="s">
        <v>336</v>
      </c>
      <c r="BM217" s="141" t="s">
        <v>3357</v>
      </c>
    </row>
    <row r="218" spans="2:65" s="1" customFormat="1" ht="24.2" customHeight="1">
      <c r="B218" s="31"/>
      <c r="C218" s="130" t="s">
        <v>1844</v>
      </c>
      <c r="D218" s="130" t="s">
        <v>185</v>
      </c>
      <c r="E218" s="131" t="s">
        <v>3358</v>
      </c>
      <c r="F218" s="132" t="s">
        <v>3359</v>
      </c>
      <c r="G218" s="133" t="s">
        <v>286</v>
      </c>
      <c r="H218" s="134">
        <v>38</v>
      </c>
      <c r="I218" s="135"/>
      <c r="J218" s="136">
        <f t="shared" si="40"/>
        <v>0</v>
      </c>
      <c r="K218" s="132" t="s">
        <v>3066</v>
      </c>
      <c r="L218" s="31"/>
      <c r="M218" s="137" t="s">
        <v>19</v>
      </c>
      <c r="N218" s="138" t="s">
        <v>41</v>
      </c>
      <c r="P218" s="139">
        <f t="shared" si="41"/>
        <v>0</v>
      </c>
      <c r="Q218" s="139">
        <v>0</v>
      </c>
      <c r="R218" s="139">
        <f t="shared" si="42"/>
        <v>0</v>
      </c>
      <c r="S218" s="139">
        <v>0</v>
      </c>
      <c r="T218" s="140">
        <f t="shared" si="43"/>
        <v>0</v>
      </c>
      <c r="AR218" s="141" t="s">
        <v>336</v>
      </c>
      <c r="AT218" s="141" t="s">
        <v>185</v>
      </c>
      <c r="AU218" s="141" t="s">
        <v>79</v>
      </c>
      <c r="AY218" s="16" t="s">
        <v>182</v>
      </c>
      <c r="BE218" s="142">
        <f t="shared" si="44"/>
        <v>0</v>
      </c>
      <c r="BF218" s="142">
        <f t="shared" si="45"/>
        <v>0</v>
      </c>
      <c r="BG218" s="142">
        <f t="shared" si="46"/>
        <v>0</v>
      </c>
      <c r="BH218" s="142">
        <f t="shared" si="47"/>
        <v>0</v>
      </c>
      <c r="BI218" s="142">
        <f t="shared" si="48"/>
        <v>0</v>
      </c>
      <c r="BJ218" s="16" t="s">
        <v>77</v>
      </c>
      <c r="BK218" s="142">
        <f t="shared" si="49"/>
        <v>0</v>
      </c>
      <c r="BL218" s="16" t="s">
        <v>336</v>
      </c>
      <c r="BM218" s="141" t="s">
        <v>3360</v>
      </c>
    </row>
    <row r="219" spans="2:65" s="1" customFormat="1" ht="24.2" customHeight="1">
      <c r="B219" s="31"/>
      <c r="C219" s="130" t="s">
        <v>1848</v>
      </c>
      <c r="D219" s="130" t="s">
        <v>185</v>
      </c>
      <c r="E219" s="131" t="s">
        <v>3361</v>
      </c>
      <c r="F219" s="132" t="s">
        <v>3362</v>
      </c>
      <c r="G219" s="133" t="s">
        <v>286</v>
      </c>
      <c r="H219" s="134">
        <v>12</v>
      </c>
      <c r="I219" s="135"/>
      <c r="J219" s="136">
        <f t="shared" si="40"/>
        <v>0</v>
      </c>
      <c r="K219" s="132" t="s">
        <v>3066</v>
      </c>
      <c r="L219" s="31"/>
      <c r="M219" s="137" t="s">
        <v>19</v>
      </c>
      <c r="N219" s="138" t="s">
        <v>41</v>
      </c>
      <c r="P219" s="139">
        <f t="shared" si="41"/>
        <v>0</v>
      </c>
      <c r="Q219" s="139">
        <v>0</v>
      </c>
      <c r="R219" s="139">
        <f t="shared" si="42"/>
        <v>0</v>
      </c>
      <c r="S219" s="139">
        <v>0</v>
      </c>
      <c r="T219" s="140">
        <f t="shared" si="43"/>
        <v>0</v>
      </c>
      <c r="AR219" s="141" t="s">
        <v>336</v>
      </c>
      <c r="AT219" s="141" t="s">
        <v>185</v>
      </c>
      <c r="AU219" s="141" t="s">
        <v>79</v>
      </c>
      <c r="AY219" s="16" t="s">
        <v>182</v>
      </c>
      <c r="BE219" s="142">
        <f t="shared" si="44"/>
        <v>0</v>
      </c>
      <c r="BF219" s="142">
        <f t="shared" si="45"/>
        <v>0</v>
      </c>
      <c r="BG219" s="142">
        <f t="shared" si="46"/>
        <v>0</v>
      </c>
      <c r="BH219" s="142">
        <f t="shared" si="47"/>
        <v>0</v>
      </c>
      <c r="BI219" s="142">
        <f t="shared" si="48"/>
        <v>0</v>
      </c>
      <c r="BJ219" s="16" t="s">
        <v>77</v>
      </c>
      <c r="BK219" s="142">
        <f t="shared" si="49"/>
        <v>0</v>
      </c>
      <c r="BL219" s="16" t="s">
        <v>336</v>
      </c>
      <c r="BM219" s="141" t="s">
        <v>3363</v>
      </c>
    </row>
    <row r="220" spans="2:65" s="1" customFormat="1" ht="16.5" customHeight="1">
      <c r="B220" s="31"/>
      <c r="C220" s="130" t="s">
        <v>1852</v>
      </c>
      <c r="D220" s="130" t="s">
        <v>185</v>
      </c>
      <c r="E220" s="131" t="s">
        <v>3364</v>
      </c>
      <c r="F220" s="132" t="s">
        <v>3365</v>
      </c>
      <c r="G220" s="133" t="s">
        <v>286</v>
      </c>
      <c r="H220" s="134">
        <v>6</v>
      </c>
      <c r="I220" s="135"/>
      <c r="J220" s="136">
        <f t="shared" si="40"/>
        <v>0</v>
      </c>
      <c r="K220" s="132" t="s">
        <v>3066</v>
      </c>
      <c r="L220" s="31"/>
      <c r="M220" s="137" t="s">
        <v>19</v>
      </c>
      <c r="N220" s="138" t="s">
        <v>41</v>
      </c>
      <c r="P220" s="139">
        <f t="shared" si="41"/>
        <v>0</v>
      </c>
      <c r="Q220" s="139">
        <v>0</v>
      </c>
      <c r="R220" s="139">
        <f t="shared" si="42"/>
        <v>0</v>
      </c>
      <c r="S220" s="139">
        <v>0</v>
      </c>
      <c r="T220" s="140">
        <f t="shared" si="43"/>
        <v>0</v>
      </c>
      <c r="AR220" s="141" t="s">
        <v>336</v>
      </c>
      <c r="AT220" s="141" t="s">
        <v>185</v>
      </c>
      <c r="AU220" s="141" t="s">
        <v>79</v>
      </c>
      <c r="AY220" s="16" t="s">
        <v>182</v>
      </c>
      <c r="BE220" s="142">
        <f t="shared" si="44"/>
        <v>0</v>
      </c>
      <c r="BF220" s="142">
        <f t="shared" si="45"/>
        <v>0</v>
      </c>
      <c r="BG220" s="142">
        <f t="shared" si="46"/>
        <v>0</v>
      </c>
      <c r="BH220" s="142">
        <f t="shared" si="47"/>
        <v>0</v>
      </c>
      <c r="BI220" s="142">
        <f t="shared" si="48"/>
        <v>0</v>
      </c>
      <c r="BJ220" s="16" t="s">
        <v>77</v>
      </c>
      <c r="BK220" s="142">
        <f t="shared" si="49"/>
        <v>0</v>
      </c>
      <c r="BL220" s="16" t="s">
        <v>336</v>
      </c>
      <c r="BM220" s="141" t="s">
        <v>3366</v>
      </c>
    </row>
    <row r="221" spans="2:65" s="1" customFormat="1" ht="24.2" customHeight="1">
      <c r="B221" s="31"/>
      <c r="C221" s="130" t="s">
        <v>1858</v>
      </c>
      <c r="D221" s="130" t="s">
        <v>185</v>
      </c>
      <c r="E221" s="131" t="s">
        <v>3367</v>
      </c>
      <c r="F221" s="132" t="s">
        <v>3368</v>
      </c>
      <c r="G221" s="133" t="s">
        <v>286</v>
      </c>
      <c r="H221" s="134">
        <v>2</v>
      </c>
      <c r="I221" s="135"/>
      <c r="J221" s="136">
        <f t="shared" si="40"/>
        <v>0</v>
      </c>
      <c r="K221" s="132" t="s">
        <v>3066</v>
      </c>
      <c r="L221" s="31"/>
      <c r="M221" s="137" t="s">
        <v>19</v>
      </c>
      <c r="N221" s="138" t="s">
        <v>41</v>
      </c>
      <c r="P221" s="139">
        <f t="shared" si="41"/>
        <v>0</v>
      </c>
      <c r="Q221" s="139">
        <v>0</v>
      </c>
      <c r="R221" s="139">
        <f t="shared" si="42"/>
        <v>0</v>
      </c>
      <c r="S221" s="139">
        <v>0</v>
      </c>
      <c r="T221" s="140">
        <f t="shared" si="43"/>
        <v>0</v>
      </c>
      <c r="AR221" s="141" t="s">
        <v>336</v>
      </c>
      <c r="AT221" s="141" t="s">
        <v>185</v>
      </c>
      <c r="AU221" s="141" t="s">
        <v>79</v>
      </c>
      <c r="AY221" s="16" t="s">
        <v>182</v>
      </c>
      <c r="BE221" s="142">
        <f t="shared" si="44"/>
        <v>0</v>
      </c>
      <c r="BF221" s="142">
        <f t="shared" si="45"/>
        <v>0</v>
      </c>
      <c r="BG221" s="142">
        <f t="shared" si="46"/>
        <v>0</v>
      </c>
      <c r="BH221" s="142">
        <f t="shared" si="47"/>
        <v>0</v>
      </c>
      <c r="BI221" s="142">
        <f t="shared" si="48"/>
        <v>0</v>
      </c>
      <c r="BJ221" s="16" t="s">
        <v>77</v>
      </c>
      <c r="BK221" s="142">
        <f t="shared" si="49"/>
        <v>0</v>
      </c>
      <c r="BL221" s="16" t="s">
        <v>336</v>
      </c>
      <c r="BM221" s="141" t="s">
        <v>3369</v>
      </c>
    </row>
    <row r="222" spans="2:65" s="1" customFormat="1" ht="16.5" customHeight="1">
      <c r="B222" s="31"/>
      <c r="C222" s="130" t="s">
        <v>1862</v>
      </c>
      <c r="D222" s="130" t="s">
        <v>185</v>
      </c>
      <c r="E222" s="131" t="s">
        <v>3370</v>
      </c>
      <c r="F222" s="132" t="s">
        <v>3371</v>
      </c>
      <c r="G222" s="133" t="s">
        <v>286</v>
      </c>
      <c r="H222" s="134">
        <v>2</v>
      </c>
      <c r="I222" s="135"/>
      <c r="J222" s="136">
        <f t="shared" si="40"/>
        <v>0</v>
      </c>
      <c r="K222" s="132" t="s">
        <v>3066</v>
      </c>
      <c r="L222" s="31"/>
      <c r="M222" s="137" t="s">
        <v>19</v>
      </c>
      <c r="N222" s="138" t="s">
        <v>41</v>
      </c>
      <c r="P222" s="139">
        <f t="shared" si="41"/>
        <v>0</v>
      </c>
      <c r="Q222" s="139">
        <v>0</v>
      </c>
      <c r="R222" s="139">
        <f t="shared" si="42"/>
        <v>0</v>
      </c>
      <c r="S222" s="139">
        <v>0</v>
      </c>
      <c r="T222" s="140">
        <f t="shared" si="43"/>
        <v>0</v>
      </c>
      <c r="AR222" s="141" t="s">
        <v>336</v>
      </c>
      <c r="AT222" s="141" t="s">
        <v>185</v>
      </c>
      <c r="AU222" s="141" t="s">
        <v>79</v>
      </c>
      <c r="AY222" s="16" t="s">
        <v>182</v>
      </c>
      <c r="BE222" s="142">
        <f t="shared" si="44"/>
        <v>0</v>
      </c>
      <c r="BF222" s="142">
        <f t="shared" si="45"/>
        <v>0</v>
      </c>
      <c r="BG222" s="142">
        <f t="shared" si="46"/>
        <v>0</v>
      </c>
      <c r="BH222" s="142">
        <f t="shared" si="47"/>
        <v>0</v>
      </c>
      <c r="BI222" s="142">
        <f t="shared" si="48"/>
        <v>0</v>
      </c>
      <c r="BJ222" s="16" t="s">
        <v>77</v>
      </c>
      <c r="BK222" s="142">
        <f t="shared" si="49"/>
        <v>0</v>
      </c>
      <c r="BL222" s="16" t="s">
        <v>336</v>
      </c>
      <c r="BM222" s="141" t="s">
        <v>3372</v>
      </c>
    </row>
    <row r="223" spans="2:65" s="1" customFormat="1" ht="24.2" customHeight="1">
      <c r="B223" s="31"/>
      <c r="C223" s="130" t="s">
        <v>1866</v>
      </c>
      <c r="D223" s="130" t="s">
        <v>185</v>
      </c>
      <c r="E223" s="131" t="s">
        <v>3373</v>
      </c>
      <c r="F223" s="132" t="s">
        <v>3374</v>
      </c>
      <c r="G223" s="133" t="s">
        <v>642</v>
      </c>
      <c r="H223" s="134">
        <v>1</v>
      </c>
      <c r="I223" s="135"/>
      <c r="J223" s="136">
        <f t="shared" si="40"/>
        <v>0</v>
      </c>
      <c r="K223" s="132" t="s">
        <v>3066</v>
      </c>
      <c r="L223" s="31"/>
      <c r="M223" s="137" t="s">
        <v>19</v>
      </c>
      <c r="N223" s="138" t="s">
        <v>41</v>
      </c>
      <c r="P223" s="139">
        <f t="shared" si="41"/>
        <v>0</v>
      </c>
      <c r="Q223" s="139">
        <v>0</v>
      </c>
      <c r="R223" s="139">
        <f t="shared" si="42"/>
        <v>0</v>
      </c>
      <c r="S223" s="139">
        <v>0</v>
      </c>
      <c r="T223" s="140">
        <f t="shared" si="43"/>
        <v>0</v>
      </c>
      <c r="AR223" s="141" t="s">
        <v>336</v>
      </c>
      <c r="AT223" s="141" t="s">
        <v>185</v>
      </c>
      <c r="AU223" s="141" t="s">
        <v>79</v>
      </c>
      <c r="AY223" s="16" t="s">
        <v>182</v>
      </c>
      <c r="BE223" s="142">
        <f t="shared" si="44"/>
        <v>0</v>
      </c>
      <c r="BF223" s="142">
        <f t="shared" si="45"/>
        <v>0</v>
      </c>
      <c r="BG223" s="142">
        <f t="shared" si="46"/>
        <v>0</v>
      </c>
      <c r="BH223" s="142">
        <f t="shared" si="47"/>
        <v>0</v>
      </c>
      <c r="BI223" s="142">
        <f t="shared" si="48"/>
        <v>0</v>
      </c>
      <c r="BJ223" s="16" t="s">
        <v>77</v>
      </c>
      <c r="BK223" s="142">
        <f t="shared" si="49"/>
        <v>0</v>
      </c>
      <c r="BL223" s="16" t="s">
        <v>336</v>
      </c>
      <c r="BM223" s="141" t="s">
        <v>3375</v>
      </c>
    </row>
    <row r="224" spans="2:65" s="1" customFormat="1" ht="16.5" customHeight="1">
      <c r="B224" s="31"/>
      <c r="C224" s="130" t="s">
        <v>1870</v>
      </c>
      <c r="D224" s="130" t="s">
        <v>185</v>
      </c>
      <c r="E224" s="131" t="s">
        <v>3376</v>
      </c>
      <c r="F224" s="132" t="s">
        <v>3377</v>
      </c>
      <c r="G224" s="133" t="s">
        <v>286</v>
      </c>
      <c r="H224" s="134">
        <v>2</v>
      </c>
      <c r="I224" s="135"/>
      <c r="J224" s="136">
        <f t="shared" si="40"/>
        <v>0</v>
      </c>
      <c r="K224" s="132" t="s">
        <v>3066</v>
      </c>
      <c r="L224" s="31"/>
      <c r="M224" s="137" t="s">
        <v>19</v>
      </c>
      <c r="N224" s="138" t="s">
        <v>41</v>
      </c>
      <c r="P224" s="139">
        <f t="shared" si="41"/>
        <v>0</v>
      </c>
      <c r="Q224" s="139">
        <v>0</v>
      </c>
      <c r="R224" s="139">
        <f t="shared" si="42"/>
        <v>0</v>
      </c>
      <c r="S224" s="139">
        <v>0</v>
      </c>
      <c r="T224" s="140">
        <f t="shared" si="43"/>
        <v>0</v>
      </c>
      <c r="AR224" s="141" t="s">
        <v>336</v>
      </c>
      <c r="AT224" s="141" t="s">
        <v>185</v>
      </c>
      <c r="AU224" s="141" t="s">
        <v>79</v>
      </c>
      <c r="AY224" s="16" t="s">
        <v>182</v>
      </c>
      <c r="BE224" s="142">
        <f t="shared" si="44"/>
        <v>0</v>
      </c>
      <c r="BF224" s="142">
        <f t="shared" si="45"/>
        <v>0</v>
      </c>
      <c r="BG224" s="142">
        <f t="shared" si="46"/>
        <v>0</v>
      </c>
      <c r="BH224" s="142">
        <f t="shared" si="47"/>
        <v>0</v>
      </c>
      <c r="BI224" s="142">
        <f t="shared" si="48"/>
        <v>0</v>
      </c>
      <c r="BJ224" s="16" t="s">
        <v>77</v>
      </c>
      <c r="BK224" s="142">
        <f t="shared" si="49"/>
        <v>0</v>
      </c>
      <c r="BL224" s="16" t="s">
        <v>336</v>
      </c>
      <c r="BM224" s="141" t="s">
        <v>3378</v>
      </c>
    </row>
    <row r="225" spans="2:65" s="1" customFormat="1" ht="24.2" customHeight="1">
      <c r="B225" s="31"/>
      <c r="C225" s="130" t="s">
        <v>1874</v>
      </c>
      <c r="D225" s="130" t="s">
        <v>185</v>
      </c>
      <c r="E225" s="131" t="s">
        <v>3379</v>
      </c>
      <c r="F225" s="132" t="s">
        <v>3380</v>
      </c>
      <c r="G225" s="133" t="s">
        <v>286</v>
      </c>
      <c r="H225" s="134">
        <v>2</v>
      </c>
      <c r="I225" s="135"/>
      <c r="J225" s="136">
        <f t="shared" si="40"/>
        <v>0</v>
      </c>
      <c r="K225" s="132" t="s">
        <v>3066</v>
      </c>
      <c r="L225" s="31"/>
      <c r="M225" s="137" t="s">
        <v>19</v>
      </c>
      <c r="N225" s="138" t="s">
        <v>41</v>
      </c>
      <c r="P225" s="139">
        <f t="shared" si="41"/>
        <v>0</v>
      </c>
      <c r="Q225" s="139">
        <v>0</v>
      </c>
      <c r="R225" s="139">
        <f t="shared" si="42"/>
        <v>0</v>
      </c>
      <c r="S225" s="139">
        <v>0</v>
      </c>
      <c r="T225" s="140">
        <f t="shared" si="43"/>
        <v>0</v>
      </c>
      <c r="AR225" s="141" t="s">
        <v>336</v>
      </c>
      <c r="AT225" s="141" t="s">
        <v>185</v>
      </c>
      <c r="AU225" s="141" t="s">
        <v>79</v>
      </c>
      <c r="AY225" s="16" t="s">
        <v>182</v>
      </c>
      <c r="BE225" s="142">
        <f t="shared" si="44"/>
        <v>0</v>
      </c>
      <c r="BF225" s="142">
        <f t="shared" si="45"/>
        <v>0</v>
      </c>
      <c r="BG225" s="142">
        <f t="shared" si="46"/>
        <v>0</v>
      </c>
      <c r="BH225" s="142">
        <f t="shared" si="47"/>
        <v>0</v>
      </c>
      <c r="BI225" s="142">
        <f t="shared" si="48"/>
        <v>0</v>
      </c>
      <c r="BJ225" s="16" t="s">
        <v>77</v>
      </c>
      <c r="BK225" s="142">
        <f t="shared" si="49"/>
        <v>0</v>
      </c>
      <c r="BL225" s="16" t="s">
        <v>336</v>
      </c>
      <c r="BM225" s="141" t="s">
        <v>3381</v>
      </c>
    </row>
    <row r="226" spans="2:65" s="1" customFormat="1" ht="24.2" customHeight="1">
      <c r="B226" s="31"/>
      <c r="C226" s="130" t="s">
        <v>1878</v>
      </c>
      <c r="D226" s="130" t="s">
        <v>185</v>
      </c>
      <c r="E226" s="131" t="s">
        <v>3382</v>
      </c>
      <c r="F226" s="132" t="s">
        <v>3383</v>
      </c>
      <c r="G226" s="133" t="s">
        <v>286</v>
      </c>
      <c r="H226" s="134">
        <v>4</v>
      </c>
      <c r="I226" s="135"/>
      <c r="J226" s="136">
        <f t="shared" si="40"/>
        <v>0</v>
      </c>
      <c r="K226" s="132" t="s">
        <v>3066</v>
      </c>
      <c r="L226" s="31"/>
      <c r="M226" s="137" t="s">
        <v>19</v>
      </c>
      <c r="N226" s="138" t="s">
        <v>41</v>
      </c>
      <c r="P226" s="139">
        <f t="shared" si="41"/>
        <v>0</v>
      </c>
      <c r="Q226" s="139">
        <v>0</v>
      </c>
      <c r="R226" s="139">
        <f t="shared" si="42"/>
        <v>0</v>
      </c>
      <c r="S226" s="139">
        <v>0</v>
      </c>
      <c r="T226" s="140">
        <f t="shared" si="43"/>
        <v>0</v>
      </c>
      <c r="AR226" s="141" t="s">
        <v>336</v>
      </c>
      <c r="AT226" s="141" t="s">
        <v>185</v>
      </c>
      <c r="AU226" s="141" t="s">
        <v>79</v>
      </c>
      <c r="AY226" s="16" t="s">
        <v>182</v>
      </c>
      <c r="BE226" s="142">
        <f t="shared" si="44"/>
        <v>0</v>
      </c>
      <c r="BF226" s="142">
        <f t="shared" si="45"/>
        <v>0</v>
      </c>
      <c r="BG226" s="142">
        <f t="shared" si="46"/>
        <v>0</v>
      </c>
      <c r="BH226" s="142">
        <f t="shared" si="47"/>
        <v>0</v>
      </c>
      <c r="BI226" s="142">
        <f t="shared" si="48"/>
        <v>0</v>
      </c>
      <c r="BJ226" s="16" t="s">
        <v>77</v>
      </c>
      <c r="BK226" s="142">
        <f t="shared" si="49"/>
        <v>0</v>
      </c>
      <c r="BL226" s="16" t="s">
        <v>336</v>
      </c>
      <c r="BM226" s="141" t="s">
        <v>3384</v>
      </c>
    </row>
    <row r="227" spans="2:63" s="11" customFormat="1" ht="22.9" customHeight="1">
      <c r="B227" s="118"/>
      <c r="D227" s="119" t="s">
        <v>69</v>
      </c>
      <c r="E227" s="128" t="s">
        <v>368</v>
      </c>
      <c r="F227" s="128" t="s">
        <v>3385</v>
      </c>
      <c r="I227" s="121"/>
      <c r="J227" s="129">
        <f>BK227</f>
        <v>0</v>
      </c>
      <c r="L227" s="118"/>
      <c r="M227" s="123"/>
      <c r="P227" s="124">
        <f>P228</f>
        <v>0</v>
      </c>
      <c r="R227" s="124">
        <f>R228</f>
        <v>0</v>
      </c>
      <c r="T227" s="125">
        <f>T228</f>
        <v>0</v>
      </c>
      <c r="AR227" s="119" t="s">
        <v>79</v>
      </c>
      <c r="AT227" s="126" t="s">
        <v>69</v>
      </c>
      <c r="AU227" s="126" t="s">
        <v>77</v>
      </c>
      <c r="AY227" s="119" t="s">
        <v>182</v>
      </c>
      <c r="BK227" s="127">
        <f>BK228</f>
        <v>0</v>
      </c>
    </row>
    <row r="228" spans="2:65" s="1" customFormat="1" ht="21.75" customHeight="1">
      <c r="B228" s="31"/>
      <c r="C228" s="130" t="s">
        <v>1882</v>
      </c>
      <c r="D228" s="130" t="s">
        <v>185</v>
      </c>
      <c r="E228" s="131" t="s">
        <v>3386</v>
      </c>
      <c r="F228" s="132" t="s">
        <v>3387</v>
      </c>
      <c r="G228" s="133" t="s">
        <v>1240</v>
      </c>
      <c r="H228" s="134">
        <v>8</v>
      </c>
      <c r="I228" s="135"/>
      <c r="J228" s="136">
        <f>ROUND(I228*H228,2)</f>
        <v>0</v>
      </c>
      <c r="K228" s="132" t="s">
        <v>3066</v>
      </c>
      <c r="L228" s="31"/>
      <c r="M228" s="137" t="s">
        <v>19</v>
      </c>
      <c r="N228" s="138" t="s">
        <v>41</v>
      </c>
      <c r="P228" s="139">
        <f>O228*H228</f>
        <v>0</v>
      </c>
      <c r="Q228" s="139">
        <v>0</v>
      </c>
      <c r="R228" s="139">
        <f>Q228*H228</f>
        <v>0</v>
      </c>
      <c r="S228" s="139">
        <v>0</v>
      </c>
      <c r="T228" s="140">
        <f>S228*H228</f>
        <v>0</v>
      </c>
      <c r="AR228" s="141" t="s">
        <v>336</v>
      </c>
      <c r="AT228" s="141" t="s">
        <v>185</v>
      </c>
      <c r="AU228" s="141" t="s">
        <v>79</v>
      </c>
      <c r="AY228" s="16" t="s">
        <v>182</v>
      </c>
      <c r="BE228" s="142">
        <f>IF(N228="základní",J228,0)</f>
        <v>0</v>
      </c>
      <c r="BF228" s="142">
        <f>IF(N228="snížená",J228,0)</f>
        <v>0</v>
      </c>
      <c r="BG228" s="142">
        <f>IF(N228="zákl. přenesená",J228,0)</f>
        <v>0</v>
      </c>
      <c r="BH228" s="142">
        <f>IF(N228="sníž. přenesená",J228,0)</f>
        <v>0</v>
      </c>
      <c r="BI228" s="142">
        <f>IF(N228="nulová",J228,0)</f>
        <v>0</v>
      </c>
      <c r="BJ228" s="16" t="s">
        <v>77</v>
      </c>
      <c r="BK228" s="142">
        <f>ROUND(I228*H228,2)</f>
        <v>0</v>
      </c>
      <c r="BL228" s="16" t="s">
        <v>336</v>
      </c>
      <c r="BM228" s="141" t="s">
        <v>3388</v>
      </c>
    </row>
    <row r="229" spans="2:63" s="11" customFormat="1" ht="22.9" customHeight="1">
      <c r="B229" s="118"/>
      <c r="D229" s="119" t="s">
        <v>69</v>
      </c>
      <c r="E229" s="128" t="s">
        <v>3389</v>
      </c>
      <c r="F229" s="128" t="s">
        <v>3390</v>
      </c>
      <c r="I229" s="121"/>
      <c r="J229" s="129">
        <f>BK229</f>
        <v>0</v>
      </c>
      <c r="L229" s="118"/>
      <c r="M229" s="123"/>
      <c r="P229" s="124">
        <f>P230</f>
        <v>0</v>
      </c>
      <c r="R229" s="124">
        <f>R230</f>
        <v>0</v>
      </c>
      <c r="T229" s="125">
        <f>T230</f>
        <v>0</v>
      </c>
      <c r="AR229" s="119" t="s">
        <v>79</v>
      </c>
      <c r="AT229" s="126" t="s">
        <v>69</v>
      </c>
      <c r="AU229" s="126" t="s">
        <v>77</v>
      </c>
      <c r="AY229" s="119" t="s">
        <v>182</v>
      </c>
      <c r="BK229" s="127">
        <f>BK230</f>
        <v>0</v>
      </c>
    </row>
    <row r="230" spans="2:65" s="1" customFormat="1" ht="16.5" customHeight="1">
      <c r="B230" s="31"/>
      <c r="C230" s="130" t="s">
        <v>1886</v>
      </c>
      <c r="D230" s="130" t="s">
        <v>185</v>
      </c>
      <c r="E230" s="131" t="s">
        <v>3391</v>
      </c>
      <c r="F230" s="132" t="s">
        <v>3392</v>
      </c>
      <c r="G230" s="133" t="s">
        <v>292</v>
      </c>
      <c r="H230" s="134">
        <v>6</v>
      </c>
      <c r="I230" s="135"/>
      <c r="J230" s="136">
        <f>ROUND(I230*H230,2)</f>
        <v>0</v>
      </c>
      <c r="K230" s="132" t="s">
        <v>3066</v>
      </c>
      <c r="L230" s="31"/>
      <c r="M230" s="137" t="s">
        <v>19</v>
      </c>
      <c r="N230" s="138" t="s">
        <v>41</v>
      </c>
      <c r="P230" s="139">
        <f>O230*H230</f>
        <v>0</v>
      </c>
      <c r="Q230" s="139">
        <v>0</v>
      </c>
      <c r="R230" s="139">
        <f>Q230*H230</f>
        <v>0</v>
      </c>
      <c r="S230" s="139">
        <v>0</v>
      </c>
      <c r="T230" s="140">
        <f>S230*H230</f>
        <v>0</v>
      </c>
      <c r="AR230" s="141" t="s">
        <v>336</v>
      </c>
      <c r="AT230" s="141" t="s">
        <v>185</v>
      </c>
      <c r="AU230" s="141" t="s">
        <v>79</v>
      </c>
      <c r="AY230" s="16" t="s">
        <v>182</v>
      </c>
      <c r="BE230" s="142">
        <f>IF(N230="základní",J230,0)</f>
        <v>0</v>
      </c>
      <c r="BF230" s="142">
        <f>IF(N230="snížená",J230,0)</f>
        <v>0</v>
      </c>
      <c r="BG230" s="142">
        <f>IF(N230="zákl. přenesená",J230,0)</f>
        <v>0</v>
      </c>
      <c r="BH230" s="142">
        <f>IF(N230="sníž. přenesená",J230,0)</f>
        <v>0</v>
      </c>
      <c r="BI230" s="142">
        <f>IF(N230="nulová",J230,0)</f>
        <v>0</v>
      </c>
      <c r="BJ230" s="16" t="s">
        <v>77</v>
      </c>
      <c r="BK230" s="142">
        <f>ROUND(I230*H230,2)</f>
        <v>0</v>
      </c>
      <c r="BL230" s="16" t="s">
        <v>336</v>
      </c>
      <c r="BM230" s="141" t="s">
        <v>3393</v>
      </c>
    </row>
    <row r="231" spans="2:63" s="11" customFormat="1" ht="22.9" customHeight="1">
      <c r="B231" s="118"/>
      <c r="D231" s="119" t="s">
        <v>69</v>
      </c>
      <c r="E231" s="128" t="s">
        <v>863</v>
      </c>
      <c r="F231" s="128" t="s">
        <v>3394</v>
      </c>
      <c r="I231" s="121"/>
      <c r="J231" s="129">
        <f>BK231</f>
        <v>0</v>
      </c>
      <c r="L231" s="118"/>
      <c r="M231" s="123"/>
      <c r="P231" s="124">
        <f>SUM(P232:P233)</f>
        <v>0</v>
      </c>
      <c r="R231" s="124">
        <f>SUM(R232:R233)</f>
        <v>0</v>
      </c>
      <c r="T231" s="125">
        <f>SUM(T232:T233)</f>
        <v>0</v>
      </c>
      <c r="AR231" s="119" t="s">
        <v>79</v>
      </c>
      <c r="AT231" s="126" t="s">
        <v>69</v>
      </c>
      <c r="AU231" s="126" t="s">
        <v>77</v>
      </c>
      <c r="AY231" s="119" t="s">
        <v>182</v>
      </c>
      <c r="BK231" s="127">
        <f>SUM(BK232:BK233)</f>
        <v>0</v>
      </c>
    </row>
    <row r="232" spans="2:65" s="1" customFormat="1" ht="16.5" customHeight="1">
      <c r="B232" s="31"/>
      <c r="C232" s="130" t="s">
        <v>1890</v>
      </c>
      <c r="D232" s="130" t="s">
        <v>185</v>
      </c>
      <c r="E232" s="131" t="s">
        <v>3395</v>
      </c>
      <c r="F232" s="132" t="s">
        <v>3396</v>
      </c>
      <c r="G232" s="133" t="s">
        <v>3397</v>
      </c>
      <c r="H232" s="134">
        <v>24</v>
      </c>
      <c r="I232" s="135"/>
      <c r="J232" s="136">
        <f>ROUND(I232*H232,2)</f>
        <v>0</v>
      </c>
      <c r="K232" s="132" t="s">
        <v>3066</v>
      </c>
      <c r="L232" s="31"/>
      <c r="M232" s="137" t="s">
        <v>19</v>
      </c>
      <c r="N232" s="138" t="s">
        <v>41</v>
      </c>
      <c r="P232" s="139">
        <f>O232*H232</f>
        <v>0</v>
      </c>
      <c r="Q232" s="139">
        <v>0</v>
      </c>
      <c r="R232" s="139">
        <f>Q232*H232</f>
        <v>0</v>
      </c>
      <c r="S232" s="139">
        <v>0</v>
      </c>
      <c r="T232" s="140">
        <f>S232*H232</f>
        <v>0</v>
      </c>
      <c r="AR232" s="141" t="s">
        <v>336</v>
      </c>
      <c r="AT232" s="141" t="s">
        <v>185</v>
      </c>
      <c r="AU232" s="141" t="s">
        <v>79</v>
      </c>
      <c r="AY232" s="16" t="s">
        <v>182</v>
      </c>
      <c r="BE232" s="142">
        <f>IF(N232="základní",J232,0)</f>
        <v>0</v>
      </c>
      <c r="BF232" s="142">
        <f>IF(N232="snížená",J232,0)</f>
        <v>0</v>
      </c>
      <c r="BG232" s="142">
        <f>IF(N232="zákl. přenesená",J232,0)</f>
        <v>0</v>
      </c>
      <c r="BH232" s="142">
        <f>IF(N232="sníž. přenesená",J232,0)</f>
        <v>0</v>
      </c>
      <c r="BI232" s="142">
        <f>IF(N232="nulová",J232,0)</f>
        <v>0</v>
      </c>
      <c r="BJ232" s="16" t="s">
        <v>77</v>
      </c>
      <c r="BK232" s="142">
        <f>ROUND(I232*H232,2)</f>
        <v>0</v>
      </c>
      <c r="BL232" s="16" t="s">
        <v>336</v>
      </c>
      <c r="BM232" s="141" t="s">
        <v>3398</v>
      </c>
    </row>
    <row r="233" spans="2:65" s="1" customFormat="1" ht="37.9" customHeight="1">
      <c r="B233" s="31"/>
      <c r="C233" s="130" t="s">
        <v>1894</v>
      </c>
      <c r="D233" s="130" t="s">
        <v>185</v>
      </c>
      <c r="E233" s="131" t="s">
        <v>3399</v>
      </c>
      <c r="F233" s="132" t="s">
        <v>3400</v>
      </c>
      <c r="G233" s="133" t="s">
        <v>3397</v>
      </c>
      <c r="H233" s="134">
        <v>40</v>
      </c>
      <c r="I233" s="135"/>
      <c r="J233" s="136">
        <f>ROUND(I233*H233,2)</f>
        <v>0</v>
      </c>
      <c r="K233" s="132" t="s">
        <v>3066</v>
      </c>
      <c r="L233" s="31"/>
      <c r="M233" s="137" t="s">
        <v>19</v>
      </c>
      <c r="N233" s="138" t="s">
        <v>41</v>
      </c>
      <c r="P233" s="139">
        <f>O233*H233</f>
        <v>0</v>
      </c>
      <c r="Q233" s="139">
        <v>0</v>
      </c>
      <c r="R233" s="139">
        <f>Q233*H233</f>
        <v>0</v>
      </c>
      <c r="S233" s="139">
        <v>0</v>
      </c>
      <c r="T233" s="140">
        <f>S233*H233</f>
        <v>0</v>
      </c>
      <c r="AR233" s="141" t="s">
        <v>336</v>
      </c>
      <c r="AT233" s="141" t="s">
        <v>185</v>
      </c>
      <c r="AU233" s="141" t="s">
        <v>79</v>
      </c>
      <c r="AY233" s="16" t="s">
        <v>182</v>
      </c>
      <c r="BE233" s="142">
        <f>IF(N233="základní",J233,0)</f>
        <v>0</v>
      </c>
      <c r="BF233" s="142">
        <f>IF(N233="snížená",J233,0)</f>
        <v>0</v>
      </c>
      <c r="BG233" s="142">
        <f>IF(N233="zákl. přenesená",J233,0)</f>
        <v>0</v>
      </c>
      <c r="BH233" s="142">
        <f>IF(N233="sníž. přenesená",J233,0)</f>
        <v>0</v>
      </c>
      <c r="BI233" s="142">
        <f>IF(N233="nulová",J233,0)</f>
        <v>0</v>
      </c>
      <c r="BJ233" s="16" t="s">
        <v>77</v>
      </c>
      <c r="BK233" s="142">
        <f>ROUND(I233*H233,2)</f>
        <v>0</v>
      </c>
      <c r="BL233" s="16" t="s">
        <v>336</v>
      </c>
      <c r="BM233" s="141" t="s">
        <v>3401</v>
      </c>
    </row>
    <row r="234" spans="2:63" s="11" customFormat="1" ht="22.9" customHeight="1">
      <c r="B234" s="118"/>
      <c r="D234" s="119" t="s">
        <v>69</v>
      </c>
      <c r="E234" s="128" t="s">
        <v>3402</v>
      </c>
      <c r="F234" s="128" t="s">
        <v>3403</v>
      </c>
      <c r="I234" s="121"/>
      <c r="J234" s="129">
        <f>BK234</f>
        <v>0</v>
      </c>
      <c r="L234" s="118"/>
      <c r="M234" s="123"/>
      <c r="P234" s="124">
        <f>P235</f>
        <v>0</v>
      </c>
      <c r="R234" s="124">
        <f>R235</f>
        <v>0</v>
      </c>
      <c r="T234" s="125">
        <f>T235</f>
        <v>0</v>
      </c>
      <c r="AR234" s="119" t="s">
        <v>79</v>
      </c>
      <c r="AT234" s="126" t="s">
        <v>69</v>
      </c>
      <c r="AU234" s="126" t="s">
        <v>77</v>
      </c>
      <c r="AY234" s="119" t="s">
        <v>182</v>
      </c>
      <c r="BK234" s="127">
        <f>BK235</f>
        <v>0</v>
      </c>
    </row>
    <row r="235" spans="2:65" s="1" customFormat="1" ht="16.5" customHeight="1">
      <c r="B235" s="31"/>
      <c r="C235" s="130" t="s">
        <v>1898</v>
      </c>
      <c r="D235" s="130" t="s">
        <v>185</v>
      </c>
      <c r="E235" s="131" t="s">
        <v>3404</v>
      </c>
      <c r="F235" s="132" t="s">
        <v>3405</v>
      </c>
      <c r="G235" s="133" t="s">
        <v>2164</v>
      </c>
      <c r="H235" s="185"/>
      <c r="I235" s="135"/>
      <c r="J235" s="136">
        <f>ROUND(I235*H235,2)</f>
        <v>0</v>
      </c>
      <c r="K235" s="132" t="s">
        <v>3066</v>
      </c>
      <c r="L235" s="31"/>
      <c r="M235" s="137" t="s">
        <v>19</v>
      </c>
      <c r="N235" s="138" t="s">
        <v>41</v>
      </c>
      <c r="P235" s="139">
        <f>O235*H235</f>
        <v>0</v>
      </c>
      <c r="Q235" s="139">
        <v>0</v>
      </c>
      <c r="R235" s="139">
        <f>Q235*H235</f>
        <v>0</v>
      </c>
      <c r="S235" s="139">
        <v>0</v>
      </c>
      <c r="T235" s="140">
        <f>S235*H235</f>
        <v>0</v>
      </c>
      <c r="AR235" s="141" t="s">
        <v>336</v>
      </c>
      <c r="AT235" s="141" t="s">
        <v>185</v>
      </c>
      <c r="AU235" s="141" t="s">
        <v>79</v>
      </c>
      <c r="AY235" s="16" t="s">
        <v>182</v>
      </c>
      <c r="BE235" s="142">
        <f>IF(N235="základní",J235,0)</f>
        <v>0</v>
      </c>
      <c r="BF235" s="142">
        <f>IF(N235="snížená",J235,0)</f>
        <v>0</v>
      </c>
      <c r="BG235" s="142">
        <f>IF(N235="zákl. přenesená",J235,0)</f>
        <v>0</v>
      </c>
      <c r="BH235" s="142">
        <f>IF(N235="sníž. přenesená",J235,0)</f>
        <v>0</v>
      </c>
      <c r="BI235" s="142">
        <f>IF(N235="nulová",J235,0)</f>
        <v>0</v>
      </c>
      <c r="BJ235" s="16" t="s">
        <v>77</v>
      </c>
      <c r="BK235" s="142">
        <f>ROUND(I235*H235,2)</f>
        <v>0</v>
      </c>
      <c r="BL235" s="16" t="s">
        <v>336</v>
      </c>
      <c r="BM235" s="141" t="s">
        <v>3406</v>
      </c>
    </row>
    <row r="236" spans="2:63" s="11" customFormat="1" ht="22.9" customHeight="1">
      <c r="B236" s="118"/>
      <c r="D236" s="119" t="s">
        <v>69</v>
      </c>
      <c r="E236" s="128" t="s">
        <v>70</v>
      </c>
      <c r="F236" s="128" t="s">
        <v>3407</v>
      </c>
      <c r="I236" s="121"/>
      <c r="J236" s="129">
        <f>BK236</f>
        <v>0</v>
      </c>
      <c r="L236" s="118"/>
      <c r="M236" s="123"/>
      <c r="P236" s="124">
        <f>SUM(P237:P262)</f>
        <v>0</v>
      </c>
      <c r="R236" s="124">
        <f>SUM(R237:R262)</f>
        <v>0</v>
      </c>
      <c r="T236" s="125">
        <f>SUM(T237:T262)</f>
        <v>0</v>
      </c>
      <c r="AR236" s="119" t="s">
        <v>79</v>
      </c>
      <c r="AT236" s="126" t="s">
        <v>69</v>
      </c>
      <c r="AU236" s="126" t="s">
        <v>77</v>
      </c>
      <c r="AY236" s="119" t="s">
        <v>182</v>
      </c>
      <c r="BK236" s="127">
        <f>SUM(BK237:BK262)</f>
        <v>0</v>
      </c>
    </row>
    <row r="237" spans="2:65" s="1" customFormat="1" ht="16.5" customHeight="1">
      <c r="B237" s="31"/>
      <c r="C237" s="130" t="s">
        <v>1902</v>
      </c>
      <c r="D237" s="130" t="s">
        <v>185</v>
      </c>
      <c r="E237" s="131" t="s">
        <v>3408</v>
      </c>
      <c r="F237" s="132" t="s">
        <v>3409</v>
      </c>
      <c r="G237" s="133" t="s">
        <v>2181</v>
      </c>
      <c r="H237" s="134">
        <v>1</v>
      </c>
      <c r="I237" s="135"/>
      <c r="J237" s="136">
        <f aca="true" t="shared" si="50" ref="J237:J262">ROUND(I237*H237,2)</f>
        <v>0</v>
      </c>
      <c r="K237" s="132" t="s">
        <v>3066</v>
      </c>
      <c r="L237" s="31"/>
      <c r="M237" s="137" t="s">
        <v>19</v>
      </c>
      <c r="N237" s="138" t="s">
        <v>41</v>
      </c>
      <c r="P237" s="139">
        <f aca="true" t="shared" si="51" ref="P237:P262">O237*H237</f>
        <v>0</v>
      </c>
      <c r="Q237" s="139">
        <v>0</v>
      </c>
      <c r="R237" s="139">
        <f aca="true" t="shared" si="52" ref="R237:R262">Q237*H237</f>
        <v>0</v>
      </c>
      <c r="S237" s="139">
        <v>0</v>
      </c>
      <c r="T237" s="140">
        <f aca="true" t="shared" si="53" ref="T237:T262">S237*H237</f>
        <v>0</v>
      </c>
      <c r="AR237" s="141" t="s">
        <v>336</v>
      </c>
      <c r="AT237" s="141" t="s">
        <v>185</v>
      </c>
      <c r="AU237" s="141" t="s">
        <v>79</v>
      </c>
      <c r="AY237" s="16" t="s">
        <v>182</v>
      </c>
      <c r="BE237" s="142">
        <f aca="true" t="shared" si="54" ref="BE237:BE262">IF(N237="základní",J237,0)</f>
        <v>0</v>
      </c>
      <c r="BF237" s="142">
        <f aca="true" t="shared" si="55" ref="BF237:BF262">IF(N237="snížená",J237,0)</f>
        <v>0</v>
      </c>
      <c r="BG237" s="142">
        <f aca="true" t="shared" si="56" ref="BG237:BG262">IF(N237="zákl. přenesená",J237,0)</f>
        <v>0</v>
      </c>
      <c r="BH237" s="142">
        <f aca="true" t="shared" si="57" ref="BH237:BH262">IF(N237="sníž. přenesená",J237,0)</f>
        <v>0</v>
      </c>
      <c r="BI237" s="142">
        <f aca="true" t="shared" si="58" ref="BI237:BI262">IF(N237="nulová",J237,0)</f>
        <v>0</v>
      </c>
      <c r="BJ237" s="16" t="s">
        <v>77</v>
      </c>
      <c r="BK237" s="142">
        <f aca="true" t="shared" si="59" ref="BK237:BK262">ROUND(I237*H237,2)</f>
        <v>0</v>
      </c>
      <c r="BL237" s="16" t="s">
        <v>336</v>
      </c>
      <c r="BM237" s="141" t="s">
        <v>3410</v>
      </c>
    </row>
    <row r="238" spans="2:65" s="1" customFormat="1" ht="21.75" customHeight="1">
      <c r="B238" s="31"/>
      <c r="C238" s="130" t="s">
        <v>1906</v>
      </c>
      <c r="D238" s="130" t="s">
        <v>185</v>
      </c>
      <c r="E238" s="131" t="s">
        <v>3411</v>
      </c>
      <c r="F238" s="132" t="s">
        <v>3412</v>
      </c>
      <c r="G238" s="133" t="s">
        <v>2630</v>
      </c>
      <c r="H238" s="134">
        <v>1</v>
      </c>
      <c r="I238" s="135"/>
      <c r="J238" s="136">
        <f t="shared" si="50"/>
        <v>0</v>
      </c>
      <c r="K238" s="132" t="s">
        <v>3066</v>
      </c>
      <c r="L238" s="31"/>
      <c r="M238" s="137" t="s">
        <v>19</v>
      </c>
      <c r="N238" s="138" t="s">
        <v>41</v>
      </c>
      <c r="P238" s="139">
        <f t="shared" si="51"/>
        <v>0</v>
      </c>
      <c r="Q238" s="139">
        <v>0</v>
      </c>
      <c r="R238" s="139">
        <f t="shared" si="52"/>
        <v>0</v>
      </c>
      <c r="S238" s="139">
        <v>0</v>
      </c>
      <c r="T238" s="140">
        <f t="shared" si="53"/>
        <v>0</v>
      </c>
      <c r="AR238" s="141" t="s">
        <v>336</v>
      </c>
      <c r="AT238" s="141" t="s">
        <v>185</v>
      </c>
      <c r="AU238" s="141" t="s">
        <v>79</v>
      </c>
      <c r="AY238" s="16" t="s">
        <v>182</v>
      </c>
      <c r="BE238" s="142">
        <f t="shared" si="54"/>
        <v>0</v>
      </c>
      <c r="BF238" s="142">
        <f t="shared" si="55"/>
        <v>0</v>
      </c>
      <c r="BG238" s="142">
        <f t="shared" si="56"/>
        <v>0</v>
      </c>
      <c r="BH238" s="142">
        <f t="shared" si="57"/>
        <v>0</v>
      </c>
      <c r="BI238" s="142">
        <f t="shared" si="58"/>
        <v>0</v>
      </c>
      <c r="BJ238" s="16" t="s">
        <v>77</v>
      </c>
      <c r="BK238" s="142">
        <f t="shared" si="59"/>
        <v>0</v>
      </c>
      <c r="BL238" s="16" t="s">
        <v>336</v>
      </c>
      <c r="BM238" s="141" t="s">
        <v>3413</v>
      </c>
    </row>
    <row r="239" spans="2:65" s="1" customFormat="1" ht="21.75" customHeight="1">
      <c r="B239" s="31"/>
      <c r="C239" s="130" t="s">
        <v>295</v>
      </c>
      <c r="D239" s="130" t="s">
        <v>185</v>
      </c>
      <c r="E239" s="131" t="s">
        <v>3414</v>
      </c>
      <c r="F239" s="132" t="s">
        <v>3415</v>
      </c>
      <c r="G239" s="133" t="s">
        <v>2630</v>
      </c>
      <c r="H239" s="134">
        <v>1</v>
      </c>
      <c r="I239" s="135"/>
      <c r="J239" s="136">
        <f t="shared" si="50"/>
        <v>0</v>
      </c>
      <c r="K239" s="132" t="s">
        <v>3066</v>
      </c>
      <c r="L239" s="31"/>
      <c r="M239" s="137" t="s">
        <v>19</v>
      </c>
      <c r="N239" s="138" t="s">
        <v>41</v>
      </c>
      <c r="P239" s="139">
        <f t="shared" si="51"/>
        <v>0</v>
      </c>
      <c r="Q239" s="139">
        <v>0</v>
      </c>
      <c r="R239" s="139">
        <f t="shared" si="52"/>
        <v>0</v>
      </c>
      <c r="S239" s="139">
        <v>0</v>
      </c>
      <c r="T239" s="140">
        <f t="shared" si="53"/>
        <v>0</v>
      </c>
      <c r="AR239" s="141" t="s">
        <v>336</v>
      </c>
      <c r="AT239" s="141" t="s">
        <v>185</v>
      </c>
      <c r="AU239" s="141" t="s">
        <v>79</v>
      </c>
      <c r="AY239" s="16" t="s">
        <v>182</v>
      </c>
      <c r="BE239" s="142">
        <f t="shared" si="54"/>
        <v>0</v>
      </c>
      <c r="BF239" s="142">
        <f t="shared" si="55"/>
        <v>0</v>
      </c>
      <c r="BG239" s="142">
        <f t="shared" si="56"/>
        <v>0</v>
      </c>
      <c r="BH239" s="142">
        <f t="shared" si="57"/>
        <v>0</v>
      </c>
      <c r="BI239" s="142">
        <f t="shared" si="58"/>
        <v>0</v>
      </c>
      <c r="BJ239" s="16" t="s">
        <v>77</v>
      </c>
      <c r="BK239" s="142">
        <f t="shared" si="59"/>
        <v>0</v>
      </c>
      <c r="BL239" s="16" t="s">
        <v>336</v>
      </c>
      <c r="BM239" s="141" t="s">
        <v>3416</v>
      </c>
    </row>
    <row r="240" spans="2:65" s="1" customFormat="1" ht="24.2" customHeight="1">
      <c r="B240" s="31"/>
      <c r="C240" s="130" t="s">
        <v>1915</v>
      </c>
      <c r="D240" s="130" t="s">
        <v>185</v>
      </c>
      <c r="E240" s="131" t="s">
        <v>3417</v>
      </c>
      <c r="F240" s="132" t="s">
        <v>3418</v>
      </c>
      <c r="G240" s="133" t="s">
        <v>2630</v>
      </c>
      <c r="H240" s="134">
        <v>2</v>
      </c>
      <c r="I240" s="135"/>
      <c r="J240" s="136">
        <f t="shared" si="50"/>
        <v>0</v>
      </c>
      <c r="K240" s="132" t="s">
        <v>3066</v>
      </c>
      <c r="L240" s="31"/>
      <c r="M240" s="137" t="s">
        <v>19</v>
      </c>
      <c r="N240" s="138" t="s">
        <v>41</v>
      </c>
      <c r="P240" s="139">
        <f t="shared" si="51"/>
        <v>0</v>
      </c>
      <c r="Q240" s="139">
        <v>0</v>
      </c>
      <c r="R240" s="139">
        <f t="shared" si="52"/>
        <v>0</v>
      </c>
      <c r="S240" s="139">
        <v>0</v>
      </c>
      <c r="T240" s="140">
        <f t="shared" si="53"/>
        <v>0</v>
      </c>
      <c r="AR240" s="141" t="s">
        <v>336</v>
      </c>
      <c r="AT240" s="141" t="s">
        <v>185</v>
      </c>
      <c r="AU240" s="141" t="s">
        <v>79</v>
      </c>
      <c r="AY240" s="16" t="s">
        <v>182</v>
      </c>
      <c r="BE240" s="142">
        <f t="shared" si="54"/>
        <v>0</v>
      </c>
      <c r="BF240" s="142">
        <f t="shared" si="55"/>
        <v>0</v>
      </c>
      <c r="BG240" s="142">
        <f t="shared" si="56"/>
        <v>0</v>
      </c>
      <c r="BH240" s="142">
        <f t="shared" si="57"/>
        <v>0</v>
      </c>
      <c r="BI240" s="142">
        <f t="shared" si="58"/>
        <v>0</v>
      </c>
      <c r="BJ240" s="16" t="s">
        <v>77</v>
      </c>
      <c r="BK240" s="142">
        <f t="shared" si="59"/>
        <v>0</v>
      </c>
      <c r="BL240" s="16" t="s">
        <v>336</v>
      </c>
      <c r="BM240" s="141" t="s">
        <v>3419</v>
      </c>
    </row>
    <row r="241" spans="2:65" s="1" customFormat="1" ht="24.2" customHeight="1">
      <c r="B241" s="31"/>
      <c r="C241" s="130" t="s">
        <v>1919</v>
      </c>
      <c r="D241" s="130" t="s">
        <v>185</v>
      </c>
      <c r="E241" s="131" t="s">
        <v>3420</v>
      </c>
      <c r="F241" s="132" t="s">
        <v>3421</v>
      </c>
      <c r="G241" s="133" t="s">
        <v>2630</v>
      </c>
      <c r="H241" s="134">
        <v>1</v>
      </c>
      <c r="I241" s="135"/>
      <c r="J241" s="136">
        <f t="shared" si="50"/>
        <v>0</v>
      </c>
      <c r="K241" s="132" t="s">
        <v>3066</v>
      </c>
      <c r="L241" s="31"/>
      <c r="M241" s="137" t="s">
        <v>19</v>
      </c>
      <c r="N241" s="138" t="s">
        <v>41</v>
      </c>
      <c r="P241" s="139">
        <f t="shared" si="51"/>
        <v>0</v>
      </c>
      <c r="Q241" s="139">
        <v>0</v>
      </c>
      <c r="R241" s="139">
        <f t="shared" si="52"/>
        <v>0</v>
      </c>
      <c r="S241" s="139">
        <v>0</v>
      </c>
      <c r="T241" s="140">
        <f t="shared" si="53"/>
        <v>0</v>
      </c>
      <c r="AR241" s="141" t="s">
        <v>336</v>
      </c>
      <c r="AT241" s="141" t="s">
        <v>185</v>
      </c>
      <c r="AU241" s="141" t="s">
        <v>79</v>
      </c>
      <c r="AY241" s="16" t="s">
        <v>182</v>
      </c>
      <c r="BE241" s="142">
        <f t="shared" si="54"/>
        <v>0</v>
      </c>
      <c r="BF241" s="142">
        <f t="shared" si="55"/>
        <v>0</v>
      </c>
      <c r="BG241" s="142">
        <f t="shared" si="56"/>
        <v>0</v>
      </c>
      <c r="BH241" s="142">
        <f t="shared" si="57"/>
        <v>0</v>
      </c>
      <c r="BI241" s="142">
        <f t="shared" si="58"/>
        <v>0</v>
      </c>
      <c r="BJ241" s="16" t="s">
        <v>77</v>
      </c>
      <c r="BK241" s="142">
        <f t="shared" si="59"/>
        <v>0</v>
      </c>
      <c r="BL241" s="16" t="s">
        <v>336</v>
      </c>
      <c r="BM241" s="141" t="s">
        <v>3422</v>
      </c>
    </row>
    <row r="242" spans="2:65" s="1" customFormat="1" ht="24.2" customHeight="1">
      <c r="B242" s="31"/>
      <c r="C242" s="130" t="s">
        <v>1923</v>
      </c>
      <c r="D242" s="130" t="s">
        <v>185</v>
      </c>
      <c r="E242" s="131" t="s">
        <v>3423</v>
      </c>
      <c r="F242" s="132" t="s">
        <v>3424</v>
      </c>
      <c r="G242" s="133" t="s">
        <v>2630</v>
      </c>
      <c r="H242" s="134">
        <v>1</v>
      </c>
      <c r="I242" s="135"/>
      <c r="J242" s="136">
        <f t="shared" si="50"/>
        <v>0</v>
      </c>
      <c r="K242" s="132" t="s">
        <v>3066</v>
      </c>
      <c r="L242" s="31"/>
      <c r="M242" s="137" t="s">
        <v>19</v>
      </c>
      <c r="N242" s="138" t="s">
        <v>41</v>
      </c>
      <c r="P242" s="139">
        <f t="shared" si="51"/>
        <v>0</v>
      </c>
      <c r="Q242" s="139">
        <v>0</v>
      </c>
      <c r="R242" s="139">
        <f t="shared" si="52"/>
        <v>0</v>
      </c>
      <c r="S242" s="139">
        <v>0</v>
      </c>
      <c r="T242" s="140">
        <f t="shared" si="53"/>
        <v>0</v>
      </c>
      <c r="AR242" s="141" t="s">
        <v>336</v>
      </c>
      <c r="AT242" s="141" t="s">
        <v>185</v>
      </c>
      <c r="AU242" s="141" t="s">
        <v>79</v>
      </c>
      <c r="AY242" s="16" t="s">
        <v>182</v>
      </c>
      <c r="BE242" s="142">
        <f t="shared" si="54"/>
        <v>0</v>
      </c>
      <c r="BF242" s="142">
        <f t="shared" si="55"/>
        <v>0</v>
      </c>
      <c r="BG242" s="142">
        <f t="shared" si="56"/>
        <v>0</v>
      </c>
      <c r="BH242" s="142">
        <f t="shared" si="57"/>
        <v>0</v>
      </c>
      <c r="BI242" s="142">
        <f t="shared" si="58"/>
        <v>0</v>
      </c>
      <c r="BJ242" s="16" t="s">
        <v>77</v>
      </c>
      <c r="BK242" s="142">
        <f t="shared" si="59"/>
        <v>0</v>
      </c>
      <c r="BL242" s="16" t="s">
        <v>336</v>
      </c>
      <c r="BM242" s="141" t="s">
        <v>3425</v>
      </c>
    </row>
    <row r="243" spans="2:65" s="1" customFormat="1" ht="24.2" customHeight="1">
      <c r="B243" s="31"/>
      <c r="C243" s="130" t="s">
        <v>1927</v>
      </c>
      <c r="D243" s="130" t="s">
        <v>185</v>
      </c>
      <c r="E243" s="131" t="s">
        <v>3426</v>
      </c>
      <c r="F243" s="132" t="s">
        <v>3427</v>
      </c>
      <c r="G243" s="133" t="s">
        <v>2181</v>
      </c>
      <c r="H243" s="134">
        <v>2</v>
      </c>
      <c r="I243" s="135"/>
      <c r="J243" s="136">
        <f t="shared" si="50"/>
        <v>0</v>
      </c>
      <c r="K243" s="132" t="s">
        <v>3066</v>
      </c>
      <c r="L243" s="31"/>
      <c r="M243" s="137" t="s">
        <v>19</v>
      </c>
      <c r="N243" s="138" t="s">
        <v>41</v>
      </c>
      <c r="P243" s="139">
        <f t="shared" si="51"/>
        <v>0</v>
      </c>
      <c r="Q243" s="139">
        <v>0</v>
      </c>
      <c r="R243" s="139">
        <f t="shared" si="52"/>
        <v>0</v>
      </c>
      <c r="S243" s="139">
        <v>0</v>
      </c>
      <c r="T243" s="140">
        <f t="shared" si="53"/>
        <v>0</v>
      </c>
      <c r="AR243" s="141" t="s">
        <v>336</v>
      </c>
      <c r="AT243" s="141" t="s">
        <v>185</v>
      </c>
      <c r="AU243" s="141" t="s">
        <v>79</v>
      </c>
      <c r="AY243" s="16" t="s">
        <v>182</v>
      </c>
      <c r="BE243" s="142">
        <f t="shared" si="54"/>
        <v>0</v>
      </c>
      <c r="BF243" s="142">
        <f t="shared" si="55"/>
        <v>0</v>
      </c>
      <c r="BG243" s="142">
        <f t="shared" si="56"/>
        <v>0</v>
      </c>
      <c r="BH243" s="142">
        <f t="shared" si="57"/>
        <v>0</v>
      </c>
      <c r="BI243" s="142">
        <f t="shared" si="58"/>
        <v>0</v>
      </c>
      <c r="BJ243" s="16" t="s">
        <v>77</v>
      </c>
      <c r="BK243" s="142">
        <f t="shared" si="59"/>
        <v>0</v>
      </c>
      <c r="BL243" s="16" t="s">
        <v>336</v>
      </c>
      <c r="BM243" s="141" t="s">
        <v>3428</v>
      </c>
    </row>
    <row r="244" spans="2:65" s="1" customFormat="1" ht="33" customHeight="1">
      <c r="B244" s="31"/>
      <c r="C244" s="130" t="s">
        <v>1931</v>
      </c>
      <c r="D244" s="130" t="s">
        <v>185</v>
      </c>
      <c r="E244" s="131" t="s">
        <v>3429</v>
      </c>
      <c r="F244" s="132" t="s">
        <v>3430</v>
      </c>
      <c r="G244" s="133" t="s">
        <v>2181</v>
      </c>
      <c r="H244" s="134">
        <v>1</v>
      </c>
      <c r="I244" s="135"/>
      <c r="J244" s="136">
        <f t="shared" si="50"/>
        <v>0</v>
      </c>
      <c r="K244" s="132" t="s">
        <v>3066</v>
      </c>
      <c r="L244" s="31"/>
      <c r="M244" s="137" t="s">
        <v>19</v>
      </c>
      <c r="N244" s="138" t="s">
        <v>41</v>
      </c>
      <c r="P244" s="139">
        <f t="shared" si="51"/>
        <v>0</v>
      </c>
      <c r="Q244" s="139">
        <v>0</v>
      </c>
      <c r="R244" s="139">
        <f t="shared" si="52"/>
        <v>0</v>
      </c>
      <c r="S244" s="139">
        <v>0</v>
      </c>
      <c r="T244" s="140">
        <f t="shared" si="53"/>
        <v>0</v>
      </c>
      <c r="AR244" s="141" t="s">
        <v>336</v>
      </c>
      <c r="AT244" s="141" t="s">
        <v>185</v>
      </c>
      <c r="AU244" s="141" t="s">
        <v>79</v>
      </c>
      <c r="AY244" s="16" t="s">
        <v>182</v>
      </c>
      <c r="BE244" s="142">
        <f t="shared" si="54"/>
        <v>0</v>
      </c>
      <c r="BF244" s="142">
        <f t="shared" si="55"/>
        <v>0</v>
      </c>
      <c r="BG244" s="142">
        <f t="shared" si="56"/>
        <v>0</v>
      </c>
      <c r="BH244" s="142">
        <f t="shared" si="57"/>
        <v>0</v>
      </c>
      <c r="BI244" s="142">
        <f t="shared" si="58"/>
        <v>0</v>
      </c>
      <c r="BJ244" s="16" t="s">
        <v>77</v>
      </c>
      <c r="BK244" s="142">
        <f t="shared" si="59"/>
        <v>0</v>
      </c>
      <c r="BL244" s="16" t="s">
        <v>336</v>
      </c>
      <c r="BM244" s="141" t="s">
        <v>3431</v>
      </c>
    </row>
    <row r="245" spans="2:65" s="1" customFormat="1" ht="44.25" customHeight="1">
      <c r="B245" s="31"/>
      <c r="C245" s="130" t="s">
        <v>1935</v>
      </c>
      <c r="D245" s="130" t="s">
        <v>185</v>
      </c>
      <c r="E245" s="131" t="s">
        <v>3432</v>
      </c>
      <c r="F245" s="132" t="s">
        <v>3433</v>
      </c>
      <c r="G245" s="133" t="s">
        <v>2630</v>
      </c>
      <c r="H245" s="134">
        <v>2</v>
      </c>
      <c r="I245" s="135"/>
      <c r="J245" s="136">
        <f t="shared" si="50"/>
        <v>0</v>
      </c>
      <c r="K245" s="132" t="s">
        <v>3066</v>
      </c>
      <c r="L245" s="31"/>
      <c r="M245" s="137" t="s">
        <v>19</v>
      </c>
      <c r="N245" s="138" t="s">
        <v>41</v>
      </c>
      <c r="P245" s="139">
        <f t="shared" si="51"/>
        <v>0</v>
      </c>
      <c r="Q245" s="139">
        <v>0</v>
      </c>
      <c r="R245" s="139">
        <f t="shared" si="52"/>
        <v>0</v>
      </c>
      <c r="S245" s="139">
        <v>0</v>
      </c>
      <c r="T245" s="140">
        <f t="shared" si="53"/>
        <v>0</v>
      </c>
      <c r="AR245" s="141" t="s">
        <v>336</v>
      </c>
      <c r="AT245" s="141" t="s">
        <v>185</v>
      </c>
      <c r="AU245" s="141" t="s">
        <v>79</v>
      </c>
      <c r="AY245" s="16" t="s">
        <v>182</v>
      </c>
      <c r="BE245" s="142">
        <f t="shared" si="54"/>
        <v>0</v>
      </c>
      <c r="BF245" s="142">
        <f t="shared" si="55"/>
        <v>0</v>
      </c>
      <c r="BG245" s="142">
        <f t="shared" si="56"/>
        <v>0</v>
      </c>
      <c r="BH245" s="142">
        <f t="shared" si="57"/>
        <v>0</v>
      </c>
      <c r="BI245" s="142">
        <f t="shared" si="58"/>
        <v>0</v>
      </c>
      <c r="BJ245" s="16" t="s">
        <v>77</v>
      </c>
      <c r="BK245" s="142">
        <f t="shared" si="59"/>
        <v>0</v>
      </c>
      <c r="BL245" s="16" t="s">
        <v>336</v>
      </c>
      <c r="BM245" s="141" t="s">
        <v>3434</v>
      </c>
    </row>
    <row r="246" spans="2:65" s="1" customFormat="1" ht="33" customHeight="1">
      <c r="B246" s="31"/>
      <c r="C246" s="130" t="s">
        <v>1939</v>
      </c>
      <c r="D246" s="130" t="s">
        <v>185</v>
      </c>
      <c r="E246" s="131" t="s">
        <v>3435</v>
      </c>
      <c r="F246" s="132" t="s">
        <v>3436</v>
      </c>
      <c r="G246" s="133" t="s">
        <v>2630</v>
      </c>
      <c r="H246" s="134">
        <v>2</v>
      </c>
      <c r="I246" s="135"/>
      <c r="J246" s="136">
        <f t="shared" si="50"/>
        <v>0</v>
      </c>
      <c r="K246" s="132" t="s">
        <v>3066</v>
      </c>
      <c r="L246" s="31"/>
      <c r="M246" s="137" t="s">
        <v>19</v>
      </c>
      <c r="N246" s="138" t="s">
        <v>41</v>
      </c>
      <c r="P246" s="139">
        <f t="shared" si="51"/>
        <v>0</v>
      </c>
      <c r="Q246" s="139">
        <v>0</v>
      </c>
      <c r="R246" s="139">
        <f t="shared" si="52"/>
        <v>0</v>
      </c>
      <c r="S246" s="139">
        <v>0</v>
      </c>
      <c r="T246" s="140">
        <f t="shared" si="53"/>
        <v>0</v>
      </c>
      <c r="AR246" s="141" t="s">
        <v>336</v>
      </c>
      <c r="AT246" s="141" t="s">
        <v>185</v>
      </c>
      <c r="AU246" s="141" t="s">
        <v>79</v>
      </c>
      <c r="AY246" s="16" t="s">
        <v>182</v>
      </c>
      <c r="BE246" s="142">
        <f t="shared" si="54"/>
        <v>0</v>
      </c>
      <c r="BF246" s="142">
        <f t="shared" si="55"/>
        <v>0</v>
      </c>
      <c r="BG246" s="142">
        <f t="shared" si="56"/>
        <v>0</v>
      </c>
      <c r="BH246" s="142">
        <f t="shared" si="57"/>
        <v>0</v>
      </c>
      <c r="BI246" s="142">
        <f t="shared" si="58"/>
        <v>0</v>
      </c>
      <c r="BJ246" s="16" t="s">
        <v>77</v>
      </c>
      <c r="BK246" s="142">
        <f t="shared" si="59"/>
        <v>0</v>
      </c>
      <c r="BL246" s="16" t="s">
        <v>336</v>
      </c>
      <c r="BM246" s="141" t="s">
        <v>3437</v>
      </c>
    </row>
    <row r="247" spans="2:65" s="1" customFormat="1" ht="44.25" customHeight="1">
      <c r="B247" s="31"/>
      <c r="C247" s="130" t="s">
        <v>1943</v>
      </c>
      <c r="D247" s="130" t="s">
        <v>185</v>
      </c>
      <c r="E247" s="131" t="s">
        <v>3438</v>
      </c>
      <c r="F247" s="132" t="s">
        <v>3439</v>
      </c>
      <c r="G247" s="133" t="s">
        <v>2630</v>
      </c>
      <c r="H247" s="134">
        <v>2</v>
      </c>
      <c r="I247" s="135"/>
      <c r="J247" s="136">
        <f t="shared" si="50"/>
        <v>0</v>
      </c>
      <c r="K247" s="132" t="s">
        <v>3066</v>
      </c>
      <c r="L247" s="31"/>
      <c r="M247" s="137" t="s">
        <v>19</v>
      </c>
      <c r="N247" s="138" t="s">
        <v>41</v>
      </c>
      <c r="P247" s="139">
        <f t="shared" si="51"/>
        <v>0</v>
      </c>
      <c r="Q247" s="139">
        <v>0</v>
      </c>
      <c r="R247" s="139">
        <f t="shared" si="52"/>
        <v>0</v>
      </c>
      <c r="S247" s="139">
        <v>0</v>
      </c>
      <c r="T247" s="140">
        <f t="shared" si="53"/>
        <v>0</v>
      </c>
      <c r="AR247" s="141" t="s">
        <v>336</v>
      </c>
      <c r="AT247" s="141" t="s">
        <v>185</v>
      </c>
      <c r="AU247" s="141" t="s">
        <v>79</v>
      </c>
      <c r="AY247" s="16" t="s">
        <v>182</v>
      </c>
      <c r="BE247" s="142">
        <f t="shared" si="54"/>
        <v>0</v>
      </c>
      <c r="BF247" s="142">
        <f t="shared" si="55"/>
        <v>0</v>
      </c>
      <c r="BG247" s="142">
        <f t="shared" si="56"/>
        <v>0</v>
      </c>
      <c r="BH247" s="142">
        <f t="shared" si="57"/>
        <v>0</v>
      </c>
      <c r="BI247" s="142">
        <f t="shared" si="58"/>
        <v>0</v>
      </c>
      <c r="BJ247" s="16" t="s">
        <v>77</v>
      </c>
      <c r="BK247" s="142">
        <f t="shared" si="59"/>
        <v>0</v>
      </c>
      <c r="BL247" s="16" t="s">
        <v>336</v>
      </c>
      <c r="BM247" s="141" t="s">
        <v>3440</v>
      </c>
    </row>
    <row r="248" spans="2:65" s="1" customFormat="1" ht="49.15" customHeight="1">
      <c r="B248" s="31"/>
      <c r="C248" s="130" t="s">
        <v>1947</v>
      </c>
      <c r="D248" s="130" t="s">
        <v>185</v>
      </c>
      <c r="E248" s="131" t="s">
        <v>3441</v>
      </c>
      <c r="F248" s="132" t="s">
        <v>3442</v>
      </c>
      <c r="G248" s="133" t="s">
        <v>2630</v>
      </c>
      <c r="H248" s="134">
        <v>1</v>
      </c>
      <c r="I248" s="135"/>
      <c r="J248" s="136">
        <f t="shared" si="50"/>
        <v>0</v>
      </c>
      <c r="K248" s="132" t="s">
        <v>3066</v>
      </c>
      <c r="L248" s="31"/>
      <c r="M248" s="137" t="s">
        <v>19</v>
      </c>
      <c r="N248" s="138" t="s">
        <v>41</v>
      </c>
      <c r="P248" s="139">
        <f t="shared" si="51"/>
        <v>0</v>
      </c>
      <c r="Q248" s="139">
        <v>0</v>
      </c>
      <c r="R248" s="139">
        <f t="shared" si="52"/>
        <v>0</v>
      </c>
      <c r="S248" s="139">
        <v>0</v>
      </c>
      <c r="T248" s="140">
        <f t="shared" si="53"/>
        <v>0</v>
      </c>
      <c r="AR248" s="141" t="s">
        <v>336</v>
      </c>
      <c r="AT248" s="141" t="s">
        <v>185</v>
      </c>
      <c r="AU248" s="141" t="s">
        <v>79</v>
      </c>
      <c r="AY248" s="16" t="s">
        <v>182</v>
      </c>
      <c r="BE248" s="142">
        <f t="shared" si="54"/>
        <v>0</v>
      </c>
      <c r="BF248" s="142">
        <f t="shared" si="55"/>
        <v>0</v>
      </c>
      <c r="BG248" s="142">
        <f t="shared" si="56"/>
        <v>0</v>
      </c>
      <c r="BH248" s="142">
        <f t="shared" si="57"/>
        <v>0</v>
      </c>
      <c r="BI248" s="142">
        <f t="shared" si="58"/>
        <v>0</v>
      </c>
      <c r="BJ248" s="16" t="s">
        <v>77</v>
      </c>
      <c r="BK248" s="142">
        <f t="shared" si="59"/>
        <v>0</v>
      </c>
      <c r="BL248" s="16" t="s">
        <v>336</v>
      </c>
      <c r="BM248" s="141" t="s">
        <v>3443</v>
      </c>
    </row>
    <row r="249" spans="2:65" s="1" customFormat="1" ht="21.75" customHeight="1">
      <c r="B249" s="31"/>
      <c r="C249" s="130" t="s">
        <v>1951</v>
      </c>
      <c r="D249" s="130" t="s">
        <v>185</v>
      </c>
      <c r="E249" s="131" t="s">
        <v>3444</v>
      </c>
      <c r="F249" s="132" t="s">
        <v>3445</v>
      </c>
      <c r="G249" s="133" t="s">
        <v>3446</v>
      </c>
      <c r="H249" s="134">
        <v>100</v>
      </c>
      <c r="I249" s="135"/>
      <c r="J249" s="136">
        <f t="shared" si="50"/>
        <v>0</v>
      </c>
      <c r="K249" s="132" t="s">
        <v>3066</v>
      </c>
      <c r="L249" s="31"/>
      <c r="M249" s="137" t="s">
        <v>19</v>
      </c>
      <c r="N249" s="138" t="s">
        <v>41</v>
      </c>
      <c r="P249" s="139">
        <f t="shared" si="51"/>
        <v>0</v>
      </c>
      <c r="Q249" s="139">
        <v>0</v>
      </c>
      <c r="R249" s="139">
        <f t="shared" si="52"/>
        <v>0</v>
      </c>
      <c r="S249" s="139">
        <v>0</v>
      </c>
      <c r="T249" s="140">
        <f t="shared" si="53"/>
        <v>0</v>
      </c>
      <c r="AR249" s="141" t="s">
        <v>336</v>
      </c>
      <c r="AT249" s="141" t="s">
        <v>185</v>
      </c>
      <c r="AU249" s="141" t="s">
        <v>79</v>
      </c>
      <c r="AY249" s="16" t="s">
        <v>182</v>
      </c>
      <c r="BE249" s="142">
        <f t="shared" si="54"/>
        <v>0</v>
      </c>
      <c r="BF249" s="142">
        <f t="shared" si="55"/>
        <v>0</v>
      </c>
      <c r="BG249" s="142">
        <f t="shared" si="56"/>
        <v>0</v>
      </c>
      <c r="BH249" s="142">
        <f t="shared" si="57"/>
        <v>0</v>
      </c>
      <c r="BI249" s="142">
        <f t="shared" si="58"/>
        <v>0</v>
      </c>
      <c r="BJ249" s="16" t="s">
        <v>77</v>
      </c>
      <c r="BK249" s="142">
        <f t="shared" si="59"/>
        <v>0</v>
      </c>
      <c r="BL249" s="16" t="s">
        <v>336</v>
      </c>
      <c r="BM249" s="141" t="s">
        <v>3447</v>
      </c>
    </row>
    <row r="250" spans="2:65" s="1" customFormat="1" ht="44.25" customHeight="1">
      <c r="B250" s="31"/>
      <c r="C250" s="130" t="s">
        <v>1955</v>
      </c>
      <c r="D250" s="130" t="s">
        <v>185</v>
      </c>
      <c r="E250" s="131" t="s">
        <v>3448</v>
      </c>
      <c r="F250" s="132" t="s">
        <v>3449</v>
      </c>
      <c r="G250" s="133" t="s">
        <v>286</v>
      </c>
      <c r="H250" s="134">
        <v>1</v>
      </c>
      <c r="I250" s="135"/>
      <c r="J250" s="136">
        <f t="shared" si="50"/>
        <v>0</v>
      </c>
      <c r="K250" s="132" t="s">
        <v>3066</v>
      </c>
      <c r="L250" s="31"/>
      <c r="M250" s="137" t="s">
        <v>19</v>
      </c>
      <c r="N250" s="138" t="s">
        <v>41</v>
      </c>
      <c r="P250" s="139">
        <f t="shared" si="51"/>
        <v>0</v>
      </c>
      <c r="Q250" s="139">
        <v>0</v>
      </c>
      <c r="R250" s="139">
        <f t="shared" si="52"/>
        <v>0</v>
      </c>
      <c r="S250" s="139">
        <v>0</v>
      </c>
      <c r="T250" s="140">
        <f t="shared" si="53"/>
        <v>0</v>
      </c>
      <c r="AR250" s="141" t="s">
        <v>336</v>
      </c>
      <c r="AT250" s="141" t="s">
        <v>185</v>
      </c>
      <c r="AU250" s="141" t="s">
        <v>79</v>
      </c>
      <c r="AY250" s="16" t="s">
        <v>182</v>
      </c>
      <c r="BE250" s="142">
        <f t="shared" si="54"/>
        <v>0</v>
      </c>
      <c r="BF250" s="142">
        <f t="shared" si="55"/>
        <v>0</v>
      </c>
      <c r="BG250" s="142">
        <f t="shared" si="56"/>
        <v>0</v>
      </c>
      <c r="BH250" s="142">
        <f t="shared" si="57"/>
        <v>0</v>
      </c>
      <c r="BI250" s="142">
        <f t="shared" si="58"/>
        <v>0</v>
      </c>
      <c r="BJ250" s="16" t="s">
        <v>77</v>
      </c>
      <c r="BK250" s="142">
        <f t="shared" si="59"/>
        <v>0</v>
      </c>
      <c r="BL250" s="16" t="s">
        <v>336</v>
      </c>
      <c r="BM250" s="141" t="s">
        <v>3450</v>
      </c>
    </row>
    <row r="251" spans="2:65" s="1" customFormat="1" ht="24.2" customHeight="1">
      <c r="B251" s="31"/>
      <c r="C251" s="130" t="s">
        <v>1959</v>
      </c>
      <c r="D251" s="130" t="s">
        <v>185</v>
      </c>
      <c r="E251" s="131" t="s">
        <v>3451</v>
      </c>
      <c r="F251" s="132" t="s">
        <v>3452</v>
      </c>
      <c r="G251" s="133" t="s">
        <v>2630</v>
      </c>
      <c r="H251" s="134">
        <v>2</v>
      </c>
      <c r="I251" s="135"/>
      <c r="J251" s="136">
        <f t="shared" si="50"/>
        <v>0</v>
      </c>
      <c r="K251" s="132" t="s">
        <v>3066</v>
      </c>
      <c r="L251" s="31"/>
      <c r="M251" s="137" t="s">
        <v>19</v>
      </c>
      <c r="N251" s="138" t="s">
        <v>41</v>
      </c>
      <c r="P251" s="139">
        <f t="shared" si="51"/>
        <v>0</v>
      </c>
      <c r="Q251" s="139">
        <v>0</v>
      </c>
      <c r="R251" s="139">
        <f t="shared" si="52"/>
        <v>0</v>
      </c>
      <c r="S251" s="139">
        <v>0</v>
      </c>
      <c r="T251" s="140">
        <f t="shared" si="53"/>
        <v>0</v>
      </c>
      <c r="AR251" s="141" t="s">
        <v>336</v>
      </c>
      <c r="AT251" s="141" t="s">
        <v>185</v>
      </c>
      <c r="AU251" s="141" t="s">
        <v>79</v>
      </c>
      <c r="AY251" s="16" t="s">
        <v>182</v>
      </c>
      <c r="BE251" s="142">
        <f t="shared" si="54"/>
        <v>0</v>
      </c>
      <c r="BF251" s="142">
        <f t="shared" si="55"/>
        <v>0</v>
      </c>
      <c r="BG251" s="142">
        <f t="shared" si="56"/>
        <v>0</v>
      </c>
      <c r="BH251" s="142">
        <f t="shared" si="57"/>
        <v>0</v>
      </c>
      <c r="BI251" s="142">
        <f t="shared" si="58"/>
        <v>0</v>
      </c>
      <c r="BJ251" s="16" t="s">
        <v>77</v>
      </c>
      <c r="BK251" s="142">
        <f t="shared" si="59"/>
        <v>0</v>
      </c>
      <c r="BL251" s="16" t="s">
        <v>336</v>
      </c>
      <c r="BM251" s="141" t="s">
        <v>3453</v>
      </c>
    </row>
    <row r="252" spans="2:65" s="1" customFormat="1" ht="24.2" customHeight="1">
      <c r="B252" s="31"/>
      <c r="C252" s="130" t="s">
        <v>1963</v>
      </c>
      <c r="D252" s="130" t="s">
        <v>185</v>
      </c>
      <c r="E252" s="131" t="s">
        <v>3454</v>
      </c>
      <c r="F252" s="132" t="s">
        <v>3455</v>
      </c>
      <c r="G252" s="133" t="s">
        <v>286</v>
      </c>
      <c r="H252" s="134">
        <v>1</v>
      </c>
      <c r="I252" s="135"/>
      <c r="J252" s="136">
        <f t="shared" si="50"/>
        <v>0</v>
      </c>
      <c r="K252" s="132" t="s">
        <v>3066</v>
      </c>
      <c r="L252" s="31"/>
      <c r="M252" s="137" t="s">
        <v>19</v>
      </c>
      <c r="N252" s="138" t="s">
        <v>41</v>
      </c>
      <c r="P252" s="139">
        <f t="shared" si="51"/>
        <v>0</v>
      </c>
      <c r="Q252" s="139">
        <v>0</v>
      </c>
      <c r="R252" s="139">
        <f t="shared" si="52"/>
        <v>0</v>
      </c>
      <c r="S252" s="139">
        <v>0</v>
      </c>
      <c r="T252" s="140">
        <f t="shared" si="53"/>
        <v>0</v>
      </c>
      <c r="AR252" s="141" t="s">
        <v>336</v>
      </c>
      <c r="AT252" s="141" t="s">
        <v>185</v>
      </c>
      <c r="AU252" s="141" t="s">
        <v>79</v>
      </c>
      <c r="AY252" s="16" t="s">
        <v>182</v>
      </c>
      <c r="BE252" s="142">
        <f t="shared" si="54"/>
        <v>0</v>
      </c>
      <c r="BF252" s="142">
        <f t="shared" si="55"/>
        <v>0</v>
      </c>
      <c r="BG252" s="142">
        <f t="shared" si="56"/>
        <v>0</v>
      </c>
      <c r="BH252" s="142">
        <f t="shared" si="57"/>
        <v>0</v>
      </c>
      <c r="BI252" s="142">
        <f t="shared" si="58"/>
        <v>0</v>
      </c>
      <c r="BJ252" s="16" t="s">
        <v>77</v>
      </c>
      <c r="BK252" s="142">
        <f t="shared" si="59"/>
        <v>0</v>
      </c>
      <c r="BL252" s="16" t="s">
        <v>336</v>
      </c>
      <c r="BM252" s="141" t="s">
        <v>3456</v>
      </c>
    </row>
    <row r="253" spans="2:65" s="1" customFormat="1" ht="24.2" customHeight="1">
      <c r="B253" s="31"/>
      <c r="C253" s="130" t="s">
        <v>1967</v>
      </c>
      <c r="D253" s="130" t="s">
        <v>185</v>
      </c>
      <c r="E253" s="131" t="s">
        <v>3457</v>
      </c>
      <c r="F253" s="132" t="s">
        <v>3458</v>
      </c>
      <c r="G253" s="133" t="s">
        <v>286</v>
      </c>
      <c r="H253" s="134">
        <v>2</v>
      </c>
      <c r="I253" s="135"/>
      <c r="J253" s="136">
        <f t="shared" si="50"/>
        <v>0</v>
      </c>
      <c r="K253" s="132" t="s">
        <v>3066</v>
      </c>
      <c r="L253" s="31"/>
      <c r="M253" s="137" t="s">
        <v>19</v>
      </c>
      <c r="N253" s="138" t="s">
        <v>41</v>
      </c>
      <c r="P253" s="139">
        <f t="shared" si="51"/>
        <v>0</v>
      </c>
      <c r="Q253" s="139">
        <v>0</v>
      </c>
      <c r="R253" s="139">
        <f t="shared" si="52"/>
        <v>0</v>
      </c>
      <c r="S253" s="139">
        <v>0</v>
      </c>
      <c r="T253" s="140">
        <f t="shared" si="53"/>
        <v>0</v>
      </c>
      <c r="AR253" s="141" t="s">
        <v>336</v>
      </c>
      <c r="AT253" s="141" t="s">
        <v>185</v>
      </c>
      <c r="AU253" s="141" t="s">
        <v>79</v>
      </c>
      <c r="AY253" s="16" t="s">
        <v>182</v>
      </c>
      <c r="BE253" s="142">
        <f t="shared" si="54"/>
        <v>0</v>
      </c>
      <c r="BF253" s="142">
        <f t="shared" si="55"/>
        <v>0</v>
      </c>
      <c r="BG253" s="142">
        <f t="shared" si="56"/>
        <v>0</v>
      </c>
      <c r="BH253" s="142">
        <f t="shared" si="57"/>
        <v>0</v>
      </c>
      <c r="BI253" s="142">
        <f t="shared" si="58"/>
        <v>0</v>
      </c>
      <c r="BJ253" s="16" t="s">
        <v>77</v>
      </c>
      <c r="BK253" s="142">
        <f t="shared" si="59"/>
        <v>0</v>
      </c>
      <c r="BL253" s="16" t="s">
        <v>336</v>
      </c>
      <c r="BM253" s="141" t="s">
        <v>3459</v>
      </c>
    </row>
    <row r="254" spans="2:65" s="1" customFormat="1" ht="21.75" customHeight="1">
      <c r="B254" s="31"/>
      <c r="C254" s="130" t="s">
        <v>1971</v>
      </c>
      <c r="D254" s="130" t="s">
        <v>185</v>
      </c>
      <c r="E254" s="131" t="s">
        <v>3460</v>
      </c>
      <c r="F254" s="132" t="s">
        <v>3461</v>
      </c>
      <c r="G254" s="133" t="s">
        <v>2630</v>
      </c>
      <c r="H254" s="134">
        <v>4</v>
      </c>
      <c r="I254" s="135"/>
      <c r="J254" s="136">
        <f t="shared" si="50"/>
        <v>0</v>
      </c>
      <c r="K254" s="132" t="s">
        <v>3066</v>
      </c>
      <c r="L254" s="31"/>
      <c r="M254" s="137" t="s">
        <v>19</v>
      </c>
      <c r="N254" s="138" t="s">
        <v>41</v>
      </c>
      <c r="P254" s="139">
        <f t="shared" si="51"/>
        <v>0</v>
      </c>
      <c r="Q254" s="139">
        <v>0</v>
      </c>
      <c r="R254" s="139">
        <f t="shared" si="52"/>
        <v>0</v>
      </c>
      <c r="S254" s="139">
        <v>0</v>
      </c>
      <c r="T254" s="140">
        <f t="shared" si="53"/>
        <v>0</v>
      </c>
      <c r="AR254" s="141" t="s">
        <v>336</v>
      </c>
      <c r="AT254" s="141" t="s">
        <v>185</v>
      </c>
      <c r="AU254" s="141" t="s">
        <v>79</v>
      </c>
      <c r="AY254" s="16" t="s">
        <v>182</v>
      </c>
      <c r="BE254" s="142">
        <f t="shared" si="54"/>
        <v>0</v>
      </c>
      <c r="BF254" s="142">
        <f t="shared" si="55"/>
        <v>0</v>
      </c>
      <c r="BG254" s="142">
        <f t="shared" si="56"/>
        <v>0</v>
      </c>
      <c r="BH254" s="142">
        <f t="shared" si="57"/>
        <v>0</v>
      </c>
      <c r="BI254" s="142">
        <f t="shared" si="58"/>
        <v>0</v>
      </c>
      <c r="BJ254" s="16" t="s">
        <v>77</v>
      </c>
      <c r="BK254" s="142">
        <f t="shared" si="59"/>
        <v>0</v>
      </c>
      <c r="BL254" s="16" t="s">
        <v>336</v>
      </c>
      <c r="BM254" s="141" t="s">
        <v>3462</v>
      </c>
    </row>
    <row r="255" spans="2:65" s="1" customFormat="1" ht="21.75" customHeight="1">
      <c r="B255" s="31"/>
      <c r="C255" s="130" t="s">
        <v>1975</v>
      </c>
      <c r="D255" s="130" t="s">
        <v>185</v>
      </c>
      <c r="E255" s="131" t="s">
        <v>3463</v>
      </c>
      <c r="F255" s="132" t="s">
        <v>3464</v>
      </c>
      <c r="G255" s="133" t="s">
        <v>2630</v>
      </c>
      <c r="H255" s="134">
        <v>4</v>
      </c>
      <c r="I255" s="135"/>
      <c r="J255" s="136">
        <f t="shared" si="50"/>
        <v>0</v>
      </c>
      <c r="K255" s="132" t="s">
        <v>3066</v>
      </c>
      <c r="L255" s="31"/>
      <c r="M255" s="137" t="s">
        <v>19</v>
      </c>
      <c r="N255" s="138" t="s">
        <v>41</v>
      </c>
      <c r="P255" s="139">
        <f t="shared" si="51"/>
        <v>0</v>
      </c>
      <c r="Q255" s="139">
        <v>0</v>
      </c>
      <c r="R255" s="139">
        <f t="shared" si="52"/>
        <v>0</v>
      </c>
      <c r="S255" s="139">
        <v>0</v>
      </c>
      <c r="T255" s="140">
        <f t="shared" si="53"/>
        <v>0</v>
      </c>
      <c r="AR255" s="141" t="s">
        <v>336</v>
      </c>
      <c r="AT255" s="141" t="s">
        <v>185</v>
      </c>
      <c r="AU255" s="141" t="s">
        <v>79</v>
      </c>
      <c r="AY255" s="16" t="s">
        <v>182</v>
      </c>
      <c r="BE255" s="142">
        <f t="shared" si="54"/>
        <v>0</v>
      </c>
      <c r="BF255" s="142">
        <f t="shared" si="55"/>
        <v>0</v>
      </c>
      <c r="BG255" s="142">
        <f t="shared" si="56"/>
        <v>0</v>
      </c>
      <c r="BH255" s="142">
        <f t="shared" si="57"/>
        <v>0</v>
      </c>
      <c r="BI255" s="142">
        <f t="shared" si="58"/>
        <v>0</v>
      </c>
      <c r="BJ255" s="16" t="s">
        <v>77</v>
      </c>
      <c r="BK255" s="142">
        <f t="shared" si="59"/>
        <v>0</v>
      </c>
      <c r="BL255" s="16" t="s">
        <v>336</v>
      </c>
      <c r="BM255" s="141" t="s">
        <v>3465</v>
      </c>
    </row>
    <row r="256" spans="2:65" s="1" customFormat="1" ht="21.75" customHeight="1">
      <c r="B256" s="31"/>
      <c r="C256" s="130" t="s">
        <v>1979</v>
      </c>
      <c r="D256" s="130" t="s">
        <v>185</v>
      </c>
      <c r="E256" s="131" t="s">
        <v>3466</v>
      </c>
      <c r="F256" s="132" t="s">
        <v>3467</v>
      </c>
      <c r="G256" s="133" t="s">
        <v>2630</v>
      </c>
      <c r="H256" s="134">
        <v>5</v>
      </c>
      <c r="I256" s="135"/>
      <c r="J256" s="136">
        <f t="shared" si="50"/>
        <v>0</v>
      </c>
      <c r="K256" s="132" t="s">
        <v>3066</v>
      </c>
      <c r="L256" s="31"/>
      <c r="M256" s="137" t="s">
        <v>19</v>
      </c>
      <c r="N256" s="138" t="s">
        <v>41</v>
      </c>
      <c r="P256" s="139">
        <f t="shared" si="51"/>
        <v>0</v>
      </c>
      <c r="Q256" s="139">
        <v>0</v>
      </c>
      <c r="R256" s="139">
        <f t="shared" si="52"/>
        <v>0</v>
      </c>
      <c r="S256" s="139">
        <v>0</v>
      </c>
      <c r="T256" s="140">
        <f t="shared" si="53"/>
        <v>0</v>
      </c>
      <c r="AR256" s="141" t="s">
        <v>336</v>
      </c>
      <c r="AT256" s="141" t="s">
        <v>185</v>
      </c>
      <c r="AU256" s="141" t="s">
        <v>79</v>
      </c>
      <c r="AY256" s="16" t="s">
        <v>182</v>
      </c>
      <c r="BE256" s="142">
        <f t="shared" si="54"/>
        <v>0</v>
      </c>
      <c r="BF256" s="142">
        <f t="shared" si="55"/>
        <v>0</v>
      </c>
      <c r="BG256" s="142">
        <f t="shared" si="56"/>
        <v>0</v>
      </c>
      <c r="BH256" s="142">
        <f t="shared" si="57"/>
        <v>0</v>
      </c>
      <c r="BI256" s="142">
        <f t="shared" si="58"/>
        <v>0</v>
      </c>
      <c r="BJ256" s="16" t="s">
        <v>77</v>
      </c>
      <c r="BK256" s="142">
        <f t="shared" si="59"/>
        <v>0</v>
      </c>
      <c r="BL256" s="16" t="s">
        <v>336</v>
      </c>
      <c r="BM256" s="141" t="s">
        <v>3468</v>
      </c>
    </row>
    <row r="257" spans="2:65" s="1" customFormat="1" ht="21.75" customHeight="1">
      <c r="B257" s="31"/>
      <c r="C257" s="130" t="s">
        <v>1983</v>
      </c>
      <c r="D257" s="130" t="s">
        <v>185</v>
      </c>
      <c r="E257" s="131" t="s">
        <v>3469</v>
      </c>
      <c r="F257" s="132" t="s">
        <v>3470</v>
      </c>
      <c r="G257" s="133" t="s">
        <v>2630</v>
      </c>
      <c r="H257" s="134">
        <v>5</v>
      </c>
      <c r="I257" s="135"/>
      <c r="J257" s="136">
        <f t="shared" si="50"/>
        <v>0</v>
      </c>
      <c r="K257" s="132" t="s">
        <v>3066</v>
      </c>
      <c r="L257" s="31"/>
      <c r="M257" s="137" t="s">
        <v>19</v>
      </c>
      <c r="N257" s="138" t="s">
        <v>41</v>
      </c>
      <c r="P257" s="139">
        <f t="shared" si="51"/>
        <v>0</v>
      </c>
      <c r="Q257" s="139">
        <v>0</v>
      </c>
      <c r="R257" s="139">
        <f t="shared" si="52"/>
        <v>0</v>
      </c>
      <c r="S257" s="139">
        <v>0</v>
      </c>
      <c r="T257" s="140">
        <f t="shared" si="53"/>
        <v>0</v>
      </c>
      <c r="AR257" s="141" t="s">
        <v>336</v>
      </c>
      <c r="AT257" s="141" t="s">
        <v>185</v>
      </c>
      <c r="AU257" s="141" t="s">
        <v>79</v>
      </c>
      <c r="AY257" s="16" t="s">
        <v>182</v>
      </c>
      <c r="BE257" s="142">
        <f t="shared" si="54"/>
        <v>0</v>
      </c>
      <c r="BF257" s="142">
        <f t="shared" si="55"/>
        <v>0</v>
      </c>
      <c r="BG257" s="142">
        <f t="shared" si="56"/>
        <v>0</v>
      </c>
      <c r="BH257" s="142">
        <f t="shared" si="57"/>
        <v>0</v>
      </c>
      <c r="BI257" s="142">
        <f t="shared" si="58"/>
        <v>0</v>
      </c>
      <c r="BJ257" s="16" t="s">
        <v>77</v>
      </c>
      <c r="BK257" s="142">
        <f t="shared" si="59"/>
        <v>0</v>
      </c>
      <c r="BL257" s="16" t="s">
        <v>336</v>
      </c>
      <c r="BM257" s="141" t="s">
        <v>3471</v>
      </c>
    </row>
    <row r="258" spans="2:65" s="1" customFormat="1" ht="21.75" customHeight="1">
      <c r="B258" s="31"/>
      <c r="C258" s="130" t="s">
        <v>1987</v>
      </c>
      <c r="D258" s="130" t="s">
        <v>185</v>
      </c>
      <c r="E258" s="131" t="s">
        <v>3472</v>
      </c>
      <c r="F258" s="132" t="s">
        <v>3473</v>
      </c>
      <c r="G258" s="133" t="s">
        <v>2630</v>
      </c>
      <c r="H258" s="134">
        <v>14</v>
      </c>
      <c r="I258" s="135"/>
      <c r="J258" s="136">
        <f t="shared" si="50"/>
        <v>0</v>
      </c>
      <c r="K258" s="132" t="s">
        <v>3066</v>
      </c>
      <c r="L258" s="31"/>
      <c r="M258" s="137" t="s">
        <v>19</v>
      </c>
      <c r="N258" s="138" t="s">
        <v>41</v>
      </c>
      <c r="P258" s="139">
        <f t="shared" si="51"/>
        <v>0</v>
      </c>
      <c r="Q258" s="139">
        <v>0</v>
      </c>
      <c r="R258" s="139">
        <f t="shared" si="52"/>
        <v>0</v>
      </c>
      <c r="S258" s="139">
        <v>0</v>
      </c>
      <c r="T258" s="140">
        <f t="shared" si="53"/>
        <v>0</v>
      </c>
      <c r="AR258" s="141" t="s">
        <v>336</v>
      </c>
      <c r="AT258" s="141" t="s">
        <v>185</v>
      </c>
      <c r="AU258" s="141" t="s">
        <v>79</v>
      </c>
      <c r="AY258" s="16" t="s">
        <v>182</v>
      </c>
      <c r="BE258" s="142">
        <f t="shared" si="54"/>
        <v>0</v>
      </c>
      <c r="BF258" s="142">
        <f t="shared" si="55"/>
        <v>0</v>
      </c>
      <c r="BG258" s="142">
        <f t="shared" si="56"/>
        <v>0</v>
      </c>
      <c r="BH258" s="142">
        <f t="shared" si="57"/>
        <v>0</v>
      </c>
      <c r="BI258" s="142">
        <f t="shared" si="58"/>
        <v>0</v>
      </c>
      <c r="BJ258" s="16" t="s">
        <v>77</v>
      </c>
      <c r="BK258" s="142">
        <f t="shared" si="59"/>
        <v>0</v>
      </c>
      <c r="BL258" s="16" t="s">
        <v>336</v>
      </c>
      <c r="BM258" s="141" t="s">
        <v>3474</v>
      </c>
    </row>
    <row r="259" spans="2:65" s="1" customFormat="1" ht="21.75" customHeight="1">
      <c r="B259" s="31"/>
      <c r="C259" s="130" t="s">
        <v>1991</v>
      </c>
      <c r="D259" s="130" t="s">
        <v>185</v>
      </c>
      <c r="E259" s="131" t="s">
        <v>3475</v>
      </c>
      <c r="F259" s="132" t="s">
        <v>3476</v>
      </c>
      <c r="G259" s="133" t="s">
        <v>2630</v>
      </c>
      <c r="H259" s="134">
        <v>6</v>
      </c>
      <c r="I259" s="135"/>
      <c r="J259" s="136">
        <f t="shared" si="50"/>
        <v>0</v>
      </c>
      <c r="K259" s="132" t="s">
        <v>3066</v>
      </c>
      <c r="L259" s="31"/>
      <c r="M259" s="137" t="s">
        <v>19</v>
      </c>
      <c r="N259" s="138" t="s">
        <v>41</v>
      </c>
      <c r="P259" s="139">
        <f t="shared" si="51"/>
        <v>0</v>
      </c>
      <c r="Q259" s="139">
        <v>0</v>
      </c>
      <c r="R259" s="139">
        <f t="shared" si="52"/>
        <v>0</v>
      </c>
      <c r="S259" s="139">
        <v>0</v>
      </c>
      <c r="T259" s="140">
        <f t="shared" si="53"/>
        <v>0</v>
      </c>
      <c r="AR259" s="141" t="s">
        <v>336</v>
      </c>
      <c r="AT259" s="141" t="s">
        <v>185</v>
      </c>
      <c r="AU259" s="141" t="s">
        <v>79</v>
      </c>
      <c r="AY259" s="16" t="s">
        <v>182</v>
      </c>
      <c r="BE259" s="142">
        <f t="shared" si="54"/>
        <v>0</v>
      </c>
      <c r="BF259" s="142">
        <f t="shared" si="55"/>
        <v>0</v>
      </c>
      <c r="BG259" s="142">
        <f t="shared" si="56"/>
        <v>0</v>
      </c>
      <c r="BH259" s="142">
        <f t="shared" si="57"/>
        <v>0</v>
      </c>
      <c r="BI259" s="142">
        <f t="shared" si="58"/>
        <v>0</v>
      </c>
      <c r="BJ259" s="16" t="s">
        <v>77</v>
      </c>
      <c r="BK259" s="142">
        <f t="shared" si="59"/>
        <v>0</v>
      </c>
      <c r="BL259" s="16" t="s">
        <v>336</v>
      </c>
      <c r="BM259" s="141" t="s">
        <v>3477</v>
      </c>
    </row>
    <row r="260" spans="2:65" s="1" customFormat="1" ht="24.2" customHeight="1">
      <c r="B260" s="31"/>
      <c r="C260" s="130" t="s">
        <v>1995</v>
      </c>
      <c r="D260" s="130" t="s">
        <v>185</v>
      </c>
      <c r="E260" s="131" t="s">
        <v>3478</v>
      </c>
      <c r="F260" s="132" t="s">
        <v>3479</v>
      </c>
      <c r="G260" s="133" t="s">
        <v>2181</v>
      </c>
      <c r="H260" s="134">
        <v>1</v>
      </c>
      <c r="I260" s="135"/>
      <c r="J260" s="136">
        <f t="shared" si="50"/>
        <v>0</v>
      </c>
      <c r="K260" s="132" t="s">
        <v>3066</v>
      </c>
      <c r="L260" s="31"/>
      <c r="M260" s="137" t="s">
        <v>19</v>
      </c>
      <c r="N260" s="138" t="s">
        <v>41</v>
      </c>
      <c r="P260" s="139">
        <f t="shared" si="51"/>
        <v>0</v>
      </c>
      <c r="Q260" s="139">
        <v>0</v>
      </c>
      <c r="R260" s="139">
        <f t="shared" si="52"/>
        <v>0</v>
      </c>
      <c r="S260" s="139">
        <v>0</v>
      </c>
      <c r="T260" s="140">
        <f t="shared" si="53"/>
        <v>0</v>
      </c>
      <c r="AR260" s="141" t="s">
        <v>336</v>
      </c>
      <c r="AT260" s="141" t="s">
        <v>185</v>
      </c>
      <c r="AU260" s="141" t="s">
        <v>79</v>
      </c>
      <c r="AY260" s="16" t="s">
        <v>182</v>
      </c>
      <c r="BE260" s="142">
        <f t="shared" si="54"/>
        <v>0</v>
      </c>
      <c r="BF260" s="142">
        <f t="shared" si="55"/>
        <v>0</v>
      </c>
      <c r="BG260" s="142">
        <f t="shared" si="56"/>
        <v>0</v>
      </c>
      <c r="BH260" s="142">
        <f t="shared" si="57"/>
        <v>0</v>
      </c>
      <c r="BI260" s="142">
        <f t="shared" si="58"/>
        <v>0</v>
      </c>
      <c r="BJ260" s="16" t="s">
        <v>77</v>
      </c>
      <c r="BK260" s="142">
        <f t="shared" si="59"/>
        <v>0</v>
      </c>
      <c r="BL260" s="16" t="s">
        <v>336</v>
      </c>
      <c r="BM260" s="141" t="s">
        <v>3480</v>
      </c>
    </row>
    <row r="261" spans="2:65" s="1" customFormat="1" ht="24.2" customHeight="1">
      <c r="B261" s="31"/>
      <c r="C261" s="130" t="s">
        <v>1999</v>
      </c>
      <c r="D261" s="130" t="s">
        <v>185</v>
      </c>
      <c r="E261" s="131" t="s">
        <v>3481</v>
      </c>
      <c r="F261" s="132" t="s">
        <v>3482</v>
      </c>
      <c r="G261" s="133" t="s">
        <v>2181</v>
      </c>
      <c r="H261" s="134">
        <v>1</v>
      </c>
      <c r="I261" s="135"/>
      <c r="J261" s="136">
        <f t="shared" si="50"/>
        <v>0</v>
      </c>
      <c r="K261" s="132" t="s">
        <v>3066</v>
      </c>
      <c r="L261" s="31"/>
      <c r="M261" s="137" t="s">
        <v>19</v>
      </c>
      <c r="N261" s="138" t="s">
        <v>41</v>
      </c>
      <c r="P261" s="139">
        <f t="shared" si="51"/>
        <v>0</v>
      </c>
      <c r="Q261" s="139">
        <v>0</v>
      </c>
      <c r="R261" s="139">
        <f t="shared" si="52"/>
        <v>0</v>
      </c>
      <c r="S261" s="139">
        <v>0</v>
      </c>
      <c r="T261" s="140">
        <f t="shared" si="53"/>
        <v>0</v>
      </c>
      <c r="AR261" s="141" t="s">
        <v>336</v>
      </c>
      <c r="AT261" s="141" t="s">
        <v>185</v>
      </c>
      <c r="AU261" s="141" t="s">
        <v>79</v>
      </c>
      <c r="AY261" s="16" t="s">
        <v>182</v>
      </c>
      <c r="BE261" s="142">
        <f t="shared" si="54"/>
        <v>0</v>
      </c>
      <c r="BF261" s="142">
        <f t="shared" si="55"/>
        <v>0</v>
      </c>
      <c r="BG261" s="142">
        <f t="shared" si="56"/>
        <v>0</v>
      </c>
      <c r="BH261" s="142">
        <f t="shared" si="57"/>
        <v>0</v>
      </c>
      <c r="BI261" s="142">
        <f t="shared" si="58"/>
        <v>0</v>
      </c>
      <c r="BJ261" s="16" t="s">
        <v>77</v>
      </c>
      <c r="BK261" s="142">
        <f t="shared" si="59"/>
        <v>0</v>
      </c>
      <c r="BL261" s="16" t="s">
        <v>336</v>
      </c>
      <c r="BM261" s="141" t="s">
        <v>3483</v>
      </c>
    </row>
    <row r="262" spans="2:65" s="1" customFormat="1" ht="16.5" customHeight="1">
      <c r="B262" s="31"/>
      <c r="C262" s="130" t="s">
        <v>2003</v>
      </c>
      <c r="D262" s="130" t="s">
        <v>185</v>
      </c>
      <c r="E262" s="131" t="s">
        <v>3484</v>
      </c>
      <c r="F262" s="132" t="s">
        <v>3485</v>
      </c>
      <c r="G262" s="133" t="s">
        <v>2181</v>
      </c>
      <c r="H262" s="134">
        <v>1</v>
      </c>
      <c r="I262" s="135"/>
      <c r="J262" s="136">
        <f t="shared" si="50"/>
        <v>0</v>
      </c>
      <c r="K262" s="132" t="s">
        <v>3066</v>
      </c>
      <c r="L262" s="31"/>
      <c r="M262" s="137" t="s">
        <v>19</v>
      </c>
      <c r="N262" s="138" t="s">
        <v>41</v>
      </c>
      <c r="P262" s="139">
        <f t="shared" si="51"/>
        <v>0</v>
      </c>
      <c r="Q262" s="139">
        <v>0</v>
      </c>
      <c r="R262" s="139">
        <f t="shared" si="52"/>
        <v>0</v>
      </c>
      <c r="S262" s="139">
        <v>0</v>
      </c>
      <c r="T262" s="140">
        <f t="shared" si="53"/>
        <v>0</v>
      </c>
      <c r="AR262" s="141" t="s">
        <v>336</v>
      </c>
      <c r="AT262" s="141" t="s">
        <v>185</v>
      </c>
      <c r="AU262" s="141" t="s">
        <v>79</v>
      </c>
      <c r="AY262" s="16" t="s">
        <v>182</v>
      </c>
      <c r="BE262" s="142">
        <f t="shared" si="54"/>
        <v>0</v>
      </c>
      <c r="BF262" s="142">
        <f t="shared" si="55"/>
        <v>0</v>
      </c>
      <c r="BG262" s="142">
        <f t="shared" si="56"/>
        <v>0</v>
      </c>
      <c r="BH262" s="142">
        <f t="shared" si="57"/>
        <v>0</v>
      </c>
      <c r="BI262" s="142">
        <f t="shared" si="58"/>
        <v>0</v>
      </c>
      <c r="BJ262" s="16" t="s">
        <v>77</v>
      </c>
      <c r="BK262" s="142">
        <f t="shared" si="59"/>
        <v>0</v>
      </c>
      <c r="BL262" s="16" t="s">
        <v>336</v>
      </c>
      <c r="BM262" s="141" t="s">
        <v>3486</v>
      </c>
    </row>
    <row r="263" spans="2:63" s="11" customFormat="1" ht="25.9" customHeight="1">
      <c r="B263" s="118"/>
      <c r="D263" s="119" t="s">
        <v>69</v>
      </c>
      <c r="E263" s="120" t="s">
        <v>3487</v>
      </c>
      <c r="F263" s="120" t="s">
        <v>3488</v>
      </c>
      <c r="I263" s="121"/>
      <c r="J263" s="122">
        <f>BK263</f>
        <v>0</v>
      </c>
      <c r="L263" s="118"/>
      <c r="M263" s="123"/>
      <c r="P263" s="124">
        <f>P264+P280+P286+P302+P316+P318+P320</f>
        <v>0</v>
      </c>
      <c r="R263" s="124">
        <f>R264+R280+R286+R302+R316+R318+R320</f>
        <v>0</v>
      </c>
      <c r="T263" s="125">
        <f>T264+T280+T286+T302+T316+T318+T320</f>
        <v>0</v>
      </c>
      <c r="AR263" s="119" t="s">
        <v>77</v>
      </c>
      <c r="AT263" s="126" t="s">
        <v>69</v>
      </c>
      <c r="AU263" s="126" t="s">
        <v>70</v>
      </c>
      <c r="AY263" s="119" t="s">
        <v>182</v>
      </c>
      <c r="BK263" s="127">
        <f>BK264+BK280+BK286+BK302+BK316+BK318+BK320</f>
        <v>0</v>
      </c>
    </row>
    <row r="264" spans="2:63" s="11" customFormat="1" ht="22.9" customHeight="1">
      <c r="B264" s="118"/>
      <c r="D264" s="119" t="s">
        <v>69</v>
      </c>
      <c r="E264" s="128" t="s">
        <v>3489</v>
      </c>
      <c r="F264" s="128" t="s">
        <v>3199</v>
      </c>
      <c r="I264" s="121"/>
      <c r="J264" s="129">
        <f>BK264</f>
        <v>0</v>
      </c>
      <c r="L264" s="118"/>
      <c r="M264" s="123"/>
      <c r="P264" s="124">
        <f>SUM(P265:P279)</f>
        <v>0</v>
      </c>
      <c r="R264" s="124">
        <f>SUM(R265:R279)</f>
        <v>0</v>
      </c>
      <c r="T264" s="125">
        <f>SUM(T265:T279)</f>
        <v>0</v>
      </c>
      <c r="AR264" s="119" t="s">
        <v>77</v>
      </c>
      <c r="AT264" s="126" t="s">
        <v>69</v>
      </c>
      <c r="AU264" s="126" t="s">
        <v>77</v>
      </c>
      <c r="AY264" s="119" t="s">
        <v>182</v>
      </c>
      <c r="BK264" s="127">
        <f>SUM(BK265:BK279)</f>
        <v>0</v>
      </c>
    </row>
    <row r="265" spans="2:65" s="1" customFormat="1" ht="16.5" customHeight="1">
      <c r="B265" s="31"/>
      <c r="C265" s="130" t="s">
        <v>2007</v>
      </c>
      <c r="D265" s="130" t="s">
        <v>185</v>
      </c>
      <c r="E265" s="131" t="s">
        <v>3490</v>
      </c>
      <c r="F265" s="132" t="s">
        <v>3491</v>
      </c>
      <c r="G265" s="133" t="s">
        <v>292</v>
      </c>
      <c r="H265" s="134">
        <v>1596</v>
      </c>
      <c r="I265" s="135"/>
      <c r="J265" s="136">
        <f aca="true" t="shared" si="60" ref="J265:J279">ROUND(I265*H265,2)</f>
        <v>0</v>
      </c>
      <c r="K265" s="132" t="s">
        <v>3066</v>
      </c>
      <c r="L265" s="31"/>
      <c r="M265" s="137" t="s">
        <v>19</v>
      </c>
      <c r="N265" s="138" t="s">
        <v>41</v>
      </c>
      <c r="P265" s="139">
        <f aca="true" t="shared" si="61" ref="P265:P279">O265*H265</f>
        <v>0</v>
      </c>
      <c r="Q265" s="139">
        <v>0</v>
      </c>
      <c r="R265" s="139">
        <f aca="true" t="shared" si="62" ref="R265:R279">Q265*H265</f>
        <v>0</v>
      </c>
      <c r="S265" s="139">
        <v>0</v>
      </c>
      <c r="T265" s="140">
        <f aca="true" t="shared" si="63" ref="T265:T279">S265*H265</f>
        <v>0</v>
      </c>
      <c r="AR265" s="141" t="s">
        <v>190</v>
      </c>
      <c r="AT265" s="141" t="s">
        <v>185</v>
      </c>
      <c r="AU265" s="141" t="s">
        <v>79</v>
      </c>
      <c r="AY265" s="16" t="s">
        <v>182</v>
      </c>
      <c r="BE265" s="142">
        <f aca="true" t="shared" si="64" ref="BE265:BE279">IF(N265="základní",J265,0)</f>
        <v>0</v>
      </c>
      <c r="BF265" s="142">
        <f aca="true" t="shared" si="65" ref="BF265:BF279">IF(N265="snížená",J265,0)</f>
        <v>0</v>
      </c>
      <c r="BG265" s="142">
        <f aca="true" t="shared" si="66" ref="BG265:BG279">IF(N265="zákl. přenesená",J265,0)</f>
        <v>0</v>
      </c>
      <c r="BH265" s="142">
        <f aca="true" t="shared" si="67" ref="BH265:BH279">IF(N265="sníž. přenesená",J265,0)</f>
        <v>0</v>
      </c>
      <c r="BI265" s="142">
        <f aca="true" t="shared" si="68" ref="BI265:BI279">IF(N265="nulová",J265,0)</f>
        <v>0</v>
      </c>
      <c r="BJ265" s="16" t="s">
        <v>77</v>
      </c>
      <c r="BK265" s="142">
        <f aca="true" t="shared" si="69" ref="BK265:BK279">ROUND(I265*H265,2)</f>
        <v>0</v>
      </c>
      <c r="BL265" s="16" t="s">
        <v>190</v>
      </c>
      <c r="BM265" s="141" t="s">
        <v>3492</v>
      </c>
    </row>
    <row r="266" spans="2:65" s="1" customFormat="1" ht="21.75" customHeight="1">
      <c r="B266" s="31"/>
      <c r="C266" s="130" t="s">
        <v>2011</v>
      </c>
      <c r="D266" s="130" t="s">
        <v>185</v>
      </c>
      <c r="E266" s="131" t="s">
        <v>3493</v>
      </c>
      <c r="F266" s="132" t="s">
        <v>3494</v>
      </c>
      <c r="G266" s="133" t="s">
        <v>292</v>
      </c>
      <c r="H266" s="134">
        <v>72</v>
      </c>
      <c r="I266" s="135"/>
      <c r="J266" s="136">
        <f t="shared" si="60"/>
        <v>0</v>
      </c>
      <c r="K266" s="132" t="s">
        <v>3066</v>
      </c>
      <c r="L266" s="31"/>
      <c r="M266" s="137" t="s">
        <v>19</v>
      </c>
      <c r="N266" s="138" t="s">
        <v>41</v>
      </c>
      <c r="P266" s="139">
        <f t="shared" si="61"/>
        <v>0</v>
      </c>
      <c r="Q266" s="139">
        <v>0</v>
      </c>
      <c r="R266" s="139">
        <f t="shared" si="62"/>
        <v>0</v>
      </c>
      <c r="S266" s="139">
        <v>0</v>
      </c>
      <c r="T266" s="140">
        <f t="shared" si="63"/>
        <v>0</v>
      </c>
      <c r="AR266" s="141" t="s">
        <v>190</v>
      </c>
      <c r="AT266" s="141" t="s">
        <v>185</v>
      </c>
      <c r="AU266" s="141" t="s">
        <v>79</v>
      </c>
      <c r="AY266" s="16" t="s">
        <v>182</v>
      </c>
      <c r="BE266" s="142">
        <f t="shared" si="64"/>
        <v>0</v>
      </c>
      <c r="BF266" s="142">
        <f t="shared" si="65"/>
        <v>0</v>
      </c>
      <c r="BG266" s="142">
        <f t="shared" si="66"/>
        <v>0</v>
      </c>
      <c r="BH266" s="142">
        <f t="shared" si="67"/>
        <v>0</v>
      </c>
      <c r="BI266" s="142">
        <f t="shared" si="68"/>
        <v>0</v>
      </c>
      <c r="BJ266" s="16" t="s">
        <v>77</v>
      </c>
      <c r="BK266" s="142">
        <f t="shared" si="69"/>
        <v>0</v>
      </c>
      <c r="BL266" s="16" t="s">
        <v>190</v>
      </c>
      <c r="BM266" s="141" t="s">
        <v>3495</v>
      </c>
    </row>
    <row r="267" spans="2:65" s="1" customFormat="1" ht="21.75" customHeight="1">
      <c r="B267" s="31"/>
      <c r="C267" s="130" t="s">
        <v>2015</v>
      </c>
      <c r="D267" s="130" t="s">
        <v>185</v>
      </c>
      <c r="E267" s="131" t="s">
        <v>3496</v>
      </c>
      <c r="F267" s="132" t="s">
        <v>3497</v>
      </c>
      <c r="G267" s="133" t="s">
        <v>292</v>
      </c>
      <c r="H267" s="134">
        <v>58</v>
      </c>
      <c r="I267" s="135"/>
      <c r="J267" s="136">
        <f t="shared" si="60"/>
        <v>0</v>
      </c>
      <c r="K267" s="132" t="s">
        <v>3066</v>
      </c>
      <c r="L267" s="31"/>
      <c r="M267" s="137" t="s">
        <v>19</v>
      </c>
      <c r="N267" s="138" t="s">
        <v>41</v>
      </c>
      <c r="P267" s="139">
        <f t="shared" si="61"/>
        <v>0</v>
      </c>
      <c r="Q267" s="139">
        <v>0</v>
      </c>
      <c r="R267" s="139">
        <f t="shared" si="62"/>
        <v>0</v>
      </c>
      <c r="S267" s="139">
        <v>0</v>
      </c>
      <c r="T267" s="140">
        <f t="shared" si="63"/>
        <v>0</v>
      </c>
      <c r="AR267" s="141" t="s">
        <v>190</v>
      </c>
      <c r="AT267" s="141" t="s">
        <v>185</v>
      </c>
      <c r="AU267" s="141" t="s">
        <v>79</v>
      </c>
      <c r="AY267" s="16" t="s">
        <v>182</v>
      </c>
      <c r="BE267" s="142">
        <f t="shared" si="64"/>
        <v>0</v>
      </c>
      <c r="BF267" s="142">
        <f t="shared" si="65"/>
        <v>0</v>
      </c>
      <c r="BG267" s="142">
        <f t="shared" si="66"/>
        <v>0</v>
      </c>
      <c r="BH267" s="142">
        <f t="shared" si="67"/>
        <v>0</v>
      </c>
      <c r="BI267" s="142">
        <f t="shared" si="68"/>
        <v>0</v>
      </c>
      <c r="BJ267" s="16" t="s">
        <v>77</v>
      </c>
      <c r="BK267" s="142">
        <f t="shared" si="69"/>
        <v>0</v>
      </c>
      <c r="BL267" s="16" t="s">
        <v>190</v>
      </c>
      <c r="BM267" s="141" t="s">
        <v>3498</v>
      </c>
    </row>
    <row r="268" spans="2:65" s="1" customFormat="1" ht="21.75" customHeight="1">
      <c r="B268" s="31"/>
      <c r="C268" s="130" t="s">
        <v>2019</v>
      </c>
      <c r="D268" s="130" t="s">
        <v>185</v>
      </c>
      <c r="E268" s="131" t="s">
        <v>3499</v>
      </c>
      <c r="F268" s="132" t="s">
        <v>3500</v>
      </c>
      <c r="G268" s="133" t="s">
        <v>292</v>
      </c>
      <c r="H268" s="134">
        <v>110</v>
      </c>
      <c r="I268" s="135"/>
      <c r="J268" s="136">
        <f t="shared" si="60"/>
        <v>0</v>
      </c>
      <c r="K268" s="132" t="s">
        <v>3066</v>
      </c>
      <c r="L268" s="31"/>
      <c r="M268" s="137" t="s">
        <v>19</v>
      </c>
      <c r="N268" s="138" t="s">
        <v>41</v>
      </c>
      <c r="P268" s="139">
        <f t="shared" si="61"/>
        <v>0</v>
      </c>
      <c r="Q268" s="139">
        <v>0</v>
      </c>
      <c r="R268" s="139">
        <f t="shared" si="62"/>
        <v>0</v>
      </c>
      <c r="S268" s="139">
        <v>0</v>
      </c>
      <c r="T268" s="140">
        <f t="shared" si="63"/>
        <v>0</v>
      </c>
      <c r="AR268" s="141" t="s">
        <v>190</v>
      </c>
      <c r="AT268" s="141" t="s">
        <v>185</v>
      </c>
      <c r="AU268" s="141" t="s">
        <v>79</v>
      </c>
      <c r="AY268" s="16" t="s">
        <v>182</v>
      </c>
      <c r="BE268" s="142">
        <f t="shared" si="64"/>
        <v>0</v>
      </c>
      <c r="BF268" s="142">
        <f t="shared" si="65"/>
        <v>0</v>
      </c>
      <c r="BG268" s="142">
        <f t="shared" si="66"/>
        <v>0</v>
      </c>
      <c r="BH268" s="142">
        <f t="shared" si="67"/>
        <v>0</v>
      </c>
      <c r="BI268" s="142">
        <f t="shared" si="68"/>
        <v>0</v>
      </c>
      <c r="BJ268" s="16" t="s">
        <v>77</v>
      </c>
      <c r="BK268" s="142">
        <f t="shared" si="69"/>
        <v>0</v>
      </c>
      <c r="BL268" s="16" t="s">
        <v>190</v>
      </c>
      <c r="BM268" s="141" t="s">
        <v>3501</v>
      </c>
    </row>
    <row r="269" spans="2:65" s="1" customFormat="1" ht="21.75" customHeight="1">
      <c r="B269" s="31"/>
      <c r="C269" s="130" t="s">
        <v>2023</v>
      </c>
      <c r="D269" s="130" t="s">
        <v>185</v>
      </c>
      <c r="E269" s="131" t="s">
        <v>3502</v>
      </c>
      <c r="F269" s="132" t="s">
        <v>3503</v>
      </c>
      <c r="G269" s="133" t="s">
        <v>292</v>
      </c>
      <c r="H269" s="134">
        <v>84</v>
      </c>
      <c r="I269" s="135"/>
      <c r="J269" s="136">
        <f t="shared" si="60"/>
        <v>0</v>
      </c>
      <c r="K269" s="132" t="s">
        <v>3066</v>
      </c>
      <c r="L269" s="31"/>
      <c r="M269" s="137" t="s">
        <v>19</v>
      </c>
      <c r="N269" s="138" t="s">
        <v>41</v>
      </c>
      <c r="P269" s="139">
        <f t="shared" si="61"/>
        <v>0</v>
      </c>
      <c r="Q269" s="139">
        <v>0</v>
      </c>
      <c r="R269" s="139">
        <f t="shared" si="62"/>
        <v>0</v>
      </c>
      <c r="S269" s="139">
        <v>0</v>
      </c>
      <c r="T269" s="140">
        <f t="shared" si="63"/>
        <v>0</v>
      </c>
      <c r="AR269" s="141" t="s">
        <v>190</v>
      </c>
      <c r="AT269" s="141" t="s">
        <v>185</v>
      </c>
      <c r="AU269" s="141" t="s">
        <v>79</v>
      </c>
      <c r="AY269" s="16" t="s">
        <v>182</v>
      </c>
      <c r="BE269" s="142">
        <f t="shared" si="64"/>
        <v>0</v>
      </c>
      <c r="BF269" s="142">
        <f t="shared" si="65"/>
        <v>0</v>
      </c>
      <c r="BG269" s="142">
        <f t="shared" si="66"/>
        <v>0</v>
      </c>
      <c r="BH269" s="142">
        <f t="shared" si="67"/>
        <v>0</v>
      </c>
      <c r="BI269" s="142">
        <f t="shared" si="68"/>
        <v>0</v>
      </c>
      <c r="BJ269" s="16" t="s">
        <v>77</v>
      </c>
      <c r="BK269" s="142">
        <f t="shared" si="69"/>
        <v>0</v>
      </c>
      <c r="BL269" s="16" t="s">
        <v>190</v>
      </c>
      <c r="BM269" s="141" t="s">
        <v>3504</v>
      </c>
    </row>
    <row r="270" spans="2:65" s="1" customFormat="1" ht="24.2" customHeight="1">
      <c r="B270" s="31"/>
      <c r="C270" s="130" t="s">
        <v>2027</v>
      </c>
      <c r="D270" s="130" t="s">
        <v>185</v>
      </c>
      <c r="E270" s="131" t="s">
        <v>3505</v>
      </c>
      <c r="F270" s="132" t="s">
        <v>3506</v>
      </c>
      <c r="G270" s="133" t="s">
        <v>292</v>
      </c>
      <c r="H270" s="134">
        <v>494</v>
      </c>
      <c r="I270" s="135"/>
      <c r="J270" s="136">
        <f t="shared" si="60"/>
        <v>0</v>
      </c>
      <c r="K270" s="132" t="s">
        <v>3066</v>
      </c>
      <c r="L270" s="31"/>
      <c r="M270" s="137" t="s">
        <v>19</v>
      </c>
      <c r="N270" s="138" t="s">
        <v>41</v>
      </c>
      <c r="P270" s="139">
        <f t="shared" si="61"/>
        <v>0</v>
      </c>
      <c r="Q270" s="139">
        <v>0</v>
      </c>
      <c r="R270" s="139">
        <f t="shared" si="62"/>
        <v>0</v>
      </c>
      <c r="S270" s="139">
        <v>0</v>
      </c>
      <c r="T270" s="140">
        <f t="shared" si="63"/>
        <v>0</v>
      </c>
      <c r="AR270" s="141" t="s">
        <v>190</v>
      </c>
      <c r="AT270" s="141" t="s">
        <v>185</v>
      </c>
      <c r="AU270" s="141" t="s">
        <v>79</v>
      </c>
      <c r="AY270" s="16" t="s">
        <v>182</v>
      </c>
      <c r="BE270" s="142">
        <f t="shared" si="64"/>
        <v>0</v>
      </c>
      <c r="BF270" s="142">
        <f t="shared" si="65"/>
        <v>0</v>
      </c>
      <c r="BG270" s="142">
        <f t="shared" si="66"/>
        <v>0</v>
      </c>
      <c r="BH270" s="142">
        <f t="shared" si="67"/>
        <v>0</v>
      </c>
      <c r="BI270" s="142">
        <f t="shared" si="68"/>
        <v>0</v>
      </c>
      <c r="BJ270" s="16" t="s">
        <v>77</v>
      </c>
      <c r="BK270" s="142">
        <f t="shared" si="69"/>
        <v>0</v>
      </c>
      <c r="BL270" s="16" t="s">
        <v>190</v>
      </c>
      <c r="BM270" s="141" t="s">
        <v>3507</v>
      </c>
    </row>
    <row r="271" spans="2:65" s="1" customFormat="1" ht="24.2" customHeight="1">
      <c r="B271" s="31"/>
      <c r="C271" s="130" t="s">
        <v>2031</v>
      </c>
      <c r="D271" s="130" t="s">
        <v>185</v>
      </c>
      <c r="E271" s="131" t="s">
        <v>3508</v>
      </c>
      <c r="F271" s="132" t="s">
        <v>3509</v>
      </c>
      <c r="G271" s="133" t="s">
        <v>292</v>
      </c>
      <c r="H271" s="134">
        <v>60</v>
      </c>
      <c r="I271" s="135"/>
      <c r="J271" s="136">
        <f t="shared" si="60"/>
        <v>0</v>
      </c>
      <c r="K271" s="132" t="s">
        <v>3066</v>
      </c>
      <c r="L271" s="31"/>
      <c r="M271" s="137" t="s">
        <v>19</v>
      </c>
      <c r="N271" s="138" t="s">
        <v>41</v>
      </c>
      <c r="P271" s="139">
        <f t="shared" si="61"/>
        <v>0</v>
      </c>
      <c r="Q271" s="139">
        <v>0</v>
      </c>
      <c r="R271" s="139">
        <f t="shared" si="62"/>
        <v>0</v>
      </c>
      <c r="S271" s="139">
        <v>0</v>
      </c>
      <c r="T271" s="140">
        <f t="shared" si="63"/>
        <v>0</v>
      </c>
      <c r="AR271" s="141" t="s">
        <v>190</v>
      </c>
      <c r="AT271" s="141" t="s">
        <v>185</v>
      </c>
      <c r="AU271" s="141" t="s">
        <v>79</v>
      </c>
      <c r="AY271" s="16" t="s">
        <v>182</v>
      </c>
      <c r="BE271" s="142">
        <f t="shared" si="64"/>
        <v>0</v>
      </c>
      <c r="BF271" s="142">
        <f t="shared" si="65"/>
        <v>0</v>
      </c>
      <c r="BG271" s="142">
        <f t="shared" si="66"/>
        <v>0</v>
      </c>
      <c r="BH271" s="142">
        <f t="shared" si="67"/>
        <v>0</v>
      </c>
      <c r="BI271" s="142">
        <f t="shared" si="68"/>
        <v>0</v>
      </c>
      <c r="BJ271" s="16" t="s">
        <v>77</v>
      </c>
      <c r="BK271" s="142">
        <f t="shared" si="69"/>
        <v>0</v>
      </c>
      <c r="BL271" s="16" t="s">
        <v>190</v>
      </c>
      <c r="BM271" s="141" t="s">
        <v>3510</v>
      </c>
    </row>
    <row r="272" spans="2:65" s="1" customFormat="1" ht="24.2" customHeight="1">
      <c r="B272" s="31"/>
      <c r="C272" s="130" t="s">
        <v>2035</v>
      </c>
      <c r="D272" s="130" t="s">
        <v>185</v>
      </c>
      <c r="E272" s="131" t="s">
        <v>3511</v>
      </c>
      <c r="F272" s="132" t="s">
        <v>3512</v>
      </c>
      <c r="G272" s="133" t="s">
        <v>292</v>
      </c>
      <c r="H272" s="134">
        <v>48</v>
      </c>
      <c r="I272" s="135"/>
      <c r="J272" s="136">
        <f t="shared" si="60"/>
        <v>0</v>
      </c>
      <c r="K272" s="132" t="s">
        <v>3066</v>
      </c>
      <c r="L272" s="31"/>
      <c r="M272" s="137" t="s">
        <v>19</v>
      </c>
      <c r="N272" s="138" t="s">
        <v>41</v>
      </c>
      <c r="P272" s="139">
        <f t="shared" si="61"/>
        <v>0</v>
      </c>
      <c r="Q272" s="139">
        <v>0</v>
      </c>
      <c r="R272" s="139">
        <f t="shared" si="62"/>
        <v>0</v>
      </c>
      <c r="S272" s="139">
        <v>0</v>
      </c>
      <c r="T272" s="140">
        <f t="shared" si="63"/>
        <v>0</v>
      </c>
      <c r="AR272" s="141" t="s">
        <v>190</v>
      </c>
      <c r="AT272" s="141" t="s">
        <v>185</v>
      </c>
      <c r="AU272" s="141" t="s">
        <v>79</v>
      </c>
      <c r="AY272" s="16" t="s">
        <v>182</v>
      </c>
      <c r="BE272" s="142">
        <f t="shared" si="64"/>
        <v>0</v>
      </c>
      <c r="BF272" s="142">
        <f t="shared" si="65"/>
        <v>0</v>
      </c>
      <c r="BG272" s="142">
        <f t="shared" si="66"/>
        <v>0</v>
      </c>
      <c r="BH272" s="142">
        <f t="shared" si="67"/>
        <v>0</v>
      </c>
      <c r="BI272" s="142">
        <f t="shared" si="68"/>
        <v>0</v>
      </c>
      <c r="BJ272" s="16" t="s">
        <v>77</v>
      </c>
      <c r="BK272" s="142">
        <f t="shared" si="69"/>
        <v>0</v>
      </c>
      <c r="BL272" s="16" t="s">
        <v>190</v>
      </c>
      <c r="BM272" s="141" t="s">
        <v>3513</v>
      </c>
    </row>
    <row r="273" spans="2:65" s="1" customFormat="1" ht="24.2" customHeight="1">
      <c r="B273" s="31"/>
      <c r="C273" s="130" t="s">
        <v>2039</v>
      </c>
      <c r="D273" s="130" t="s">
        <v>185</v>
      </c>
      <c r="E273" s="131" t="s">
        <v>3514</v>
      </c>
      <c r="F273" s="132" t="s">
        <v>3515</v>
      </c>
      <c r="G273" s="133" t="s">
        <v>292</v>
      </c>
      <c r="H273" s="134">
        <v>96</v>
      </c>
      <c r="I273" s="135"/>
      <c r="J273" s="136">
        <f t="shared" si="60"/>
        <v>0</v>
      </c>
      <c r="K273" s="132" t="s">
        <v>3066</v>
      </c>
      <c r="L273" s="31"/>
      <c r="M273" s="137" t="s">
        <v>19</v>
      </c>
      <c r="N273" s="138" t="s">
        <v>41</v>
      </c>
      <c r="P273" s="139">
        <f t="shared" si="61"/>
        <v>0</v>
      </c>
      <c r="Q273" s="139">
        <v>0</v>
      </c>
      <c r="R273" s="139">
        <f t="shared" si="62"/>
        <v>0</v>
      </c>
      <c r="S273" s="139">
        <v>0</v>
      </c>
      <c r="T273" s="140">
        <f t="shared" si="63"/>
        <v>0</v>
      </c>
      <c r="AR273" s="141" t="s">
        <v>190</v>
      </c>
      <c r="AT273" s="141" t="s">
        <v>185</v>
      </c>
      <c r="AU273" s="141" t="s">
        <v>79</v>
      </c>
      <c r="AY273" s="16" t="s">
        <v>182</v>
      </c>
      <c r="BE273" s="142">
        <f t="shared" si="64"/>
        <v>0</v>
      </c>
      <c r="BF273" s="142">
        <f t="shared" si="65"/>
        <v>0</v>
      </c>
      <c r="BG273" s="142">
        <f t="shared" si="66"/>
        <v>0</v>
      </c>
      <c r="BH273" s="142">
        <f t="shared" si="67"/>
        <v>0</v>
      </c>
      <c r="BI273" s="142">
        <f t="shared" si="68"/>
        <v>0</v>
      </c>
      <c r="BJ273" s="16" t="s">
        <v>77</v>
      </c>
      <c r="BK273" s="142">
        <f t="shared" si="69"/>
        <v>0</v>
      </c>
      <c r="BL273" s="16" t="s">
        <v>190</v>
      </c>
      <c r="BM273" s="141" t="s">
        <v>3516</v>
      </c>
    </row>
    <row r="274" spans="2:65" s="1" customFormat="1" ht="24.2" customHeight="1">
      <c r="B274" s="31"/>
      <c r="C274" s="130" t="s">
        <v>2043</v>
      </c>
      <c r="D274" s="130" t="s">
        <v>185</v>
      </c>
      <c r="E274" s="131" t="s">
        <v>3517</v>
      </c>
      <c r="F274" s="132" t="s">
        <v>3518</v>
      </c>
      <c r="G274" s="133" t="s">
        <v>292</v>
      </c>
      <c r="H274" s="134">
        <v>72</v>
      </c>
      <c r="I274" s="135"/>
      <c r="J274" s="136">
        <f t="shared" si="60"/>
        <v>0</v>
      </c>
      <c r="K274" s="132" t="s">
        <v>3066</v>
      </c>
      <c r="L274" s="31"/>
      <c r="M274" s="137" t="s">
        <v>19</v>
      </c>
      <c r="N274" s="138" t="s">
        <v>41</v>
      </c>
      <c r="P274" s="139">
        <f t="shared" si="61"/>
        <v>0</v>
      </c>
      <c r="Q274" s="139">
        <v>0</v>
      </c>
      <c r="R274" s="139">
        <f t="shared" si="62"/>
        <v>0</v>
      </c>
      <c r="S274" s="139">
        <v>0</v>
      </c>
      <c r="T274" s="140">
        <f t="shared" si="63"/>
        <v>0</v>
      </c>
      <c r="AR274" s="141" t="s">
        <v>190</v>
      </c>
      <c r="AT274" s="141" t="s">
        <v>185</v>
      </c>
      <c r="AU274" s="141" t="s">
        <v>79</v>
      </c>
      <c r="AY274" s="16" t="s">
        <v>182</v>
      </c>
      <c r="BE274" s="142">
        <f t="shared" si="64"/>
        <v>0</v>
      </c>
      <c r="BF274" s="142">
        <f t="shared" si="65"/>
        <v>0</v>
      </c>
      <c r="BG274" s="142">
        <f t="shared" si="66"/>
        <v>0</v>
      </c>
      <c r="BH274" s="142">
        <f t="shared" si="67"/>
        <v>0</v>
      </c>
      <c r="BI274" s="142">
        <f t="shared" si="68"/>
        <v>0</v>
      </c>
      <c r="BJ274" s="16" t="s">
        <v>77</v>
      </c>
      <c r="BK274" s="142">
        <f t="shared" si="69"/>
        <v>0</v>
      </c>
      <c r="BL274" s="16" t="s">
        <v>190</v>
      </c>
      <c r="BM274" s="141" t="s">
        <v>3519</v>
      </c>
    </row>
    <row r="275" spans="2:65" s="1" customFormat="1" ht="33" customHeight="1">
      <c r="B275" s="31"/>
      <c r="C275" s="130" t="s">
        <v>2047</v>
      </c>
      <c r="D275" s="130" t="s">
        <v>185</v>
      </c>
      <c r="E275" s="131" t="s">
        <v>3520</v>
      </c>
      <c r="F275" s="132" t="s">
        <v>3521</v>
      </c>
      <c r="G275" s="133" t="s">
        <v>286</v>
      </c>
      <c r="H275" s="134">
        <v>46</v>
      </c>
      <c r="I275" s="135"/>
      <c r="J275" s="136">
        <f t="shared" si="60"/>
        <v>0</v>
      </c>
      <c r="K275" s="132" t="s">
        <v>3066</v>
      </c>
      <c r="L275" s="31"/>
      <c r="M275" s="137" t="s">
        <v>19</v>
      </c>
      <c r="N275" s="138" t="s">
        <v>41</v>
      </c>
      <c r="P275" s="139">
        <f t="shared" si="61"/>
        <v>0</v>
      </c>
      <c r="Q275" s="139">
        <v>0</v>
      </c>
      <c r="R275" s="139">
        <f t="shared" si="62"/>
        <v>0</v>
      </c>
      <c r="S275" s="139">
        <v>0</v>
      </c>
      <c r="T275" s="140">
        <f t="shared" si="63"/>
        <v>0</v>
      </c>
      <c r="AR275" s="141" t="s">
        <v>190</v>
      </c>
      <c r="AT275" s="141" t="s">
        <v>185</v>
      </c>
      <c r="AU275" s="141" t="s">
        <v>79</v>
      </c>
      <c r="AY275" s="16" t="s">
        <v>182</v>
      </c>
      <c r="BE275" s="142">
        <f t="shared" si="64"/>
        <v>0</v>
      </c>
      <c r="BF275" s="142">
        <f t="shared" si="65"/>
        <v>0</v>
      </c>
      <c r="BG275" s="142">
        <f t="shared" si="66"/>
        <v>0</v>
      </c>
      <c r="BH275" s="142">
        <f t="shared" si="67"/>
        <v>0</v>
      </c>
      <c r="BI275" s="142">
        <f t="shared" si="68"/>
        <v>0</v>
      </c>
      <c r="BJ275" s="16" t="s">
        <v>77</v>
      </c>
      <c r="BK275" s="142">
        <f t="shared" si="69"/>
        <v>0</v>
      </c>
      <c r="BL275" s="16" t="s">
        <v>190</v>
      </c>
      <c r="BM275" s="141" t="s">
        <v>3522</v>
      </c>
    </row>
    <row r="276" spans="2:65" s="1" customFormat="1" ht="24.2" customHeight="1">
      <c r="B276" s="31"/>
      <c r="C276" s="130" t="s">
        <v>2052</v>
      </c>
      <c r="D276" s="130" t="s">
        <v>185</v>
      </c>
      <c r="E276" s="131" t="s">
        <v>3523</v>
      </c>
      <c r="F276" s="132" t="s">
        <v>3524</v>
      </c>
      <c r="G276" s="133" t="s">
        <v>286</v>
      </c>
      <c r="H276" s="134">
        <v>2</v>
      </c>
      <c r="I276" s="135"/>
      <c r="J276" s="136">
        <f t="shared" si="60"/>
        <v>0</v>
      </c>
      <c r="K276" s="132" t="s">
        <v>3066</v>
      </c>
      <c r="L276" s="31"/>
      <c r="M276" s="137" t="s">
        <v>19</v>
      </c>
      <c r="N276" s="138" t="s">
        <v>41</v>
      </c>
      <c r="P276" s="139">
        <f t="shared" si="61"/>
        <v>0</v>
      </c>
      <c r="Q276" s="139">
        <v>0</v>
      </c>
      <c r="R276" s="139">
        <f t="shared" si="62"/>
        <v>0</v>
      </c>
      <c r="S276" s="139">
        <v>0</v>
      </c>
      <c r="T276" s="140">
        <f t="shared" si="63"/>
        <v>0</v>
      </c>
      <c r="AR276" s="141" t="s">
        <v>190</v>
      </c>
      <c r="AT276" s="141" t="s">
        <v>185</v>
      </c>
      <c r="AU276" s="141" t="s">
        <v>79</v>
      </c>
      <c r="AY276" s="16" t="s">
        <v>182</v>
      </c>
      <c r="BE276" s="142">
        <f t="shared" si="64"/>
        <v>0</v>
      </c>
      <c r="BF276" s="142">
        <f t="shared" si="65"/>
        <v>0</v>
      </c>
      <c r="BG276" s="142">
        <f t="shared" si="66"/>
        <v>0</v>
      </c>
      <c r="BH276" s="142">
        <f t="shared" si="67"/>
        <v>0</v>
      </c>
      <c r="BI276" s="142">
        <f t="shared" si="68"/>
        <v>0</v>
      </c>
      <c r="BJ276" s="16" t="s">
        <v>77</v>
      </c>
      <c r="BK276" s="142">
        <f t="shared" si="69"/>
        <v>0</v>
      </c>
      <c r="BL276" s="16" t="s">
        <v>190</v>
      </c>
      <c r="BM276" s="141" t="s">
        <v>3525</v>
      </c>
    </row>
    <row r="277" spans="2:65" s="1" customFormat="1" ht="24.2" customHeight="1">
      <c r="B277" s="31"/>
      <c r="C277" s="130" t="s">
        <v>2057</v>
      </c>
      <c r="D277" s="130" t="s">
        <v>185</v>
      </c>
      <c r="E277" s="131" t="s">
        <v>3526</v>
      </c>
      <c r="F277" s="132" t="s">
        <v>3527</v>
      </c>
      <c r="G277" s="133" t="s">
        <v>286</v>
      </c>
      <c r="H277" s="134">
        <v>4</v>
      </c>
      <c r="I277" s="135"/>
      <c r="J277" s="136">
        <f t="shared" si="60"/>
        <v>0</v>
      </c>
      <c r="K277" s="132" t="s">
        <v>3066</v>
      </c>
      <c r="L277" s="31"/>
      <c r="M277" s="137" t="s">
        <v>19</v>
      </c>
      <c r="N277" s="138" t="s">
        <v>41</v>
      </c>
      <c r="P277" s="139">
        <f t="shared" si="61"/>
        <v>0</v>
      </c>
      <c r="Q277" s="139">
        <v>0</v>
      </c>
      <c r="R277" s="139">
        <f t="shared" si="62"/>
        <v>0</v>
      </c>
      <c r="S277" s="139">
        <v>0</v>
      </c>
      <c r="T277" s="140">
        <f t="shared" si="63"/>
        <v>0</v>
      </c>
      <c r="AR277" s="141" t="s">
        <v>190</v>
      </c>
      <c r="AT277" s="141" t="s">
        <v>185</v>
      </c>
      <c r="AU277" s="141" t="s">
        <v>79</v>
      </c>
      <c r="AY277" s="16" t="s">
        <v>182</v>
      </c>
      <c r="BE277" s="142">
        <f t="shared" si="64"/>
        <v>0</v>
      </c>
      <c r="BF277" s="142">
        <f t="shared" si="65"/>
        <v>0</v>
      </c>
      <c r="BG277" s="142">
        <f t="shared" si="66"/>
        <v>0</v>
      </c>
      <c r="BH277" s="142">
        <f t="shared" si="67"/>
        <v>0</v>
      </c>
      <c r="BI277" s="142">
        <f t="shared" si="68"/>
        <v>0</v>
      </c>
      <c r="BJ277" s="16" t="s">
        <v>77</v>
      </c>
      <c r="BK277" s="142">
        <f t="shared" si="69"/>
        <v>0</v>
      </c>
      <c r="BL277" s="16" t="s">
        <v>190</v>
      </c>
      <c r="BM277" s="141" t="s">
        <v>3528</v>
      </c>
    </row>
    <row r="278" spans="2:65" s="1" customFormat="1" ht="24.2" customHeight="1">
      <c r="B278" s="31"/>
      <c r="C278" s="130" t="s">
        <v>2061</v>
      </c>
      <c r="D278" s="130" t="s">
        <v>185</v>
      </c>
      <c r="E278" s="131" t="s">
        <v>3529</v>
      </c>
      <c r="F278" s="132" t="s">
        <v>3530</v>
      </c>
      <c r="G278" s="133" t="s">
        <v>286</v>
      </c>
      <c r="H278" s="134">
        <v>2</v>
      </c>
      <c r="I278" s="135"/>
      <c r="J278" s="136">
        <f t="shared" si="60"/>
        <v>0</v>
      </c>
      <c r="K278" s="132" t="s">
        <v>3066</v>
      </c>
      <c r="L278" s="31"/>
      <c r="M278" s="137" t="s">
        <v>19</v>
      </c>
      <c r="N278" s="138" t="s">
        <v>41</v>
      </c>
      <c r="P278" s="139">
        <f t="shared" si="61"/>
        <v>0</v>
      </c>
      <c r="Q278" s="139">
        <v>0</v>
      </c>
      <c r="R278" s="139">
        <f t="shared" si="62"/>
        <v>0</v>
      </c>
      <c r="S278" s="139">
        <v>0</v>
      </c>
      <c r="T278" s="140">
        <f t="shared" si="63"/>
        <v>0</v>
      </c>
      <c r="AR278" s="141" t="s">
        <v>190</v>
      </c>
      <c r="AT278" s="141" t="s">
        <v>185</v>
      </c>
      <c r="AU278" s="141" t="s">
        <v>79</v>
      </c>
      <c r="AY278" s="16" t="s">
        <v>182</v>
      </c>
      <c r="BE278" s="142">
        <f t="shared" si="64"/>
        <v>0</v>
      </c>
      <c r="BF278" s="142">
        <f t="shared" si="65"/>
        <v>0</v>
      </c>
      <c r="BG278" s="142">
        <f t="shared" si="66"/>
        <v>0</v>
      </c>
      <c r="BH278" s="142">
        <f t="shared" si="67"/>
        <v>0</v>
      </c>
      <c r="BI278" s="142">
        <f t="shared" si="68"/>
        <v>0</v>
      </c>
      <c r="BJ278" s="16" t="s">
        <v>77</v>
      </c>
      <c r="BK278" s="142">
        <f t="shared" si="69"/>
        <v>0</v>
      </c>
      <c r="BL278" s="16" t="s">
        <v>190</v>
      </c>
      <c r="BM278" s="141" t="s">
        <v>3531</v>
      </c>
    </row>
    <row r="279" spans="2:65" s="1" customFormat="1" ht="24.2" customHeight="1">
      <c r="B279" s="31"/>
      <c r="C279" s="130" t="s">
        <v>2065</v>
      </c>
      <c r="D279" s="130" t="s">
        <v>185</v>
      </c>
      <c r="E279" s="131" t="s">
        <v>3532</v>
      </c>
      <c r="F279" s="132" t="s">
        <v>3533</v>
      </c>
      <c r="G279" s="133" t="s">
        <v>286</v>
      </c>
      <c r="H279" s="134">
        <v>2</v>
      </c>
      <c r="I279" s="135"/>
      <c r="J279" s="136">
        <f t="shared" si="60"/>
        <v>0</v>
      </c>
      <c r="K279" s="132" t="s">
        <v>3066</v>
      </c>
      <c r="L279" s="31"/>
      <c r="M279" s="137" t="s">
        <v>19</v>
      </c>
      <c r="N279" s="138" t="s">
        <v>41</v>
      </c>
      <c r="P279" s="139">
        <f t="shared" si="61"/>
        <v>0</v>
      </c>
      <c r="Q279" s="139">
        <v>0</v>
      </c>
      <c r="R279" s="139">
        <f t="shared" si="62"/>
        <v>0</v>
      </c>
      <c r="S279" s="139">
        <v>0</v>
      </c>
      <c r="T279" s="140">
        <f t="shared" si="63"/>
        <v>0</v>
      </c>
      <c r="AR279" s="141" t="s">
        <v>190</v>
      </c>
      <c r="AT279" s="141" t="s">
        <v>185</v>
      </c>
      <c r="AU279" s="141" t="s">
        <v>79</v>
      </c>
      <c r="AY279" s="16" t="s">
        <v>182</v>
      </c>
      <c r="BE279" s="142">
        <f t="shared" si="64"/>
        <v>0</v>
      </c>
      <c r="BF279" s="142">
        <f t="shared" si="65"/>
        <v>0</v>
      </c>
      <c r="BG279" s="142">
        <f t="shared" si="66"/>
        <v>0</v>
      </c>
      <c r="BH279" s="142">
        <f t="shared" si="67"/>
        <v>0</v>
      </c>
      <c r="BI279" s="142">
        <f t="shared" si="68"/>
        <v>0</v>
      </c>
      <c r="BJ279" s="16" t="s">
        <v>77</v>
      </c>
      <c r="BK279" s="142">
        <f t="shared" si="69"/>
        <v>0</v>
      </c>
      <c r="BL279" s="16" t="s">
        <v>190</v>
      </c>
      <c r="BM279" s="141" t="s">
        <v>3534</v>
      </c>
    </row>
    <row r="280" spans="2:63" s="11" customFormat="1" ht="22.9" customHeight="1">
      <c r="B280" s="118"/>
      <c r="D280" s="119" t="s">
        <v>69</v>
      </c>
      <c r="E280" s="128" t="s">
        <v>3535</v>
      </c>
      <c r="F280" s="128" t="s">
        <v>3240</v>
      </c>
      <c r="I280" s="121"/>
      <c r="J280" s="129">
        <f>BK280</f>
        <v>0</v>
      </c>
      <c r="L280" s="118"/>
      <c r="M280" s="123"/>
      <c r="P280" s="124">
        <f>SUM(P281:P285)</f>
        <v>0</v>
      </c>
      <c r="R280" s="124">
        <f>SUM(R281:R285)</f>
        <v>0</v>
      </c>
      <c r="T280" s="125">
        <f>SUM(T281:T285)</f>
        <v>0</v>
      </c>
      <c r="AR280" s="119" t="s">
        <v>77</v>
      </c>
      <c r="AT280" s="126" t="s">
        <v>69</v>
      </c>
      <c r="AU280" s="126" t="s">
        <v>77</v>
      </c>
      <c r="AY280" s="119" t="s">
        <v>182</v>
      </c>
      <c r="BK280" s="127">
        <f>SUM(BK281:BK285)</f>
        <v>0</v>
      </c>
    </row>
    <row r="281" spans="2:65" s="1" customFormat="1" ht="24.2" customHeight="1">
      <c r="B281" s="31"/>
      <c r="C281" s="130" t="s">
        <v>2069</v>
      </c>
      <c r="D281" s="130" t="s">
        <v>185</v>
      </c>
      <c r="E281" s="131" t="s">
        <v>3536</v>
      </c>
      <c r="F281" s="132" t="s">
        <v>3537</v>
      </c>
      <c r="G281" s="133" t="s">
        <v>286</v>
      </c>
      <c r="H281" s="134">
        <v>23</v>
      </c>
      <c r="I281" s="135"/>
      <c r="J281" s="136">
        <f>ROUND(I281*H281,2)</f>
        <v>0</v>
      </c>
      <c r="K281" s="132" t="s">
        <v>3066</v>
      </c>
      <c r="L281" s="31"/>
      <c r="M281" s="137" t="s">
        <v>19</v>
      </c>
      <c r="N281" s="138" t="s">
        <v>41</v>
      </c>
      <c r="P281" s="139">
        <f>O281*H281</f>
        <v>0</v>
      </c>
      <c r="Q281" s="139">
        <v>0</v>
      </c>
      <c r="R281" s="139">
        <f>Q281*H281</f>
        <v>0</v>
      </c>
      <c r="S281" s="139">
        <v>0</v>
      </c>
      <c r="T281" s="140">
        <f>S281*H281</f>
        <v>0</v>
      </c>
      <c r="AR281" s="141" t="s">
        <v>190</v>
      </c>
      <c r="AT281" s="141" t="s">
        <v>185</v>
      </c>
      <c r="AU281" s="141" t="s">
        <v>79</v>
      </c>
      <c r="AY281" s="16" t="s">
        <v>182</v>
      </c>
      <c r="BE281" s="142">
        <f>IF(N281="základní",J281,0)</f>
        <v>0</v>
      </c>
      <c r="BF281" s="142">
        <f>IF(N281="snížená",J281,0)</f>
        <v>0</v>
      </c>
      <c r="BG281" s="142">
        <f>IF(N281="zákl. přenesená",J281,0)</f>
        <v>0</v>
      </c>
      <c r="BH281" s="142">
        <f>IF(N281="sníž. přenesená",J281,0)</f>
        <v>0</v>
      </c>
      <c r="BI281" s="142">
        <f>IF(N281="nulová",J281,0)</f>
        <v>0</v>
      </c>
      <c r="BJ281" s="16" t="s">
        <v>77</v>
      </c>
      <c r="BK281" s="142">
        <f>ROUND(I281*H281,2)</f>
        <v>0</v>
      </c>
      <c r="BL281" s="16" t="s">
        <v>190</v>
      </c>
      <c r="BM281" s="141" t="s">
        <v>3538</v>
      </c>
    </row>
    <row r="282" spans="2:65" s="1" customFormat="1" ht="37.9" customHeight="1">
      <c r="B282" s="31"/>
      <c r="C282" s="130" t="s">
        <v>2073</v>
      </c>
      <c r="D282" s="130" t="s">
        <v>185</v>
      </c>
      <c r="E282" s="131" t="s">
        <v>3539</v>
      </c>
      <c r="F282" s="132" t="s">
        <v>3540</v>
      </c>
      <c r="G282" s="133" t="s">
        <v>286</v>
      </c>
      <c r="H282" s="134">
        <v>2</v>
      </c>
      <c r="I282" s="135"/>
      <c r="J282" s="136">
        <f>ROUND(I282*H282,2)</f>
        <v>0</v>
      </c>
      <c r="K282" s="132" t="s">
        <v>3066</v>
      </c>
      <c r="L282" s="31"/>
      <c r="M282" s="137" t="s">
        <v>19</v>
      </c>
      <c r="N282" s="138" t="s">
        <v>41</v>
      </c>
      <c r="P282" s="139">
        <f>O282*H282</f>
        <v>0</v>
      </c>
      <c r="Q282" s="139">
        <v>0</v>
      </c>
      <c r="R282" s="139">
        <f>Q282*H282</f>
        <v>0</v>
      </c>
      <c r="S282" s="139">
        <v>0</v>
      </c>
      <c r="T282" s="140">
        <f>S282*H282</f>
        <v>0</v>
      </c>
      <c r="AR282" s="141" t="s">
        <v>190</v>
      </c>
      <c r="AT282" s="141" t="s">
        <v>185</v>
      </c>
      <c r="AU282" s="141" t="s">
        <v>79</v>
      </c>
      <c r="AY282" s="16" t="s">
        <v>182</v>
      </c>
      <c r="BE282" s="142">
        <f>IF(N282="základní",J282,0)</f>
        <v>0</v>
      </c>
      <c r="BF282" s="142">
        <f>IF(N282="snížená",J282,0)</f>
        <v>0</v>
      </c>
      <c r="BG282" s="142">
        <f>IF(N282="zákl. přenesená",J282,0)</f>
        <v>0</v>
      </c>
      <c r="BH282" s="142">
        <f>IF(N282="sníž. přenesená",J282,0)</f>
        <v>0</v>
      </c>
      <c r="BI282" s="142">
        <f>IF(N282="nulová",J282,0)</f>
        <v>0</v>
      </c>
      <c r="BJ282" s="16" t="s">
        <v>77</v>
      </c>
      <c r="BK282" s="142">
        <f>ROUND(I282*H282,2)</f>
        <v>0</v>
      </c>
      <c r="BL282" s="16" t="s">
        <v>190</v>
      </c>
      <c r="BM282" s="141" t="s">
        <v>3541</v>
      </c>
    </row>
    <row r="283" spans="2:65" s="1" customFormat="1" ht="24.2" customHeight="1">
      <c r="B283" s="31"/>
      <c r="C283" s="130" t="s">
        <v>2078</v>
      </c>
      <c r="D283" s="130" t="s">
        <v>185</v>
      </c>
      <c r="E283" s="131" t="s">
        <v>3542</v>
      </c>
      <c r="F283" s="132" t="s">
        <v>3543</v>
      </c>
      <c r="G283" s="133" t="s">
        <v>286</v>
      </c>
      <c r="H283" s="134">
        <v>21</v>
      </c>
      <c r="I283" s="135"/>
      <c r="J283" s="136">
        <f>ROUND(I283*H283,2)</f>
        <v>0</v>
      </c>
      <c r="K283" s="132" t="s">
        <v>3066</v>
      </c>
      <c r="L283" s="31"/>
      <c r="M283" s="137" t="s">
        <v>19</v>
      </c>
      <c r="N283" s="138" t="s">
        <v>41</v>
      </c>
      <c r="P283" s="139">
        <f>O283*H283</f>
        <v>0</v>
      </c>
      <c r="Q283" s="139">
        <v>0</v>
      </c>
      <c r="R283" s="139">
        <f>Q283*H283</f>
        <v>0</v>
      </c>
      <c r="S283" s="139">
        <v>0</v>
      </c>
      <c r="T283" s="140">
        <f>S283*H283</f>
        <v>0</v>
      </c>
      <c r="AR283" s="141" t="s">
        <v>190</v>
      </c>
      <c r="AT283" s="141" t="s">
        <v>185</v>
      </c>
      <c r="AU283" s="141" t="s">
        <v>79</v>
      </c>
      <c r="AY283" s="16" t="s">
        <v>182</v>
      </c>
      <c r="BE283" s="142">
        <f>IF(N283="základní",J283,0)</f>
        <v>0</v>
      </c>
      <c r="BF283" s="142">
        <f>IF(N283="snížená",J283,0)</f>
        <v>0</v>
      </c>
      <c r="BG283" s="142">
        <f>IF(N283="zákl. přenesená",J283,0)</f>
        <v>0</v>
      </c>
      <c r="BH283" s="142">
        <f>IF(N283="sníž. přenesená",J283,0)</f>
        <v>0</v>
      </c>
      <c r="BI283" s="142">
        <f>IF(N283="nulová",J283,0)</f>
        <v>0</v>
      </c>
      <c r="BJ283" s="16" t="s">
        <v>77</v>
      </c>
      <c r="BK283" s="142">
        <f>ROUND(I283*H283,2)</f>
        <v>0</v>
      </c>
      <c r="BL283" s="16" t="s">
        <v>190</v>
      </c>
      <c r="BM283" s="141" t="s">
        <v>3544</v>
      </c>
    </row>
    <row r="284" spans="2:65" s="1" customFormat="1" ht="16.5" customHeight="1">
      <c r="B284" s="31"/>
      <c r="C284" s="130" t="s">
        <v>2082</v>
      </c>
      <c r="D284" s="130" t="s">
        <v>185</v>
      </c>
      <c r="E284" s="131" t="s">
        <v>3545</v>
      </c>
      <c r="F284" s="132" t="s">
        <v>3546</v>
      </c>
      <c r="G284" s="133" t="s">
        <v>286</v>
      </c>
      <c r="H284" s="134">
        <v>6</v>
      </c>
      <c r="I284" s="135"/>
      <c r="J284" s="136">
        <f>ROUND(I284*H284,2)</f>
        <v>0</v>
      </c>
      <c r="K284" s="132" t="s">
        <v>3066</v>
      </c>
      <c r="L284" s="31"/>
      <c r="M284" s="137" t="s">
        <v>19</v>
      </c>
      <c r="N284" s="138" t="s">
        <v>41</v>
      </c>
      <c r="P284" s="139">
        <f>O284*H284</f>
        <v>0</v>
      </c>
      <c r="Q284" s="139">
        <v>0</v>
      </c>
      <c r="R284" s="139">
        <f>Q284*H284</f>
        <v>0</v>
      </c>
      <c r="S284" s="139">
        <v>0</v>
      </c>
      <c r="T284" s="140">
        <f>S284*H284</f>
        <v>0</v>
      </c>
      <c r="AR284" s="141" t="s">
        <v>190</v>
      </c>
      <c r="AT284" s="141" t="s">
        <v>185</v>
      </c>
      <c r="AU284" s="141" t="s">
        <v>79</v>
      </c>
      <c r="AY284" s="16" t="s">
        <v>182</v>
      </c>
      <c r="BE284" s="142">
        <f>IF(N284="základní",J284,0)</f>
        <v>0</v>
      </c>
      <c r="BF284" s="142">
        <f>IF(N284="snížená",J284,0)</f>
        <v>0</v>
      </c>
      <c r="BG284" s="142">
        <f>IF(N284="zákl. přenesená",J284,0)</f>
        <v>0</v>
      </c>
      <c r="BH284" s="142">
        <f>IF(N284="sníž. přenesená",J284,0)</f>
        <v>0</v>
      </c>
      <c r="BI284" s="142">
        <f>IF(N284="nulová",J284,0)</f>
        <v>0</v>
      </c>
      <c r="BJ284" s="16" t="s">
        <v>77</v>
      </c>
      <c r="BK284" s="142">
        <f>ROUND(I284*H284,2)</f>
        <v>0</v>
      </c>
      <c r="BL284" s="16" t="s">
        <v>190</v>
      </c>
      <c r="BM284" s="141" t="s">
        <v>3547</v>
      </c>
    </row>
    <row r="285" spans="2:65" s="1" customFormat="1" ht="16.5" customHeight="1">
      <c r="B285" s="31"/>
      <c r="C285" s="130" t="s">
        <v>767</v>
      </c>
      <c r="D285" s="130" t="s">
        <v>185</v>
      </c>
      <c r="E285" s="131" t="s">
        <v>3548</v>
      </c>
      <c r="F285" s="132" t="s">
        <v>3549</v>
      </c>
      <c r="G285" s="133" t="s">
        <v>286</v>
      </c>
      <c r="H285" s="134">
        <v>46</v>
      </c>
      <c r="I285" s="135"/>
      <c r="J285" s="136">
        <f>ROUND(I285*H285,2)</f>
        <v>0</v>
      </c>
      <c r="K285" s="132" t="s">
        <v>3066</v>
      </c>
      <c r="L285" s="31"/>
      <c r="M285" s="137" t="s">
        <v>19</v>
      </c>
      <c r="N285" s="138" t="s">
        <v>41</v>
      </c>
      <c r="P285" s="139">
        <f>O285*H285</f>
        <v>0</v>
      </c>
      <c r="Q285" s="139">
        <v>0</v>
      </c>
      <c r="R285" s="139">
        <f>Q285*H285</f>
        <v>0</v>
      </c>
      <c r="S285" s="139">
        <v>0</v>
      </c>
      <c r="T285" s="140">
        <f>S285*H285</f>
        <v>0</v>
      </c>
      <c r="AR285" s="141" t="s">
        <v>190</v>
      </c>
      <c r="AT285" s="141" t="s">
        <v>185</v>
      </c>
      <c r="AU285" s="141" t="s">
        <v>79</v>
      </c>
      <c r="AY285" s="16" t="s">
        <v>182</v>
      </c>
      <c r="BE285" s="142">
        <f>IF(N285="základní",J285,0)</f>
        <v>0</v>
      </c>
      <c r="BF285" s="142">
        <f>IF(N285="snížená",J285,0)</f>
        <v>0</v>
      </c>
      <c r="BG285" s="142">
        <f>IF(N285="zákl. přenesená",J285,0)</f>
        <v>0</v>
      </c>
      <c r="BH285" s="142">
        <f>IF(N285="sníž. přenesená",J285,0)</f>
        <v>0</v>
      </c>
      <c r="BI285" s="142">
        <f>IF(N285="nulová",J285,0)</f>
        <v>0</v>
      </c>
      <c r="BJ285" s="16" t="s">
        <v>77</v>
      </c>
      <c r="BK285" s="142">
        <f>ROUND(I285*H285,2)</f>
        <v>0</v>
      </c>
      <c r="BL285" s="16" t="s">
        <v>190</v>
      </c>
      <c r="BM285" s="141" t="s">
        <v>3550</v>
      </c>
    </row>
    <row r="286" spans="2:63" s="11" customFormat="1" ht="22.9" customHeight="1">
      <c r="B286" s="118"/>
      <c r="D286" s="119" t="s">
        <v>69</v>
      </c>
      <c r="E286" s="128" t="s">
        <v>3551</v>
      </c>
      <c r="F286" s="128" t="s">
        <v>3552</v>
      </c>
      <c r="I286" s="121"/>
      <c r="J286" s="129">
        <f>BK286</f>
        <v>0</v>
      </c>
      <c r="L286" s="118"/>
      <c r="M286" s="123"/>
      <c r="P286" s="124">
        <f>SUM(P287:P301)</f>
        <v>0</v>
      </c>
      <c r="R286" s="124">
        <f>SUM(R287:R301)</f>
        <v>0</v>
      </c>
      <c r="T286" s="125">
        <f>SUM(T287:T301)</f>
        <v>0</v>
      </c>
      <c r="AR286" s="119" t="s">
        <v>79</v>
      </c>
      <c r="AT286" s="126" t="s">
        <v>69</v>
      </c>
      <c r="AU286" s="126" t="s">
        <v>77</v>
      </c>
      <c r="AY286" s="119" t="s">
        <v>182</v>
      </c>
      <c r="BK286" s="127">
        <f>SUM(BK287:BK301)</f>
        <v>0</v>
      </c>
    </row>
    <row r="287" spans="2:65" s="1" customFormat="1" ht="37.9" customHeight="1">
      <c r="B287" s="31"/>
      <c r="C287" s="130" t="s">
        <v>2436</v>
      </c>
      <c r="D287" s="130" t="s">
        <v>185</v>
      </c>
      <c r="E287" s="131" t="s">
        <v>3553</v>
      </c>
      <c r="F287" s="132" t="s">
        <v>3554</v>
      </c>
      <c r="G287" s="133" t="s">
        <v>286</v>
      </c>
      <c r="H287" s="134">
        <v>1</v>
      </c>
      <c r="I287" s="135"/>
      <c r="J287" s="136">
        <f aca="true" t="shared" si="70" ref="J287:J301">ROUND(I287*H287,2)</f>
        <v>0</v>
      </c>
      <c r="K287" s="132" t="s">
        <v>3066</v>
      </c>
      <c r="L287" s="31"/>
      <c r="M287" s="137" t="s">
        <v>19</v>
      </c>
      <c r="N287" s="138" t="s">
        <v>41</v>
      </c>
      <c r="P287" s="139">
        <f aca="true" t="shared" si="71" ref="P287:P301">O287*H287</f>
        <v>0</v>
      </c>
      <c r="Q287" s="139">
        <v>0</v>
      </c>
      <c r="R287" s="139">
        <f aca="true" t="shared" si="72" ref="R287:R301">Q287*H287</f>
        <v>0</v>
      </c>
      <c r="S287" s="139">
        <v>0</v>
      </c>
      <c r="T287" s="140">
        <f aca="true" t="shared" si="73" ref="T287:T301">S287*H287</f>
        <v>0</v>
      </c>
      <c r="AR287" s="141" t="s">
        <v>190</v>
      </c>
      <c r="AT287" s="141" t="s">
        <v>185</v>
      </c>
      <c r="AU287" s="141" t="s">
        <v>79</v>
      </c>
      <c r="AY287" s="16" t="s">
        <v>182</v>
      </c>
      <c r="BE287" s="142">
        <f aca="true" t="shared" si="74" ref="BE287:BE301">IF(N287="základní",J287,0)</f>
        <v>0</v>
      </c>
      <c r="BF287" s="142">
        <f aca="true" t="shared" si="75" ref="BF287:BF301">IF(N287="snížená",J287,0)</f>
        <v>0</v>
      </c>
      <c r="BG287" s="142">
        <f aca="true" t="shared" si="76" ref="BG287:BG301">IF(N287="zákl. přenesená",J287,0)</f>
        <v>0</v>
      </c>
      <c r="BH287" s="142">
        <f aca="true" t="shared" si="77" ref="BH287:BH301">IF(N287="sníž. přenesená",J287,0)</f>
        <v>0</v>
      </c>
      <c r="BI287" s="142">
        <f aca="true" t="shared" si="78" ref="BI287:BI301">IF(N287="nulová",J287,0)</f>
        <v>0</v>
      </c>
      <c r="BJ287" s="16" t="s">
        <v>77</v>
      </c>
      <c r="BK287" s="142">
        <f aca="true" t="shared" si="79" ref="BK287:BK301">ROUND(I287*H287,2)</f>
        <v>0</v>
      </c>
      <c r="BL287" s="16" t="s">
        <v>190</v>
      </c>
      <c r="BM287" s="141" t="s">
        <v>3555</v>
      </c>
    </row>
    <row r="288" spans="2:65" s="1" customFormat="1" ht="37.9" customHeight="1">
      <c r="B288" s="31"/>
      <c r="C288" s="130" t="s">
        <v>2315</v>
      </c>
      <c r="D288" s="130" t="s">
        <v>185</v>
      </c>
      <c r="E288" s="131" t="s">
        <v>3556</v>
      </c>
      <c r="F288" s="132" t="s">
        <v>3557</v>
      </c>
      <c r="G288" s="133" t="s">
        <v>286</v>
      </c>
      <c r="H288" s="134">
        <v>1</v>
      </c>
      <c r="I288" s="135"/>
      <c r="J288" s="136">
        <f t="shared" si="70"/>
        <v>0</v>
      </c>
      <c r="K288" s="132" t="s">
        <v>3066</v>
      </c>
      <c r="L288" s="31"/>
      <c r="M288" s="137" t="s">
        <v>19</v>
      </c>
      <c r="N288" s="138" t="s">
        <v>41</v>
      </c>
      <c r="P288" s="139">
        <f t="shared" si="71"/>
        <v>0</v>
      </c>
      <c r="Q288" s="139">
        <v>0</v>
      </c>
      <c r="R288" s="139">
        <f t="shared" si="72"/>
        <v>0</v>
      </c>
      <c r="S288" s="139">
        <v>0</v>
      </c>
      <c r="T288" s="140">
        <f t="shared" si="73"/>
        <v>0</v>
      </c>
      <c r="AR288" s="141" t="s">
        <v>190</v>
      </c>
      <c r="AT288" s="141" t="s">
        <v>185</v>
      </c>
      <c r="AU288" s="141" t="s">
        <v>79</v>
      </c>
      <c r="AY288" s="16" t="s">
        <v>182</v>
      </c>
      <c r="BE288" s="142">
        <f t="shared" si="74"/>
        <v>0</v>
      </c>
      <c r="BF288" s="142">
        <f t="shared" si="75"/>
        <v>0</v>
      </c>
      <c r="BG288" s="142">
        <f t="shared" si="76"/>
        <v>0</v>
      </c>
      <c r="BH288" s="142">
        <f t="shared" si="77"/>
        <v>0</v>
      </c>
      <c r="BI288" s="142">
        <f t="shared" si="78"/>
        <v>0</v>
      </c>
      <c r="BJ288" s="16" t="s">
        <v>77</v>
      </c>
      <c r="BK288" s="142">
        <f t="shared" si="79"/>
        <v>0</v>
      </c>
      <c r="BL288" s="16" t="s">
        <v>190</v>
      </c>
      <c r="BM288" s="141" t="s">
        <v>3558</v>
      </c>
    </row>
    <row r="289" spans="2:65" s="1" customFormat="1" ht="37.9" customHeight="1">
      <c r="B289" s="31"/>
      <c r="C289" s="130" t="s">
        <v>2443</v>
      </c>
      <c r="D289" s="130" t="s">
        <v>185</v>
      </c>
      <c r="E289" s="131" t="s">
        <v>3559</v>
      </c>
      <c r="F289" s="132" t="s">
        <v>3560</v>
      </c>
      <c r="G289" s="133" t="s">
        <v>286</v>
      </c>
      <c r="H289" s="134">
        <v>2</v>
      </c>
      <c r="I289" s="135"/>
      <c r="J289" s="136">
        <f t="shared" si="70"/>
        <v>0</v>
      </c>
      <c r="K289" s="132" t="s">
        <v>3066</v>
      </c>
      <c r="L289" s="31"/>
      <c r="M289" s="137" t="s">
        <v>19</v>
      </c>
      <c r="N289" s="138" t="s">
        <v>41</v>
      </c>
      <c r="P289" s="139">
        <f t="shared" si="71"/>
        <v>0</v>
      </c>
      <c r="Q289" s="139">
        <v>0</v>
      </c>
      <c r="R289" s="139">
        <f t="shared" si="72"/>
        <v>0</v>
      </c>
      <c r="S289" s="139">
        <v>0</v>
      </c>
      <c r="T289" s="140">
        <f t="shared" si="73"/>
        <v>0</v>
      </c>
      <c r="AR289" s="141" t="s">
        <v>190</v>
      </c>
      <c r="AT289" s="141" t="s">
        <v>185</v>
      </c>
      <c r="AU289" s="141" t="s">
        <v>79</v>
      </c>
      <c r="AY289" s="16" t="s">
        <v>182</v>
      </c>
      <c r="BE289" s="142">
        <f t="shared" si="74"/>
        <v>0</v>
      </c>
      <c r="BF289" s="142">
        <f t="shared" si="75"/>
        <v>0</v>
      </c>
      <c r="BG289" s="142">
        <f t="shared" si="76"/>
        <v>0</v>
      </c>
      <c r="BH289" s="142">
        <f t="shared" si="77"/>
        <v>0</v>
      </c>
      <c r="BI289" s="142">
        <f t="shared" si="78"/>
        <v>0</v>
      </c>
      <c r="BJ289" s="16" t="s">
        <v>77</v>
      </c>
      <c r="BK289" s="142">
        <f t="shared" si="79"/>
        <v>0</v>
      </c>
      <c r="BL289" s="16" t="s">
        <v>190</v>
      </c>
      <c r="BM289" s="141" t="s">
        <v>3561</v>
      </c>
    </row>
    <row r="290" spans="2:65" s="1" customFormat="1" ht="37.9" customHeight="1">
      <c r="B290" s="31"/>
      <c r="C290" s="130" t="s">
        <v>2318</v>
      </c>
      <c r="D290" s="130" t="s">
        <v>185</v>
      </c>
      <c r="E290" s="131" t="s">
        <v>3562</v>
      </c>
      <c r="F290" s="132" t="s">
        <v>3563</v>
      </c>
      <c r="G290" s="133" t="s">
        <v>286</v>
      </c>
      <c r="H290" s="134">
        <v>1</v>
      </c>
      <c r="I290" s="135"/>
      <c r="J290" s="136">
        <f t="shared" si="70"/>
        <v>0</v>
      </c>
      <c r="K290" s="132" t="s">
        <v>3066</v>
      </c>
      <c r="L290" s="31"/>
      <c r="M290" s="137" t="s">
        <v>19</v>
      </c>
      <c r="N290" s="138" t="s">
        <v>41</v>
      </c>
      <c r="P290" s="139">
        <f t="shared" si="71"/>
        <v>0</v>
      </c>
      <c r="Q290" s="139">
        <v>0</v>
      </c>
      <c r="R290" s="139">
        <f t="shared" si="72"/>
        <v>0</v>
      </c>
      <c r="S290" s="139">
        <v>0</v>
      </c>
      <c r="T290" s="140">
        <f t="shared" si="73"/>
        <v>0</v>
      </c>
      <c r="AR290" s="141" t="s">
        <v>190</v>
      </c>
      <c r="AT290" s="141" t="s">
        <v>185</v>
      </c>
      <c r="AU290" s="141" t="s">
        <v>79</v>
      </c>
      <c r="AY290" s="16" t="s">
        <v>182</v>
      </c>
      <c r="BE290" s="142">
        <f t="shared" si="74"/>
        <v>0</v>
      </c>
      <c r="BF290" s="142">
        <f t="shared" si="75"/>
        <v>0</v>
      </c>
      <c r="BG290" s="142">
        <f t="shared" si="76"/>
        <v>0</v>
      </c>
      <c r="BH290" s="142">
        <f t="shared" si="77"/>
        <v>0</v>
      </c>
      <c r="BI290" s="142">
        <f t="shared" si="78"/>
        <v>0</v>
      </c>
      <c r="BJ290" s="16" t="s">
        <v>77</v>
      </c>
      <c r="BK290" s="142">
        <f t="shared" si="79"/>
        <v>0</v>
      </c>
      <c r="BL290" s="16" t="s">
        <v>190</v>
      </c>
      <c r="BM290" s="141" t="s">
        <v>3564</v>
      </c>
    </row>
    <row r="291" spans="2:65" s="1" customFormat="1" ht="37.9" customHeight="1">
      <c r="B291" s="31"/>
      <c r="C291" s="130" t="s">
        <v>2450</v>
      </c>
      <c r="D291" s="130" t="s">
        <v>185</v>
      </c>
      <c r="E291" s="131" t="s">
        <v>3565</v>
      </c>
      <c r="F291" s="132" t="s">
        <v>3566</v>
      </c>
      <c r="G291" s="133" t="s">
        <v>286</v>
      </c>
      <c r="H291" s="134">
        <v>1</v>
      </c>
      <c r="I291" s="135"/>
      <c r="J291" s="136">
        <f t="shared" si="70"/>
        <v>0</v>
      </c>
      <c r="K291" s="132" t="s">
        <v>3066</v>
      </c>
      <c r="L291" s="31"/>
      <c r="M291" s="137" t="s">
        <v>19</v>
      </c>
      <c r="N291" s="138" t="s">
        <v>41</v>
      </c>
      <c r="P291" s="139">
        <f t="shared" si="71"/>
        <v>0</v>
      </c>
      <c r="Q291" s="139">
        <v>0</v>
      </c>
      <c r="R291" s="139">
        <f t="shared" si="72"/>
        <v>0</v>
      </c>
      <c r="S291" s="139">
        <v>0</v>
      </c>
      <c r="T291" s="140">
        <f t="shared" si="73"/>
        <v>0</v>
      </c>
      <c r="AR291" s="141" t="s">
        <v>190</v>
      </c>
      <c r="AT291" s="141" t="s">
        <v>185</v>
      </c>
      <c r="AU291" s="141" t="s">
        <v>79</v>
      </c>
      <c r="AY291" s="16" t="s">
        <v>182</v>
      </c>
      <c r="BE291" s="142">
        <f t="shared" si="74"/>
        <v>0</v>
      </c>
      <c r="BF291" s="142">
        <f t="shared" si="75"/>
        <v>0</v>
      </c>
      <c r="BG291" s="142">
        <f t="shared" si="76"/>
        <v>0</v>
      </c>
      <c r="BH291" s="142">
        <f t="shared" si="77"/>
        <v>0</v>
      </c>
      <c r="BI291" s="142">
        <f t="shared" si="78"/>
        <v>0</v>
      </c>
      <c r="BJ291" s="16" t="s">
        <v>77</v>
      </c>
      <c r="BK291" s="142">
        <f t="shared" si="79"/>
        <v>0</v>
      </c>
      <c r="BL291" s="16" t="s">
        <v>190</v>
      </c>
      <c r="BM291" s="141" t="s">
        <v>3567</v>
      </c>
    </row>
    <row r="292" spans="2:65" s="1" customFormat="1" ht="37.9" customHeight="1">
      <c r="B292" s="31"/>
      <c r="C292" s="130" t="s">
        <v>2319</v>
      </c>
      <c r="D292" s="130" t="s">
        <v>185</v>
      </c>
      <c r="E292" s="131" t="s">
        <v>3568</v>
      </c>
      <c r="F292" s="132" t="s">
        <v>3569</v>
      </c>
      <c r="G292" s="133" t="s">
        <v>286</v>
      </c>
      <c r="H292" s="134">
        <v>2</v>
      </c>
      <c r="I292" s="135"/>
      <c r="J292" s="136">
        <f t="shared" si="70"/>
        <v>0</v>
      </c>
      <c r="K292" s="132" t="s">
        <v>3066</v>
      </c>
      <c r="L292" s="31"/>
      <c r="M292" s="137" t="s">
        <v>19</v>
      </c>
      <c r="N292" s="138" t="s">
        <v>41</v>
      </c>
      <c r="P292" s="139">
        <f t="shared" si="71"/>
        <v>0</v>
      </c>
      <c r="Q292" s="139">
        <v>0</v>
      </c>
      <c r="R292" s="139">
        <f t="shared" si="72"/>
        <v>0</v>
      </c>
      <c r="S292" s="139">
        <v>0</v>
      </c>
      <c r="T292" s="140">
        <f t="shared" si="73"/>
        <v>0</v>
      </c>
      <c r="AR292" s="141" t="s">
        <v>190</v>
      </c>
      <c r="AT292" s="141" t="s">
        <v>185</v>
      </c>
      <c r="AU292" s="141" t="s">
        <v>79</v>
      </c>
      <c r="AY292" s="16" t="s">
        <v>182</v>
      </c>
      <c r="BE292" s="142">
        <f t="shared" si="74"/>
        <v>0</v>
      </c>
      <c r="BF292" s="142">
        <f t="shared" si="75"/>
        <v>0</v>
      </c>
      <c r="BG292" s="142">
        <f t="shared" si="76"/>
        <v>0</v>
      </c>
      <c r="BH292" s="142">
        <f t="shared" si="77"/>
        <v>0</v>
      </c>
      <c r="BI292" s="142">
        <f t="shared" si="78"/>
        <v>0</v>
      </c>
      <c r="BJ292" s="16" t="s">
        <v>77</v>
      </c>
      <c r="BK292" s="142">
        <f t="shared" si="79"/>
        <v>0</v>
      </c>
      <c r="BL292" s="16" t="s">
        <v>190</v>
      </c>
      <c r="BM292" s="141" t="s">
        <v>3570</v>
      </c>
    </row>
    <row r="293" spans="2:65" s="1" customFormat="1" ht="37.9" customHeight="1">
      <c r="B293" s="31"/>
      <c r="C293" s="130" t="s">
        <v>2457</v>
      </c>
      <c r="D293" s="130" t="s">
        <v>185</v>
      </c>
      <c r="E293" s="131" t="s">
        <v>3571</v>
      </c>
      <c r="F293" s="132" t="s">
        <v>3572</v>
      </c>
      <c r="G293" s="133" t="s">
        <v>286</v>
      </c>
      <c r="H293" s="134">
        <v>1</v>
      </c>
      <c r="I293" s="135"/>
      <c r="J293" s="136">
        <f t="shared" si="70"/>
        <v>0</v>
      </c>
      <c r="K293" s="132" t="s">
        <v>3066</v>
      </c>
      <c r="L293" s="31"/>
      <c r="M293" s="137" t="s">
        <v>19</v>
      </c>
      <c r="N293" s="138" t="s">
        <v>41</v>
      </c>
      <c r="P293" s="139">
        <f t="shared" si="71"/>
        <v>0</v>
      </c>
      <c r="Q293" s="139">
        <v>0</v>
      </c>
      <c r="R293" s="139">
        <f t="shared" si="72"/>
        <v>0</v>
      </c>
      <c r="S293" s="139">
        <v>0</v>
      </c>
      <c r="T293" s="140">
        <f t="shared" si="73"/>
        <v>0</v>
      </c>
      <c r="AR293" s="141" t="s">
        <v>190</v>
      </c>
      <c r="AT293" s="141" t="s">
        <v>185</v>
      </c>
      <c r="AU293" s="141" t="s">
        <v>79</v>
      </c>
      <c r="AY293" s="16" t="s">
        <v>182</v>
      </c>
      <c r="BE293" s="142">
        <f t="shared" si="74"/>
        <v>0</v>
      </c>
      <c r="BF293" s="142">
        <f t="shared" si="75"/>
        <v>0</v>
      </c>
      <c r="BG293" s="142">
        <f t="shared" si="76"/>
        <v>0</v>
      </c>
      <c r="BH293" s="142">
        <f t="shared" si="77"/>
        <v>0</v>
      </c>
      <c r="BI293" s="142">
        <f t="shared" si="78"/>
        <v>0</v>
      </c>
      <c r="BJ293" s="16" t="s">
        <v>77</v>
      </c>
      <c r="BK293" s="142">
        <f t="shared" si="79"/>
        <v>0</v>
      </c>
      <c r="BL293" s="16" t="s">
        <v>190</v>
      </c>
      <c r="BM293" s="141" t="s">
        <v>3573</v>
      </c>
    </row>
    <row r="294" spans="2:65" s="1" customFormat="1" ht="37.9" customHeight="1">
      <c r="B294" s="31"/>
      <c r="C294" s="130" t="s">
        <v>2320</v>
      </c>
      <c r="D294" s="130" t="s">
        <v>185</v>
      </c>
      <c r="E294" s="131" t="s">
        <v>3574</v>
      </c>
      <c r="F294" s="132" t="s">
        <v>3575</v>
      </c>
      <c r="G294" s="133" t="s">
        <v>286</v>
      </c>
      <c r="H294" s="134">
        <v>1</v>
      </c>
      <c r="I294" s="135"/>
      <c r="J294" s="136">
        <f t="shared" si="70"/>
        <v>0</v>
      </c>
      <c r="K294" s="132" t="s">
        <v>3066</v>
      </c>
      <c r="L294" s="31"/>
      <c r="M294" s="137" t="s">
        <v>19</v>
      </c>
      <c r="N294" s="138" t="s">
        <v>41</v>
      </c>
      <c r="P294" s="139">
        <f t="shared" si="71"/>
        <v>0</v>
      </c>
      <c r="Q294" s="139">
        <v>0</v>
      </c>
      <c r="R294" s="139">
        <f t="shared" si="72"/>
        <v>0</v>
      </c>
      <c r="S294" s="139">
        <v>0</v>
      </c>
      <c r="T294" s="140">
        <f t="shared" si="73"/>
        <v>0</v>
      </c>
      <c r="AR294" s="141" t="s">
        <v>190</v>
      </c>
      <c r="AT294" s="141" t="s">
        <v>185</v>
      </c>
      <c r="AU294" s="141" t="s">
        <v>79</v>
      </c>
      <c r="AY294" s="16" t="s">
        <v>182</v>
      </c>
      <c r="BE294" s="142">
        <f t="shared" si="74"/>
        <v>0</v>
      </c>
      <c r="BF294" s="142">
        <f t="shared" si="75"/>
        <v>0</v>
      </c>
      <c r="BG294" s="142">
        <f t="shared" si="76"/>
        <v>0</v>
      </c>
      <c r="BH294" s="142">
        <f t="shared" si="77"/>
        <v>0</v>
      </c>
      <c r="BI294" s="142">
        <f t="shared" si="78"/>
        <v>0</v>
      </c>
      <c r="BJ294" s="16" t="s">
        <v>77</v>
      </c>
      <c r="BK294" s="142">
        <f t="shared" si="79"/>
        <v>0</v>
      </c>
      <c r="BL294" s="16" t="s">
        <v>190</v>
      </c>
      <c r="BM294" s="141" t="s">
        <v>3576</v>
      </c>
    </row>
    <row r="295" spans="2:65" s="1" customFormat="1" ht="37.9" customHeight="1">
      <c r="B295" s="31"/>
      <c r="C295" s="130" t="s">
        <v>2464</v>
      </c>
      <c r="D295" s="130" t="s">
        <v>185</v>
      </c>
      <c r="E295" s="131" t="s">
        <v>3577</v>
      </c>
      <c r="F295" s="132" t="s">
        <v>3578</v>
      </c>
      <c r="G295" s="133" t="s">
        <v>286</v>
      </c>
      <c r="H295" s="134">
        <v>1</v>
      </c>
      <c r="I295" s="135"/>
      <c r="J295" s="136">
        <f t="shared" si="70"/>
        <v>0</v>
      </c>
      <c r="K295" s="132" t="s">
        <v>3066</v>
      </c>
      <c r="L295" s="31"/>
      <c r="M295" s="137" t="s">
        <v>19</v>
      </c>
      <c r="N295" s="138" t="s">
        <v>41</v>
      </c>
      <c r="P295" s="139">
        <f t="shared" si="71"/>
        <v>0</v>
      </c>
      <c r="Q295" s="139">
        <v>0</v>
      </c>
      <c r="R295" s="139">
        <f t="shared" si="72"/>
        <v>0</v>
      </c>
      <c r="S295" s="139">
        <v>0</v>
      </c>
      <c r="T295" s="140">
        <f t="shared" si="73"/>
        <v>0</v>
      </c>
      <c r="AR295" s="141" t="s">
        <v>190</v>
      </c>
      <c r="AT295" s="141" t="s">
        <v>185</v>
      </c>
      <c r="AU295" s="141" t="s">
        <v>79</v>
      </c>
      <c r="AY295" s="16" t="s">
        <v>182</v>
      </c>
      <c r="BE295" s="142">
        <f t="shared" si="74"/>
        <v>0</v>
      </c>
      <c r="BF295" s="142">
        <f t="shared" si="75"/>
        <v>0</v>
      </c>
      <c r="BG295" s="142">
        <f t="shared" si="76"/>
        <v>0</v>
      </c>
      <c r="BH295" s="142">
        <f t="shared" si="77"/>
        <v>0</v>
      </c>
      <c r="BI295" s="142">
        <f t="shared" si="78"/>
        <v>0</v>
      </c>
      <c r="BJ295" s="16" t="s">
        <v>77</v>
      </c>
      <c r="BK295" s="142">
        <f t="shared" si="79"/>
        <v>0</v>
      </c>
      <c r="BL295" s="16" t="s">
        <v>190</v>
      </c>
      <c r="BM295" s="141" t="s">
        <v>3579</v>
      </c>
    </row>
    <row r="296" spans="2:65" s="1" customFormat="1" ht="37.9" customHeight="1">
      <c r="B296" s="31"/>
      <c r="C296" s="130" t="s">
        <v>2321</v>
      </c>
      <c r="D296" s="130" t="s">
        <v>185</v>
      </c>
      <c r="E296" s="131" t="s">
        <v>3580</v>
      </c>
      <c r="F296" s="132" t="s">
        <v>3581</v>
      </c>
      <c r="G296" s="133" t="s">
        <v>286</v>
      </c>
      <c r="H296" s="134">
        <v>2</v>
      </c>
      <c r="I296" s="135"/>
      <c r="J296" s="136">
        <f t="shared" si="70"/>
        <v>0</v>
      </c>
      <c r="K296" s="132" t="s">
        <v>3066</v>
      </c>
      <c r="L296" s="31"/>
      <c r="M296" s="137" t="s">
        <v>19</v>
      </c>
      <c r="N296" s="138" t="s">
        <v>41</v>
      </c>
      <c r="P296" s="139">
        <f t="shared" si="71"/>
        <v>0</v>
      </c>
      <c r="Q296" s="139">
        <v>0</v>
      </c>
      <c r="R296" s="139">
        <f t="shared" si="72"/>
        <v>0</v>
      </c>
      <c r="S296" s="139">
        <v>0</v>
      </c>
      <c r="T296" s="140">
        <f t="shared" si="73"/>
        <v>0</v>
      </c>
      <c r="AR296" s="141" t="s">
        <v>190</v>
      </c>
      <c r="AT296" s="141" t="s">
        <v>185</v>
      </c>
      <c r="AU296" s="141" t="s">
        <v>79</v>
      </c>
      <c r="AY296" s="16" t="s">
        <v>182</v>
      </c>
      <c r="BE296" s="142">
        <f t="shared" si="74"/>
        <v>0</v>
      </c>
      <c r="BF296" s="142">
        <f t="shared" si="75"/>
        <v>0</v>
      </c>
      <c r="BG296" s="142">
        <f t="shared" si="76"/>
        <v>0</v>
      </c>
      <c r="BH296" s="142">
        <f t="shared" si="77"/>
        <v>0</v>
      </c>
      <c r="BI296" s="142">
        <f t="shared" si="78"/>
        <v>0</v>
      </c>
      <c r="BJ296" s="16" t="s">
        <v>77</v>
      </c>
      <c r="BK296" s="142">
        <f t="shared" si="79"/>
        <v>0</v>
      </c>
      <c r="BL296" s="16" t="s">
        <v>190</v>
      </c>
      <c r="BM296" s="141" t="s">
        <v>3582</v>
      </c>
    </row>
    <row r="297" spans="2:65" s="1" customFormat="1" ht="37.9" customHeight="1">
      <c r="B297" s="31"/>
      <c r="C297" s="130" t="s">
        <v>2471</v>
      </c>
      <c r="D297" s="130" t="s">
        <v>185</v>
      </c>
      <c r="E297" s="131" t="s">
        <v>3583</v>
      </c>
      <c r="F297" s="132" t="s">
        <v>3584</v>
      </c>
      <c r="G297" s="133" t="s">
        <v>286</v>
      </c>
      <c r="H297" s="134">
        <v>8</v>
      </c>
      <c r="I297" s="135"/>
      <c r="J297" s="136">
        <f t="shared" si="70"/>
        <v>0</v>
      </c>
      <c r="K297" s="132" t="s">
        <v>3066</v>
      </c>
      <c r="L297" s="31"/>
      <c r="M297" s="137" t="s">
        <v>19</v>
      </c>
      <c r="N297" s="138" t="s">
        <v>41</v>
      </c>
      <c r="P297" s="139">
        <f t="shared" si="71"/>
        <v>0</v>
      </c>
      <c r="Q297" s="139">
        <v>0</v>
      </c>
      <c r="R297" s="139">
        <f t="shared" si="72"/>
        <v>0</v>
      </c>
      <c r="S297" s="139">
        <v>0</v>
      </c>
      <c r="T297" s="140">
        <f t="shared" si="73"/>
        <v>0</v>
      </c>
      <c r="AR297" s="141" t="s">
        <v>190</v>
      </c>
      <c r="AT297" s="141" t="s">
        <v>185</v>
      </c>
      <c r="AU297" s="141" t="s">
        <v>79</v>
      </c>
      <c r="AY297" s="16" t="s">
        <v>182</v>
      </c>
      <c r="BE297" s="142">
        <f t="shared" si="74"/>
        <v>0</v>
      </c>
      <c r="BF297" s="142">
        <f t="shared" si="75"/>
        <v>0</v>
      </c>
      <c r="BG297" s="142">
        <f t="shared" si="76"/>
        <v>0</v>
      </c>
      <c r="BH297" s="142">
        <f t="shared" si="77"/>
        <v>0</v>
      </c>
      <c r="BI297" s="142">
        <f t="shared" si="78"/>
        <v>0</v>
      </c>
      <c r="BJ297" s="16" t="s">
        <v>77</v>
      </c>
      <c r="BK297" s="142">
        <f t="shared" si="79"/>
        <v>0</v>
      </c>
      <c r="BL297" s="16" t="s">
        <v>190</v>
      </c>
      <c r="BM297" s="141" t="s">
        <v>3585</v>
      </c>
    </row>
    <row r="298" spans="2:65" s="1" customFormat="1" ht="16.5" customHeight="1">
      <c r="B298" s="31"/>
      <c r="C298" s="130" t="s">
        <v>2322</v>
      </c>
      <c r="D298" s="130" t="s">
        <v>185</v>
      </c>
      <c r="E298" s="131" t="s">
        <v>3586</v>
      </c>
      <c r="F298" s="132" t="s">
        <v>3587</v>
      </c>
      <c r="G298" s="133" t="s">
        <v>286</v>
      </c>
      <c r="H298" s="134">
        <v>1</v>
      </c>
      <c r="I298" s="135"/>
      <c r="J298" s="136">
        <f t="shared" si="70"/>
        <v>0</v>
      </c>
      <c r="K298" s="132" t="s">
        <v>3066</v>
      </c>
      <c r="L298" s="31"/>
      <c r="M298" s="137" t="s">
        <v>19</v>
      </c>
      <c r="N298" s="138" t="s">
        <v>41</v>
      </c>
      <c r="P298" s="139">
        <f t="shared" si="71"/>
        <v>0</v>
      </c>
      <c r="Q298" s="139">
        <v>0</v>
      </c>
      <c r="R298" s="139">
        <f t="shared" si="72"/>
        <v>0</v>
      </c>
      <c r="S298" s="139">
        <v>0</v>
      </c>
      <c r="T298" s="140">
        <f t="shared" si="73"/>
        <v>0</v>
      </c>
      <c r="AR298" s="141" t="s">
        <v>190</v>
      </c>
      <c r="AT298" s="141" t="s">
        <v>185</v>
      </c>
      <c r="AU298" s="141" t="s">
        <v>79</v>
      </c>
      <c r="AY298" s="16" t="s">
        <v>182</v>
      </c>
      <c r="BE298" s="142">
        <f t="shared" si="74"/>
        <v>0</v>
      </c>
      <c r="BF298" s="142">
        <f t="shared" si="75"/>
        <v>0</v>
      </c>
      <c r="BG298" s="142">
        <f t="shared" si="76"/>
        <v>0</v>
      </c>
      <c r="BH298" s="142">
        <f t="shared" si="77"/>
        <v>0</v>
      </c>
      <c r="BI298" s="142">
        <f t="shared" si="78"/>
        <v>0</v>
      </c>
      <c r="BJ298" s="16" t="s">
        <v>77</v>
      </c>
      <c r="BK298" s="142">
        <f t="shared" si="79"/>
        <v>0</v>
      </c>
      <c r="BL298" s="16" t="s">
        <v>190</v>
      </c>
      <c r="BM298" s="141" t="s">
        <v>3588</v>
      </c>
    </row>
    <row r="299" spans="2:65" s="1" customFormat="1" ht="16.5" customHeight="1">
      <c r="B299" s="31"/>
      <c r="C299" s="130" t="s">
        <v>2478</v>
      </c>
      <c r="D299" s="130" t="s">
        <v>185</v>
      </c>
      <c r="E299" s="131" t="s">
        <v>3589</v>
      </c>
      <c r="F299" s="132" t="s">
        <v>3590</v>
      </c>
      <c r="G299" s="133" t="s">
        <v>286</v>
      </c>
      <c r="H299" s="134">
        <v>20</v>
      </c>
      <c r="I299" s="135"/>
      <c r="J299" s="136">
        <f t="shared" si="70"/>
        <v>0</v>
      </c>
      <c r="K299" s="132" t="s">
        <v>3066</v>
      </c>
      <c r="L299" s="31"/>
      <c r="M299" s="137" t="s">
        <v>19</v>
      </c>
      <c r="N299" s="138" t="s">
        <v>41</v>
      </c>
      <c r="P299" s="139">
        <f t="shared" si="71"/>
        <v>0</v>
      </c>
      <c r="Q299" s="139">
        <v>0</v>
      </c>
      <c r="R299" s="139">
        <f t="shared" si="72"/>
        <v>0</v>
      </c>
      <c r="S299" s="139">
        <v>0</v>
      </c>
      <c r="T299" s="140">
        <f t="shared" si="73"/>
        <v>0</v>
      </c>
      <c r="AR299" s="141" t="s">
        <v>190</v>
      </c>
      <c r="AT299" s="141" t="s">
        <v>185</v>
      </c>
      <c r="AU299" s="141" t="s">
        <v>79</v>
      </c>
      <c r="AY299" s="16" t="s">
        <v>182</v>
      </c>
      <c r="BE299" s="142">
        <f t="shared" si="74"/>
        <v>0</v>
      </c>
      <c r="BF299" s="142">
        <f t="shared" si="75"/>
        <v>0</v>
      </c>
      <c r="BG299" s="142">
        <f t="shared" si="76"/>
        <v>0</v>
      </c>
      <c r="BH299" s="142">
        <f t="shared" si="77"/>
        <v>0</v>
      </c>
      <c r="BI299" s="142">
        <f t="shared" si="78"/>
        <v>0</v>
      </c>
      <c r="BJ299" s="16" t="s">
        <v>77</v>
      </c>
      <c r="BK299" s="142">
        <f t="shared" si="79"/>
        <v>0</v>
      </c>
      <c r="BL299" s="16" t="s">
        <v>190</v>
      </c>
      <c r="BM299" s="141" t="s">
        <v>3591</v>
      </c>
    </row>
    <row r="300" spans="2:65" s="1" customFormat="1" ht="24.2" customHeight="1">
      <c r="B300" s="31"/>
      <c r="C300" s="130" t="s">
        <v>2323</v>
      </c>
      <c r="D300" s="130" t="s">
        <v>185</v>
      </c>
      <c r="E300" s="131" t="s">
        <v>3592</v>
      </c>
      <c r="F300" s="132" t="s">
        <v>3593</v>
      </c>
      <c r="G300" s="133" t="s">
        <v>286</v>
      </c>
      <c r="H300" s="134">
        <v>2</v>
      </c>
      <c r="I300" s="135"/>
      <c r="J300" s="136">
        <f t="shared" si="70"/>
        <v>0</v>
      </c>
      <c r="K300" s="132" t="s">
        <v>3066</v>
      </c>
      <c r="L300" s="31"/>
      <c r="M300" s="137" t="s">
        <v>19</v>
      </c>
      <c r="N300" s="138" t="s">
        <v>41</v>
      </c>
      <c r="P300" s="139">
        <f t="shared" si="71"/>
        <v>0</v>
      </c>
      <c r="Q300" s="139">
        <v>0</v>
      </c>
      <c r="R300" s="139">
        <f t="shared" si="72"/>
        <v>0</v>
      </c>
      <c r="S300" s="139">
        <v>0</v>
      </c>
      <c r="T300" s="140">
        <f t="shared" si="73"/>
        <v>0</v>
      </c>
      <c r="AR300" s="141" t="s">
        <v>190</v>
      </c>
      <c r="AT300" s="141" t="s">
        <v>185</v>
      </c>
      <c r="AU300" s="141" t="s">
        <v>79</v>
      </c>
      <c r="AY300" s="16" t="s">
        <v>182</v>
      </c>
      <c r="BE300" s="142">
        <f t="shared" si="74"/>
        <v>0</v>
      </c>
      <c r="BF300" s="142">
        <f t="shared" si="75"/>
        <v>0</v>
      </c>
      <c r="BG300" s="142">
        <f t="shared" si="76"/>
        <v>0</v>
      </c>
      <c r="BH300" s="142">
        <f t="shared" si="77"/>
        <v>0</v>
      </c>
      <c r="BI300" s="142">
        <f t="shared" si="78"/>
        <v>0</v>
      </c>
      <c r="BJ300" s="16" t="s">
        <v>77</v>
      </c>
      <c r="BK300" s="142">
        <f t="shared" si="79"/>
        <v>0</v>
      </c>
      <c r="BL300" s="16" t="s">
        <v>190</v>
      </c>
      <c r="BM300" s="141" t="s">
        <v>3594</v>
      </c>
    </row>
    <row r="301" spans="2:65" s="1" customFormat="1" ht="16.5" customHeight="1">
      <c r="B301" s="31"/>
      <c r="C301" s="130" t="s">
        <v>2485</v>
      </c>
      <c r="D301" s="130" t="s">
        <v>185</v>
      </c>
      <c r="E301" s="131" t="s">
        <v>3595</v>
      </c>
      <c r="F301" s="132" t="s">
        <v>3596</v>
      </c>
      <c r="G301" s="133" t="s">
        <v>286</v>
      </c>
      <c r="H301" s="134">
        <v>23</v>
      </c>
      <c r="I301" s="135"/>
      <c r="J301" s="136">
        <f t="shared" si="70"/>
        <v>0</v>
      </c>
      <c r="K301" s="132" t="s">
        <v>3066</v>
      </c>
      <c r="L301" s="31"/>
      <c r="M301" s="137" t="s">
        <v>19</v>
      </c>
      <c r="N301" s="138" t="s">
        <v>41</v>
      </c>
      <c r="P301" s="139">
        <f t="shared" si="71"/>
        <v>0</v>
      </c>
      <c r="Q301" s="139">
        <v>0</v>
      </c>
      <c r="R301" s="139">
        <f t="shared" si="72"/>
        <v>0</v>
      </c>
      <c r="S301" s="139">
        <v>0</v>
      </c>
      <c r="T301" s="140">
        <f t="shared" si="73"/>
        <v>0</v>
      </c>
      <c r="AR301" s="141" t="s">
        <v>190</v>
      </c>
      <c r="AT301" s="141" t="s">
        <v>185</v>
      </c>
      <c r="AU301" s="141" t="s">
        <v>79</v>
      </c>
      <c r="AY301" s="16" t="s">
        <v>182</v>
      </c>
      <c r="BE301" s="142">
        <f t="shared" si="74"/>
        <v>0</v>
      </c>
      <c r="BF301" s="142">
        <f t="shared" si="75"/>
        <v>0</v>
      </c>
      <c r="BG301" s="142">
        <f t="shared" si="76"/>
        <v>0</v>
      </c>
      <c r="BH301" s="142">
        <f t="shared" si="77"/>
        <v>0</v>
      </c>
      <c r="BI301" s="142">
        <f t="shared" si="78"/>
        <v>0</v>
      </c>
      <c r="BJ301" s="16" t="s">
        <v>77</v>
      </c>
      <c r="BK301" s="142">
        <f t="shared" si="79"/>
        <v>0</v>
      </c>
      <c r="BL301" s="16" t="s">
        <v>190</v>
      </c>
      <c r="BM301" s="141" t="s">
        <v>3597</v>
      </c>
    </row>
    <row r="302" spans="2:63" s="11" customFormat="1" ht="22.9" customHeight="1">
      <c r="B302" s="118"/>
      <c r="D302" s="119" t="s">
        <v>69</v>
      </c>
      <c r="E302" s="128" t="s">
        <v>3598</v>
      </c>
      <c r="F302" s="128" t="s">
        <v>3599</v>
      </c>
      <c r="I302" s="121"/>
      <c r="J302" s="129">
        <f>BK302</f>
        <v>0</v>
      </c>
      <c r="L302" s="118"/>
      <c r="M302" s="123"/>
      <c r="P302" s="124">
        <f>SUM(P303:P315)</f>
        <v>0</v>
      </c>
      <c r="R302" s="124">
        <f>SUM(R303:R315)</f>
        <v>0</v>
      </c>
      <c r="T302" s="125">
        <f>SUM(T303:T315)</f>
        <v>0</v>
      </c>
      <c r="AR302" s="119" t="s">
        <v>77</v>
      </c>
      <c r="AT302" s="126" t="s">
        <v>69</v>
      </c>
      <c r="AU302" s="126" t="s">
        <v>77</v>
      </c>
      <c r="AY302" s="119" t="s">
        <v>182</v>
      </c>
      <c r="BK302" s="127">
        <f>SUM(BK303:BK315)</f>
        <v>0</v>
      </c>
    </row>
    <row r="303" spans="2:65" s="1" customFormat="1" ht="24.2" customHeight="1">
      <c r="B303" s="31"/>
      <c r="C303" s="130" t="s">
        <v>2324</v>
      </c>
      <c r="D303" s="130" t="s">
        <v>185</v>
      </c>
      <c r="E303" s="131" t="s">
        <v>3600</v>
      </c>
      <c r="F303" s="132" t="s">
        <v>3601</v>
      </c>
      <c r="G303" s="133" t="s">
        <v>286</v>
      </c>
      <c r="H303" s="134">
        <v>1</v>
      </c>
      <c r="I303" s="135"/>
      <c r="J303" s="136">
        <f aca="true" t="shared" si="80" ref="J303:J315">ROUND(I303*H303,2)</f>
        <v>0</v>
      </c>
      <c r="K303" s="132" t="s">
        <v>3066</v>
      </c>
      <c r="L303" s="31"/>
      <c r="M303" s="137" t="s">
        <v>19</v>
      </c>
      <c r="N303" s="138" t="s">
        <v>41</v>
      </c>
      <c r="P303" s="139">
        <f aca="true" t="shared" si="81" ref="P303:P315">O303*H303</f>
        <v>0</v>
      </c>
      <c r="Q303" s="139">
        <v>0</v>
      </c>
      <c r="R303" s="139">
        <f aca="true" t="shared" si="82" ref="R303:R315">Q303*H303</f>
        <v>0</v>
      </c>
      <c r="S303" s="139">
        <v>0</v>
      </c>
      <c r="T303" s="140">
        <f aca="true" t="shared" si="83" ref="T303:T315">S303*H303</f>
        <v>0</v>
      </c>
      <c r="AR303" s="141" t="s">
        <v>190</v>
      </c>
      <c r="AT303" s="141" t="s">
        <v>185</v>
      </c>
      <c r="AU303" s="141" t="s">
        <v>79</v>
      </c>
      <c r="AY303" s="16" t="s">
        <v>182</v>
      </c>
      <c r="BE303" s="142">
        <f aca="true" t="shared" si="84" ref="BE303:BE315">IF(N303="základní",J303,0)</f>
        <v>0</v>
      </c>
      <c r="BF303" s="142">
        <f aca="true" t="shared" si="85" ref="BF303:BF315">IF(N303="snížená",J303,0)</f>
        <v>0</v>
      </c>
      <c r="BG303" s="142">
        <f aca="true" t="shared" si="86" ref="BG303:BG315">IF(N303="zákl. přenesená",J303,0)</f>
        <v>0</v>
      </c>
      <c r="BH303" s="142">
        <f aca="true" t="shared" si="87" ref="BH303:BH315">IF(N303="sníž. přenesená",J303,0)</f>
        <v>0</v>
      </c>
      <c r="BI303" s="142">
        <f aca="true" t="shared" si="88" ref="BI303:BI315">IF(N303="nulová",J303,0)</f>
        <v>0</v>
      </c>
      <c r="BJ303" s="16" t="s">
        <v>77</v>
      </c>
      <c r="BK303" s="142">
        <f aca="true" t="shared" si="89" ref="BK303:BK315">ROUND(I303*H303,2)</f>
        <v>0</v>
      </c>
      <c r="BL303" s="16" t="s">
        <v>190</v>
      </c>
      <c r="BM303" s="141" t="s">
        <v>3602</v>
      </c>
    </row>
    <row r="304" spans="2:65" s="1" customFormat="1" ht="24.2" customHeight="1">
      <c r="B304" s="31"/>
      <c r="C304" s="130" t="s">
        <v>2492</v>
      </c>
      <c r="D304" s="130" t="s">
        <v>185</v>
      </c>
      <c r="E304" s="131" t="s">
        <v>3603</v>
      </c>
      <c r="F304" s="132" t="s">
        <v>3604</v>
      </c>
      <c r="G304" s="133" t="s">
        <v>286</v>
      </c>
      <c r="H304" s="134">
        <v>1</v>
      </c>
      <c r="I304" s="135"/>
      <c r="J304" s="136">
        <f t="shared" si="80"/>
        <v>0</v>
      </c>
      <c r="K304" s="132" t="s">
        <v>3066</v>
      </c>
      <c r="L304" s="31"/>
      <c r="M304" s="137" t="s">
        <v>19</v>
      </c>
      <c r="N304" s="138" t="s">
        <v>41</v>
      </c>
      <c r="P304" s="139">
        <f t="shared" si="81"/>
        <v>0</v>
      </c>
      <c r="Q304" s="139">
        <v>0</v>
      </c>
      <c r="R304" s="139">
        <f t="shared" si="82"/>
        <v>0</v>
      </c>
      <c r="S304" s="139">
        <v>0</v>
      </c>
      <c r="T304" s="140">
        <f t="shared" si="83"/>
        <v>0</v>
      </c>
      <c r="AR304" s="141" t="s">
        <v>190</v>
      </c>
      <c r="AT304" s="141" t="s">
        <v>185</v>
      </c>
      <c r="AU304" s="141" t="s">
        <v>79</v>
      </c>
      <c r="AY304" s="16" t="s">
        <v>182</v>
      </c>
      <c r="BE304" s="142">
        <f t="shared" si="84"/>
        <v>0</v>
      </c>
      <c r="BF304" s="142">
        <f t="shared" si="85"/>
        <v>0</v>
      </c>
      <c r="BG304" s="142">
        <f t="shared" si="86"/>
        <v>0</v>
      </c>
      <c r="BH304" s="142">
        <f t="shared" si="87"/>
        <v>0</v>
      </c>
      <c r="BI304" s="142">
        <f t="shared" si="88"/>
        <v>0</v>
      </c>
      <c r="BJ304" s="16" t="s">
        <v>77</v>
      </c>
      <c r="BK304" s="142">
        <f t="shared" si="89"/>
        <v>0</v>
      </c>
      <c r="BL304" s="16" t="s">
        <v>190</v>
      </c>
      <c r="BM304" s="141" t="s">
        <v>3605</v>
      </c>
    </row>
    <row r="305" spans="2:65" s="1" customFormat="1" ht="24.2" customHeight="1">
      <c r="B305" s="31"/>
      <c r="C305" s="130" t="s">
        <v>2325</v>
      </c>
      <c r="D305" s="130" t="s">
        <v>185</v>
      </c>
      <c r="E305" s="131" t="s">
        <v>3606</v>
      </c>
      <c r="F305" s="132" t="s">
        <v>3607</v>
      </c>
      <c r="G305" s="133" t="s">
        <v>286</v>
      </c>
      <c r="H305" s="134">
        <v>1</v>
      </c>
      <c r="I305" s="135"/>
      <c r="J305" s="136">
        <f t="shared" si="80"/>
        <v>0</v>
      </c>
      <c r="K305" s="132" t="s">
        <v>3066</v>
      </c>
      <c r="L305" s="31"/>
      <c r="M305" s="137" t="s">
        <v>19</v>
      </c>
      <c r="N305" s="138" t="s">
        <v>41</v>
      </c>
      <c r="P305" s="139">
        <f t="shared" si="81"/>
        <v>0</v>
      </c>
      <c r="Q305" s="139">
        <v>0</v>
      </c>
      <c r="R305" s="139">
        <f t="shared" si="82"/>
        <v>0</v>
      </c>
      <c r="S305" s="139">
        <v>0</v>
      </c>
      <c r="T305" s="140">
        <f t="shared" si="83"/>
        <v>0</v>
      </c>
      <c r="AR305" s="141" t="s">
        <v>190</v>
      </c>
      <c r="AT305" s="141" t="s">
        <v>185</v>
      </c>
      <c r="AU305" s="141" t="s">
        <v>79</v>
      </c>
      <c r="AY305" s="16" t="s">
        <v>182</v>
      </c>
      <c r="BE305" s="142">
        <f t="shared" si="84"/>
        <v>0</v>
      </c>
      <c r="BF305" s="142">
        <f t="shared" si="85"/>
        <v>0</v>
      </c>
      <c r="BG305" s="142">
        <f t="shared" si="86"/>
        <v>0</v>
      </c>
      <c r="BH305" s="142">
        <f t="shared" si="87"/>
        <v>0</v>
      </c>
      <c r="BI305" s="142">
        <f t="shared" si="88"/>
        <v>0</v>
      </c>
      <c r="BJ305" s="16" t="s">
        <v>77</v>
      </c>
      <c r="BK305" s="142">
        <f t="shared" si="89"/>
        <v>0</v>
      </c>
      <c r="BL305" s="16" t="s">
        <v>190</v>
      </c>
      <c r="BM305" s="141" t="s">
        <v>3608</v>
      </c>
    </row>
    <row r="306" spans="2:65" s="1" customFormat="1" ht="21.75" customHeight="1">
      <c r="B306" s="31"/>
      <c r="C306" s="130" t="s">
        <v>2499</v>
      </c>
      <c r="D306" s="130" t="s">
        <v>185</v>
      </c>
      <c r="E306" s="131" t="s">
        <v>3609</v>
      </c>
      <c r="F306" s="132" t="s">
        <v>3610</v>
      </c>
      <c r="G306" s="133" t="s">
        <v>286</v>
      </c>
      <c r="H306" s="134">
        <v>6</v>
      </c>
      <c r="I306" s="135"/>
      <c r="J306" s="136">
        <f t="shared" si="80"/>
        <v>0</v>
      </c>
      <c r="K306" s="132" t="s">
        <v>3066</v>
      </c>
      <c r="L306" s="31"/>
      <c r="M306" s="137" t="s">
        <v>19</v>
      </c>
      <c r="N306" s="138" t="s">
        <v>41</v>
      </c>
      <c r="P306" s="139">
        <f t="shared" si="81"/>
        <v>0</v>
      </c>
      <c r="Q306" s="139">
        <v>0</v>
      </c>
      <c r="R306" s="139">
        <f t="shared" si="82"/>
        <v>0</v>
      </c>
      <c r="S306" s="139">
        <v>0</v>
      </c>
      <c r="T306" s="140">
        <f t="shared" si="83"/>
        <v>0</v>
      </c>
      <c r="AR306" s="141" t="s">
        <v>190</v>
      </c>
      <c r="AT306" s="141" t="s">
        <v>185</v>
      </c>
      <c r="AU306" s="141" t="s">
        <v>79</v>
      </c>
      <c r="AY306" s="16" t="s">
        <v>182</v>
      </c>
      <c r="BE306" s="142">
        <f t="shared" si="84"/>
        <v>0</v>
      </c>
      <c r="BF306" s="142">
        <f t="shared" si="85"/>
        <v>0</v>
      </c>
      <c r="BG306" s="142">
        <f t="shared" si="86"/>
        <v>0</v>
      </c>
      <c r="BH306" s="142">
        <f t="shared" si="87"/>
        <v>0</v>
      </c>
      <c r="BI306" s="142">
        <f t="shared" si="88"/>
        <v>0</v>
      </c>
      <c r="BJ306" s="16" t="s">
        <v>77</v>
      </c>
      <c r="BK306" s="142">
        <f t="shared" si="89"/>
        <v>0</v>
      </c>
      <c r="BL306" s="16" t="s">
        <v>190</v>
      </c>
      <c r="BM306" s="141" t="s">
        <v>3611</v>
      </c>
    </row>
    <row r="307" spans="2:65" s="1" customFormat="1" ht="24.2" customHeight="1">
      <c r="B307" s="31"/>
      <c r="C307" s="130" t="s">
        <v>2326</v>
      </c>
      <c r="D307" s="130" t="s">
        <v>185</v>
      </c>
      <c r="E307" s="131" t="s">
        <v>3612</v>
      </c>
      <c r="F307" s="132" t="s">
        <v>3613</v>
      </c>
      <c r="G307" s="133" t="s">
        <v>286</v>
      </c>
      <c r="H307" s="134">
        <v>6</v>
      </c>
      <c r="I307" s="135"/>
      <c r="J307" s="136">
        <f t="shared" si="80"/>
        <v>0</v>
      </c>
      <c r="K307" s="132" t="s">
        <v>3066</v>
      </c>
      <c r="L307" s="31"/>
      <c r="M307" s="137" t="s">
        <v>19</v>
      </c>
      <c r="N307" s="138" t="s">
        <v>41</v>
      </c>
      <c r="P307" s="139">
        <f t="shared" si="81"/>
        <v>0</v>
      </c>
      <c r="Q307" s="139">
        <v>0</v>
      </c>
      <c r="R307" s="139">
        <f t="shared" si="82"/>
        <v>0</v>
      </c>
      <c r="S307" s="139">
        <v>0</v>
      </c>
      <c r="T307" s="140">
        <f t="shared" si="83"/>
        <v>0</v>
      </c>
      <c r="AR307" s="141" t="s">
        <v>190</v>
      </c>
      <c r="AT307" s="141" t="s">
        <v>185</v>
      </c>
      <c r="AU307" s="141" t="s">
        <v>79</v>
      </c>
      <c r="AY307" s="16" t="s">
        <v>182</v>
      </c>
      <c r="BE307" s="142">
        <f t="shared" si="84"/>
        <v>0</v>
      </c>
      <c r="BF307" s="142">
        <f t="shared" si="85"/>
        <v>0</v>
      </c>
      <c r="BG307" s="142">
        <f t="shared" si="86"/>
        <v>0</v>
      </c>
      <c r="BH307" s="142">
        <f t="shared" si="87"/>
        <v>0</v>
      </c>
      <c r="BI307" s="142">
        <f t="shared" si="88"/>
        <v>0</v>
      </c>
      <c r="BJ307" s="16" t="s">
        <v>77</v>
      </c>
      <c r="BK307" s="142">
        <f t="shared" si="89"/>
        <v>0</v>
      </c>
      <c r="BL307" s="16" t="s">
        <v>190</v>
      </c>
      <c r="BM307" s="141" t="s">
        <v>3614</v>
      </c>
    </row>
    <row r="308" spans="2:65" s="1" customFormat="1" ht="24.2" customHeight="1">
      <c r="B308" s="31"/>
      <c r="C308" s="130" t="s">
        <v>2507</v>
      </c>
      <c r="D308" s="130" t="s">
        <v>185</v>
      </c>
      <c r="E308" s="131" t="s">
        <v>3615</v>
      </c>
      <c r="F308" s="132" t="s">
        <v>3616</v>
      </c>
      <c r="G308" s="133" t="s">
        <v>286</v>
      </c>
      <c r="H308" s="134">
        <v>2</v>
      </c>
      <c r="I308" s="135"/>
      <c r="J308" s="136">
        <f t="shared" si="80"/>
        <v>0</v>
      </c>
      <c r="K308" s="132" t="s">
        <v>3066</v>
      </c>
      <c r="L308" s="31"/>
      <c r="M308" s="137" t="s">
        <v>19</v>
      </c>
      <c r="N308" s="138" t="s">
        <v>41</v>
      </c>
      <c r="P308" s="139">
        <f t="shared" si="81"/>
        <v>0</v>
      </c>
      <c r="Q308" s="139">
        <v>0</v>
      </c>
      <c r="R308" s="139">
        <f t="shared" si="82"/>
        <v>0</v>
      </c>
      <c r="S308" s="139">
        <v>0</v>
      </c>
      <c r="T308" s="140">
        <f t="shared" si="83"/>
        <v>0</v>
      </c>
      <c r="AR308" s="141" t="s">
        <v>190</v>
      </c>
      <c r="AT308" s="141" t="s">
        <v>185</v>
      </c>
      <c r="AU308" s="141" t="s">
        <v>79</v>
      </c>
      <c r="AY308" s="16" t="s">
        <v>182</v>
      </c>
      <c r="BE308" s="142">
        <f t="shared" si="84"/>
        <v>0</v>
      </c>
      <c r="BF308" s="142">
        <f t="shared" si="85"/>
        <v>0</v>
      </c>
      <c r="BG308" s="142">
        <f t="shared" si="86"/>
        <v>0</v>
      </c>
      <c r="BH308" s="142">
        <f t="shared" si="87"/>
        <v>0</v>
      </c>
      <c r="BI308" s="142">
        <f t="shared" si="88"/>
        <v>0</v>
      </c>
      <c r="BJ308" s="16" t="s">
        <v>77</v>
      </c>
      <c r="BK308" s="142">
        <f t="shared" si="89"/>
        <v>0</v>
      </c>
      <c r="BL308" s="16" t="s">
        <v>190</v>
      </c>
      <c r="BM308" s="141" t="s">
        <v>3617</v>
      </c>
    </row>
    <row r="309" spans="2:65" s="1" customFormat="1" ht="24.2" customHeight="1">
      <c r="B309" s="31"/>
      <c r="C309" s="130" t="s">
        <v>2329</v>
      </c>
      <c r="D309" s="130" t="s">
        <v>185</v>
      </c>
      <c r="E309" s="131" t="s">
        <v>3618</v>
      </c>
      <c r="F309" s="132" t="s">
        <v>3619</v>
      </c>
      <c r="G309" s="133" t="s">
        <v>286</v>
      </c>
      <c r="H309" s="134">
        <v>1</v>
      </c>
      <c r="I309" s="135"/>
      <c r="J309" s="136">
        <f t="shared" si="80"/>
        <v>0</v>
      </c>
      <c r="K309" s="132" t="s">
        <v>3066</v>
      </c>
      <c r="L309" s="31"/>
      <c r="M309" s="137" t="s">
        <v>19</v>
      </c>
      <c r="N309" s="138" t="s">
        <v>41</v>
      </c>
      <c r="P309" s="139">
        <f t="shared" si="81"/>
        <v>0</v>
      </c>
      <c r="Q309" s="139">
        <v>0</v>
      </c>
      <c r="R309" s="139">
        <f t="shared" si="82"/>
        <v>0</v>
      </c>
      <c r="S309" s="139">
        <v>0</v>
      </c>
      <c r="T309" s="140">
        <f t="shared" si="83"/>
        <v>0</v>
      </c>
      <c r="AR309" s="141" t="s">
        <v>190</v>
      </c>
      <c r="AT309" s="141" t="s">
        <v>185</v>
      </c>
      <c r="AU309" s="141" t="s">
        <v>79</v>
      </c>
      <c r="AY309" s="16" t="s">
        <v>182</v>
      </c>
      <c r="BE309" s="142">
        <f t="shared" si="84"/>
        <v>0</v>
      </c>
      <c r="BF309" s="142">
        <f t="shared" si="85"/>
        <v>0</v>
      </c>
      <c r="BG309" s="142">
        <f t="shared" si="86"/>
        <v>0</v>
      </c>
      <c r="BH309" s="142">
        <f t="shared" si="87"/>
        <v>0</v>
      </c>
      <c r="BI309" s="142">
        <f t="shared" si="88"/>
        <v>0</v>
      </c>
      <c r="BJ309" s="16" t="s">
        <v>77</v>
      </c>
      <c r="BK309" s="142">
        <f t="shared" si="89"/>
        <v>0</v>
      </c>
      <c r="BL309" s="16" t="s">
        <v>190</v>
      </c>
      <c r="BM309" s="141" t="s">
        <v>3620</v>
      </c>
    </row>
    <row r="310" spans="2:65" s="1" customFormat="1" ht="24.2" customHeight="1">
      <c r="B310" s="31"/>
      <c r="C310" s="130" t="s">
        <v>2514</v>
      </c>
      <c r="D310" s="130" t="s">
        <v>185</v>
      </c>
      <c r="E310" s="131" t="s">
        <v>3621</v>
      </c>
      <c r="F310" s="132" t="s">
        <v>3622</v>
      </c>
      <c r="G310" s="133" t="s">
        <v>286</v>
      </c>
      <c r="H310" s="134">
        <v>38</v>
      </c>
      <c r="I310" s="135"/>
      <c r="J310" s="136">
        <f t="shared" si="80"/>
        <v>0</v>
      </c>
      <c r="K310" s="132" t="s">
        <v>3066</v>
      </c>
      <c r="L310" s="31"/>
      <c r="M310" s="137" t="s">
        <v>19</v>
      </c>
      <c r="N310" s="138" t="s">
        <v>41</v>
      </c>
      <c r="P310" s="139">
        <f t="shared" si="81"/>
        <v>0</v>
      </c>
      <c r="Q310" s="139">
        <v>0</v>
      </c>
      <c r="R310" s="139">
        <f t="shared" si="82"/>
        <v>0</v>
      </c>
      <c r="S310" s="139">
        <v>0</v>
      </c>
      <c r="T310" s="140">
        <f t="shared" si="83"/>
        <v>0</v>
      </c>
      <c r="AR310" s="141" t="s">
        <v>190</v>
      </c>
      <c r="AT310" s="141" t="s">
        <v>185</v>
      </c>
      <c r="AU310" s="141" t="s">
        <v>79</v>
      </c>
      <c r="AY310" s="16" t="s">
        <v>182</v>
      </c>
      <c r="BE310" s="142">
        <f t="shared" si="84"/>
        <v>0</v>
      </c>
      <c r="BF310" s="142">
        <f t="shared" si="85"/>
        <v>0</v>
      </c>
      <c r="BG310" s="142">
        <f t="shared" si="86"/>
        <v>0</v>
      </c>
      <c r="BH310" s="142">
        <f t="shared" si="87"/>
        <v>0</v>
      </c>
      <c r="BI310" s="142">
        <f t="shared" si="88"/>
        <v>0</v>
      </c>
      <c r="BJ310" s="16" t="s">
        <v>77</v>
      </c>
      <c r="BK310" s="142">
        <f t="shared" si="89"/>
        <v>0</v>
      </c>
      <c r="BL310" s="16" t="s">
        <v>190</v>
      </c>
      <c r="BM310" s="141" t="s">
        <v>3623</v>
      </c>
    </row>
    <row r="311" spans="2:65" s="1" customFormat="1" ht="16.5" customHeight="1">
      <c r="B311" s="31"/>
      <c r="C311" s="130" t="s">
        <v>2332</v>
      </c>
      <c r="D311" s="130" t="s">
        <v>185</v>
      </c>
      <c r="E311" s="131" t="s">
        <v>3624</v>
      </c>
      <c r="F311" s="132" t="s">
        <v>3625</v>
      </c>
      <c r="G311" s="133" t="s">
        <v>292</v>
      </c>
      <c r="H311" s="134">
        <v>358</v>
      </c>
      <c r="I311" s="135"/>
      <c r="J311" s="136">
        <f t="shared" si="80"/>
        <v>0</v>
      </c>
      <c r="K311" s="132" t="s">
        <v>3066</v>
      </c>
      <c r="L311" s="31"/>
      <c r="M311" s="137" t="s">
        <v>19</v>
      </c>
      <c r="N311" s="138" t="s">
        <v>41</v>
      </c>
      <c r="P311" s="139">
        <f t="shared" si="81"/>
        <v>0</v>
      </c>
      <c r="Q311" s="139">
        <v>0</v>
      </c>
      <c r="R311" s="139">
        <f t="shared" si="82"/>
        <v>0</v>
      </c>
      <c r="S311" s="139">
        <v>0</v>
      </c>
      <c r="T311" s="140">
        <f t="shared" si="83"/>
        <v>0</v>
      </c>
      <c r="AR311" s="141" t="s">
        <v>190</v>
      </c>
      <c r="AT311" s="141" t="s">
        <v>185</v>
      </c>
      <c r="AU311" s="141" t="s">
        <v>79</v>
      </c>
      <c r="AY311" s="16" t="s">
        <v>182</v>
      </c>
      <c r="BE311" s="142">
        <f t="shared" si="84"/>
        <v>0</v>
      </c>
      <c r="BF311" s="142">
        <f t="shared" si="85"/>
        <v>0</v>
      </c>
      <c r="BG311" s="142">
        <f t="shared" si="86"/>
        <v>0</v>
      </c>
      <c r="BH311" s="142">
        <f t="shared" si="87"/>
        <v>0</v>
      </c>
      <c r="BI311" s="142">
        <f t="shared" si="88"/>
        <v>0</v>
      </c>
      <c r="BJ311" s="16" t="s">
        <v>77</v>
      </c>
      <c r="BK311" s="142">
        <f t="shared" si="89"/>
        <v>0</v>
      </c>
      <c r="BL311" s="16" t="s">
        <v>190</v>
      </c>
      <c r="BM311" s="141" t="s">
        <v>3626</v>
      </c>
    </row>
    <row r="312" spans="2:65" s="1" customFormat="1" ht="16.5" customHeight="1">
      <c r="B312" s="31"/>
      <c r="C312" s="130" t="s">
        <v>2521</v>
      </c>
      <c r="D312" s="130" t="s">
        <v>185</v>
      </c>
      <c r="E312" s="131" t="s">
        <v>3627</v>
      </c>
      <c r="F312" s="132" t="s">
        <v>3628</v>
      </c>
      <c r="G312" s="133" t="s">
        <v>286</v>
      </c>
      <c r="H312" s="134">
        <v>38</v>
      </c>
      <c r="I312" s="135"/>
      <c r="J312" s="136">
        <f t="shared" si="80"/>
        <v>0</v>
      </c>
      <c r="K312" s="132" t="s">
        <v>3066</v>
      </c>
      <c r="L312" s="31"/>
      <c r="M312" s="137" t="s">
        <v>19</v>
      </c>
      <c r="N312" s="138" t="s">
        <v>41</v>
      </c>
      <c r="P312" s="139">
        <f t="shared" si="81"/>
        <v>0</v>
      </c>
      <c r="Q312" s="139">
        <v>0</v>
      </c>
      <c r="R312" s="139">
        <f t="shared" si="82"/>
        <v>0</v>
      </c>
      <c r="S312" s="139">
        <v>0</v>
      </c>
      <c r="T312" s="140">
        <f t="shared" si="83"/>
        <v>0</v>
      </c>
      <c r="AR312" s="141" t="s">
        <v>190</v>
      </c>
      <c r="AT312" s="141" t="s">
        <v>185</v>
      </c>
      <c r="AU312" s="141" t="s">
        <v>79</v>
      </c>
      <c r="AY312" s="16" t="s">
        <v>182</v>
      </c>
      <c r="BE312" s="142">
        <f t="shared" si="84"/>
        <v>0</v>
      </c>
      <c r="BF312" s="142">
        <f t="shared" si="85"/>
        <v>0</v>
      </c>
      <c r="BG312" s="142">
        <f t="shared" si="86"/>
        <v>0</v>
      </c>
      <c r="BH312" s="142">
        <f t="shared" si="87"/>
        <v>0</v>
      </c>
      <c r="BI312" s="142">
        <f t="shared" si="88"/>
        <v>0</v>
      </c>
      <c r="BJ312" s="16" t="s">
        <v>77</v>
      </c>
      <c r="BK312" s="142">
        <f t="shared" si="89"/>
        <v>0</v>
      </c>
      <c r="BL312" s="16" t="s">
        <v>190</v>
      </c>
      <c r="BM312" s="141" t="s">
        <v>3629</v>
      </c>
    </row>
    <row r="313" spans="2:65" s="1" customFormat="1" ht="24.2" customHeight="1">
      <c r="B313" s="31"/>
      <c r="C313" s="130" t="s">
        <v>2335</v>
      </c>
      <c r="D313" s="130" t="s">
        <v>185</v>
      </c>
      <c r="E313" s="131" t="s">
        <v>3630</v>
      </c>
      <c r="F313" s="132" t="s">
        <v>3631</v>
      </c>
      <c r="G313" s="133" t="s">
        <v>207</v>
      </c>
      <c r="H313" s="134">
        <v>325</v>
      </c>
      <c r="I313" s="135"/>
      <c r="J313" s="136">
        <f t="shared" si="80"/>
        <v>0</v>
      </c>
      <c r="K313" s="132" t="s">
        <v>3066</v>
      </c>
      <c r="L313" s="31"/>
      <c r="M313" s="137" t="s">
        <v>19</v>
      </c>
      <c r="N313" s="138" t="s">
        <v>41</v>
      </c>
      <c r="P313" s="139">
        <f t="shared" si="81"/>
        <v>0</v>
      </c>
      <c r="Q313" s="139">
        <v>0</v>
      </c>
      <c r="R313" s="139">
        <f t="shared" si="82"/>
        <v>0</v>
      </c>
      <c r="S313" s="139">
        <v>0</v>
      </c>
      <c r="T313" s="140">
        <f t="shared" si="83"/>
        <v>0</v>
      </c>
      <c r="AR313" s="141" t="s">
        <v>190</v>
      </c>
      <c r="AT313" s="141" t="s">
        <v>185</v>
      </c>
      <c r="AU313" s="141" t="s">
        <v>79</v>
      </c>
      <c r="AY313" s="16" t="s">
        <v>182</v>
      </c>
      <c r="BE313" s="142">
        <f t="shared" si="84"/>
        <v>0</v>
      </c>
      <c r="BF313" s="142">
        <f t="shared" si="85"/>
        <v>0</v>
      </c>
      <c r="BG313" s="142">
        <f t="shared" si="86"/>
        <v>0</v>
      </c>
      <c r="BH313" s="142">
        <f t="shared" si="87"/>
        <v>0</v>
      </c>
      <c r="BI313" s="142">
        <f t="shared" si="88"/>
        <v>0</v>
      </c>
      <c r="BJ313" s="16" t="s">
        <v>77</v>
      </c>
      <c r="BK313" s="142">
        <f t="shared" si="89"/>
        <v>0</v>
      </c>
      <c r="BL313" s="16" t="s">
        <v>190</v>
      </c>
      <c r="BM313" s="141" t="s">
        <v>3632</v>
      </c>
    </row>
    <row r="314" spans="2:65" s="1" customFormat="1" ht="21.75" customHeight="1">
      <c r="B314" s="31"/>
      <c r="C314" s="130" t="s">
        <v>2528</v>
      </c>
      <c r="D314" s="130" t="s">
        <v>185</v>
      </c>
      <c r="E314" s="131" t="s">
        <v>3633</v>
      </c>
      <c r="F314" s="132" t="s">
        <v>3634</v>
      </c>
      <c r="G314" s="133" t="s">
        <v>2630</v>
      </c>
      <c r="H314" s="134">
        <v>4000</v>
      </c>
      <c r="I314" s="135"/>
      <c r="J314" s="136">
        <f t="shared" si="80"/>
        <v>0</v>
      </c>
      <c r="K314" s="132" t="s">
        <v>3066</v>
      </c>
      <c r="L314" s="31"/>
      <c r="M314" s="137" t="s">
        <v>19</v>
      </c>
      <c r="N314" s="138" t="s">
        <v>41</v>
      </c>
      <c r="P314" s="139">
        <f t="shared" si="81"/>
        <v>0</v>
      </c>
      <c r="Q314" s="139">
        <v>0</v>
      </c>
      <c r="R314" s="139">
        <f t="shared" si="82"/>
        <v>0</v>
      </c>
      <c r="S314" s="139">
        <v>0</v>
      </c>
      <c r="T314" s="140">
        <f t="shared" si="83"/>
        <v>0</v>
      </c>
      <c r="AR314" s="141" t="s">
        <v>190</v>
      </c>
      <c r="AT314" s="141" t="s">
        <v>185</v>
      </c>
      <c r="AU314" s="141" t="s">
        <v>79</v>
      </c>
      <c r="AY314" s="16" t="s">
        <v>182</v>
      </c>
      <c r="BE314" s="142">
        <f t="shared" si="84"/>
        <v>0</v>
      </c>
      <c r="BF314" s="142">
        <f t="shared" si="85"/>
        <v>0</v>
      </c>
      <c r="BG314" s="142">
        <f t="shared" si="86"/>
        <v>0</v>
      </c>
      <c r="BH314" s="142">
        <f t="shared" si="87"/>
        <v>0</v>
      </c>
      <c r="BI314" s="142">
        <f t="shared" si="88"/>
        <v>0</v>
      </c>
      <c r="BJ314" s="16" t="s">
        <v>77</v>
      </c>
      <c r="BK314" s="142">
        <f t="shared" si="89"/>
        <v>0</v>
      </c>
      <c r="BL314" s="16" t="s">
        <v>190</v>
      </c>
      <c r="BM314" s="141" t="s">
        <v>3635</v>
      </c>
    </row>
    <row r="315" spans="2:65" s="1" customFormat="1" ht="24.2" customHeight="1">
      <c r="B315" s="31"/>
      <c r="C315" s="130" t="s">
        <v>2338</v>
      </c>
      <c r="D315" s="130" t="s">
        <v>185</v>
      </c>
      <c r="E315" s="131" t="s">
        <v>3636</v>
      </c>
      <c r="F315" s="132" t="s">
        <v>3637</v>
      </c>
      <c r="G315" s="133" t="s">
        <v>2630</v>
      </c>
      <c r="H315" s="134">
        <v>19</v>
      </c>
      <c r="I315" s="135"/>
      <c r="J315" s="136">
        <f t="shared" si="80"/>
        <v>0</v>
      </c>
      <c r="K315" s="132" t="s">
        <v>3066</v>
      </c>
      <c r="L315" s="31"/>
      <c r="M315" s="137" t="s">
        <v>19</v>
      </c>
      <c r="N315" s="138" t="s">
        <v>41</v>
      </c>
      <c r="P315" s="139">
        <f t="shared" si="81"/>
        <v>0</v>
      </c>
      <c r="Q315" s="139">
        <v>0</v>
      </c>
      <c r="R315" s="139">
        <f t="shared" si="82"/>
        <v>0</v>
      </c>
      <c r="S315" s="139">
        <v>0</v>
      </c>
      <c r="T315" s="140">
        <f t="shared" si="83"/>
        <v>0</v>
      </c>
      <c r="AR315" s="141" t="s">
        <v>190</v>
      </c>
      <c r="AT315" s="141" t="s">
        <v>185</v>
      </c>
      <c r="AU315" s="141" t="s">
        <v>79</v>
      </c>
      <c r="AY315" s="16" t="s">
        <v>182</v>
      </c>
      <c r="BE315" s="142">
        <f t="shared" si="84"/>
        <v>0</v>
      </c>
      <c r="BF315" s="142">
        <f t="shared" si="85"/>
        <v>0</v>
      </c>
      <c r="BG315" s="142">
        <f t="shared" si="86"/>
        <v>0</v>
      </c>
      <c r="BH315" s="142">
        <f t="shared" si="87"/>
        <v>0</v>
      </c>
      <c r="BI315" s="142">
        <f t="shared" si="88"/>
        <v>0</v>
      </c>
      <c r="BJ315" s="16" t="s">
        <v>77</v>
      </c>
      <c r="BK315" s="142">
        <f t="shared" si="89"/>
        <v>0</v>
      </c>
      <c r="BL315" s="16" t="s">
        <v>190</v>
      </c>
      <c r="BM315" s="141" t="s">
        <v>3638</v>
      </c>
    </row>
    <row r="316" spans="2:63" s="11" customFormat="1" ht="22.9" customHeight="1">
      <c r="B316" s="118"/>
      <c r="D316" s="119" t="s">
        <v>69</v>
      </c>
      <c r="E316" s="128" t="s">
        <v>3639</v>
      </c>
      <c r="F316" s="128" t="s">
        <v>3394</v>
      </c>
      <c r="I316" s="121"/>
      <c r="J316" s="129">
        <f>BK316</f>
        <v>0</v>
      </c>
      <c r="L316" s="118"/>
      <c r="M316" s="123"/>
      <c r="P316" s="124">
        <f>P317</f>
        <v>0</v>
      </c>
      <c r="R316" s="124">
        <f>R317</f>
        <v>0</v>
      </c>
      <c r="T316" s="125">
        <f>T317</f>
        <v>0</v>
      </c>
      <c r="AR316" s="119" t="s">
        <v>77</v>
      </c>
      <c r="AT316" s="126" t="s">
        <v>69</v>
      </c>
      <c r="AU316" s="126" t="s">
        <v>77</v>
      </c>
      <c r="AY316" s="119" t="s">
        <v>182</v>
      </c>
      <c r="BK316" s="127">
        <f>BK317</f>
        <v>0</v>
      </c>
    </row>
    <row r="317" spans="2:65" s="1" customFormat="1" ht="16.5" customHeight="1">
      <c r="B317" s="31"/>
      <c r="C317" s="130" t="s">
        <v>2534</v>
      </c>
      <c r="D317" s="130" t="s">
        <v>185</v>
      </c>
      <c r="E317" s="131" t="s">
        <v>3395</v>
      </c>
      <c r="F317" s="132" t="s">
        <v>3396</v>
      </c>
      <c r="G317" s="133" t="s">
        <v>3397</v>
      </c>
      <c r="H317" s="134">
        <v>24</v>
      </c>
      <c r="I317" s="135"/>
      <c r="J317" s="136">
        <f>ROUND(I317*H317,2)</f>
        <v>0</v>
      </c>
      <c r="K317" s="132" t="s">
        <v>3066</v>
      </c>
      <c r="L317" s="31"/>
      <c r="M317" s="137" t="s">
        <v>19</v>
      </c>
      <c r="N317" s="138" t="s">
        <v>41</v>
      </c>
      <c r="P317" s="139">
        <f>O317*H317</f>
        <v>0</v>
      </c>
      <c r="Q317" s="139">
        <v>0</v>
      </c>
      <c r="R317" s="139">
        <f>Q317*H317</f>
        <v>0</v>
      </c>
      <c r="S317" s="139">
        <v>0</v>
      </c>
      <c r="T317" s="140">
        <f>S317*H317</f>
        <v>0</v>
      </c>
      <c r="AR317" s="141" t="s">
        <v>190</v>
      </c>
      <c r="AT317" s="141" t="s">
        <v>185</v>
      </c>
      <c r="AU317" s="141" t="s">
        <v>79</v>
      </c>
      <c r="AY317" s="16" t="s">
        <v>182</v>
      </c>
      <c r="BE317" s="142">
        <f>IF(N317="základní",J317,0)</f>
        <v>0</v>
      </c>
      <c r="BF317" s="142">
        <f>IF(N317="snížená",J317,0)</f>
        <v>0</v>
      </c>
      <c r="BG317" s="142">
        <f>IF(N317="zákl. přenesená",J317,0)</f>
        <v>0</v>
      </c>
      <c r="BH317" s="142">
        <f>IF(N317="sníž. přenesená",J317,0)</f>
        <v>0</v>
      </c>
      <c r="BI317" s="142">
        <f>IF(N317="nulová",J317,0)</f>
        <v>0</v>
      </c>
      <c r="BJ317" s="16" t="s">
        <v>77</v>
      </c>
      <c r="BK317" s="142">
        <f>ROUND(I317*H317,2)</f>
        <v>0</v>
      </c>
      <c r="BL317" s="16" t="s">
        <v>190</v>
      </c>
      <c r="BM317" s="141" t="s">
        <v>3640</v>
      </c>
    </row>
    <row r="318" spans="2:63" s="11" customFormat="1" ht="22.9" customHeight="1">
      <c r="B318" s="118"/>
      <c r="D318" s="119" t="s">
        <v>69</v>
      </c>
      <c r="E318" s="128" t="s">
        <v>3641</v>
      </c>
      <c r="F318" s="128" t="s">
        <v>3552</v>
      </c>
      <c r="I318" s="121"/>
      <c r="J318" s="129">
        <f>BK318</f>
        <v>0</v>
      </c>
      <c r="L318" s="118"/>
      <c r="M318" s="123"/>
      <c r="P318" s="124">
        <f>P319</f>
        <v>0</v>
      </c>
      <c r="R318" s="124">
        <f>R319</f>
        <v>0</v>
      </c>
      <c r="T318" s="125">
        <f>T319</f>
        <v>0</v>
      </c>
      <c r="AR318" s="119" t="s">
        <v>77</v>
      </c>
      <c r="AT318" s="126" t="s">
        <v>69</v>
      </c>
      <c r="AU318" s="126" t="s">
        <v>77</v>
      </c>
      <c r="AY318" s="119" t="s">
        <v>182</v>
      </c>
      <c r="BK318" s="127">
        <f>BK319</f>
        <v>0</v>
      </c>
    </row>
    <row r="319" spans="2:65" s="1" customFormat="1" ht="16.5" customHeight="1">
      <c r="B319" s="31"/>
      <c r="C319" s="130" t="s">
        <v>2341</v>
      </c>
      <c r="D319" s="130" t="s">
        <v>185</v>
      </c>
      <c r="E319" s="131" t="s">
        <v>3642</v>
      </c>
      <c r="F319" s="132" t="s">
        <v>3643</v>
      </c>
      <c r="G319" s="133" t="s">
        <v>2164</v>
      </c>
      <c r="H319" s="185"/>
      <c r="I319" s="135"/>
      <c r="J319" s="136">
        <f>ROUND(I319*H319,2)</f>
        <v>0</v>
      </c>
      <c r="K319" s="132" t="s">
        <v>3066</v>
      </c>
      <c r="L319" s="31"/>
      <c r="M319" s="137" t="s">
        <v>19</v>
      </c>
      <c r="N319" s="138" t="s">
        <v>41</v>
      </c>
      <c r="P319" s="139">
        <f>O319*H319</f>
        <v>0</v>
      </c>
      <c r="Q319" s="139">
        <v>0</v>
      </c>
      <c r="R319" s="139">
        <f>Q319*H319</f>
        <v>0</v>
      </c>
      <c r="S319" s="139">
        <v>0</v>
      </c>
      <c r="T319" s="140">
        <f>S319*H319</f>
        <v>0</v>
      </c>
      <c r="AR319" s="141" t="s">
        <v>190</v>
      </c>
      <c r="AT319" s="141" t="s">
        <v>185</v>
      </c>
      <c r="AU319" s="141" t="s">
        <v>79</v>
      </c>
      <c r="AY319" s="16" t="s">
        <v>182</v>
      </c>
      <c r="BE319" s="142">
        <f>IF(N319="základní",J319,0)</f>
        <v>0</v>
      </c>
      <c r="BF319" s="142">
        <f>IF(N319="snížená",J319,0)</f>
        <v>0</v>
      </c>
      <c r="BG319" s="142">
        <f>IF(N319="zákl. přenesená",J319,0)</f>
        <v>0</v>
      </c>
      <c r="BH319" s="142">
        <f>IF(N319="sníž. přenesená",J319,0)</f>
        <v>0</v>
      </c>
      <c r="BI319" s="142">
        <f>IF(N319="nulová",J319,0)</f>
        <v>0</v>
      </c>
      <c r="BJ319" s="16" t="s">
        <v>77</v>
      </c>
      <c r="BK319" s="142">
        <f>ROUND(I319*H319,2)</f>
        <v>0</v>
      </c>
      <c r="BL319" s="16" t="s">
        <v>190</v>
      </c>
      <c r="BM319" s="141" t="s">
        <v>3644</v>
      </c>
    </row>
    <row r="320" spans="2:63" s="11" customFormat="1" ht="22.9" customHeight="1">
      <c r="B320" s="118"/>
      <c r="D320" s="119" t="s">
        <v>69</v>
      </c>
      <c r="E320" s="128" t="s">
        <v>3645</v>
      </c>
      <c r="F320" s="128" t="s">
        <v>3407</v>
      </c>
      <c r="I320" s="121"/>
      <c r="J320" s="129">
        <f>BK320</f>
        <v>0</v>
      </c>
      <c r="L320" s="118"/>
      <c r="M320" s="123"/>
      <c r="P320" s="124">
        <f>SUM(P321:P327)</f>
        <v>0</v>
      </c>
      <c r="R320" s="124">
        <f>SUM(R321:R327)</f>
        <v>0</v>
      </c>
      <c r="T320" s="125">
        <f>SUM(T321:T327)</f>
        <v>0</v>
      </c>
      <c r="AR320" s="119" t="s">
        <v>77</v>
      </c>
      <c r="AT320" s="126" t="s">
        <v>69</v>
      </c>
      <c r="AU320" s="126" t="s">
        <v>77</v>
      </c>
      <c r="AY320" s="119" t="s">
        <v>182</v>
      </c>
      <c r="BK320" s="127">
        <f>SUM(BK321:BK327)</f>
        <v>0</v>
      </c>
    </row>
    <row r="321" spans="2:65" s="1" customFormat="1" ht="24.2" customHeight="1">
      <c r="B321" s="31"/>
      <c r="C321" s="130" t="s">
        <v>2541</v>
      </c>
      <c r="D321" s="130" t="s">
        <v>185</v>
      </c>
      <c r="E321" s="131" t="s">
        <v>3646</v>
      </c>
      <c r="F321" s="132" t="s">
        <v>3647</v>
      </c>
      <c r="G321" s="133" t="s">
        <v>2630</v>
      </c>
      <c r="H321" s="134">
        <v>23</v>
      </c>
      <c r="I321" s="135"/>
      <c r="J321" s="136">
        <f aca="true" t="shared" si="90" ref="J321:J327">ROUND(I321*H321,2)</f>
        <v>0</v>
      </c>
      <c r="K321" s="132" t="s">
        <v>3066</v>
      </c>
      <c r="L321" s="31"/>
      <c r="M321" s="137" t="s">
        <v>19</v>
      </c>
      <c r="N321" s="138" t="s">
        <v>41</v>
      </c>
      <c r="P321" s="139">
        <f aca="true" t="shared" si="91" ref="P321:P327">O321*H321</f>
        <v>0</v>
      </c>
      <c r="Q321" s="139">
        <v>0</v>
      </c>
      <c r="R321" s="139">
        <f aca="true" t="shared" si="92" ref="R321:R327">Q321*H321</f>
        <v>0</v>
      </c>
      <c r="S321" s="139">
        <v>0</v>
      </c>
      <c r="T321" s="140">
        <f aca="true" t="shared" si="93" ref="T321:T327">S321*H321</f>
        <v>0</v>
      </c>
      <c r="AR321" s="141" t="s">
        <v>190</v>
      </c>
      <c r="AT321" s="141" t="s">
        <v>185</v>
      </c>
      <c r="AU321" s="141" t="s">
        <v>79</v>
      </c>
      <c r="AY321" s="16" t="s">
        <v>182</v>
      </c>
      <c r="BE321" s="142">
        <f aca="true" t="shared" si="94" ref="BE321:BE327">IF(N321="základní",J321,0)</f>
        <v>0</v>
      </c>
      <c r="BF321" s="142">
        <f aca="true" t="shared" si="95" ref="BF321:BF327">IF(N321="snížená",J321,0)</f>
        <v>0</v>
      </c>
      <c r="BG321" s="142">
        <f aca="true" t="shared" si="96" ref="BG321:BG327">IF(N321="zákl. přenesená",J321,0)</f>
        <v>0</v>
      </c>
      <c r="BH321" s="142">
        <f aca="true" t="shared" si="97" ref="BH321:BH327">IF(N321="sníž. přenesená",J321,0)</f>
        <v>0</v>
      </c>
      <c r="BI321" s="142">
        <f aca="true" t="shared" si="98" ref="BI321:BI327">IF(N321="nulová",J321,0)</f>
        <v>0</v>
      </c>
      <c r="BJ321" s="16" t="s">
        <v>77</v>
      </c>
      <c r="BK321" s="142">
        <f aca="true" t="shared" si="99" ref="BK321:BK327">ROUND(I321*H321,2)</f>
        <v>0</v>
      </c>
      <c r="BL321" s="16" t="s">
        <v>190</v>
      </c>
      <c r="BM321" s="141" t="s">
        <v>3648</v>
      </c>
    </row>
    <row r="322" spans="2:65" s="1" customFormat="1" ht="24.2" customHeight="1">
      <c r="B322" s="31"/>
      <c r="C322" s="130" t="s">
        <v>2342</v>
      </c>
      <c r="D322" s="130" t="s">
        <v>185</v>
      </c>
      <c r="E322" s="131" t="s">
        <v>3649</v>
      </c>
      <c r="F322" s="132" t="s">
        <v>3650</v>
      </c>
      <c r="G322" s="133" t="s">
        <v>2630</v>
      </c>
      <c r="H322" s="134">
        <v>2</v>
      </c>
      <c r="I322" s="135"/>
      <c r="J322" s="136">
        <f t="shared" si="90"/>
        <v>0</v>
      </c>
      <c r="K322" s="132" t="s">
        <v>3066</v>
      </c>
      <c r="L322" s="31"/>
      <c r="M322" s="137" t="s">
        <v>19</v>
      </c>
      <c r="N322" s="138" t="s">
        <v>41</v>
      </c>
      <c r="P322" s="139">
        <f t="shared" si="91"/>
        <v>0</v>
      </c>
      <c r="Q322" s="139">
        <v>0</v>
      </c>
      <c r="R322" s="139">
        <f t="shared" si="92"/>
        <v>0</v>
      </c>
      <c r="S322" s="139">
        <v>0</v>
      </c>
      <c r="T322" s="140">
        <f t="shared" si="93"/>
        <v>0</v>
      </c>
      <c r="AR322" s="141" t="s">
        <v>190</v>
      </c>
      <c r="AT322" s="141" t="s">
        <v>185</v>
      </c>
      <c r="AU322" s="141" t="s">
        <v>79</v>
      </c>
      <c r="AY322" s="16" t="s">
        <v>182</v>
      </c>
      <c r="BE322" s="142">
        <f t="shared" si="94"/>
        <v>0</v>
      </c>
      <c r="BF322" s="142">
        <f t="shared" si="95"/>
        <v>0</v>
      </c>
      <c r="BG322" s="142">
        <f t="shared" si="96"/>
        <v>0</v>
      </c>
      <c r="BH322" s="142">
        <f t="shared" si="97"/>
        <v>0</v>
      </c>
      <c r="BI322" s="142">
        <f t="shared" si="98"/>
        <v>0</v>
      </c>
      <c r="BJ322" s="16" t="s">
        <v>77</v>
      </c>
      <c r="BK322" s="142">
        <f t="shared" si="99"/>
        <v>0</v>
      </c>
      <c r="BL322" s="16" t="s">
        <v>190</v>
      </c>
      <c r="BM322" s="141" t="s">
        <v>3651</v>
      </c>
    </row>
    <row r="323" spans="2:65" s="1" customFormat="1" ht="24.2" customHeight="1">
      <c r="B323" s="31"/>
      <c r="C323" s="130" t="s">
        <v>2547</v>
      </c>
      <c r="D323" s="130" t="s">
        <v>185</v>
      </c>
      <c r="E323" s="131" t="s">
        <v>3652</v>
      </c>
      <c r="F323" s="132" t="s">
        <v>3653</v>
      </c>
      <c r="G323" s="133" t="s">
        <v>2630</v>
      </c>
      <c r="H323" s="134">
        <v>4</v>
      </c>
      <c r="I323" s="135"/>
      <c r="J323" s="136">
        <f t="shared" si="90"/>
        <v>0</v>
      </c>
      <c r="K323" s="132" t="s">
        <v>3066</v>
      </c>
      <c r="L323" s="31"/>
      <c r="M323" s="137" t="s">
        <v>19</v>
      </c>
      <c r="N323" s="138" t="s">
        <v>41</v>
      </c>
      <c r="P323" s="139">
        <f t="shared" si="91"/>
        <v>0</v>
      </c>
      <c r="Q323" s="139">
        <v>0</v>
      </c>
      <c r="R323" s="139">
        <f t="shared" si="92"/>
        <v>0</v>
      </c>
      <c r="S323" s="139">
        <v>0</v>
      </c>
      <c r="T323" s="140">
        <f t="shared" si="93"/>
        <v>0</v>
      </c>
      <c r="AR323" s="141" t="s">
        <v>190</v>
      </c>
      <c r="AT323" s="141" t="s">
        <v>185</v>
      </c>
      <c r="AU323" s="141" t="s">
        <v>79</v>
      </c>
      <c r="AY323" s="16" t="s">
        <v>182</v>
      </c>
      <c r="BE323" s="142">
        <f t="shared" si="94"/>
        <v>0</v>
      </c>
      <c r="BF323" s="142">
        <f t="shared" si="95"/>
        <v>0</v>
      </c>
      <c r="BG323" s="142">
        <f t="shared" si="96"/>
        <v>0</v>
      </c>
      <c r="BH323" s="142">
        <f t="shared" si="97"/>
        <v>0</v>
      </c>
      <c r="BI323" s="142">
        <f t="shared" si="98"/>
        <v>0</v>
      </c>
      <c r="BJ323" s="16" t="s">
        <v>77</v>
      </c>
      <c r="BK323" s="142">
        <f t="shared" si="99"/>
        <v>0</v>
      </c>
      <c r="BL323" s="16" t="s">
        <v>190</v>
      </c>
      <c r="BM323" s="141" t="s">
        <v>3654</v>
      </c>
    </row>
    <row r="324" spans="2:65" s="1" customFormat="1" ht="24.2" customHeight="1">
      <c r="B324" s="31"/>
      <c r="C324" s="130" t="s">
        <v>2343</v>
      </c>
      <c r="D324" s="130" t="s">
        <v>185</v>
      </c>
      <c r="E324" s="131" t="s">
        <v>3655</v>
      </c>
      <c r="F324" s="132" t="s">
        <v>3656</v>
      </c>
      <c r="G324" s="133" t="s">
        <v>2630</v>
      </c>
      <c r="H324" s="134">
        <v>2</v>
      </c>
      <c r="I324" s="135"/>
      <c r="J324" s="136">
        <f t="shared" si="90"/>
        <v>0</v>
      </c>
      <c r="K324" s="132" t="s">
        <v>3066</v>
      </c>
      <c r="L324" s="31"/>
      <c r="M324" s="137" t="s">
        <v>19</v>
      </c>
      <c r="N324" s="138" t="s">
        <v>41</v>
      </c>
      <c r="P324" s="139">
        <f t="shared" si="91"/>
        <v>0</v>
      </c>
      <c r="Q324" s="139">
        <v>0</v>
      </c>
      <c r="R324" s="139">
        <f t="shared" si="92"/>
        <v>0</v>
      </c>
      <c r="S324" s="139">
        <v>0</v>
      </c>
      <c r="T324" s="140">
        <f t="shared" si="93"/>
        <v>0</v>
      </c>
      <c r="AR324" s="141" t="s">
        <v>190</v>
      </c>
      <c r="AT324" s="141" t="s">
        <v>185</v>
      </c>
      <c r="AU324" s="141" t="s">
        <v>79</v>
      </c>
      <c r="AY324" s="16" t="s">
        <v>182</v>
      </c>
      <c r="BE324" s="142">
        <f t="shared" si="94"/>
        <v>0</v>
      </c>
      <c r="BF324" s="142">
        <f t="shared" si="95"/>
        <v>0</v>
      </c>
      <c r="BG324" s="142">
        <f t="shared" si="96"/>
        <v>0</v>
      </c>
      <c r="BH324" s="142">
        <f t="shared" si="97"/>
        <v>0</v>
      </c>
      <c r="BI324" s="142">
        <f t="shared" si="98"/>
        <v>0</v>
      </c>
      <c r="BJ324" s="16" t="s">
        <v>77</v>
      </c>
      <c r="BK324" s="142">
        <f t="shared" si="99"/>
        <v>0</v>
      </c>
      <c r="BL324" s="16" t="s">
        <v>190</v>
      </c>
      <c r="BM324" s="141" t="s">
        <v>3657</v>
      </c>
    </row>
    <row r="325" spans="2:65" s="1" customFormat="1" ht="24.2" customHeight="1">
      <c r="B325" s="31"/>
      <c r="C325" s="130" t="s">
        <v>2554</v>
      </c>
      <c r="D325" s="130" t="s">
        <v>185</v>
      </c>
      <c r="E325" s="131" t="s">
        <v>3658</v>
      </c>
      <c r="F325" s="132" t="s">
        <v>3659</v>
      </c>
      <c r="G325" s="133" t="s">
        <v>2630</v>
      </c>
      <c r="H325" s="134">
        <v>2</v>
      </c>
      <c r="I325" s="135"/>
      <c r="J325" s="136">
        <f t="shared" si="90"/>
        <v>0</v>
      </c>
      <c r="K325" s="132" t="s">
        <v>3066</v>
      </c>
      <c r="L325" s="31"/>
      <c r="M325" s="137" t="s">
        <v>19</v>
      </c>
      <c r="N325" s="138" t="s">
        <v>41</v>
      </c>
      <c r="P325" s="139">
        <f t="shared" si="91"/>
        <v>0</v>
      </c>
      <c r="Q325" s="139">
        <v>0</v>
      </c>
      <c r="R325" s="139">
        <f t="shared" si="92"/>
        <v>0</v>
      </c>
      <c r="S325" s="139">
        <v>0</v>
      </c>
      <c r="T325" s="140">
        <f t="shared" si="93"/>
        <v>0</v>
      </c>
      <c r="AR325" s="141" t="s">
        <v>190</v>
      </c>
      <c r="AT325" s="141" t="s">
        <v>185</v>
      </c>
      <c r="AU325" s="141" t="s">
        <v>79</v>
      </c>
      <c r="AY325" s="16" t="s">
        <v>182</v>
      </c>
      <c r="BE325" s="142">
        <f t="shared" si="94"/>
        <v>0</v>
      </c>
      <c r="BF325" s="142">
        <f t="shared" si="95"/>
        <v>0</v>
      </c>
      <c r="BG325" s="142">
        <f t="shared" si="96"/>
        <v>0</v>
      </c>
      <c r="BH325" s="142">
        <f t="shared" si="97"/>
        <v>0</v>
      </c>
      <c r="BI325" s="142">
        <f t="shared" si="98"/>
        <v>0</v>
      </c>
      <c r="BJ325" s="16" t="s">
        <v>77</v>
      </c>
      <c r="BK325" s="142">
        <f t="shared" si="99"/>
        <v>0</v>
      </c>
      <c r="BL325" s="16" t="s">
        <v>190</v>
      </c>
      <c r="BM325" s="141" t="s">
        <v>3660</v>
      </c>
    </row>
    <row r="326" spans="2:65" s="1" customFormat="1" ht="24.2" customHeight="1">
      <c r="B326" s="31"/>
      <c r="C326" s="130" t="s">
        <v>1420</v>
      </c>
      <c r="D326" s="130" t="s">
        <v>185</v>
      </c>
      <c r="E326" s="131" t="s">
        <v>3661</v>
      </c>
      <c r="F326" s="132" t="s">
        <v>3662</v>
      </c>
      <c r="G326" s="133" t="s">
        <v>2181</v>
      </c>
      <c r="H326" s="134">
        <v>1</v>
      </c>
      <c r="I326" s="135"/>
      <c r="J326" s="136">
        <f t="shared" si="90"/>
        <v>0</v>
      </c>
      <c r="K326" s="132" t="s">
        <v>3066</v>
      </c>
      <c r="L326" s="31"/>
      <c r="M326" s="137" t="s">
        <v>19</v>
      </c>
      <c r="N326" s="138" t="s">
        <v>41</v>
      </c>
      <c r="P326" s="139">
        <f t="shared" si="91"/>
        <v>0</v>
      </c>
      <c r="Q326" s="139">
        <v>0</v>
      </c>
      <c r="R326" s="139">
        <f t="shared" si="92"/>
        <v>0</v>
      </c>
      <c r="S326" s="139">
        <v>0</v>
      </c>
      <c r="T326" s="140">
        <f t="shared" si="93"/>
        <v>0</v>
      </c>
      <c r="AR326" s="141" t="s">
        <v>190</v>
      </c>
      <c r="AT326" s="141" t="s">
        <v>185</v>
      </c>
      <c r="AU326" s="141" t="s">
        <v>79</v>
      </c>
      <c r="AY326" s="16" t="s">
        <v>182</v>
      </c>
      <c r="BE326" s="142">
        <f t="shared" si="94"/>
        <v>0</v>
      </c>
      <c r="BF326" s="142">
        <f t="shared" si="95"/>
        <v>0</v>
      </c>
      <c r="BG326" s="142">
        <f t="shared" si="96"/>
        <v>0</v>
      </c>
      <c r="BH326" s="142">
        <f t="shared" si="97"/>
        <v>0</v>
      </c>
      <c r="BI326" s="142">
        <f t="shared" si="98"/>
        <v>0</v>
      </c>
      <c r="BJ326" s="16" t="s">
        <v>77</v>
      </c>
      <c r="BK326" s="142">
        <f t="shared" si="99"/>
        <v>0</v>
      </c>
      <c r="BL326" s="16" t="s">
        <v>190</v>
      </c>
      <c r="BM326" s="141" t="s">
        <v>3663</v>
      </c>
    </row>
    <row r="327" spans="2:65" s="1" customFormat="1" ht="24.2" customHeight="1">
      <c r="B327" s="31"/>
      <c r="C327" s="130" t="s">
        <v>2561</v>
      </c>
      <c r="D327" s="130" t="s">
        <v>185</v>
      </c>
      <c r="E327" s="131" t="s">
        <v>3664</v>
      </c>
      <c r="F327" s="132" t="s">
        <v>3665</v>
      </c>
      <c r="G327" s="133" t="s">
        <v>2181</v>
      </c>
      <c r="H327" s="134">
        <v>1</v>
      </c>
      <c r="I327" s="135"/>
      <c r="J327" s="136">
        <f t="shared" si="90"/>
        <v>0</v>
      </c>
      <c r="K327" s="132" t="s">
        <v>3066</v>
      </c>
      <c r="L327" s="31"/>
      <c r="M327" s="137" t="s">
        <v>19</v>
      </c>
      <c r="N327" s="138" t="s">
        <v>41</v>
      </c>
      <c r="P327" s="139">
        <f t="shared" si="91"/>
        <v>0</v>
      </c>
      <c r="Q327" s="139">
        <v>0</v>
      </c>
      <c r="R327" s="139">
        <f t="shared" si="92"/>
        <v>0</v>
      </c>
      <c r="S327" s="139">
        <v>0</v>
      </c>
      <c r="T327" s="140">
        <f t="shared" si="93"/>
        <v>0</v>
      </c>
      <c r="AR327" s="141" t="s">
        <v>190</v>
      </c>
      <c r="AT327" s="141" t="s">
        <v>185</v>
      </c>
      <c r="AU327" s="141" t="s">
        <v>79</v>
      </c>
      <c r="AY327" s="16" t="s">
        <v>182</v>
      </c>
      <c r="BE327" s="142">
        <f t="shared" si="94"/>
        <v>0</v>
      </c>
      <c r="BF327" s="142">
        <f t="shared" si="95"/>
        <v>0</v>
      </c>
      <c r="BG327" s="142">
        <f t="shared" si="96"/>
        <v>0</v>
      </c>
      <c r="BH327" s="142">
        <f t="shared" si="97"/>
        <v>0</v>
      </c>
      <c r="BI327" s="142">
        <f t="shared" si="98"/>
        <v>0</v>
      </c>
      <c r="BJ327" s="16" t="s">
        <v>77</v>
      </c>
      <c r="BK327" s="142">
        <f t="shared" si="99"/>
        <v>0</v>
      </c>
      <c r="BL327" s="16" t="s">
        <v>190</v>
      </c>
      <c r="BM327" s="141" t="s">
        <v>3666</v>
      </c>
    </row>
    <row r="328" spans="2:63" s="11" customFormat="1" ht="25.9" customHeight="1">
      <c r="B328" s="118"/>
      <c r="D328" s="119" t="s">
        <v>69</v>
      </c>
      <c r="E328" s="120" t="s">
        <v>3667</v>
      </c>
      <c r="F328" s="120" t="s">
        <v>3668</v>
      </c>
      <c r="I328" s="121"/>
      <c r="J328" s="122">
        <f>BK328</f>
        <v>0</v>
      </c>
      <c r="L328" s="118"/>
      <c r="M328" s="123"/>
      <c r="P328" s="124">
        <f>P329</f>
        <v>0</v>
      </c>
      <c r="R328" s="124">
        <f>R329</f>
        <v>0</v>
      </c>
      <c r="T328" s="125">
        <f>T329</f>
        <v>0</v>
      </c>
      <c r="AR328" s="119" t="s">
        <v>190</v>
      </c>
      <c r="AT328" s="126" t="s">
        <v>69</v>
      </c>
      <c r="AU328" s="126" t="s">
        <v>70</v>
      </c>
      <c r="AY328" s="119" t="s">
        <v>182</v>
      </c>
      <c r="BK328" s="127">
        <f>BK329</f>
        <v>0</v>
      </c>
    </row>
    <row r="329" spans="2:63" s="11" customFormat="1" ht="22.9" customHeight="1">
      <c r="B329" s="118"/>
      <c r="D329" s="119" t="s">
        <v>69</v>
      </c>
      <c r="E329" s="128" t="s">
        <v>3669</v>
      </c>
      <c r="F329" s="128" t="s">
        <v>3668</v>
      </c>
      <c r="I329" s="121"/>
      <c r="J329" s="129">
        <f>BK329</f>
        <v>0</v>
      </c>
      <c r="L329" s="118"/>
      <c r="M329" s="123"/>
      <c r="P329" s="124">
        <f>P330</f>
        <v>0</v>
      </c>
      <c r="R329" s="124">
        <f>R330</f>
        <v>0</v>
      </c>
      <c r="T329" s="125">
        <f>T330</f>
        <v>0</v>
      </c>
      <c r="AR329" s="119" t="s">
        <v>190</v>
      </c>
      <c r="AT329" s="126" t="s">
        <v>69</v>
      </c>
      <c r="AU329" s="126" t="s">
        <v>77</v>
      </c>
      <c r="AY329" s="119" t="s">
        <v>182</v>
      </c>
      <c r="BK329" s="127">
        <f>BK330</f>
        <v>0</v>
      </c>
    </row>
    <row r="330" spans="2:65" s="1" customFormat="1" ht="24.2" customHeight="1">
      <c r="B330" s="31"/>
      <c r="C330" s="130" t="s">
        <v>2344</v>
      </c>
      <c r="D330" s="130" t="s">
        <v>185</v>
      </c>
      <c r="E330" s="131" t="s">
        <v>3670</v>
      </c>
      <c r="F330" s="132" t="s">
        <v>3671</v>
      </c>
      <c r="G330" s="133" t="s">
        <v>19</v>
      </c>
      <c r="H330" s="134">
        <v>1</v>
      </c>
      <c r="I330" s="135"/>
      <c r="J330" s="136">
        <f>ROUND(I330*H330,2)</f>
        <v>0</v>
      </c>
      <c r="K330" s="132" t="s">
        <v>3066</v>
      </c>
      <c r="L330" s="31"/>
      <c r="M330" s="137" t="s">
        <v>19</v>
      </c>
      <c r="N330" s="138" t="s">
        <v>41</v>
      </c>
      <c r="P330" s="139">
        <f>O330*H330</f>
        <v>0</v>
      </c>
      <c r="Q330" s="139">
        <v>0</v>
      </c>
      <c r="R330" s="139">
        <f>Q330*H330</f>
        <v>0</v>
      </c>
      <c r="S330" s="139">
        <v>0</v>
      </c>
      <c r="T330" s="140">
        <f>S330*H330</f>
        <v>0</v>
      </c>
      <c r="AR330" s="141" t="s">
        <v>190</v>
      </c>
      <c r="AT330" s="141" t="s">
        <v>185</v>
      </c>
      <c r="AU330" s="141" t="s">
        <v>79</v>
      </c>
      <c r="AY330" s="16" t="s">
        <v>182</v>
      </c>
      <c r="BE330" s="142">
        <f>IF(N330="základní",J330,0)</f>
        <v>0</v>
      </c>
      <c r="BF330" s="142">
        <f>IF(N330="snížená",J330,0)</f>
        <v>0</v>
      </c>
      <c r="BG330" s="142">
        <f>IF(N330="zákl. přenesená",J330,0)</f>
        <v>0</v>
      </c>
      <c r="BH330" s="142">
        <f>IF(N330="sníž. přenesená",J330,0)</f>
        <v>0</v>
      </c>
      <c r="BI330" s="142">
        <f>IF(N330="nulová",J330,0)</f>
        <v>0</v>
      </c>
      <c r="BJ330" s="16" t="s">
        <v>77</v>
      </c>
      <c r="BK330" s="142">
        <f>ROUND(I330*H330,2)</f>
        <v>0</v>
      </c>
      <c r="BL330" s="16" t="s">
        <v>190</v>
      </c>
      <c r="BM330" s="141" t="s">
        <v>3672</v>
      </c>
    </row>
    <row r="331" spans="2:63" s="11" customFormat="1" ht="25.9" customHeight="1">
      <c r="B331" s="118"/>
      <c r="D331" s="119" t="s">
        <v>69</v>
      </c>
      <c r="E331" s="120" t="s">
        <v>3673</v>
      </c>
      <c r="F331" s="120" t="s">
        <v>3674</v>
      </c>
      <c r="I331" s="121"/>
      <c r="J331" s="122">
        <f>BK331</f>
        <v>0</v>
      </c>
      <c r="L331" s="118"/>
      <c r="M331" s="123"/>
      <c r="P331" s="124">
        <f>P332+P334+P336+P339+P345</f>
        <v>0</v>
      </c>
      <c r="R331" s="124">
        <f>R332+R334+R336+R339+R345</f>
        <v>0</v>
      </c>
      <c r="T331" s="125">
        <f>T332+T334+T336+T339+T345</f>
        <v>0</v>
      </c>
      <c r="AR331" s="119" t="s">
        <v>190</v>
      </c>
      <c r="AT331" s="126" t="s">
        <v>69</v>
      </c>
      <c r="AU331" s="126" t="s">
        <v>70</v>
      </c>
      <c r="AY331" s="119" t="s">
        <v>182</v>
      </c>
      <c r="BK331" s="127">
        <f>BK332+BK334+BK336+BK339+BK345</f>
        <v>0</v>
      </c>
    </row>
    <row r="332" spans="2:63" s="11" customFormat="1" ht="22.9" customHeight="1">
      <c r="B332" s="118"/>
      <c r="D332" s="119" t="s">
        <v>69</v>
      </c>
      <c r="E332" s="128" t="s">
        <v>727</v>
      </c>
      <c r="F332" s="128" t="s">
        <v>3675</v>
      </c>
      <c r="I332" s="121"/>
      <c r="J332" s="129">
        <f>BK332</f>
        <v>0</v>
      </c>
      <c r="L332" s="118"/>
      <c r="M332" s="123"/>
      <c r="P332" s="124">
        <f>P333</f>
        <v>0</v>
      </c>
      <c r="R332" s="124">
        <f>R333</f>
        <v>0</v>
      </c>
      <c r="T332" s="125">
        <f>T333</f>
        <v>0</v>
      </c>
      <c r="AR332" s="119" t="s">
        <v>77</v>
      </c>
      <c r="AT332" s="126" t="s">
        <v>69</v>
      </c>
      <c r="AU332" s="126" t="s">
        <v>77</v>
      </c>
      <c r="AY332" s="119" t="s">
        <v>182</v>
      </c>
      <c r="BK332" s="127">
        <f>BK333</f>
        <v>0</v>
      </c>
    </row>
    <row r="333" spans="2:65" s="1" customFormat="1" ht="24.2" customHeight="1">
      <c r="B333" s="31"/>
      <c r="C333" s="130" t="s">
        <v>2577</v>
      </c>
      <c r="D333" s="130" t="s">
        <v>185</v>
      </c>
      <c r="E333" s="131" t="s">
        <v>3676</v>
      </c>
      <c r="F333" s="132" t="s">
        <v>3677</v>
      </c>
      <c r="G333" s="133" t="s">
        <v>286</v>
      </c>
      <c r="H333" s="134">
        <v>3</v>
      </c>
      <c r="I333" s="135"/>
      <c r="J333" s="136">
        <f>ROUND(I333*H333,2)</f>
        <v>0</v>
      </c>
      <c r="K333" s="132" t="s">
        <v>3066</v>
      </c>
      <c r="L333" s="31"/>
      <c r="M333" s="137" t="s">
        <v>19</v>
      </c>
      <c r="N333" s="138" t="s">
        <v>41</v>
      </c>
      <c r="P333" s="139">
        <f>O333*H333</f>
        <v>0</v>
      </c>
      <c r="Q333" s="139">
        <v>0</v>
      </c>
      <c r="R333" s="139">
        <f>Q333*H333</f>
        <v>0</v>
      </c>
      <c r="S333" s="139">
        <v>0</v>
      </c>
      <c r="T333" s="140">
        <f>S333*H333</f>
        <v>0</v>
      </c>
      <c r="AR333" s="141" t="s">
        <v>190</v>
      </c>
      <c r="AT333" s="141" t="s">
        <v>185</v>
      </c>
      <c r="AU333" s="141" t="s">
        <v>79</v>
      </c>
      <c r="AY333" s="16" t="s">
        <v>182</v>
      </c>
      <c r="BE333" s="142">
        <f>IF(N333="základní",J333,0)</f>
        <v>0</v>
      </c>
      <c r="BF333" s="142">
        <f>IF(N333="snížená",J333,0)</f>
        <v>0</v>
      </c>
      <c r="BG333" s="142">
        <f>IF(N333="zákl. přenesená",J333,0)</f>
        <v>0</v>
      </c>
      <c r="BH333" s="142">
        <f>IF(N333="sníž. přenesená",J333,0)</f>
        <v>0</v>
      </c>
      <c r="BI333" s="142">
        <f>IF(N333="nulová",J333,0)</f>
        <v>0</v>
      </c>
      <c r="BJ333" s="16" t="s">
        <v>77</v>
      </c>
      <c r="BK333" s="142">
        <f>ROUND(I333*H333,2)</f>
        <v>0</v>
      </c>
      <c r="BL333" s="16" t="s">
        <v>190</v>
      </c>
      <c r="BM333" s="141" t="s">
        <v>3678</v>
      </c>
    </row>
    <row r="334" spans="2:63" s="11" customFormat="1" ht="22.9" customHeight="1">
      <c r="B334" s="118"/>
      <c r="D334" s="119" t="s">
        <v>69</v>
      </c>
      <c r="E334" s="128" t="s">
        <v>874</v>
      </c>
      <c r="F334" s="128" t="s">
        <v>3679</v>
      </c>
      <c r="I334" s="121"/>
      <c r="J334" s="129">
        <f>BK334</f>
        <v>0</v>
      </c>
      <c r="L334" s="118"/>
      <c r="M334" s="123"/>
      <c r="P334" s="124">
        <f>P335</f>
        <v>0</v>
      </c>
      <c r="R334" s="124">
        <f>R335</f>
        <v>0</v>
      </c>
      <c r="T334" s="125">
        <f>T335</f>
        <v>0</v>
      </c>
      <c r="AR334" s="119" t="s">
        <v>77</v>
      </c>
      <c r="AT334" s="126" t="s">
        <v>69</v>
      </c>
      <c r="AU334" s="126" t="s">
        <v>77</v>
      </c>
      <c r="AY334" s="119" t="s">
        <v>182</v>
      </c>
      <c r="BK334" s="127">
        <f>BK335</f>
        <v>0</v>
      </c>
    </row>
    <row r="335" spans="2:65" s="1" customFormat="1" ht="16.5" customHeight="1">
      <c r="B335" s="31"/>
      <c r="C335" s="130" t="s">
        <v>2584</v>
      </c>
      <c r="D335" s="130" t="s">
        <v>185</v>
      </c>
      <c r="E335" s="131" t="s">
        <v>3680</v>
      </c>
      <c r="F335" s="132" t="s">
        <v>3681</v>
      </c>
      <c r="G335" s="133" t="s">
        <v>207</v>
      </c>
      <c r="H335" s="134">
        <v>40</v>
      </c>
      <c r="I335" s="135"/>
      <c r="J335" s="136">
        <f>ROUND(I335*H335,2)</f>
        <v>0</v>
      </c>
      <c r="K335" s="132" t="s">
        <v>3066</v>
      </c>
      <c r="L335" s="31"/>
      <c r="M335" s="137" t="s">
        <v>19</v>
      </c>
      <c r="N335" s="138" t="s">
        <v>41</v>
      </c>
      <c r="P335" s="139">
        <f>O335*H335</f>
        <v>0</v>
      </c>
      <c r="Q335" s="139">
        <v>0</v>
      </c>
      <c r="R335" s="139">
        <f>Q335*H335</f>
        <v>0</v>
      </c>
      <c r="S335" s="139">
        <v>0</v>
      </c>
      <c r="T335" s="140">
        <f>S335*H335</f>
        <v>0</v>
      </c>
      <c r="AR335" s="141" t="s">
        <v>190</v>
      </c>
      <c r="AT335" s="141" t="s">
        <v>185</v>
      </c>
      <c r="AU335" s="141" t="s">
        <v>79</v>
      </c>
      <c r="AY335" s="16" t="s">
        <v>182</v>
      </c>
      <c r="BE335" s="142">
        <f>IF(N335="základní",J335,0)</f>
        <v>0</v>
      </c>
      <c r="BF335" s="142">
        <f>IF(N335="snížená",J335,0)</f>
        <v>0</v>
      </c>
      <c r="BG335" s="142">
        <f>IF(N335="zákl. přenesená",J335,0)</f>
        <v>0</v>
      </c>
      <c r="BH335" s="142">
        <f>IF(N335="sníž. přenesená",J335,0)</f>
        <v>0</v>
      </c>
      <c r="BI335" s="142">
        <f>IF(N335="nulová",J335,0)</f>
        <v>0</v>
      </c>
      <c r="BJ335" s="16" t="s">
        <v>77</v>
      </c>
      <c r="BK335" s="142">
        <f>ROUND(I335*H335,2)</f>
        <v>0</v>
      </c>
      <c r="BL335" s="16" t="s">
        <v>190</v>
      </c>
      <c r="BM335" s="141" t="s">
        <v>3682</v>
      </c>
    </row>
    <row r="336" spans="2:63" s="11" customFormat="1" ht="22.9" customHeight="1">
      <c r="B336" s="118"/>
      <c r="D336" s="119" t="s">
        <v>69</v>
      </c>
      <c r="E336" s="128" t="s">
        <v>3683</v>
      </c>
      <c r="F336" s="128" t="s">
        <v>3684</v>
      </c>
      <c r="I336" s="121"/>
      <c r="J336" s="129">
        <f>BK336</f>
        <v>0</v>
      </c>
      <c r="L336" s="118"/>
      <c r="M336" s="123"/>
      <c r="P336" s="124">
        <f>SUM(P337:P338)</f>
        <v>0</v>
      </c>
      <c r="R336" s="124">
        <f>SUM(R337:R338)</f>
        <v>0</v>
      </c>
      <c r="T336" s="125">
        <f>SUM(T337:T338)</f>
        <v>0</v>
      </c>
      <c r="AR336" s="119" t="s">
        <v>190</v>
      </c>
      <c r="AT336" s="126" t="s">
        <v>69</v>
      </c>
      <c r="AU336" s="126" t="s">
        <v>77</v>
      </c>
      <c r="AY336" s="119" t="s">
        <v>182</v>
      </c>
      <c r="BK336" s="127">
        <f>SUM(BK337:BK338)</f>
        <v>0</v>
      </c>
    </row>
    <row r="337" spans="2:65" s="1" customFormat="1" ht="16.5" customHeight="1">
      <c r="B337" s="31"/>
      <c r="C337" s="130" t="s">
        <v>2591</v>
      </c>
      <c r="D337" s="130" t="s">
        <v>185</v>
      </c>
      <c r="E337" s="131" t="s">
        <v>3685</v>
      </c>
      <c r="F337" s="132" t="s">
        <v>3686</v>
      </c>
      <c r="G337" s="133" t="s">
        <v>2181</v>
      </c>
      <c r="H337" s="134">
        <v>1</v>
      </c>
      <c r="I337" s="135"/>
      <c r="J337" s="136">
        <f>ROUND(I337*H337,2)</f>
        <v>0</v>
      </c>
      <c r="K337" s="132" t="s">
        <v>3066</v>
      </c>
      <c r="L337" s="31"/>
      <c r="M337" s="137" t="s">
        <v>19</v>
      </c>
      <c r="N337" s="138" t="s">
        <v>41</v>
      </c>
      <c r="P337" s="139">
        <f>O337*H337</f>
        <v>0</v>
      </c>
      <c r="Q337" s="139">
        <v>0</v>
      </c>
      <c r="R337" s="139">
        <f>Q337*H337</f>
        <v>0</v>
      </c>
      <c r="S337" s="139">
        <v>0</v>
      </c>
      <c r="T337" s="140">
        <f>S337*H337</f>
        <v>0</v>
      </c>
      <c r="AR337" s="141" t="s">
        <v>190</v>
      </c>
      <c r="AT337" s="141" t="s">
        <v>185</v>
      </c>
      <c r="AU337" s="141" t="s">
        <v>79</v>
      </c>
      <c r="AY337" s="16" t="s">
        <v>182</v>
      </c>
      <c r="BE337" s="142">
        <f>IF(N337="základní",J337,0)</f>
        <v>0</v>
      </c>
      <c r="BF337" s="142">
        <f>IF(N337="snížená",J337,0)</f>
        <v>0</v>
      </c>
      <c r="BG337" s="142">
        <f>IF(N337="zákl. přenesená",J337,0)</f>
        <v>0</v>
      </c>
      <c r="BH337" s="142">
        <f>IF(N337="sníž. přenesená",J337,0)</f>
        <v>0</v>
      </c>
      <c r="BI337" s="142">
        <f>IF(N337="nulová",J337,0)</f>
        <v>0</v>
      </c>
      <c r="BJ337" s="16" t="s">
        <v>77</v>
      </c>
      <c r="BK337" s="142">
        <f>ROUND(I337*H337,2)</f>
        <v>0</v>
      </c>
      <c r="BL337" s="16" t="s">
        <v>190</v>
      </c>
      <c r="BM337" s="141" t="s">
        <v>3687</v>
      </c>
    </row>
    <row r="338" spans="2:65" s="1" customFormat="1" ht="21.75" customHeight="1">
      <c r="B338" s="31"/>
      <c r="C338" s="130" t="s">
        <v>2354</v>
      </c>
      <c r="D338" s="130" t="s">
        <v>185</v>
      </c>
      <c r="E338" s="131" t="s">
        <v>3688</v>
      </c>
      <c r="F338" s="132" t="s">
        <v>3689</v>
      </c>
      <c r="G338" s="133" t="s">
        <v>2181</v>
      </c>
      <c r="H338" s="134">
        <v>1</v>
      </c>
      <c r="I338" s="135"/>
      <c r="J338" s="136">
        <f>ROUND(I338*H338,2)</f>
        <v>0</v>
      </c>
      <c r="K338" s="132" t="s">
        <v>3066</v>
      </c>
      <c r="L338" s="31"/>
      <c r="M338" s="137" t="s">
        <v>19</v>
      </c>
      <c r="N338" s="138" t="s">
        <v>41</v>
      </c>
      <c r="P338" s="139">
        <f>O338*H338</f>
        <v>0</v>
      </c>
      <c r="Q338" s="139">
        <v>0</v>
      </c>
      <c r="R338" s="139">
        <f>Q338*H338</f>
        <v>0</v>
      </c>
      <c r="S338" s="139">
        <v>0</v>
      </c>
      <c r="T338" s="140">
        <f>S338*H338</f>
        <v>0</v>
      </c>
      <c r="AR338" s="141" t="s">
        <v>190</v>
      </c>
      <c r="AT338" s="141" t="s">
        <v>185</v>
      </c>
      <c r="AU338" s="141" t="s">
        <v>79</v>
      </c>
      <c r="AY338" s="16" t="s">
        <v>182</v>
      </c>
      <c r="BE338" s="142">
        <f>IF(N338="základní",J338,0)</f>
        <v>0</v>
      </c>
      <c r="BF338" s="142">
        <f>IF(N338="snížená",J338,0)</f>
        <v>0</v>
      </c>
      <c r="BG338" s="142">
        <f>IF(N338="zákl. přenesená",J338,0)</f>
        <v>0</v>
      </c>
      <c r="BH338" s="142">
        <f>IF(N338="sníž. přenesená",J338,0)</f>
        <v>0</v>
      </c>
      <c r="BI338" s="142">
        <f>IF(N338="nulová",J338,0)</f>
        <v>0</v>
      </c>
      <c r="BJ338" s="16" t="s">
        <v>77</v>
      </c>
      <c r="BK338" s="142">
        <f>ROUND(I338*H338,2)</f>
        <v>0</v>
      </c>
      <c r="BL338" s="16" t="s">
        <v>190</v>
      </c>
      <c r="BM338" s="141" t="s">
        <v>3690</v>
      </c>
    </row>
    <row r="339" spans="2:63" s="11" customFormat="1" ht="22.9" customHeight="1">
      <c r="B339" s="118"/>
      <c r="D339" s="119" t="s">
        <v>69</v>
      </c>
      <c r="E339" s="128" t="s">
        <v>883</v>
      </c>
      <c r="F339" s="128" t="s">
        <v>3691</v>
      </c>
      <c r="I339" s="121"/>
      <c r="J339" s="129">
        <f>BK339</f>
        <v>0</v>
      </c>
      <c r="L339" s="118"/>
      <c r="M339" s="123"/>
      <c r="P339" s="124">
        <f>SUM(P340:P344)</f>
        <v>0</v>
      </c>
      <c r="R339" s="124">
        <f>SUM(R340:R344)</f>
        <v>0</v>
      </c>
      <c r="T339" s="125">
        <f>SUM(T340:T344)</f>
        <v>0</v>
      </c>
      <c r="AR339" s="119" t="s">
        <v>77</v>
      </c>
      <c r="AT339" s="126" t="s">
        <v>69</v>
      </c>
      <c r="AU339" s="126" t="s">
        <v>77</v>
      </c>
      <c r="AY339" s="119" t="s">
        <v>182</v>
      </c>
      <c r="BK339" s="127">
        <f>SUM(BK340:BK344)</f>
        <v>0</v>
      </c>
    </row>
    <row r="340" spans="2:65" s="1" customFormat="1" ht="24.2" customHeight="1">
      <c r="B340" s="31"/>
      <c r="C340" s="130" t="s">
        <v>2357</v>
      </c>
      <c r="D340" s="130" t="s">
        <v>185</v>
      </c>
      <c r="E340" s="131" t="s">
        <v>3692</v>
      </c>
      <c r="F340" s="132" t="s">
        <v>3693</v>
      </c>
      <c r="G340" s="133" t="s">
        <v>207</v>
      </c>
      <c r="H340" s="134">
        <v>2.16</v>
      </c>
      <c r="I340" s="135"/>
      <c r="J340" s="136">
        <f>ROUND(I340*H340,2)</f>
        <v>0</v>
      </c>
      <c r="K340" s="132" t="s">
        <v>3066</v>
      </c>
      <c r="L340" s="31"/>
      <c r="M340" s="137" t="s">
        <v>19</v>
      </c>
      <c r="N340" s="138" t="s">
        <v>41</v>
      </c>
      <c r="P340" s="139">
        <f>O340*H340</f>
        <v>0</v>
      </c>
      <c r="Q340" s="139">
        <v>0</v>
      </c>
      <c r="R340" s="139">
        <f>Q340*H340</f>
        <v>0</v>
      </c>
      <c r="S340" s="139">
        <v>0</v>
      </c>
      <c r="T340" s="140">
        <f>S340*H340</f>
        <v>0</v>
      </c>
      <c r="AR340" s="141" t="s">
        <v>190</v>
      </c>
      <c r="AT340" s="141" t="s">
        <v>185</v>
      </c>
      <c r="AU340" s="141" t="s">
        <v>79</v>
      </c>
      <c r="AY340" s="16" t="s">
        <v>182</v>
      </c>
      <c r="BE340" s="142">
        <f>IF(N340="základní",J340,0)</f>
        <v>0</v>
      </c>
      <c r="BF340" s="142">
        <f>IF(N340="snížená",J340,0)</f>
        <v>0</v>
      </c>
      <c r="BG340" s="142">
        <f>IF(N340="zákl. přenesená",J340,0)</f>
        <v>0</v>
      </c>
      <c r="BH340" s="142">
        <f>IF(N340="sníž. přenesená",J340,0)</f>
        <v>0</v>
      </c>
      <c r="BI340" s="142">
        <f>IF(N340="nulová",J340,0)</f>
        <v>0</v>
      </c>
      <c r="BJ340" s="16" t="s">
        <v>77</v>
      </c>
      <c r="BK340" s="142">
        <f>ROUND(I340*H340,2)</f>
        <v>0</v>
      </c>
      <c r="BL340" s="16" t="s">
        <v>190</v>
      </c>
      <c r="BM340" s="141" t="s">
        <v>3694</v>
      </c>
    </row>
    <row r="341" spans="2:65" s="1" customFormat="1" ht="24.2" customHeight="1">
      <c r="B341" s="31"/>
      <c r="C341" s="130" t="s">
        <v>2605</v>
      </c>
      <c r="D341" s="130" t="s">
        <v>185</v>
      </c>
      <c r="E341" s="131" t="s">
        <v>3695</v>
      </c>
      <c r="F341" s="132" t="s">
        <v>3696</v>
      </c>
      <c r="G341" s="133" t="s">
        <v>292</v>
      </c>
      <c r="H341" s="134">
        <v>0.6</v>
      </c>
      <c r="I341" s="135"/>
      <c r="J341" s="136">
        <f>ROUND(I341*H341,2)</f>
        <v>0</v>
      </c>
      <c r="K341" s="132" t="s">
        <v>3066</v>
      </c>
      <c r="L341" s="31"/>
      <c r="M341" s="137" t="s">
        <v>19</v>
      </c>
      <c r="N341" s="138" t="s">
        <v>41</v>
      </c>
      <c r="P341" s="139">
        <f>O341*H341</f>
        <v>0</v>
      </c>
      <c r="Q341" s="139">
        <v>0</v>
      </c>
      <c r="R341" s="139">
        <f>Q341*H341</f>
        <v>0</v>
      </c>
      <c r="S341" s="139">
        <v>0</v>
      </c>
      <c r="T341" s="140">
        <f>S341*H341</f>
        <v>0</v>
      </c>
      <c r="AR341" s="141" t="s">
        <v>190</v>
      </c>
      <c r="AT341" s="141" t="s">
        <v>185</v>
      </c>
      <c r="AU341" s="141" t="s">
        <v>79</v>
      </c>
      <c r="AY341" s="16" t="s">
        <v>182</v>
      </c>
      <c r="BE341" s="142">
        <f>IF(N341="základní",J341,0)</f>
        <v>0</v>
      </c>
      <c r="BF341" s="142">
        <f>IF(N341="snížená",J341,0)</f>
        <v>0</v>
      </c>
      <c r="BG341" s="142">
        <f>IF(N341="zákl. přenesená",J341,0)</f>
        <v>0</v>
      </c>
      <c r="BH341" s="142">
        <f>IF(N341="sníž. přenesená",J341,0)</f>
        <v>0</v>
      </c>
      <c r="BI341" s="142">
        <f>IF(N341="nulová",J341,0)</f>
        <v>0</v>
      </c>
      <c r="BJ341" s="16" t="s">
        <v>77</v>
      </c>
      <c r="BK341" s="142">
        <f>ROUND(I341*H341,2)</f>
        <v>0</v>
      </c>
      <c r="BL341" s="16" t="s">
        <v>190</v>
      </c>
      <c r="BM341" s="141" t="s">
        <v>3697</v>
      </c>
    </row>
    <row r="342" spans="2:65" s="1" customFormat="1" ht="21.75" customHeight="1">
      <c r="B342" s="31"/>
      <c r="C342" s="130" t="s">
        <v>2360</v>
      </c>
      <c r="D342" s="130" t="s">
        <v>185</v>
      </c>
      <c r="E342" s="131" t="s">
        <v>3698</v>
      </c>
      <c r="F342" s="132" t="s">
        <v>3699</v>
      </c>
      <c r="G342" s="133" t="s">
        <v>292</v>
      </c>
      <c r="H342" s="134">
        <v>0.6</v>
      </c>
      <c r="I342" s="135"/>
      <c r="J342" s="136">
        <f>ROUND(I342*H342,2)</f>
        <v>0</v>
      </c>
      <c r="K342" s="132" t="s">
        <v>3066</v>
      </c>
      <c r="L342" s="31"/>
      <c r="M342" s="137" t="s">
        <v>19</v>
      </c>
      <c r="N342" s="138" t="s">
        <v>41</v>
      </c>
      <c r="P342" s="139">
        <f>O342*H342</f>
        <v>0</v>
      </c>
      <c r="Q342" s="139">
        <v>0</v>
      </c>
      <c r="R342" s="139">
        <f>Q342*H342</f>
        <v>0</v>
      </c>
      <c r="S342" s="139">
        <v>0</v>
      </c>
      <c r="T342" s="140">
        <f>S342*H342</f>
        <v>0</v>
      </c>
      <c r="AR342" s="141" t="s">
        <v>190</v>
      </c>
      <c r="AT342" s="141" t="s">
        <v>185</v>
      </c>
      <c r="AU342" s="141" t="s">
        <v>79</v>
      </c>
      <c r="AY342" s="16" t="s">
        <v>182</v>
      </c>
      <c r="BE342" s="142">
        <f>IF(N342="základní",J342,0)</f>
        <v>0</v>
      </c>
      <c r="BF342" s="142">
        <f>IF(N342="snížená",J342,0)</f>
        <v>0</v>
      </c>
      <c r="BG342" s="142">
        <f>IF(N342="zákl. přenesená",J342,0)</f>
        <v>0</v>
      </c>
      <c r="BH342" s="142">
        <f>IF(N342="sníž. přenesená",J342,0)</f>
        <v>0</v>
      </c>
      <c r="BI342" s="142">
        <f>IF(N342="nulová",J342,0)</f>
        <v>0</v>
      </c>
      <c r="BJ342" s="16" t="s">
        <v>77</v>
      </c>
      <c r="BK342" s="142">
        <f>ROUND(I342*H342,2)</f>
        <v>0</v>
      </c>
      <c r="BL342" s="16" t="s">
        <v>190</v>
      </c>
      <c r="BM342" s="141" t="s">
        <v>3700</v>
      </c>
    </row>
    <row r="343" spans="2:65" s="1" customFormat="1" ht="21.75" customHeight="1">
      <c r="B343" s="31"/>
      <c r="C343" s="130" t="s">
        <v>2610</v>
      </c>
      <c r="D343" s="130" t="s">
        <v>185</v>
      </c>
      <c r="E343" s="131" t="s">
        <v>3701</v>
      </c>
      <c r="F343" s="132" t="s">
        <v>3702</v>
      </c>
      <c r="G343" s="133" t="s">
        <v>292</v>
      </c>
      <c r="H343" s="134">
        <v>0.6</v>
      </c>
      <c r="I343" s="135"/>
      <c r="J343" s="136">
        <f>ROUND(I343*H343,2)</f>
        <v>0</v>
      </c>
      <c r="K343" s="132" t="s">
        <v>3066</v>
      </c>
      <c r="L343" s="31"/>
      <c r="M343" s="137" t="s">
        <v>19</v>
      </c>
      <c r="N343" s="138" t="s">
        <v>41</v>
      </c>
      <c r="P343" s="139">
        <f>O343*H343</f>
        <v>0</v>
      </c>
      <c r="Q343" s="139">
        <v>0</v>
      </c>
      <c r="R343" s="139">
        <f>Q343*H343</f>
        <v>0</v>
      </c>
      <c r="S343" s="139">
        <v>0</v>
      </c>
      <c r="T343" s="140">
        <f>S343*H343</f>
        <v>0</v>
      </c>
      <c r="AR343" s="141" t="s">
        <v>190</v>
      </c>
      <c r="AT343" s="141" t="s">
        <v>185</v>
      </c>
      <c r="AU343" s="141" t="s">
        <v>79</v>
      </c>
      <c r="AY343" s="16" t="s">
        <v>182</v>
      </c>
      <c r="BE343" s="142">
        <f>IF(N343="základní",J343,0)</f>
        <v>0</v>
      </c>
      <c r="BF343" s="142">
        <f>IF(N343="snížená",J343,0)</f>
        <v>0</v>
      </c>
      <c r="BG343" s="142">
        <f>IF(N343="zákl. přenesená",J343,0)</f>
        <v>0</v>
      </c>
      <c r="BH343" s="142">
        <f>IF(N343="sníž. přenesená",J343,0)</f>
        <v>0</v>
      </c>
      <c r="BI343" s="142">
        <f>IF(N343="nulová",J343,0)</f>
        <v>0</v>
      </c>
      <c r="BJ343" s="16" t="s">
        <v>77</v>
      </c>
      <c r="BK343" s="142">
        <f>ROUND(I343*H343,2)</f>
        <v>0</v>
      </c>
      <c r="BL343" s="16" t="s">
        <v>190</v>
      </c>
      <c r="BM343" s="141" t="s">
        <v>3703</v>
      </c>
    </row>
    <row r="344" spans="2:65" s="1" customFormat="1" ht="24.2" customHeight="1">
      <c r="B344" s="31"/>
      <c r="C344" s="130" t="s">
        <v>2363</v>
      </c>
      <c r="D344" s="130" t="s">
        <v>185</v>
      </c>
      <c r="E344" s="131" t="s">
        <v>3704</v>
      </c>
      <c r="F344" s="132" t="s">
        <v>3705</v>
      </c>
      <c r="G344" s="133" t="s">
        <v>286</v>
      </c>
      <c r="H344" s="134">
        <v>12</v>
      </c>
      <c r="I344" s="135"/>
      <c r="J344" s="136">
        <f>ROUND(I344*H344,2)</f>
        <v>0</v>
      </c>
      <c r="K344" s="132" t="s">
        <v>3066</v>
      </c>
      <c r="L344" s="31"/>
      <c r="M344" s="137" t="s">
        <v>19</v>
      </c>
      <c r="N344" s="138" t="s">
        <v>41</v>
      </c>
      <c r="P344" s="139">
        <f>O344*H344</f>
        <v>0</v>
      </c>
      <c r="Q344" s="139">
        <v>0</v>
      </c>
      <c r="R344" s="139">
        <f>Q344*H344</f>
        <v>0</v>
      </c>
      <c r="S344" s="139">
        <v>0</v>
      </c>
      <c r="T344" s="140">
        <f>S344*H344</f>
        <v>0</v>
      </c>
      <c r="AR344" s="141" t="s">
        <v>190</v>
      </c>
      <c r="AT344" s="141" t="s">
        <v>185</v>
      </c>
      <c r="AU344" s="141" t="s">
        <v>79</v>
      </c>
      <c r="AY344" s="16" t="s">
        <v>182</v>
      </c>
      <c r="BE344" s="142">
        <f>IF(N344="základní",J344,0)</f>
        <v>0</v>
      </c>
      <c r="BF344" s="142">
        <f>IF(N344="snížená",J344,0)</f>
        <v>0</v>
      </c>
      <c r="BG344" s="142">
        <f>IF(N344="zákl. přenesená",J344,0)</f>
        <v>0</v>
      </c>
      <c r="BH344" s="142">
        <f>IF(N344="sníž. přenesená",J344,0)</f>
        <v>0</v>
      </c>
      <c r="BI344" s="142">
        <f>IF(N344="nulová",J344,0)</f>
        <v>0</v>
      </c>
      <c r="BJ344" s="16" t="s">
        <v>77</v>
      </c>
      <c r="BK344" s="142">
        <f>ROUND(I344*H344,2)</f>
        <v>0</v>
      </c>
      <c r="BL344" s="16" t="s">
        <v>190</v>
      </c>
      <c r="BM344" s="141" t="s">
        <v>3706</v>
      </c>
    </row>
    <row r="345" spans="2:63" s="11" customFormat="1" ht="22.9" customHeight="1">
      <c r="B345" s="118"/>
      <c r="D345" s="119" t="s">
        <v>69</v>
      </c>
      <c r="E345" s="128" t="s">
        <v>3707</v>
      </c>
      <c r="F345" s="128" t="s">
        <v>3708</v>
      </c>
      <c r="I345" s="121"/>
      <c r="J345" s="129">
        <f>BK345</f>
        <v>0</v>
      </c>
      <c r="L345" s="118"/>
      <c r="M345" s="123"/>
      <c r="P345" s="124">
        <f>SUM(P346:P347)</f>
        <v>0</v>
      </c>
      <c r="R345" s="124">
        <f>SUM(R346:R347)</f>
        <v>0</v>
      </c>
      <c r="T345" s="125">
        <f>SUM(T346:T347)</f>
        <v>0</v>
      </c>
      <c r="AR345" s="119" t="s">
        <v>190</v>
      </c>
      <c r="AT345" s="126" t="s">
        <v>69</v>
      </c>
      <c r="AU345" s="126" t="s">
        <v>77</v>
      </c>
      <c r="AY345" s="119" t="s">
        <v>182</v>
      </c>
      <c r="BK345" s="127">
        <f>SUM(BK346:BK347)</f>
        <v>0</v>
      </c>
    </row>
    <row r="346" spans="2:65" s="1" customFormat="1" ht="24.2" customHeight="1">
      <c r="B346" s="31"/>
      <c r="C346" s="130" t="s">
        <v>2366</v>
      </c>
      <c r="D346" s="130" t="s">
        <v>185</v>
      </c>
      <c r="E346" s="131" t="s">
        <v>3709</v>
      </c>
      <c r="F346" s="132" t="s">
        <v>3710</v>
      </c>
      <c r="G346" s="133" t="s">
        <v>2181</v>
      </c>
      <c r="H346" s="134">
        <v>1</v>
      </c>
      <c r="I346" s="135"/>
      <c r="J346" s="136">
        <f>ROUND(I346*H346,2)</f>
        <v>0</v>
      </c>
      <c r="K346" s="132" t="s">
        <v>3066</v>
      </c>
      <c r="L346" s="31"/>
      <c r="M346" s="137" t="s">
        <v>19</v>
      </c>
      <c r="N346" s="138" t="s">
        <v>41</v>
      </c>
      <c r="P346" s="139">
        <f>O346*H346</f>
        <v>0</v>
      </c>
      <c r="Q346" s="139">
        <v>0</v>
      </c>
      <c r="R346" s="139">
        <f>Q346*H346</f>
        <v>0</v>
      </c>
      <c r="S346" s="139">
        <v>0</v>
      </c>
      <c r="T346" s="140">
        <f>S346*H346</f>
        <v>0</v>
      </c>
      <c r="AR346" s="141" t="s">
        <v>190</v>
      </c>
      <c r="AT346" s="141" t="s">
        <v>185</v>
      </c>
      <c r="AU346" s="141" t="s">
        <v>79</v>
      </c>
      <c r="AY346" s="16" t="s">
        <v>182</v>
      </c>
      <c r="BE346" s="142">
        <f>IF(N346="základní",J346,0)</f>
        <v>0</v>
      </c>
      <c r="BF346" s="142">
        <f>IF(N346="snížená",J346,0)</f>
        <v>0</v>
      </c>
      <c r="BG346" s="142">
        <f>IF(N346="zákl. přenesená",J346,0)</f>
        <v>0</v>
      </c>
      <c r="BH346" s="142">
        <f>IF(N346="sníž. přenesená",J346,0)</f>
        <v>0</v>
      </c>
      <c r="BI346" s="142">
        <f>IF(N346="nulová",J346,0)</f>
        <v>0</v>
      </c>
      <c r="BJ346" s="16" t="s">
        <v>77</v>
      </c>
      <c r="BK346" s="142">
        <f>ROUND(I346*H346,2)</f>
        <v>0</v>
      </c>
      <c r="BL346" s="16" t="s">
        <v>190</v>
      </c>
      <c r="BM346" s="141" t="s">
        <v>3711</v>
      </c>
    </row>
    <row r="347" spans="2:65" s="1" customFormat="1" ht="16.5" customHeight="1">
      <c r="B347" s="31"/>
      <c r="C347" s="130" t="s">
        <v>2624</v>
      </c>
      <c r="D347" s="130" t="s">
        <v>185</v>
      </c>
      <c r="E347" s="131" t="s">
        <v>3712</v>
      </c>
      <c r="F347" s="132" t="s">
        <v>3713</v>
      </c>
      <c r="G347" s="133" t="s">
        <v>2181</v>
      </c>
      <c r="H347" s="134">
        <v>1</v>
      </c>
      <c r="I347" s="135"/>
      <c r="J347" s="136">
        <f>ROUND(I347*H347,2)</f>
        <v>0</v>
      </c>
      <c r="K347" s="132" t="s">
        <v>3066</v>
      </c>
      <c r="L347" s="31"/>
      <c r="M347" s="137" t="s">
        <v>19</v>
      </c>
      <c r="N347" s="138" t="s">
        <v>41</v>
      </c>
      <c r="P347" s="139">
        <f>O347*H347</f>
        <v>0</v>
      </c>
      <c r="Q347" s="139">
        <v>0</v>
      </c>
      <c r="R347" s="139">
        <f>Q347*H347</f>
        <v>0</v>
      </c>
      <c r="S347" s="139">
        <v>0</v>
      </c>
      <c r="T347" s="140">
        <f>S347*H347</f>
        <v>0</v>
      </c>
      <c r="AR347" s="141" t="s">
        <v>190</v>
      </c>
      <c r="AT347" s="141" t="s">
        <v>185</v>
      </c>
      <c r="AU347" s="141" t="s">
        <v>79</v>
      </c>
      <c r="AY347" s="16" t="s">
        <v>182</v>
      </c>
      <c r="BE347" s="142">
        <f>IF(N347="základní",J347,0)</f>
        <v>0</v>
      </c>
      <c r="BF347" s="142">
        <f>IF(N347="snížená",J347,0)</f>
        <v>0</v>
      </c>
      <c r="BG347" s="142">
        <f>IF(N347="zákl. přenesená",J347,0)</f>
        <v>0</v>
      </c>
      <c r="BH347" s="142">
        <f>IF(N347="sníž. přenesená",J347,0)</f>
        <v>0</v>
      </c>
      <c r="BI347" s="142">
        <f>IF(N347="nulová",J347,0)</f>
        <v>0</v>
      </c>
      <c r="BJ347" s="16" t="s">
        <v>77</v>
      </c>
      <c r="BK347" s="142">
        <f>ROUND(I347*H347,2)</f>
        <v>0</v>
      </c>
      <c r="BL347" s="16" t="s">
        <v>190</v>
      </c>
      <c r="BM347" s="141" t="s">
        <v>3714</v>
      </c>
    </row>
    <row r="348" spans="2:63" s="11" customFormat="1" ht="25.9" customHeight="1">
      <c r="B348" s="118"/>
      <c r="D348" s="119" t="s">
        <v>69</v>
      </c>
      <c r="E348" s="120" t="s">
        <v>3715</v>
      </c>
      <c r="F348" s="120" t="s">
        <v>3716</v>
      </c>
      <c r="I348" s="121"/>
      <c r="J348" s="122">
        <f>BK348</f>
        <v>0</v>
      </c>
      <c r="L348" s="118"/>
      <c r="M348" s="123"/>
      <c r="P348" s="124">
        <f>P349</f>
        <v>0</v>
      </c>
      <c r="R348" s="124">
        <f>R349</f>
        <v>0</v>
      </c>
      <c r="T348" s="125">
        <f>T349</f>
        <v>0</v>
      </c>
      <c r="AR348" s="119" t="s">
        <v>190</v>
      </c>
      <c r="AT348" s="126" t="s">
        <v>69</v>
      </c>
      <c r="AU348" s="126" t="s">
        <v>70</v>
      </c>
      <c r="AY348" s="119" t="s">
        <v>182</v>
      </c>
      <c r="BK348" s="127">
        <f>BK349</f>
        <v>0</v>
      </c>
    </row>
    <row r="349" spans="2:63" s="11" customFormat="1" ht="22.9" customHeight="1">
      <c r="B349" s="118"/>
      <c r="D349" s="119" t="s">
        <v>69</v>
      </c>
      <c r="E349" s="128" t="s">
        <v>3717</v>
      </c>
      <c r="F349" s="128" t="s">
        <v>3716</v>
      </c>
      <c r="I349" s="121"/>
      <c r="J349" s="129">
        <f>BK349</f>
        <v>0</v>
      </c>
      <c r="L349" s="118"/>
      <c r="M349" s="123"/>
      <c r="P349" s="124">
        <f>SUM(P350:P352)</f>
        <v>0</v>
      </c>
      <c r="R349" s="124">
        <f>SUM(R350:R352)</f>
        <v>0</v>
      </c>
      <c r="T349" s="125">
        <f>SUM(T350:T352)</f>
        <v>0</v>
      </c>
      <c r="AR349" s="119" t="s">
        <v>190</v>
      </c>
      <c r="AT349" s="126" t="s">
        <v>69</v>
      </c>
      <c r="AU349" s="126" t="s">
        <v>77</v>
      </c>
      <c r="AY349" s="119" t="s">
        <v>182</v>
      </c>
      <c r="BK349" s="127">
        <f>SUM(BK350:BK352)</f>
        <v>0</v>
      </c>
    </row>
    <row r="350" spans="2:65" s="1" customFormat="1" ht="24.2" customHeight="1">
      <c r="B350" s="31"/>
      <c r="C350" s="130" t="s">
        <v>2372</v>
      </c>
      <c r="D350" s="130" t="s">
        <v>185</v>
      </c>
      <c r="E350" s="131" t="s">
        <v>3718</v>
      </c>
      <c r="F350" s="132" t="s">
        <v>3719</v>
      </c>
      <c r="G350" s="133" t="s">
        <v>2181</v>
      </c>
      <c r="H350" s="134">
        <v>1</v>
      </c>
      <c r="I350" s="135"/>
      <c r="J350" s="136">
        <f>ROUND(I350*H350,2)</f>
        <v>0</v>
      </c>
      <c r="K350" s="132" t="s">
        <v>3066</v>
      </c>
      <c r="L350" s="31"/>
      <c r="M350" s="137" t="s">
        <v>19</v>
      </c>
      <c r="N350" s="138" t="s">
        <v>41</v>
      </c>
      <c r="P350" s="139">
        <f>O350*H350</f>
        <v>0</v>
      </c>
      <c r="Q350" s="139">
        <v>0</v>
      </c>
      <c r="R350" s="139">
        <f>Q350*H350</f>
        <v>0</v>
      </c>
      <c r="S350" s="139">
        <v>0</v>
      </c>
      <c r="T350" s="140">
        <f>S350*H350</f>
        <v>0</v>
      </c>
      <c r="AR350" s="141" t="s">
        <v>190</v>
      </c>
      <c r="AT350" s="141" t="s">
        <v>185</v>
      </c>
      <c r="AU350" s="141" t="s">
        <v>79</v>
      </c>
      <c r="AY350" s="16" t="s">
        <v>182</v>
      </c>
      <c r="BE350" s="142">
        <f>IF(N350="základní",J350,0)</f>
        <v>0</v>
      </c>
      <c r="BF350" s="142">
        <f>IF(N350="snížená",J350,0)</f>
        <v>0</v>
      </c>
      <c r="BG350" s="142">
        <f>IF(N350="zákl. přenesená",J350,0)</f>
        <v>0</v>
      </c>
      <c r="BH350" s="142">
        <f>IF(N350="sníž. přenesená",J350,0)</f>
        <v>0</v>
      </c>
      <c r="BI350" s="142">
        <f>IF(N350="nulová",J350,0)</f>
        <v>0</v>
      </c>
      <c r="BJ350" s="16" t="s">
        <v>77</v>
      </c>
      <c r="BK350" s="142">
        <f>ROUND(I350*H350,2)</f>
        <v>0</v>
      </c>
      <c r="BL350" s="16" t="s">
        <v>190</v>
      </c>
      <c r="BM350" s="141" t="s">
        <v>3720</v>
      </c>
    </row>
    <row r="351" spans="2:65" s="1" customFormat="1" ht="16.5" customHeight="1">
      <c r="B351" s="31"/>
      <c r="C351" s="130" t="s">
        <v>2639</v>
      </c>
      <c r="D351" s="130" t="s">
        <v>185</v>
      </c>
      <c r="E351" s="131" t="s">
        <v>3721</v>
      </c>
      <c r="F351" s="132" t="s">
        <v>3722</v>
      </c>
      <c r="G351" s="133" t="s">
        <v>2181</v>
      </c>
      <c r="H351" s="134">
        <v>1</v>
      </c>
      <c r="I351" s="135"/>
      <c r="J351" s="136">
        <f>ROUND(I351*H351,2)</f>
        <v>0</v>
      </c>
      <c r="K351" s="132" t="s">
        <v>3066</v>
      </c>
      <c r="L351" s="31"/>
      <c r="M351" s="137" t="s">
        <v>19</v>
      </c>
      <c r="N351" s="138" t="s">
        <v>41</v>
      </c>
      <c r="P351" s="139">
        <f>O351*H351</f>
        <v>0</v>
      </c>
      <c r="Q351" s="139">
        <v>0</v>
      </c>
      <c r="R351" s="139">
        <f>Q351*H351</f>
        <v>0</v>
      </c>
      <c r="S351" s="139">
        <v>0</v>
      </c>
      <c r="T351" s="140">
        <f>S351*H351</f>
        <v>0</v>
      </c>
      <c r="AR351" s="141" t="s">
        <v>190</v>
      </c>
      <c r="AT351" s="141" t="s">
        <v>185</v>
      </c>
      <c r="AU351" s="141" t="s">
        <v>79</v>
      </c>
      <c r="AY351" s="16" t="s">
        <v>182</v>
      </c>
      <c r="BE351" s="142">
        <f>IF(N351="základní",J351,0)</f>
        <v>0</v>
      </c>
      <c r="BF351" s="142">
        <f>IF(N351="snížená",J351,0)</f>
        <v>0</v>
      </c>
      <c r="BG351" s="142">
        <f>IF(N351="zákl. přenesená",J351,0)</f>
        <v>0</v>
      </c>
      <c r="BH351" s="142">
        <f>IF(N351="sníž. přenesená",J351,0)</f>
        <v>0</v>
      </c>
      <c r="BI351" s="142">
        <f>IF(N351="nulová",J351,0)</f>
        <v>0</v>
      </c>
      <c r="BJ351" s="16" t="s">
        <v>77</v>
      </c>
      <c r="BK351" s="142">
        <f>ROUND(I351*H351,2)</f>
        <v>0</v>
      </c>
      <c r="BL351" s="16" t="s">
        <v>190</v>
      </c>
      <c r="BM351" s="141" t="s">
        <v>3723</v>
      </c>
    </row>
    <row r="352" spans="2:65" s="1" customFormat="1" ht="37.9" customHeight="1">
      <c r="B352" s="31"/>
      <c r="C352" s="130" t="s">
        <v>2375</v>
      </c>
      <c r="D352" s="130" t="s">
        <v>185</v>
      </c>
      <c r="E352" s="131" t="s">
        <v>3724</v>
      </c>
      <c r="F352" s="132" t="s">
        <v>3725</v>
      </c>
      <c r="G352" s="133" t="s">
        <v>2181</v>
      </c>
      <c r="H352" s="134">
        <v>1</v>
      </c>
      <c r="I352" s="135"/>
      <c r="J352" s="136">
        <f>ROUND(I352*H352,2)</f>
        <v>0</v>
      </c>
      <c r="K352" s="132" t="s">
        <v>3066</v>
      </c>
      <c r="L352" s="31"/>
      <c r="M352" s="179" t="s">
        <v>19</v>
      </c>
      <c r="N352" s="180" t="s">
        <v>41</v>
      </c>
      <c r="O352" s="163"/>
      <c r="P352" s="181">
        <f>O352*H352</f>
        <v>0</v>
      </c>
      <c r="Q352" s="181">
        <v>0</v>
      </c>
      <c r="R352" s="181">
        <f>Q352*H352</f>
        <v>0</v>
      </c>
      <c r="S352" s="181">
        <v>0</v>
      </c>
      <c r="T352" s="182">
        <f>S352*H352</f>
        <v>0</v>
      </c>
      <c r="AR352" s="141" t="s">
        <v>190</v>
      </c>
      <c r="AT352" s="141" t="s">
        <v>185</v>
      </c>
      <c r="AU352" s="141" t="s">
        <v>79</v>
      </c>
      <c r="AY352" s="16" t="s">
        <v>182</v>
      </c>
      <c r="BE352" s="142">
        <f>IF(N352="základní",J352,0)</f>
        <v>0</v>
      </c>
      <c r="BF352" s="142">
        <f>IF(N352="snížená",J352,0)</f>
        <v>0</v>
      </c>
      <c r="BG352" s="142">
        <f>IF(N352="zákl. přenesená",J352,0)</f>
        <v>0</v>
      </c>
      <c r="BH352" s="142">
        <f>IF(N352="sníž. přenesená",J352,0)</f>
        <v>0</v>
      </c>
      <c r="BI352" s="142">
        <f>IF(N352="nulová",J352,0)</f>
        <v>0</v>
      </c>
      <c r="BJ352" s="16" t="s">
        <v>77</v>
      </c>
      <c r="BK352" s="142">
        <f>ROUND(I352*H352,2)</f>
        <v>0</v>
      </c>
      <c r="BL352" s="16" t="s">
        <v>190</v>
      </c>
      <c r="BM352" s="141" t="s">
        <v>3726</v>
      </c>
    </row>
    <row r="353" spans="2:12" s="1" customFormat="1" ht="6.95" customHeight="1">
      <c r="B353" s="40"/>
      <c r="C353" s="41"/>
      <c r="D353" s="41"/>
      <c r="E353" s="41"/>
      <c r="F353" s="41"/>
      <c r="G353" s="41"/>
      <c r="H353" s="41"/>
      <c r="I353" s="41"/>
      <c r="J353" s="41"/>
      <c r="K353" s="41"/>
      <c r="L353" s="31"/>
    </row>
  </sheetData>
  <sheetProtection algorithmName="SHA-512" hashValue="B0obaxgxCy+SIerDcI72FS+vCUrngMcMmTuMAL1WF6HFgHRam9E59ZGnRy0zdNBvg0qp+W/UzPbD/frQzxyE2w==" saltValue="qxXNFi2Ah6hgsT8cCabQ35vdvLcD36NTuPbB5AqOzY9C+W5uM6BhAwTHJZnuXVA1J6hVdTeRmcxAgRk4Fbc/Dg==" spinCount="100000" sheet="1" objects="1" scenarios="1" formatColumns="0" formatRows="0" autoFilter="0"/>
  <autoFilter ref="C114:K352"/>
  <mergeCells count="12">
    <mergeCell ref="E107:H107"/>
    <mergeCell ref="L2:V2"/>
    <mergeCell ref="E50:H50"/>
    <mergeCell ref="E52:H52"/>
    <mergeCell ref="E54:H54"/>
    <mergeCell ref="E103:H103"/>
    <mergeCell ref="E105:H10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2:BM14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6" t="s">
        <v>132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79</v>
      </c>
    </row>
    <row r="4" spans="2:46" ht="24.95" customHeight="1">
      <c r="B4" s="19"/>
      <c r="D4" s="20" t="s">
        <v>151</v>
      </c>
      <c r="L4" s="19"/>
      <c r="M4" s="89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316" t="str">
        <f>'Rekapitulace stavby'!K6</f>
        <v>Rekonstrukce školní jídelny v budově č.p. 190</v>
      </c>
      <c r="F7" s="317"/>
      <c r="G7" s="317"/>
      <c r="H7" s="317"/>
      <c r="L7" s="19"/>
    </row>
    <row r="8" spans="2:12" ht="12" customHeight="1">
      <c r="B8" s="19"/>
      <c r="D8" s="26" t="s">
        <v>152</v>
      </c>
      <c r="L8" s="19"/>
    </row>
    <row r="9" spans="2:12" s="1" customFormat="1" ht="16.5" customHeight="1">
      <c r="B9" s="31"/>
      <c r="E9" s="316" t="s">
        <v>3031</v>
      </c>
      <c r="F9" s="318"/>
      <c r="G9" s="318"/>
      <c r="H9" s="318"/>
      <c r="L9" s="31"/>
    </row>
    <row r="10" spans="2:12" s="1" customFormat="1" ht="12" customHeight="1">
      <c r="B10" s="31"/>
      <c r="D10" s="26" t="s">
        <v>154</v>
      </c>
      <c r="L10" s="31"/>
    </row>
    <row r="11" spans="2:12" s="1" customFormat="1" ht="16.5" customHeight="1">
      <c r="B11" s="31"/>
      <c r="E11" s="282" t="s">
        <v>3727</v>
      </c>
      <c r="F11" s="318"/>
      <c r="G11" s="318"/>
      <c r="H11" s="318"/>
      <c r="L11" s="31"/>
    </row>
    <row r="12" spans="2:12" s="1" customFormat="1" ht="11.25">
      <c r="B12" s="31"/>
      <c r="L12" s="31"/>
    </row>
    <row r="13" spans="2:12" s="1" customFormat="1" ht="12" customHeight="1">
      <c r="B13" s="31"/>
      <c r="D13" s="26" t="s">
        <v>18</v>
      </c>
      <c r="F13" s="24" t="s">
        <v>19</v>
      </c>
      <c r="I13" s="26" t="s">
        <v>20</v>
      </c>
      <c r="J13" s="24" t="s">
        <v>19</v>
      </c>
      <c r="L13" s="31"/>
    </row>
    <row r="14" spans="2:12" s="1" customFormat="1" ht="12" customHeight="1">
      <c r="B14" s="31"/>
      <c r="D14" s="26" t="s">
        <v>21</v>
      </c>
      <c r="F14" s="24" t="s">
        <v>22</v>
      </c>
      <c r="I14" s="26" t="s">
        <v>23</v>
      </c>
      <c r="J14" s="48" t="str">
        <f>'Rekapitulace stavby'!AN8</f>
        <v>28. 3. 2022</v>
      </c>
      <c r="L14" s="31"/>
    </row>
    <row r="15" spans="2:12" s="1" customFormat="1" ht="10.9" customHeight="1">
      <c r="B15" s="31"/>
      <c r="L15" s="31"/>
    </row>
    <row r="16" spans="2:12" s="1" customFormat="1" ht="12" customHeight="1">
      <c r="B16" s="31"/>
      <c r="D16" s="26" t="s">
        <v>25</v>
      </c>
      <c r="I16" s="26" t="s">
        <v>26</v>
      </c>
      <c r="J16" s="24" t="s">
        <v>19</v>
      </c>
      <c r="L16" s="31"/>
    </row>
    <row r="17" spans="2:12" s="1" customFormat="1" ht="18" customHeight="1">
      <c r="B17" s="31"/>
      <c r="E17" s="24" t="s">
        <v>440</v>
      </c>
      <c r="I17" s="26" t="s">
        <v>27</v>
      </c>
      <c r="J17" s="24" t="s">
        <v>19</v>
      </c>
      <c r="L17" s="31"/>
    </row>
    <row r="18" spans="2:12" s="1" customFormat="1" ht="6.95" customHeight="1">
      <c r="B18" s="31"/>
      <c r="L18" s="31"/>
    </row>
    <row r="19" spans="2:12" s="1" customFormat="1" ht="12" customHeight="1">
      <c r="B19" s="31"/>
      <c r="D19" s="26" t="s">
        <v>28</v>
      </c>
      <c r="I19" s="26" t="s">
        <v>26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319" t="str">
        <f>'Rekapitulace stavby'!E14</f>
        <v>Vyplň údaj</v>
      </c>
      <c r="F20" s="300"/>
      <c r="G20" s="300"/>
      <c r="H20" s="300"/>
      <c r="I20" s="26" t="s">
        <v>27</v>
      </c>
      <c r="J20" s="27" t="str">
        <f>'Rekapitulace stavby'!AN14</f>
        <v>Vyplň údaj</v>
      </c>
      <c r="L20" s="31"/>
    </row>
    <row r="21" spans="2:12" s="1" customFormat="1" ht="6.95" customHeight="1">
      <c r="B21" s="31"/>
      <c r="L21" s="31"/>
    </row>
    <row r="22" spans="2:12" s="1" customFormat="1" ht="12" customHeight="1">
      <c r="B22" s="31"/>
      <c r="D22" s="26" t="s">
        <v>30</v>
      </c>
      <c r="I22" s="26" t="s">
        <v>26</v>
      </c>
      <c r="J22" s="24" t="s">
        <v>157</v>
      </c>
      <c r="L22" s="31"/>
    </row>
    <row r="23" spans="2:12" s="1" customFormat="1" ht="18" customHeight="1">
      <c r="B23" s="31"/>
      <c r="E23" s="24" t="s">
        <v>33</v>
      </c>
      <c r="I23" s="26" t="s">
        <v>27</v>
      </c>
      <c r="J23" s="24" t="s">
        <v>158</v>
      </c>
      <c r="L23" s="31"/>
    </row>
    <row r="24" spans="2:12" s="1" customFormat="1" ht="6.95" customHeight="1">
      <c r="B24" s="31"/>
      <c r="L24" s="31"/>
    </row>
    <row r="25" spans="2:12" s="1" customFormat="1" ht="12" customHeight="1">
      <c r="B25" s="31"/>
      <c r="D25" s="26" t="s">
        <v>32</v>
      </c>
      <c r="I25" s="26" t="s">
        <v>26</v>
      </c>
      <c r="J25" s="24" t="s">
        <v>19</v>
      </c>
      <c r="L25" s="31"/>
    </row>
    <row r="26" spans="2:12" s="1" customFormat="1" ht="18" customHeight="1">
      <c r="B26" s="31"/>
      <c r="E26" s="24" t="s">
        <v>159</v>
      </c>
      <c r="I26" s="26" t="s">
        <v>27</v>
      </c>
      <c r="J26" s="24" t="s">
        <v>19</v>
      </c>
      <c r="L26" s="31"/>
    </row>
    <row r="27" spans="2:12" s="1" customFormat="1" ht="6.95" customHeight="1">
      <c r="B27" s="31"/>
      <c r="L27" s="31"/>
    </row>
    <row r="28" spans="2:12" s="1" customFormat="1" ht="12" customHeight="1">
      <c r="B28" s="31"/>
      <c r="D28" s="26" t="s">
        <v>34</v>
      </c>
      <c r="L28" s="31"/>
    </row>
    <row r="29" spans="2:12" s="7" customFormat="1" ht="16.5" customHeight="1">
      <c r="B29" s="90"/>
      <c r="E29" s="305" t="s">
        <v>19</v>
      </c>
      <c r="F29" s="305"/>
      <c r="G29" s="305"/>
      <c r="H29" s="305"/>
      <c r="L29" s="90"/>
    </row>
    <row r="30" spans="2:12" s="1" customFormat="1" ht="6.95" customHeight="1">
      <c r="B30" s="31"/>
      <c r="L30" s="31"/>
    </row>
    <row r="31" spans="2:12" s="1" customFormat="1" ht="6.95" customHeight="1">
      <c r="B31" s="31"/>
      <c r="D31" s="49"/>
      <c r="E31" s="49"/>
      <c r="F31" s="49"/>
      <c r="G31" s="49"/>
      <c r="H31" s="49"/>
      <c r="I31" s="49"/>
      <c r="J31" s="49"/>
      <c r="K31" s="49"/>
      <c r="L31" s="31"/>
    </row>
    <row r="32" spans="2:12" s="1" customFormat="1" ht="25.35" customHeight="1">
      <c r="B32" s="31"/>
      <c r="D32" s="91" t="s">
        <v>36</v>
      </c>
      <c r="J32" s="62">
        <f>ROUND(J92,2)</f>
        <v>0</v>
      </c>
      <c r="L32" s="31"/>
    </row>
    <row r="33" spans="2:12" s="1" customFormat="1" ht="6.95" customHeight="1">
      <c r="B33" s="31"/>
      <c r="D33" s="49"/>
      <c r="E33" s="49"/>
      <c r="F33" s="49"/>
      <c r="G33" s="49"/>
      <c r="H33" s="49"/>
      <c r="I33" s="49"/>
      <c r="J33" s="49"/>
      <c r="K33" s="49"/>
      <c r="L33" s="31"/>
    </row>
    <row r="34" spans="2:12" s="1" customFormat="1" ht="14.45" customHeight="1">
      <c r="B34" s="31"/>
      <c r="F34" s="34" t="s">
        <v>38</v>
      </c>
      <c r="I34" s="34" t="s">
        <v>37</v>
      </c>
      <c r="J34" s="34" t="s">
        <v>39</v>
      </c>
      <c r="L34" s="31"/>
    </row>
    <row r="35" spans="2:12" s="1" customFormat="1" ht="14.45" customHeight="1">
      <c r="B35" s="31"/>
      <c r="D35" s="51" t="s">
        <v>40</v>
      </c>
      <c r="E35" s="26" t="s">
        <v>41</v>
      </c>
      <c r="F35" s="82">
        <f>ROUND((SUM(BE92:BE148)),2)</f>
        <v>0</v>
      </c>
      <c r="I35" s="92">
        <v>0.21</v>
      </c>
      <c r="J35" s="82">
        <f>ROUND(((SUM(BE92:BE148))*I35),2)</f>
        <v>0</v>
      </c>
      <c r="L35" s="31"/>
    </row>
    <row r="36" spans="2:12" s="1" customFormat="1" ht="14.45" customHeight="1">
      <c r="B36" s="31"/>
      <c r="E36" s="26" t="s">
        <v>42</v>
      </c>
      <c r="F36" s="82">
        <f>ROUND((SUM(BF92:BF148)),2)</f>
        <v>0</v>
      </c>
      <c r="I36" s="92">
        <v>0.15</v>
      </c>
      <c r="J36" s="82">
        <f>ROUND(((SUM(BF92:BF148))*I36),2)</f>
        <v>0</v>
      </c>
      <c r="L36" s="31"/>
    </row>
    <row r="37" spans="2:12" s="1" customFormat="1" ht="14.45" customHeight="1" hidden="1">
      <c r="B37" s="31"/>
      <c r="E37" s="26" t="s">
        <v>43</v>
      </c>
      <c r="F37" s="82">
        <f>ROUND((SUM(BG92:BG148)),2)</f>
        <v>0</v>
      </c>
      <c r="I37" s="92">
        <v>0.21</v>
      </c>
      <c r="J37" s="82">
        <f>0</f>
        <v>0</v>
      </c>
      <c r="L37" s="31"/>
    </row>
    <row r="38" spans="2:12" s="1" customFormat="1" ht="14.45" customHeight="1" hidden="1">
      <c r="B38" s="31"/>
      <c r="E38" s="26" t="s">
        <v>44</v>
      </c>
      <c r="F38" s="82">
        <f>ROUND((SUM(BH92:BH148)),2)</f>
        <v>0</v>
      </c>
      <c r="I38" s="92">
        <v>0.15</v>
      </c>
      <c r="J38" s="82">
        <f>0</f>
        <v>0</v>
      </c>
      <c r="L38" s="31"/>
    </row>
    <row r="39" spans="2:12" s="1" customFormat="1" ht="14.45" customHeight="1" hidden="1">
      <c r="B39" s="31"/>
      <c r="E39" s="26" t="s">
        <v>45</v>
      </c>
      <c r="F39" s="82">
        <f>ROUND((SUM(BI92:BI148)),2)</f>
        <v>0</v>
      </c>
      <c r="I39" s="92">
        <v>0</v>
      </c>
      <c r="J39" s="82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93"/>
      <c r="D41" s="94" t="s">
        <v>46</v>
      </c>
      <c r="E41" s="53"/>
      <c r="F41" s="53"/>
      <c r="G41" s="95" t="s">
        <v>47</v>
      </c>
      <c r="H41" s="96" t="s">
        <v>48</v>
      </c>
      <c r="I41" s="53"/>
      <c r="J41" s="97">
        <f>SUM(J32:J39)</f>
        <v>0</v>
      </c>
      <c r="K41" s="98"/>
      <c r="L41" s="31"/>
    </row>
    <row r="42" spans="2:12" s="1" customFormat="1" ht="14.45" customHeigh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31"/>
    </row>
    <row r="46" spans="2:12" s="1" customFormat="1" ht="6.95" customHeight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31"/>
    </row>
    <row r="47" spans="2:12" s="1" customFormat="1" ht="24.95" customHeight="1">
      <c r="B47" s="31"/>
      <c r="C47" s="20" t="s">
        <v>160</v>
      </c>
      <c r="L47" s="31"/>
    </row>
    <row r="48" spans="2:12" s="1" customFormat="1" ht="6.95" customHeight="1">
      <c r="B48" s="31"/>
      <c r="L48" s="31"/>
    </row>
    <row r="49" spans="2:12" s="1" customFormat="1" ht="12" customHeight="1">
      <c r="B49" s="31"/>
      <c r="C49" s="26" t="s">
        <v>16</v>
      </c>
      <c r="L49" s="31"/>
    </row>
    <row r="50" spans="2:12" s="1" customFormat="1" ht="16.5" customHeight="1">
      <c r="B50" s="31"/>
      <c r="E50" s="316" t="str">
        <f>E7</f>
        <v>Rekonstrukce školní jídelny v budově č.p. 190</v>
      </c>
      <c r="F50" s="317"/>
      <c r="G50" s="317"/>
      <c r="H50" s="317"/>
      <c r="L50" s="31"/>
    </row>
    <row r="51" spans="2:12" ht="12" customHeight="1">
      <c r="B51" s="19"/>
      <c r="C51" s="26" t="s">
        <v>152</v>
      </c>
      <c r="L51" s="19"/>
    </row>
    <row r="52" spans="2:12" s="1" customFormat="1" ht="16.5" customHeight="1">
      <c r="B52" s="31"/>
      <c r="E52" s="316" t="s">
        <v>3031</v>
      </c>
      <c r="F52" s="318"/>
      <c r="G52" s="318"/>
      <c r="H52" s="318"/>
      <c r="L52" s="31"/>
    </row>
    <row r="53" spans="2:12" s="1" customFormat="1" ht="12" customHeight="1">
      <c r="B53" s="31"/>
      <c r="C53" s="26" t="s">
        <v>154</v>
      </c>
      <c r="L53" s="31"/>
    </row>
    <row r="54" spans="2:12" s="1" customFormat="1" ht="16.5" customHeight="1">
      <c r="B54" s="31"/>
      <c r="E54" s="282" t="str">
        <f>E11</f>
        <v>SO04b - MaR</v>
      </c>
      <c r="F54" s="318"/>
      <c r="G54" s="318"/>
      <c r="H54" s="318"/>
      <c r="L54" s="31"/>
    </row>
    <row r="55" spans="2:12" s="1" customFormat="1" ht="6.95" customHeight="1">
      <c r="B55" s="31"/>
      <c r="L55" s="31"/>
    </row>
    <row r="56" spans="2:12" s="1" customFormat="1" ht="12" customHeight="1">
      <c r="B56" s="31"/>
      <c r="C56" s="26" t="s">
        <v>21</v>
      </c>
      <c r="F56" s="24" t="str">
        <f>F14</f>
        <v xml:space="preserve"> </v>
      </c>
      <c r="I56" s="26" t="s">
        <v>23</v>
      </c>
      <c r="J56" s="48" t="str">
        <f>IF(J14="","",J14)</f>
        <v>28. 3. 2022</v>
      </c>
      <c r="L56" s="31"/>
    </row>
    <row r="57" spans="2:12" s="1" customFormat="1" ht="6.95" customHeight="1">
      <c r="B57" s="31"/>
      <c r="L57" s="31"/>
    </row>
    <row r="58" spans="2:12" s="1" customFormat="1" ht="25.7" customHeight="1">
      <c r="B58" s="31"/>
      <c r="C58" s="26" t="s">
        <v>25</v>
      </c>
      <c r="F58" s="24" t="str">
        <f>E17</f>
        <v>Město Jablunkov</v>
      </c>
      <c r="I58" s="26" t="s">
        <v>30</v>
      </c>
      <c r="J58" s="29" t="str">
        <f>E23</f>
        <v>Třinecká projekce, a. s.</v>
      </c>
      <c r="L58" s="31"/>
    </row>
    <row r="59" spans="2:12" s="1" customFormat="1" ht="15.2" customHeight="1">
      <c r="B59" s="31"/>
      <c r="C59" s="26" t="s">
        <v>28</v>
      </c>
      <c r="F59" s="24" t="str">
        <f>IF(E20="","",E20)</f>
        <v>Vyplň údaj</v>
      </c>
      <c r="I59" s="26" t="s">
        <v>32</v>
      </c>
      <c r="J59" s="29" t="str">
        <f>E26</f>
        <v>Radek Kultán</v>
      </c>
      <c r="L59" s="31"/>
    </row>
    <row r="60" spans="2:12" s="1" customFormat="1" ht="10.35" customHeight="1">
      <c r="B60" s="31"/>
      <c r="L60" s="31"/>
    </row>
    <row r="61" spans="2:12" s="1" customFormat="1" ht="29.25" customHeight="1">
      <c r="B61" s="31"/>
      <c r="C61" s="99" t="s">
        <v>161</v>
      </c>
      <c r="D61" s="93"/>
      <c r="E61" s="93"/>
      <c r="F61" s="93"/>
      <c r="G61" s="93"/>
      <c r="H61" s="93"/>
      <c r="I61" s="93"/>
      <c r="J61" s="100" t="s">
        <v>162</v>
      </c>
      <c r="K61" s="93"/>
      <c r="L61" s="31"/>
    </row>
    <row r="62" spans="2:12" s="1" customFormat="1" ht="10.35" customHeight="1">
      <c r="B62" s="31"/>
      <c r="L62" s="31"/>
    </row>
    <row r="63" spans="2:47" s="1" customFormat="1" ht="22.9" customHeight="1">
      <c r="B63" s="31"/>
      <c r="C63" s="101" t="s">
        <v>68</v>
      </c>
      <c r="J63" s="62">
        <f>J92</f>
        <v>0</v>
      </c>
      <c r="L63" s="31"/>
      <c r="AU63" s="16" t="s">
        <v>163</v>
      </c>
    </row>
    <row r="64" spans="2:12" s="8" customFormat="1" ht="24.95" customHeight="1">
      <c r="B64" s="102"/>
      <c r="D64" s="103" t="s">
        <v>3728</v>
      </c>
      <c r="E64" s="104"/>
      <c r="F64" s="104"/>
      <c r="G64" s="104"/>
      <c r="H64" s="104"/>
      <c r="I64" s="104"/>
      <c r="J64" s="105">
        <f>J93</f>
        <v>0</v>
      </c>
      <c r="L64" s="102"/>
    </row>
    <row r="65" spans="2:12" s="8" customFormat="1" ht="24.95" customHeight="1">
      <c r="B65" s="102"/>
      <c r="D65" s="103" t="s">
        <v>3729</v>
      </c>
      <c r="E65" s="104"/>
      <c r="F65" s="104"/>
      <c r="G65" s="104"/>
      <c r="H65" s="104"/>
      <c r="I65" s="104"/>
      <c r="J65" s="105">
        <f>J99</f>
        <v>0</v>
      </c>
      <c r="L65" s="102"/>
    </row>
    <row r="66" spans="2:12" s="8" customFormat="1" ht="24.95" customHeight="1">
      <c r="B66" s="102"/>
      <c r="D66" s="103" t="s">
        <v>3730</v>
      </c>
      <c r="E66" s="104"/>
      <c r="F66" s="104"/>
      <c r="G66" s="104"/>
      <c r="H66" s="104"/>
      <c r="I66" s="104"/>
      <c r="J66" s="105">
        <f>J100</f>
        <v>0</v>
      </c>
      <c r="L66" s="102"/>
    </row>
    <row r="67" spans="2:12" s="8" customFormat="1" ht="24.95" customHeight="1">
      <c r="B67" s="102"/>
      <c r="D67" s="103" t="s">
        <v>3731</v>
      </c>
      <c r="E67" s="104"/>
      <c r="F67" s="104"/>
      <c r="G67" s="104"/>
      <c r="H67" s="104"/>
      <c r="I67" s="104"/>
      <c r="J67" s="105">
        <f>J117</f>
        <v>0</v>
      </c>
      <c r="L67" s="102"/>
    </row>
    <row r="68" spans="2:12" s="8" customFormat="1" ht="24.95" customHeight="1">
      <c r="B68" s="102"/>
      <c r="D68" s="103" t="s">
        <v>3732</v>
      </c>
      <c r="E68" s="104"/>
      <c r="F68" s="104"/>
      <c r="G68" s="104"/>
      <c r="H68" s="104"/>
      <c r="I68" s="104"/>
      <c r="J68" s="105">
        <f>J120</f>
        <v>0</v>
      </c>
      <c r="L68" s="102"/>
    </row>
    <row r="69" spans="2:12" s="8" customFormat="1" ht="24.95" customHeight="1">
      <c r="B69" s="102"/>
      <c r="D69" s="103" t="s">
        <v>3733</v>
      </c>
      <c r="E69" s="104"/>
      <c r="F69" s="104"/>
      <c r="G69" s="104"/>
      <c r="H69" s="104"/>
      <c r="I69" s="104"/>
      <c r="J69" s="105">
        <f>J136</f>
        <v>0</v>
      </c>
      <c r="L69" s="102"/>
    </row>
    <row r="70" spans="2:12" s="8" customFormat="1" ht="24.95" customHeight="1">
      <c r="B70" s="102"/>
      <c r="D70" s="103" t="s">
        <v>3734</v>
      </c>
      <c r="E70" s="104"/>
      <c r="F70" s="104"/>
      <c r="G70" s="104"/>
      <c r="H70" s="104"/>
      <c r="I70" s="104"/>
      <c r="J70" s="105">
        <f>J146</f>
        <v>0</v>
      </c>
      <c r="L70" s="102"/>
    </row>
    <row r="71" spans="2:12" s="1" customFormat="1" ht="21.75" customHeight="1">
      <c r="B71" s="31"/>
      <c r="L71" s="31"/>
    </row>
    <row r="72" spans="2:12" s="1" customFormat="1" ht="6.95" customHeight="1"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31"/>
    </row>
    <row r="76" spans="2:12" s="1" customFormat="1" ht="6.95" customHeight="1"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31"/>
    </row>
    <row r="77" spans="2:12" s="1" customFormat="1" ht="24.95" customHeight="1">
      <c r="B77" s="31"/>
      <c r="C77" s="20" t="s">
        <v>167</v>
      </c>
      <c r="L77" s="31"/>
    </row>
    <row r="78" spans="2:12" s="1" customFormat="1" ht="6.95" customHeight="1">
      <c r="B78" s="31"/>
      <c r="L78" s="31"/>
    </row>
    <row r="79" spans="2:12" s="1" customFormat="1" ht="12" customHeight="1">
      <c r="B79" s="31"/>
      <c r="C79" s="26" t="s">
        <v>16</v>
      </c>
      <c r="L79" s="31"/>
    </row>
    <row r="80" spans="2:12" s="1" customFormat="1" ht="16.5" customHeight="1">
      <c r="B80" s="31"/>
      <c r="E80" s="316" t="str">
        <f>E7</f>
        <v>Rekonstrukce školní jídelny v budově č.p. 190</v>
      </c>
      <c r="F80" s="317"/>
      <c r="G80" s="317"/>
      <c r="H80" s="317"/>
      <c r="L80" s="31"/>
    </row>
    <row r="81" spans="2:12" ht="12" customHeight="1">
      <c r="B81" s="19"/>
      <c r="C81" s="26" t="s">
        <v>152</v>
      </c>
      <c r="L81" s="19"/>
    </row>
    <row r="82" spans="2:12" s="1" customFormat="1" ht="16.5" customHeight="1">
      <c r="B82" s="31"/>
      <c r="E82" s="316" t="s">
        <v>3031</v>
      </c>
      <c r="F82" s="318"/>
      <c r="G82" s="318"/>
      <c r="H82" s="318"/>
      <c r="L82" s="31"/>
    </row>
    <row r="83" spans="2:12" s="1" customFormat="1" ht="12" customHeight="1">
      <c r="B83" s="31"/>
      <c r="C83" s="26" t="s">
        <v>154</v>
      </c>
      <c r="L83" s="31"/>
    </row>
    <row r="84" spans="2:12" s="1" customFormat="1" ht="16.5" customHeight="1">
      <c r="B84" s="31"/>
      <c r="E84" s="282" t="str">
        <f>E11</f>
        <v>SO04b - MaR</v>
      </c>
      <c r="F84" s="318"/>
      <c r="G84" s="318"/>
      <c r="H84" s="318"/>
      <c r="L84" s="31"/>
    </row>
    <row r="85" spans="2:12" s="1" customFormat="1" ht="6.95" customHeight="1">
      <c r="B85" s="31"/>
      <c r="L85" s="31"/>
    </row>
    <row r="86" spans="2:12" s="1" customFormat="1" ht="12" customHeight="1">
      <c r="B86" s="31"/>
      <c r="C86" s="26" t="s">
        <v>21</v>
      </c>
      <c r="F86" s="24" t="str">
        <f>F14</f>
        <v xml:space="preserve"> </v>
      </c>
      <c r="I86" s="26" t="s">
        <v>23</v>
      </c>
      <c r="J86" s="48" t="str">
        <f>IF(J14="","",J14)</f>
        <v>28. 3. 2022</v>
      </c>
      <c r="L86" s="31"/>
    </row>
    <row r="87" spans="2:12" s="1" customFormat="1" ht="6.95" customHeight="1">
      <c r="B87" s="31"/>
      <c r="L87" s="31"/>
    </row>
    <row r="88" spans="2:12" s="1" customFormat="1" ht="25.7" customHeight="1">
      <c r="B88" s="31"/>
      <c r="C88" s="26" t="s">
        <v>25</v>
      </c>
      <c r="F88" s="24" t="str">
        <f>E17</f>
        <v>Město Jablunkov</v>
      </c>
      <c r="I88" s="26" t="s">
        <v>30</v>
      </c>
      <c r="J88" s="29" t="str">
        <f>E23</f>
        <v>Třinecká projekce, a. s.</v>
      </c>
      <c r="L88" s="31"/>
    </row>
    <row r="89" spans="2:12" s="1" customFormat="1" ht="15.2" customHeight="1">
      <c r="B89" s="31"/>
      <c r="C89" s="26" t="s">
        <v>28</v>
      </c>
      <c r="F89" s="24" t="str">
        <f>IF(E20="","",E20)</f>
        <v>Vyplň údaj</v>
      </c>
      <c r="I89" s="26" t="s">
        <v>32</v>
      </c>
      <c r="J89" s="29" t="str">
        <f>E26</f>
        <v>Radek Kultán</v>
      </c>
      <c r="L89" s="31"/>
    </row>
    <row r="90" spans="2:12" s="1" customFormat="1" ht="10.35" customHeight="1">
      <c r="B90" s="31"/>
      <c r="L90" s="31"/>
    </row>
    <row r="91" spans="2:20" s="10" customFormat="1" ht="29.25" customHeight="1">
      <c r="B91" s="110"/>
      <c r="C91" s="111" t="s">
        <v>168</v>
      </c>
      <c r="D91" s="112" t="s">
        <v>55</v>
      </c>
      <c r="E91" s="112" t="s">
        <v>51</v>
      </c>
      <c r="F91" s="112" t="s">
        <v>52</v>
      </c>
      <c r="G91" s="112" t="s">
        <v>169</v>
      </c>
      <c r="H91" s="112" t="s">
        <v>170</v>
      </c>
      <c r="I91" s="112" t="s">
        <v>171</v>
      </c>
      <c r="J91" s="112" t="s">
        <v>162</v>
      </c>
      <c r="K91" s="113" t="s">
        <v>172</v>
      </c>
      <c r="L91" s="110"/>
      <c r="M91" s="55" t="s">
        <v>19</v>
      </c>
      <c r="N91" s="56" t="s">
        <v>40</v>
      </c>
      <c r="O91" s="56" t="s">
        <v>173</v>
      </c>
      <c r="P91" s="56" t="s">
        <v>174</v>
      </c>
      <c r="Q91" s="56" t="s">
        <v>175</v>
      </c>
      <c r="R91" s="56" t="s">
        <v>176</v>
      </c>
      <c r="S91" s="56" t="s">
        <v>177</v>
      </c>
      <c r="T91" s="57" t="s">
        <v>178</v>
      </c>
    </row>
    <row r="92" spans="2:63" s="1" customFormat="1" ht="22.9" customHeight="1">
      <c r="B92" s="31"/>
      <c r="C92" s="60" t="s">
        <v>179</v>
      </c>
      <c r="J92" s="114">
        <f>BK92</f>
        <v>0</v>
      </c>
      <c r="L92" s="31"/>
      <c r="M92" s="58"/>
      <c r="N92" s="49"/>
      <c r="O92" s="49"/>
      <c r="P92" s="115">
        <f>P93+P99+P100+P117+P120+P136+P146</f>
        <v>0</v>
      </c>
      <c r="Q92" s="49"/>
      <c r="R92" s="115">
        <f>R93+R99+R100+R117+R120+R136+R146</f>
        <v>0</v>
      </c>
      <c r="S92" s="49"/>
      <c r="T92" s="116">
        <f>T93+T99+T100+T117+T120+T136+T146</f>
        <v>0</v>
      </c>
      <c r="AT92" s="16" t="s">
        <v>69</v>
      </c>
      <c r="AU92" s="16" t="s">
        <v>163</v>
      </c>
      <c r="BK92" s="117">
        <f>BK93+BK99+BK100+BK117+BK120+BK136+BK146</f>
        <v>0</v>
      </c>
    </row>
    <row r="93" spans="2:63" s="11" customFormat="1" ht="25.9" customHeight="1">
      <c r="B93" s="118"/>
      <c r="D93" s="119" t="s">
        <v>69</v>
      </c>
      <c r="E93" s="120" t="s">
        <v>3062</v>
      </c>
      <c r="F93" s="120" t="s">
        <v>3735</v>
      </c>
      <c r="I93" s="121"/>
      <c r="J93" s="122">
        <f>BK93</f>
        <v>0</v>
      </c>
      <c r="L93" s="118"/>
      <c r="M93" s="123"/>
      <c r="P93" s="124">
        <f>SUM(P94:P98)</f>
        <v>0</v>
      </c>
      <c r="R93" s="124">
        <f>SUM(R94:R98)</f>
        <v>0</v>
      </c>
      <c r="T93" s="125">
        <f>SUM(T94:T98)</f>
        <v>0</v>
      </c>
      <c r="AR93" s="119" t="s">
        <v>77</v>
      </c>
      <c r="AT93" s="126" t="s">
        <v>69</v>
      </c>
      <c r="AU93" s="126" t="s">
        <v>70</v>
      </c>
      <c r="AY93" s="119" t="s">
        <v>182</v>
      </c>
      <c r="BK93" s="127">
        <f>SUM(BK94:BK98)</f>
        <v>0</v>
      </c>
    </row>
    <row r="94" spans="2:65" s="1" customFormat="1" ht="24.2" customHeight="1">
      <c r="B94" s="31"/>
      <c r="C94" s="130" t="s">
        <v>77</v>
      </c>
      <c r="D94" s="130" t="s">
        <v>185</v>
      </c>
      <c r="E94" s="131" t="s">
        <v>3736</v>
      </c>
      <c r="F94" s="132" t="s">
        <v>3737</v>
      </c>
      <c r="G94" s="133" t="s">
        <v>2630</v>
      </c>
      <c r="H94" s="134">
        <v>1</v>
      </c>
      <c r="I94" s="135"/>
      <c r="J94" s="136">
        <f>ROUND(I94*H94,2)</f>
        <v>0</v>
      </c>
      <c r="K94" s="132" t="s">
        <v>287</v>
      </c>
      <c r="L94" s="31"/>
      <c r="M94" s="137" t="s">
        <v>19</v>
      </c>
      <c r="N94" s="138" t="s">
        <v>41</v>
      </c>
      <c r="P94" s="139">
        <f>O94*H94</f>
        <v>0</v>
      </c>
      <c r="Q94" s="139">
        <v>0</v>
      </c>
      <c r="R94" s="139">
        <f>Q94*H94</f>
        <v>0</v>
      </c>
      <c r="S94" s="139">
        <v>0</v>
      </c>
      <c r="T94" s="140">
        <f>S94*H94</f>
        <v>0</v>
      </c>
      <c r="AR94" s="141" t="s">
        <v>190</v>
      </c>
      <c r="AT94" s="141" t="s">
        <v>185</v>
      </c>
      <c r="AU94" s="141" t="s">
        <v>77</v>
      </c>
      <c r="AY94" s="16" t="s">
        <v>182</v>
      </c>
      <c r="BE94" s="142">
        <f>IF(N94="základní",J94,0)</f>
        <v>0</v>
      </c>
      <c r="BF94" s="142">
        <f>IF(N94="snížená",J94,0)</f>
        <v>0</v>
      </c>
      <c r="BG94" s="142">
        <f>IF(N94="zákl. přenesená",J94,0)</f>
        <v>0</v>
      </c>
      <c r="BH94" s="142">
        <f>IF(N94="sníž. přenesená",J94,0)</f>
        <v>0</v>
      </c>
      <c r="BI94" s="142">
        <f>IF(N94="nulová",J94,0)</f>
        <v>0</v>
      </c>
      <c r="BJ94" s="16" t="s">
        <v>77</v>
      </c>
      <c r="BK94" s="142">
        <f>ROUND(I94*H94,2)</f>
        <v>0</v>
      </c>
      <c r="BL94" s="16" t="s">
        <v>190</v>
      </c>
      <c r="BM94" s="141" t="s">
        <v>3738</v>
      </c>
    </row>
    <row r="95" spans="2:65" s="1" customFormat="1" ht="33" customHeight="1">
      <c r="B95" s="31"/>
      <c r="C95" s="130" t="s">
        <v>79</v>
      </c>
      <c r="D95" s="130" t="s">
        <v>185</v>
      </c>
      <c r="E95" s="131" t="s">
        <v>3739</v>
      </c>
      <c r="F95" s="132" t="s">
        <v>3740</v>
      </c>
      <c r="G95" s="133" t="s">
        <v>2630</v>
      </c>
      <c r="H95" s="134">
        <v>2</v>
      </c>
      <c r="I95" s="135"/>
      <c r="J95" s="136">
        <f>ROUND(I95*H95,2)</f>
        <v>0</v>
      </c>
      <c r="K95" s="132" t="s">
        <v>287</v>
      </c>
      <c r="L95" s="31"/>
      <c r="M95" s="137" t="s">
        <v>19</v>
      </c>
      <c r="N95" s="138" t="s">
        <v>41</v>
      </c>
      <c r="P95" s="139">
        <f>O95*H95</f>
        <v>0</v>
      </c>
      <c r="Q95" s="139">
        <v>0</v>
      </c>
      <c r="R95" s="139">
        <f>Q95*H95</f>
        <v>0</v>
      </c>
      <c r="S95" s="139">
        <v>0</v>
      </c>
      <c r="T95" s="140">
        <f>S95*H95</f>
        <v>0</v>
      </c>
      <c r="AR95" s="141" t="s">
        <v>190</v>
      </c>
      <c r="AT95" s="141" t="s">
        <v>185</v>
      </c>
      <c r="AU95" s="141" t="s">
        <v>77</v>
      </c>
      <c r="AY95" s="16" t="s">
        <v>182</v>
      </c>
      <c r="BE95" s="142">
        <f>IF(N95="základní",J95,0)</f>
        <v>0</v>
      </c>
      <c r="BF95" s="142">
        <f>IF(N95="snížená",J95,0)</f>
        <v>0</v>
      </c>
      <c r="BG95" s="142">
        <f>IF(N95="zákl. přenesená",J95,0)</f>
        <v>0</v>
      </c>
      <c r="BH95" s="142">
        <f>IF(N95="sníž. přenesená",J95,0)</f>
        <v>0</v>
      </c>
      <c r="BI95" s="142">
        <f>IF(N95="nulová",J95,0)</f>
        <v>0</v>
      </c>
      <c r="BJ95" s="16" t="s">
        <v>77</v>
      </c>
      <c r="BK95" s="142">
        <f>ROUND(I95*H95,2)</f>
        <v>0</v>
      </c>
      <c r="BL95" s="16" t="s">
        <v>190</v>
      </c>
      <c r="BM95" s="141" t="s">
        <v>3741</v>
      </c>
    </row>
    <row r="96" spans="2:47" s="1" customFormat="1" ht="29.25">
      <c r="B96" s="31"/>
      <c r="D96" s="148" t="s">
        <v>281</v>
      </c>
      <c r="F96" s="175" t="s">
        <v>3742</v>
      </c>
      <c r="I96" s="145"/>
      <c r="L96" s="31"/>
      <c r="M96" s="146"/>
      <c r="T96" s="52"/>
      <c r="AT96" s="16" t="s">
        <v>281</v>
      </c>
      <c r="AU96" s="16" t="s">
        <v>77</v>
      </c>
    </row>
    <row r="97" spans="2:65" s="1" customFormat="1" ht="16.5" customHeight="1">
      <c r="B97" s="31"/>
      <c r="C97" s="130" t="s">
        <v>118</v>
      </c>
      <c r="D97" s="130" t="s">
        <v>185</v>
      </c>
      <c r="E97" s="131" t="s">
        <v>3743</v>
      </c>
      <c r="F97" s="132" t="s">
        <v>3744</v>
      </c>
      <c r="G97" s="133" t="s">
        <v>2630</v>
      </c>
      <c r="H97" s="134">
        <v>1</v>
      </c>
      <c r="I97" s="135"/>
      <c r="J97" s="136">
        <f>ROUND(I97*H97,2)</f>
        <v>0</v>
      </c>
      <c r="K97" s="132" t="s">
        <v>287</v>
      </c>
      <c r="L97" s="31"/>
      <c r="M97" s="137" t="s">
        <v>19</v>
      </c>
      <c r="N97" s="138" t="s">
        <v>41</v>
      </c>
      <c r="P97" s="139">
        <f>O97*H97</f>
        <v>0</v>
      </c>
      <c r="Q97" s="139">
        <v>0</v>
      </c>
      <c r="R97" s="139">
        <f>Q97*H97</f>
        <v>0</v>
      </c>
      <c r="S97" s="139">
        <v>0</v>
      </c>
      <c r="T97" s="140">
        <f>S97*H97</f>
        <v>0</v>
      </c>
      <c r="AR97" s="141" t="s">
        <v>190</v>
      </c>
      <c r="AT97" s="141" t="s">
        <v>185</v>
      </c>
      <c r="AU97" s="141" t="s">
        <v>77</v>
      </c>
      <c r="AY97" s="16" t="s">
        <v>182</v>
      </c>
      <c r="BE97" s="142">
        <f>IF(N97="základní",J97,0)</f>
        <v>0</v>
      </c>
      <c r="BF97" s="142">
        <f>IF(N97="snížená",J97,0)</f>
        <v>0</v>
      </c>
      <c r="BG97" s="142">
        <f>IF(N97="zákl. přenesená",J97,0)</f>
        <v>0</v>
      </c>
      <c r="BH97" s="142">
        <f>IF(N97="sníž. přenesená",J97,0)</f>
        <v>0</v>
      </c>
      <c r="BI97" s="142">
        <f>IF(N97="nulová",J97,0)</f>
        <v>0</v>
      </c>
      <c r="BJ97" s="16" t="s">
        <v>77</v>
      </c>
      <c r="BK97" s="142">
        <f>ROUND(I97*H97,2)</f>
        <v>0</v>
      </c>
      <c r="BL97" s="16" t="s">
        <v>190</v>
      </c>
      <c r="BM97" s="141" t="s">
        <v>3745</v>
      </c>
    </row>
    <row r="98" spans="2:47" s="1" customFormat="1" ht="48.75">
      <c r="B98" s="31"/>
      <c r="D98" s="148" t="s">
        <v>281</v>
      </c>
      <c r="F98" s="175" t="s">
        <v>3746</v>
      </c>
      <c r="I98" s="145"/>
      <c r="L98" s="31"/>
      <c r="M98" s="146"/>
      <c r="T98" s="52"/>
      <c r="AT98" s="16" t="s">
        <v>281</v>
      </c>
      <c r="AU98" s="16" t="s">
        <v>77</v>
      </c>
    </row>
    <row r="99" spans="2:63" s="11" customFormat="1" ht="25.9" customHeight="1">
      <c r="B99" s="118"/>
      <c r="D99" s="119" t="s">
        <v>69</v>
      </c>
      <c r="E99" s="120" t="s">
        <v>180</v>
      </c>
      <c r="F99" s="120" t="s">
        <v>180</v>
      </c>
      <c r="I99" s="121"/>
      <c r="J99" s="122">
        <f>BK99</f>
        <v>0</v>
      </c>
      <c r="L99" s="118"/>
      <c r="M99" s="123"/>
      <c r="P99" s="124">
        <v>0</v>
      </c>
      <c r="R99" s="124">
        <v>0</v>
      </c>
      <c r="T99" s="125">
        <v>0</v>
      </c>
      <c r="AR99" s="119" t="s">
        <v>77</v>
      </c>
      <c r="AT99" s="126" t="s">
        <v>69</v>
      </c>
      <c r="AU99" s="126" t="s">
        <v>70</v>
      </c>
      <c r="AY99" s="119" t="s">
        <v>182</v>
      </c>
      <c r="BK99" s="127">
        <v>0</v>
      </c>
    </row>
    <row r="100" spans="2:63" s="11" customFormat="1" ht="25.9" customHeight="1">
      <c r="B100" s="118"/>
      <c r="D100" s="119" t="s">
        <v>69</v>
      </c>
      <c r="E100" s="120" t="s">
        <v>3487</v>
      </c>
      <c r="F100" s="120" t="s">
        <v>3747</v>
      </c>
      <c r="I100" s="121"/>
      <c r="J100" s="122">
        <f>BK100</f>
        <v>0</v>
      </c>
      <c r="L100" s="118"/>
      <c r="M100" s="123"/>
      <c r="P100" s="124">
        <f>SUM(P101:P116)</f>
        <v>0</v>
      </c>
      <c r="R100" s="124">
        <f>SUM(R101:R116)</f>
        <v>0</v>
      </c>
      <c r="T100" s="125">
        <f>SUM(T101:T116)</f>
        <v>0</v>
      </c>
      <c r="AR100" s="119" t="s">
        <v>77</v>
      </c>
      <c r="AT100" s="126" t="s">
        <v>69</v>
      </c>
      <c r="AU100" s="126" t="s">
        <v>70</v>
      </c>
      <c r="AY100" s="119" t="s">
        <v>182</v>
      </c>
      <c r="BK100" s="127">
        <f>SUM(BK101:BK116)</f>
        <v>0</v>
      </c>
    </row>
    <row r="101" spans="2:65" s="1" customFormat="1" ht="16.5" customHeight="1">
      <c r="B101" s="31"/>
      <c r="C101" s="130" t="s">
        <v>190</v>
      </c>
      <c r="D101" s="130" t="s">
        <v>185</v>
      </c>
      <c r="E101" s="131" t="s">
        <v>3748</v>
      </c>
      <c r="F101" s="132" t="s">
        <v>3749</v>
      </c>
      <c r="G101" s="133" t="s">
        <v>2630</v>
      </c>
      <c r="H101" s="134">
        <v>1</v>
      </c>
      <c r="I101" s="135"/>
      <c r="J101" s="136">
        <f>ROUND(I101*H101,2)</f>
        <v>0</v>
      </c>
      <c r="K101" s="132" t="s">
        <v>287</v>
      </c>
      <c r="L101" s="31"/>
      <c r="M101" s="137" t="s">
        <v>19</v>
      </c>
      <c r="N101" s="138" t="s">
        <v>41</v>
      </c>
      <c r="P101" s="139">
        <f>O101*H101</f>
        <v>0</v>
      </c>
      <c r="Q101" s="139">
        <v>0</v>
      </c>
      <c r="R101" s="139">
        <f>Q101*H101</f>
        <v>0</v>
      </c>
      <c r="S101" s="139">
        <v>0</v>
      </c>
      <c r="T101" s="140">
        <f>S101*H101</f>
        <v>0</v>
      </c>
      <c r="AR101" s="141" t="s">
        <v>190</v>
      </c>
      <c r="AT101" s="141" t="s">
        <v>185</v>
      </c>
      <c r="AU101" s="141" t="s">
        <v>77</v>
      </c>
      <c r="AY101" s="16" t="s">
        <v>182</v>
      </c>
      <c r="BE101" s="142">
        <f>IF(N101="základní",J101,0)</f>
        <v>0</v>
      </c>
      <c r="BF101" s="142">
        <f>IF(N101="snížená",J101,0)</f>
        <v>0</v>
      </c>
      <c r="BG101" s="142">
        <f>IF(N101="zákl. přenesená",J101,0)</f>
        <v>0</v>
      </c>
      <c r="BH101" s="142">
        <f>IF(N101="sníž. přenesená",J101,0)</f>
        <v>0</v>
      </c>
      <c r="BI101" s="142">
        <f>IF(N101="nulová",J101,0)</f>
        <v>0</v>
      </c>
      <c r="BJ101" s="16" t="s">
        <v>77</v>
      </c>
      <c r="BK101" s="142">
        <f>ROUND(I101*H101,2)</f>
        <v>0</v>
      </c>
      <c r="BL101" s="16" t="s">
        <v>190</v>
      </c>
      <c r="BM101" s="141" t="s">
        <v>3750</v>
      </c>
    </row>
    <row r="102" spans="2:47" s="1" customFormat="1" ht="39">
      <c r="B102" s="31"/>
      <c r="D102" s="148" t="s">
        <v>281</v>
      </c>
      <c r="F102" s="175" t="s">
        <v>3751</v>
      </c>
      <c r="I102" s="145"/>
      <c r="L102" s="31"/>
      <c r="M102" s="146"/>
      <c r="T102" s="52"/>
      <c r="AT102" s="16" t="s">
        <v>281</v>
      </c>
      <c r="AU102" s="16" t="s">
        <v>77</v>
      </c>
    </row>
    <row r="103" spans="2:65" s="1" customFormat="1" ht="16.5" customHeight="1">
      <c r="B103" s="31"/>
      <c r="C103" s="130" t="s">
        <v>217</v>
      </c>
      <c r="D103" s="130" t="s">
        <v>185</v>
      </c>
      <c r="E103" s="131" t="s">
        <v>3752</v>
      </c>
      <c r="F103" s="132" t="s">
        <v>3753</v>
      </c>
      <c r="G103" s="133" t="s">
        <v>2630</v>
      </c>
      <c r="H103" s="134">
        <v>66</v>
      </c>
      <c r="I103" s="135"/>
      <c r="J103" s="136">
        <f>ROUND(I103*H103,2)</f>
        <v>0</v>
      </c>
      <c r="K103" s="132" t="s">
        <v>287</v>
      </c>
      <c r="L103" s="31"/>
      <c r="M103" s="137" t="s">
        <v>19</v>
      </c>
      <c r="N103" s="138" t="s">
        <v>41</v>
      </c>
      <c r="P103" s="139">
        <f>O103*H103</f>
        <v>0</v>
      </c>
      <c r="Q103" s="139">
        <v>0</v>
      </c>
      <c r="R103" s="139">
        <f>Q103*H103</f>
        <v>0</v>
      </c>
      <c r="S103" s="139">
        <v>0</v>
      </c>
      <c r="T103" s="140">
        <f>S103*H103</f>
        <v>0</v>
      </c>
      <c r="AR103" s="141" t="s">
        <v>190</v>
      </c>
      <c r="AT103" s="141" t="s">
        <v>185</v>
      </c>
      <c r="AU103" s="141" t="s">
        <v>77</v>
      </c>
      <c r="AY103" s="16" t="s">
        <v>182</v>
      </c>
      <c r="BE103" s="142">
        <f>IF(N103="základní",J103,0)</f>
        <v>0</v>
      </c>
      <c r="BF103" s="142">
        <f>IF(N103="snížená",J103,0)</f>
        <v>0</v>
      </c>
      <c r="BG103" s="142">
        <f>IF(N103="zákl. přenesená",J103,0)</f>
        <v>0</v>
      </c>
      <c r="BH103" s="142">
        <f>IF(N103="sníž. přenesená",J103,0)</f>
        <v>0</v>
      </c>
      <c r="BI103" s="142">
        <f>IF(N103="nulová",J103,0)</f>
        <v>0</v>
      </c>
      <c r="BJ103" s="16" t="s">
        <v>77</v>
      </c>
      <c r="BK103" s="142">
        <f>ROUND(I103*H103,2)</f>
        <v>0</v>
      </c>
      <c r="BL103" s="16" t="s">
        <v>190</v>
      </c>
      <c r="BM103" s="141" t="s">
        <v>3754</v>
      </c>
    </row>
    <row r="104" spans="2:47" s="1" customFormat="1" ht="29.25">
      <c r="B104" s="31"/>
      <c r="D104" s="148" t="s">
        <v>281</v>
      </c>
      <c r="F104" s="175" t="s">
        <v>3755</v>
      </c>
      <c r="I104" s="145"/>
      <c r="L104" s="31"/>
      <c r="M104" s="146"/>
      <c r="T104" s="52"/>
      <c r="AT104" s="16" t="s">
        <v>281</v>
      </c>
      <c r="AU104" s="16" t="s">
        <v>77</v>
      </c>
    </row>
    <row r="105" spans="2:65" s="1" customFormat="1" ht="16.5" customHeight="1">
      <c r="B105" s="31"/>
      <c r="C105" s="130" t="s">
        <v>222</v>
      </c>
      <c r="D105" s="130" t="s">
        <v>185</v>
      </c>
      <c r="E105" s="131" t="s">
        <v>3756</v>
      </c>
      <c r="F105" s="132" t="s">
        <v>3757</v>
      </c>
      <c r="G105" s="133" t="s">
        <v>2630</v>
      </c>
      <c r="H105" s="134">
        <v>3</v>
      </c>
      <c r="I105" s="135"/>
      <c r="J105" s="136">
        <f>ROUND(I105*H105,2)</f>
        <v>0</v>
      </c>
      <c r="K105" s="132" t="s">
        <v>287</v>
      </c>
      <c r="L105" s="31"/>
      <c r="M105" s="137" t="s">
        <v>19</v>
      </c>
      <c r="N105" s="138" t="s">
        <v>41</v>
      </c>
      <c r="P105" s="139">
        <f>O105*H105</f>
        <v>0</v>
      </c>
      <c r="Q105" s="139">
        <v>0</v>
      </c>
      <c r="R105" s="139">
        <f>Q105*H105</f>
        <v>0</v>
      </c>
      <c r="S105" s="139">
        <v>0</v>
      </c>
      <c r="T105" s="140">
        <f>S105*H105</f>
        <v>0</v>
      </c>
      <c r="AR105" s="141" t="s">
        <v>190</v>
      </c>
      <c r="AT105" s="141" t="s">
        <v>185</v>
      </c>
      <c r="AU105" s="141" t="s">
        <v>77</v>
      </c>
      <c r="AY105" s="16" t="s">
        <v>182</v>
      </c>
      <c r="BE105" s="142">
        <f>IF(N105="základní",J105,0)</f>
        <v>0</v>
      </c>
      <c r="BF105" s="142">
        <f>IF(N105="snížená",J105,0)</f>
        <v>0</v>
      </c>
      <c r="BG105" s="142">
        <f>IF(N105="zákl. přenesená",J105,0)</f>
        <v>0</v>
      </c>
      <c r="BH105" s="142">
        <f>IF(N105="sníž. přenesená",J105,0)</f>
        <v>0</v>
      </c>
      <c r="BI105" s="142">
        <f>IF(N105="nulová",J105,0)</f>
        <v>0</v>
      </c>
      <c r="BJ105" s="16" t="s">
        <v>77</v>
      </c>
      <c r="BK105" s="142">
        <f>ROUND(I105*H105,2)</f>
        <v>0</v>
      </c>
      <c r="BL105" s="16" t="s">
        <v>190</v>
      </c>
      <c r="BM105" s="141" t="s">
        <v>3758</v>
      </c>
    </row>
    <row r="106" spans="2:47" s="1" customFormat="1" ht="29.25">
      <c r="B106" s="31"/>
      <c r="D106" s="148" t="s">
        <v>281</v>
      </c>
      <c r="F106" s="175" t="s">
        <v>3759</v>
      </c>
      <c r="I106" s="145"/>
      <c r="L106" s="31"/>
      <c r="M106" s="146"/>
      <c r="T106" s="52"/>
      <c r="AT106" s="16" t="s">
        <v>281</v>
      </c>
      <c r="AU106" s="16" t="s">
        <v>77</v>
      </c>
    </row>
    <row r="107" spans="2:65" s="1" customFormat="1" ht="16.5" customHeight="1">
      <c r="B107" s="31"/>
      <c r="C107" s="130" t="s">
        <v>228</v>
      </c>
      <c r="D107" s="130" t="s">
        <v>185</v>
      </c>
      <c r="E107" s="131" t="s">
        <v>3760</v>
      </c>
      <c r="F107" s="132" t="s">
        <v>3761</v>
      </c>
      <c r="G107" s="133" t="s">
        <v>2630</v>
      </c>
      <c r="H107" s="134">
        <v>1</v>
      </c>
      <c r="I107" s="135"/>
      <c r="J107" s="136">
        <f>ROUND(I107*H107,2)</f>
        <v>0</v>
      </c>
      <c r="K107" s="132" t="s">
        <v>287</v>
      </c>
      <c r="L107" s="31"/>
      <c r="M107" s="137" t="s">
        <v>19</v>
      </c>
      <c r="N107" s="138" t="s">
        <v>41</v>
      </c>
      <c r="P107" s="139">
        <f>O107*H107</f>
        <v>0</v>
      </c>
      <c r="Q107" s="139">
        <v>0</v>
      </c>
      <c r="R107" s="139">
        <f>Q107*H107</f>
        <v>0</v>
      </c>
      <c r="S107" s="139">
        <v>0</v>
      </c>
      <c r="T107" s="140">
        <f>S107*H107</f>
        <v>0</v>
      </c>
      <c r="AR107" s="141" t="s">
        <v>190</v>
      </c>
      <c r="AT107" s="141" t="s">
        <v>185</v>
      </c>
      <c r="AU107" s="141" t="s">
        <v>77</v>
      </c>
      <c r="AY107" s="16" t="s">
        <v>182</v>
      </c>
      <c r="BE107" s="142">
        <f>IF(N107="základní",J107,0)</f>
        <v>0</v>
      </c>
      <c r="BF107" s="142">
        <f>IF(N107="snížená",J107,0)</f>
        <v>0</v>
      </c>
      <c r="BG107" s="142">
        <f>IF(N107="zákl. přenesená",J107,0)</f>
        <v>0</v>
      </c>
      <c r="BH107" s="142">
        <f>IF(N107="sníž. přenesená",J107,0)</f>
        <v>0</v>
      </c>
      <c r="BI107" s="142">
        <f>IF(N107="nulová",J107,0)</f>
        <v>0</v>
      </c>
      <c r="BJ107" s="16" t="s">
        <v>77</v>
      </c>
      <c r="BK107" s="142">
        <f>ROUND(I107*H107,2)</f>
        <v>0</v>
      </c>
      <c r="BL107" s="16" t="s">
        <v>190</v>
      </c>
      <c r="BM107" s="141" t="s">
        <v>3762</v>
      </c>
    </row>
    <row r="108" spans="2:47" s="1" customFormat="1" ht="29.25">
      <c r="B108" s="31"/>
      <c r="D108" s="148" t="s">
        <v>281</v>
      </c>
      <c r="F108" s="175" t="s">
        <v>3763</v>
      </c>
      <c r="I108" s="145"/>
      <c r="L108" s="31"/>
      <c r="M108" s="146"/>
      <c r="T108" s="52"/>
      <c r="AT108" s="16" t="s">
        <v>281</v>
      </c>
      <c r="AU108" s="16" t="s">
        <v>77</v>
      </c>
    </row>
    <row r="109" spans="2:65" s="1" customFormat="1" ht="16.5" customHeight="1">
      <c r="B109" s="31"/>
      <c r="C109" s="130" t="s">
        <v>233</v>
      </c>
      <c r="D109" s="130" t="s">
        <v>185</v>
      </c>
      <c r="E109" s="131" t="s">
        <v>3764</v>
      </c>
      <c r="F109" s="132" t="s">
        <v>3765</v>
      </c>
      <c r="G109" s="133" t="s">
        <v>2630</v>
      </c>
      <c r="H109" s="134">
        <v>8</v>
      </c>
      <c r="I109" s="135"/>
      <c r="J109" s="136">
        <f>ROUND(I109*H109,2)</f>
        <v>0</v>
      </c>
      <c r="K109" s="132" t="s">
        <v>287</v>
      </c>
      <c r="L109" s="31"/>
      <c r="M109" s="137" t="s">
        <v>19</v>
      </c>
      <c r="N109" s="138" t="s">
        <v>41</v>
      </c>
      <c r="P109" s="139">
        <f>O109*H109</f>
        <v>0</v>
      </c>
      <c r="Q109" s="139">
        <v>0</v>
      </c>
      <c r="R109" s="139">
        <f>Q109*H109</f>
        <v>0</v>
      </c>
      <c r="S109" s="139">
        <v>0</v>
      </c>
      <c r="T109" s="140">
        <f>S109*H109</f>
        <v>0</v>
      </c>
      <c r="AR109" s="141" t="s">
        <v>190</v>
      </c>
      <c r="AT109" s="141" t="s">
        <v>185</v>
      </c>
      <c r="AU109" s="141" t="s">
        <v>77</v>
      </c>
      <c r="AY109" s="16" t="s">
        <v>182</v>
      </c>
      <c r="BE109" s="142">
        <f>IF(N109="základní",J109,0)</f>
        <v>0</v>
      </c>
      <c r="BF109" s="142">
        <f>IF(N109="snížená",J109,0)</f>
        <v>0</v>
      </c>
      <c r="BG109" s="142">
        <f>IF(N109="zákl. přenesená",J109,0)</f>
        <v>0</v>
      </c>
      <c r="BH109" s="142">
        <f>IF(N109="sníž. přenesená",J109,0)</f>
        <v>0</v>
      </c>
      <c r="BI109" s="142">
        <f>IF(N109="nulová",J109,0)</f>
        <v>0</v>
      </c>
      <c r="BJ109" s="16" t="s">
        <v>77</v>
      </c>
      <c r="BK109" s="142">
        <f>ROUND(I109*H109,2)</f>
        <v>0</v>
      </c>
      <c r="BL109" s="16" t="s">
        <v>190</v>
      </c>
      <c r="BM109" s="141" t="s">
        <v>3766</v>
      </c>
    </row>
    <row r="110" spans="2:47" s="1" customFormat="1" ht="29.25">
      <c r="B110" s="31"/>
      <c r="D110" s="148" t="s">
        <v>281</v>
      </c>
      <c r="F110" s="175" t="s">
        <v>3767</v>
      </c>
      <c r="I110" s="145"/>
      <c r="L110" s="31"/>
      <c r="M110" s="146"/>
      <c r="T110" s="52"/>
      <c r="AT110" s="16" t="s">
        <v>281</v>
      </c>
      <c r="AU110" s="16" t="s">
        <v>77</v>
      </c>
    </row>
    <row r="111" spans="2:65" s="1" customFormat="1" ht="16.5" customHeight="1">
      <c r="B111" s="31"/>
      <c r="C111" s="130" t="s">
        <v>183</v>
      </c>
      <c r="D111" s="130" t="s">
        <v>185</v>
      </c>
      <c r="E111" s="131" t="s">
        <v>3760</v>
      </c>
      <c r="F111" s="132" t="s">
        <v>3761</v>
      </c>
      <c r="G111" s="133" t="s">
        <v>2630</v>
      </c>
      <c r="H111" s="134">
        <v>1</v>
      </c>
      <c r="I111" s="135"/>
      <c r="J111" s="136">
        <f>ROUND(I111*H111,2)</f>
        <v>0</v>
      </c>
      <c r="K111" s="132" t="s">
        <v>287</v>
      </c>
      <c r="L111" s="31"/>
      <c r="M111" s="137" t="s">
        <v>19</v>
      </c>
      <c r="N111" s="138" t="s">
        <v>41</v>
      </c>
      <c r="P111" s="139">
        <f>O111*H111</f>
        <v>0</v>
      </c>
      <c r="Q111" s="139">
        <v>0</v>
      </c>
      <c r="R111" s="139">
        <f>Q111*H111</f>
        <v>0</v>
      </c>
      <c r="S111" s="139">
        <v>0</v>
      </c>
      <c r="T111" s="140">
        <f>S111*H111</f>
        <v>0</v>
      </c>
      <c r="AR111" s="141" t="s">
        <v>190</v>
      </c>
      <c r="AT111" s="141" t="s">
        <v>185</v>
      </c>
      <c r="AU111" s="141" t="s">
        <v>77</v>
      </c>
      <c r="AY111" s="16" t="s">
        <v>182</v>
      </c>
      <c r="BE111" s="142">
        <f>IF(N111="základní",J111,0)</f>
        <v>0</v>
      </c>
      <c r="BF111" s="142">
        <f>IF(N111="snížená",J111,0)</f>
        <v>0</v>
      </c>
      <c r="BG111" s="142">
        <f>IF(N111="zákl. přenesená",J111,0)</f>
        <v>0</v>
      </c>
      <c r="BH111" s="142">
        <f>IF(N111="sníž. přenesená",J111,0)</f>
        <v>0</v>
      </c>
      <c r="BI111" s="142">
        <f>IF(N111="nulová",J111,0)</f>
        <v>0</v>
      </c>
      <c r="BJ111" s="16" t="s">
        <v>77</v>
      </c>
      <c r="BK111" s="142">
        <f>ROUND(I111*H111,2)</f>
        <v>0</v>
      </c>
      <c r="BL111" s="16" t="s">
        <v>190</v>
      </c>
      <c r="BM111" s="141" t="s">
        <v>3768</v>
      </c>
    </row>
    <row r="112" spans="2:47" s="1" customFormat="1" ht="87.75">
      <c r="B112" s="31"/>
      <c r="D112" s="148" t="s">
        <v>281</v>
      </c>
      <c r="F112" s="175" t="s">
        <v>3769</v>
      </c>
      <c r="I112" s="145"/>
      <c r="L112" s="31"/>
      <c r="M112" s="146"/>
      <c r="T112" s="52"/>
      <c r="AT112" s="16" t="s">
        <v>281</v>
      </c>
      <c r="AU112" s="16" t="s">
        <v>77</v>
      </c>
    </row>
    <row r="113" spans="2:65" s="1" customFormat="1" ht="16.5" customHeight="1">
      <c r="B113" s="31"/>
      <c r="C113" s="130" t="s">
        <v>306</v>
      </c>
      <c r="D113" s="130" t="s">
        <v>185</v>
      </c>
      <c r="E113" s="131" t="s">
        <v>3770</v>
      </c>
      <c r="F113" s="132" t="s">
        <v>3771</v>
      </c>
      <c r="G113" s="133" t="s">
        <v>2630</v>
      </c>
      <c r="H113" s="134">
        <v>1</v>
      </c>
      <c r="I113" s="135"/>
      <c r="J113" s="136">
        <f>ROUND(I113*H113,2)</f>
        <v>0</v>
      </c>
      <c r="K113" s="132" t="s">
        <v>287</v>
      </c>
      <c r="L113" s="31"/>
      <c r="M113" s="137" t="s">
        <v>19</v>
      </c>
      <c r="N113" s="138" t="s">
        <v>41</v>
      </c>
      <c r="P113" s="139">
        <f>O113*H113</f>
        <v>0</v>
      </c>
      <c r="Q113" s="139">
        <v>0</v>
      </c>
      <c r="R113" s="139">
        <f>Q113*H113</f>
        <v>0</v>
      </c>
      <c r="S113" s="139">
        <v>0</v>
      </c>
      <c r="T113" s="140">
        <f>S113*H113</f>
        <v>0</v>
      </c>
      <c r="AR113" s="141" t="s">
        <v>190</v>
      </c>
      <c r="AT113" s="141" t="s">
        <v>185</v>
      </c>
      <c r="AU113" s="141" t="s">
        <v>77</v>
      </c>
      <c r="AY113" s="16" t="s">
        <v>182</v>
      </c>
      <c r="BE113" s="142">
        <f>IF(N113="základní",J113,0)</f>
        <v>0</v>
      </c>
      <c r="BF113" s="142">
        <f>IF(N113="snížená",J113,0)</f>
        <v>0</v>
      </c>
      <c r="BG113" s="142">
        <f>IF(N113="zákl. přenesená",J113,0)</f>
        <v>0</v>
      </c>
      <c r="BH113" s="142">
        <f>IF(N113="sníž. přenesená",J113,0)</f>
        <v>0</v>
      </c>
      <c r="BI113" s="142">
        <f>IF(N113="nulová",J113,0)</f>
        <v>0</v>
      </c>
      <c r="BJ113" s="16" t="s">
        <v>77</v>
      </c>
      <c r="BK113" s="142">
        <f>ROUND(I113*H113,2)</f>
        <v>0</v>
      </c>
      <c r="BL113" s="16" t="s">
        <v>190</v>
      </c>
      <c r="BM113" s="141" t="s">
        <v>3772</v>
      </c>
    </row>
    <row r="114" spans="2:47" s="1" customFormat="1" ht="39">
      <c r="B114" s="31"/>
      <c r="D114" s="148" t="s">
        <v>281</v>
      </c>
      <c r="F114" s="175" t="s">
        <v>3773</v>
      </c>
      <c r="I114" s="145"/>
      <c r="L114" s="31"/>
      <c r="M114" s="146"/>
      <c r="T114" s="52"/>
      <c r="AT114" s="16" t="s">
        <v>281</v>
      </c>
      <c r="AU114" s="16" t="s">
        <v>77</v>
      </c>
    </row>
    <row r="115" spans="2:65" s="1" customFormat="1" ht="24.2" customHeight="1">
      <c r="B115" s="31"/>
      <c r="C115" s="130" t="s">
        <v>311</v>
      </c>
      <c r="D115" s="130" t="s">
        <v>185</v>
      </c>
      <c r="E115" s="131" t="s">
        <v>3774</v>
      </c>
      <c r="F115" s="132" t="s">
        <v>3775</v>
      </c>
      <c r="G115" s="133" t="s">
        <v>2630</v>
      </c>
      <c r="H115" s="134">
        <v>1</v>
      </c>
      <c r="I115" s="135"/>
      <c r="J115" s="136">
        <f>ROUND(I115*H115,2)</f>
        <v>0</v>
      </c>
      <c r="K115" s="132" t="s">
        <v>287</v>
      </c>
      <c r="L115" s="31"/>
      <c r="M115" s="137" t="s">
        <v>19</v>
      </c>
      <c r="N115" s="138" t="s">
        <v>41</v>
      </c>
      <c r="P115" s="139">
        <f>O115*H115</f>
        <v>0</v>
      </c>
      <c r="Q115" s="139">
        <v>0</v>
      </c>
      <c r="R115" s="139">
        <f>Q115*H115</f>
        <v>0</v>
      </c>
      <c r="S115" s="139">
        <v>0</v>
      </c>
      <c r="T115" s="140">
        <f>S115*H115</f>
        <v>0</v>
      </c>
      <c r="AR115" s="141" t="s">
        <v>190</v>
      </c>
      <c r="AT115" s="141" t="s">
        <v>185</v>
      </c>
      <c r="AU115" s="141" t="s">
        <v>77</v>
      </c>
      <c r="AY115" s="16" t="s">
        <v>182</v>
      </c>
      <c r="BE115" s="142">
        <f>IF(N115="základní",J115,0)</f>
        <v>0</v>
      </c>
      <c r="BF115" s="142">
        <f>IF(N115="snížená",J115,0)</f>
        <v>0</v>
      </c>
      <c r="BG115" s="142">
        <f>IF(N115="zákl. přenesená",J115,0)</f>
        <v>0</v>
      </c>
      <c r="BH115" s="142">
        <f>IF(N115="sníž. přenesená",J115,0)</f>
        <v>0</v>
      </c>
      <c r="BI115" s="142">
        <f>IF(N115="nulová",J115,0)</f>
        <v>0</v>
      </c>
      <c r="BJ115" s="16" t="s">
        <v>77</v>
      </c>
      <c r="BK115" s="142">
        <f>ROUND(I115*H115,2)</f>
        <v>0</v>
      </c>
      <c r="BL115" s="16" t="s">
        <v>190</v>
      </c>
      <c r="BM115" s="141" t="s">
        <v>3776</v>
      </c>
    </row>
    <row r="116" spans="2:47" s="1" customFormat="1" ht="58.5">
      <c r="B116" s="31"/>
      <c r="D116" s="148" t="s">
        <v>281</v>
      </c>
      <c r="F116" s="175" t="s">
        <v>3777</v>
      </c>
      <c r="I116" s="145"/>
      <c r="L116" s="31"/>
      <c r="M116" s="146"/>
      <c r="T116" s="52"/>
      <c r="AT116" s="16" t="s">
        <v>281</v>
      </c>
      <c r="AU116" s="16" t="s">
        <v>77</v>
      </c>
    </row>
    <row r="117" spans="2:63" s="11" customFormat="1" ht="25.9" customHeight="1">
      <c r="B117" s="118"/>
      <c r="D117" s="119" t="s">
        <v>69</v>
      </c>
      <c r="E117" s="120" t="s">
        <v>3667</v>
      </c>
      <c r="F117" s="120" t="s">
        <v>3778</v>
      </c>
      <c r="I117" s="121"/>
      <c r="J117" s="122">
        <f>BK117</f>
        <v>0</v>
      </c>
      <c r="L117" s="118"/>
      <c r="M117" s="123"/>
      <c r="P117" s="124">
        <f>SUM(P118:P119)</f>
        <v>0</v>
      </c>
      <c r="R117" s="124">
        <f>SUM(R118:R119)</f>
        <v>0</v>
      </c>
      <c r="T117" s="125">
        <f>SUM(T118:T119)</f>
        <v>0</v>
      </c>
      <c r="AR117" s="119" t="s">
        <v>77</v>
      </c>
      <c r="AT117" s="126" t="s">
        <v>69</v>
      </c>
      <c r="AU117" s="126" t="s">
        <v>70</v>
      </c>
      <c r="AY117" s="119" t="s">
        <v>182</v>
      </c>
      <c r="BK117" s="127">
        <f>SUM(BK118:BK119)</f>
        <v>0</v>
      </c>
    </row>
    <row r="118" spans="2:65" s="1" customFormat="1" ht="16.5" customHeight="1">
      <c r="B118" s="31"/>
      <c r="C118" s="130" t="s">
        <v>317</v>
      </c>
      <c r="D118" s="130" t="s">
        <v>185</v>
      </c>
      <c r="E118" s="131" t="s">
        <v>3779</v>
      </c>
      <c r="F118" s="132" t="s">
        <v>3780</v>
      </c>
      <c r="G118" s="133" t="s">
        <v>2630</v>
      </c>
      <c r="H118" s="134">
        <v>1</v>
      </c>
      <c r="I118" s="135"/>
      <c r="J118" s="136">
        <f>ROUND(I118*H118,2)</f>
        <v>0</v>
      </c>
      <c r="K118" s="132" t="s">
        <v>287</v>
      </c>
      <c r="L118" s="31"/>
      <c r="M118" s="137" t="s">
        <v>19</v>
      </c>
      <c r="N118" s="138" t="s">
        <v>41</v>
      </c>
      <c r="P118" s="139">
        <f>O118*H118</f>
        <v>0</v>
      </c>
      <c r="Q118" s="139">
        <v>0</v>
      </c>
      <c r="R118" s="139">
        <f>Q118*H118</f>
        <v>0</v>
      </c>
      <c r="S118" s="139">
        <v>0</v>
      </c>
      <c r="T118" s="140">
        <f>S118*H118</f>
        <v>0</v>
      </c>
      <c r="AR118" s="141" t="s">
        <v>190</v>
      </c>
      <c r="AT118" s="141" t="s">
        <v>185</v>
      </c>
      <c r="AU118" s="141" t="s">
        <v>77</v>
      </c>
      <c r="AY118" s="16" t="s">
        <v>182</v>
      </c>
      <c r="BE118" s="142">
        <f>IF(N118="základní",J118,0)</f>
        <v>0</v>
      </c>
      <c r="BF118" s="142">
        <f>IF(N118="snížená",J118,0)</f>
        <v>0</v>
      </c>
      <c r="BG118" s="142">
        <f>IF(N118="zákl. přenesená",J118,0)</f>
        <v>0</v>
      </c>
      <c r="BH118" s="142">
        <f>IF(N118="sníž. přenesená",J118,0)</f>
        <v>0</v>
      </c>
      <c r="BI118" s="142">
        <f>IF(N118="nulová",J118,0)</f>
        <v>0</v>
      </c>
      <c r="BJ118" s="16" t="s">
        <v>77</v>
      </c>
      <c r="BK118" s="142">
        <f>ROUND(I118*H118,2)</f>
        <v>0</v>
      </c>
      <c r="BL118" s="16" t="s">
        <v>190</v>
      </c>
      <c r="BM118" s="141" t="s">
        <v>3781</v>
      </c>
    </row>
    <row r="119" spans="2:47" s="1" customFormat="1" ht="97.5">
      <c r="B119" s="31"/>
      <c r="D119" s="148" t="s">
        <v>281</v>
      </c>
      <c r="F119" s="175" t="s">
        <v>3782</v>
      </c>
      <c r="I119" s="145"/>
      <c r="L119" s="31"/>
      <c r="M119" s="146"/>
      <c r="T119" s="52"/>
      <c r="AT119" s="16" t="s">
        <v>281</v>
      </c>
      <c r="AU119" s="16" t="s">
        <v>77</v>
      </c>
    </row>
    <row r="120" spans="2:63" s="11" customFormat="1" ht="25.9" customHeight="1">
      <c r="B120" s="118"/>
      <c r="D120" s="119" t="s">
        <v>69</v>
      </c>
      <c r="E120" s="120" t="s">
        <v>3673</v>
      </c>
      <c r="F120" s="120" t="s">
        <v>3783</v>
      </c>
      <c r="I120" s="121"/>
      <c r="J120" s="122">
        <f>BK120</f>
        <v>0</v>
      </c>
      <c r="L120" s="118"/>
      <c r="M120" s="123"/>
      <c r="P120" s="124">
        <f>SUM(P121:P135)</f>
        <v>0</v>
      </c>
      <c r="R120" s="124">
        <f>SUM(R121:R135)</f>
        <v>0</v>
      </c>
      <c r="T120" s="125">
        <f>SUM(T121:T135)</f>
        <v>0</v>
      </c>
      <c r="AR120" s="119" t="s">
        <v>77</v>
      </c>
      <c r="AT120" s="126" t="s">
        <v>69</v>
      </c>
      <c r="AU120" s="126" t="s">
        <v>70</v>
      </c>
      <c r="AY120" s="119" t="s">
        <v>182</v>
      </c>
      <c r="BK120" s="127">
        <f>SUM(BK121:BK135)</f>
        <v>0</v>
      </c>
    </row>
    <row r="121" spans="2:65" s="1" customFormat="1" ht="24.2" customHeight="1">
      <c r="B121" s="31"/>
      <c r="C121" s="130" t="s">
        <v>324</v>
      </c>
      <c r="D121" s="130" t="s">
        <v>185</v>
      </c>
      <c r="E121" s="131" t="s">
        <v>3784</v>
      </c>
      <c r="F121" s="132" t="s">
        <v>3785</v>
      </c>
      <c r="G121" s="133" t="s">
        <v>292</v>
      </c>
      <c r="H121" s="134">
        <v>10</v>
      </c>
      <c r="I121" s="135"/>
      <c r="J121" s="136">
        <f aca="true" t="shared" si="0" ref="J121:J134">ROUND(I121*H121,2)</f>
        <v>0</v>
      </c>
      <c r="K121" s="132" t="s">
        <v>287</v>
      </c>
      <c r="L121" s="31"/>
      <c r="M121" s="137" t="s">
        <v>19</v>
      </c>
      <c r="N121" s="138" t="s">
        <v>41</v>
      </c>
      <c r="P121" s="139">
        <f aca="true" t="shared" si="1" ref="P121:P134">O121*H121</f>
        <v>0</v>
      </c>
      <c r="Q121" s="139">
        <v>0</v>
      </c>
      <c r="R121" s="139">
        <f aca="true" t="shared" si="2" ref="R121:R134">Q121*H121</f>
        <v>0</v>
      </c>
      <c r="S121" s="139">
        <v>0</v>
      </c>
      <c r="T121" s="140">
        <f aca="true" t="shared" si="3" ref="T121:T134">S121*H121</f>
        <v>0</v>
      </c>
      <c r="AR121" s="141" t="s">
        <v>190</v>
      </c>
      <c r="AT121" s="141" t="s">
        <v>185</v>
      </c>
      <c r="AU121" s="141" t="s">
        <v>77</v>
      </c>
      <c r="AY121" s="16" t="s">
        <v>182</v>
      </c>
      <c r="BE121" s="142">
        <f aca="true" t="shared" si="4" ref="BE121:BE134">IF(N121="základní",J121,0)</f>
        <v>0</v>
      </c>
      <c r="BF121" s="142">
        <f aca="true" t="shared" si="5" ref="BF121:BF134">IF(N121="snížená",J121,0)</f>
        <v>0</v>
      </c>
      <c r="BG121" s="142">
        <f aca="true" t="shared" si="6" ref="BG121:BG134">IF(N121="zákl. přenesená",J121,0)</f>
        <v>0</v>
      </c>
      <c r="BH121" s="142">
        <f aca="true" t="shared" si="7" ref="BH121:BH134">IF(N121="sníž. přenesená",J121,0)</f>
        <v>0</v>
      </c>
      <c r="BI121" s="142">
        <f aca="true" t="shared" si="8" ref="BI121:BI134">IF(N121="nulová",J121,0)</f>
        <v>0</v>
      </c>
      <c r="BJ121" s="16" t="s">
        <v>77</v>
      </c>
      <c r="BK121" s="142">
        <f aca="true" t="shared" si="9" ref="BK121:BK134">ROUND(I121*H121,2)</f>
        <v>0</v>
      </c>
      <c r="BL121" s="16" t="s">
        <v>190</v>
      </c>
      <c r="BM121" s="141" t="s">
        <v>3786</v>
      </c>
    </row>
    <row r="122" spans="2:65" s="1" customFormat="1" ht="24.2" customHeight="1">
      <c r="B122" s="31"/>
      <c r="C122" s="130" t="s">
        <v>333</v>
      </c>
      <c r="D122" s="130" t="s">
        <v>185</v>
      </c>
      <c r="E122" s="131" t="s">
        <v>3787</v>
      </c>
      <c r="F122" s="132" t="s">
        <v>3788</v>
      </c>
      <c r="G122" s="133" t="s">
        <v>292</v>
      </c>
      <c r="H122" s="134">
        <v>25</v>
      </c>
      <c r="I122" s="135"/>
      <c r="J122" s="136">
        <f t="shared" si="0"/>
        <v>0</v>
      </c>
      <c r="K122" s="132" t="s">
        <v>287</v>
      </c>
      <c r="L122" s="31"/>
      <c r="M122" s="137" t="s">
        <v>19</v>
      </c>
      <c r="N122" s="138" t="s">
        <v>41</v>
      </c>
      <c r="P122" s="139">
        <f t="shared" si="1"/>
        <v>0</v>
      </c>
      <c r="Q122" s="139">
        <v>0</v>
      </c>
      <c r="R122" s="139">
        <f t="shared" si="2"/>
        <v>0</v>
      </c>
      <c r="S122" s="139">
        <v>0</v>
      </c>
      <c r="T122" s="140">
        <f t="shared" si="3"/>
        <v>0</v>
      </c>
      <c r="AR122" s="141" t="s">
        <v>190</v>
      </c>
      <c r="AT122" s="141" t="s">
        <v>185</v>
      </c>
      <c r="AU122" s="141" t="s">
        <v>77</v>
      </c>
      <c r="AY122" s="16" t="s">
        <v>182</v>
      </c>
      <c r="BE122" s="142">
        <f t="shared" si="4"/>
        <v>0</v>
      </c>
      <c r="BF122" s="142">
        <f t="shared" si="5"/>
        <v>0</v>
      </c>
      <c r="BG122" s="142">
        <f t="shared" si="6"/>
        <v>0</v>
      </c>
      <c r="BH122" s="142">
        <f t="shared" si="7"/>
        <v>0</v>
      </c>
      <c r="BI122" s="142">
        <f t="shared" si="8"/>
        <v>0</v>
      </c>
      <c r="BJ122" s="16" t="s">
        <v>77</v>
      </c>
      <c r="BK122" s="142">
        <f t="shared" si="9"/>
        <v>0</v>
      </c>
      <c r="BL122" s="16" t="s">
        <v>190</v>
      </c>
      <c r="BM122" s="141" t="s">
        <v>3789</v>
      </c>
    </row>
    <row r="123" spans="2:65" s="1" customFormat="1" ht="24.2" customHeight="1">
      <c r="B123" s="31"/>
      <c r="C123" s="130" t="s">
        <v>8</v>
      </c>
      <c r="D123" s="130" t="s">
        <v>185</v>
      </c>
      <c r="E123" s="131" t="s">
        <v>3790</v>
      </c>
      <c r="F123" s="132" t="s">
        <v>3791</v>
      </c>
      <c r="G123" s="133" t="s">
        <v>292</v>
      </c>
      <c r="H123" s="134">
        <v>20</v>
      </c>
      <c r="I123" s="135"/>
      <c r="J123" s="136">
        <f t="shared" si="0"/>
        <v>0</v>
      </c>
      <c r="K123" s="132" t="s">
        <v>287</v>
      </c>
      <c r="L123" s="31"/>
      <c r="M123" s="137" t="s">
        <v>19</v>
      </c>
      <c r="N123" s="138" t="s">
        <v>41</v>
      </c>
      <c r="P123" s="139">
        <f t="shared" si="1"/>
        <v>0</v>
      </c>
      <c r="Q123" s="139">
        <v>0</v>
      </c>
      <c r="R123" s="139">
        <f t="shared" si="2"/>
        <v>0</v>
      </c>
      <c r="S123" s="139">
        <v>0</v>
      </c>
      <c r="T123" s="140">
        <f t="shared" si="3"/>
        <v>0</v>
      </c>
      <c r="AR123" s="141" t="s">
        <v>190</v>
      </c>
      <c r="AT123" s="141" t="s">
        <v>185</v>
      </c>
      <c r="AU123" s="141" t="s">
        <v>77</v>
      </c>
      <c r="AY123" s="16" t="s">
        <v>182</v>
      </c>
      <c r="BE123" s="142">
        <f t="shared" si="4"/>
        <v>0</v>
      </c>
      <c r="BF123" s="142">
        <f t="shared" si="5"/>
        <v>0</v>
      </c>
      <c r="BG123" s="142">
        <f t="shared" si="6"/>
        <v>0</v>
      </c>
      <c r="BH123" s="142">
        <f t="shared" si="7"/>
        <v>0</v>
      </c>
      <c r="BI123" s="142">
        <f t="shared" si="8"/>
        <v>0</v>
      </c>
      <c r="BJ123" s="16" t="s">
        <v>77</v>
      </c>
      <c r="BK123" s="142">
        <f t="shared" si="9"/>
        <v>0</v>
      </c>
      <c r="BL123" s="16" t="s">
        <v>190</v>
      </c>
      <c r="BM123" s="141" t="s">
        <v>3792</v>
      </c>
    </row>
    <row r="124" spans="2:65" s="1" customFormat="1" ht="24.2" customHeight="1">
      <c r="B124" s="31"/>
      <c r="C124" s="130" t="s">
        <v>336</v>
      </c>
      <c r="D124" s="130" t="s">
        <v>185</v>
      </c>
      <c r="E124" s="131" t="s">
        <v>3793</v>
      </c>
      <c r="F124" s="132" t="s">
        <v>3794</v>
      </c>
      <c r="G124" s="133" t="s">
        <v>292</v>
      </c>
      <c r="H124" s="134">
        <v>10</v>
      </c>
      <c r="I124" s="135"/>
      <c r="J124" s="136">
        <f t="shared" si="0"/>
        <v>0</v>
      </c>
      <c r="K124" s="132" t="s">
        <v>287</v>
      </c>
      <c r="L124" s="31"/>
      <c r="M124" s="137" t="s">
        <v>19</v>
      </c>
      <c r="N124" s="138" t="s">
        <v>41</v>
      </c>
      <c r="P124" s="139">
        <f t="shared" si="1"/>
        <v>0</v>
      </c>
      <c r="Q124" s="139">
        <v>0</v>
      </c>
      <c r="R124" s="139">
        <f t="shared" si="2"/>
        <v>0</v>
      </c>
      <c r="S124" s="139">
        <v>0</v>
      </c>
      <c r="T124" s="140">
        <f t="shared" si="3"/>
        <v>0</v>
      </c>
      <c r="AR124" s="141" t="s">
        <v>190</v>
      </c>
      <c r="AT124" s="141" t="s">
        <v>185</v>
      </c>
      <c r="AU124" s="141" t="s">
        <v>77</v>
      </c>
      <c r="AY124" s="16" t="s">
        <v>182</v>
      </c>
      <c r="BE124" s="142">
        <f t="shared" si="4"/>
        <v>0</v>
      </c>
      <c r="BF124" s="142">
        <f t="shared" si="5"/>
        <v>0</v>
      </c>
      <c r="BG124" s="142">
        <f t="shared" si="6"/>
        <v>0</v>
      </c>
      <c r="BH124" s="142">
        <f t="shared" si="7"/>
        <v>0</v>
      </c>
      <c r="BI124" s="142">
        <f t="shared" si="8"/>
        <v>0</v>
      </c>
      <c r="BJ124" s="16" t="s">
        <v>77</v>
      </c>
      <c r="BK124" s="142">
        <f t="shared" si="9"/>
        <v>0</v>
      </c>
      <c r="BL124" s="16" t="s">
        <v>190</v>
      </c>
      <c r="BM124" s="141" t="s">
        <v>3795</v>
      </c>
    </row>
    <row r="125" spans="2:65" s="1" customFormat="1" ht="16.5" customHeight="1">
      <c r="B125" s="31"/>
      <c r="C125" s="130" t="s">
        <v>350</v>
      </c>
      <c r="D125" s="130" t="s">
        <v>185</v>
      </c>
      <c r="E125" s="131" t="s">
        <v>3796</v>
      </c>
      <c r="F125" s="132" t="s">
        <v>3797</v>
      </c>
      <c r="G125" s="133" t="s">
        <v>2630</v>
      </c>
      <c r="H125" s="134">
        <v>5</v>
      </c>
      <c r="I125" s="135"/>
      <c r="J125" s="136">
        <f t="shared" si="0"/>
        <v>0</v>
      </c>
      <c r="K125" s="132" t="s">
        <v>287</v>
      </c>
      <c r="L125" s="31"/>
      <c r="M125" s="137" t="s">
        <v>19</v>
      </c>
      <c r="N125" s="138" t="s">
        <v>41</v>
      </c>
      <c r="P125" s="139">
        <f t="shared" si="1"/>
        <v>0</v>
      </c>
      <c r="Q125" s="139">
        <v>0</v>
      </c>
      <c r="R125" s="139">
        <f t="shared" si="2"/>
        <v>0</v>
      </c>
      <c r="S125" s="139">
        <v>0</v>
      </c>
      <c r="T125" s="140">
        <f t="shared" si="3"/>
        <v>0</v>
      </c>
      <c r="AR125" s="141" t="s">
        <v>190</v>
      </c>
      <c r="AT125" s="141" t="s">
        <v>185</v>
      </c>
      <c r="AU125" s="141" t="s">
        <v>77</v>
      </c>
      <c r="AY125" s="16" t="s">
        <v>182</v>
      </c>
      <c r="BE125" s="142">
        <f t="shared" si="4"/>
        <v>0</v>
      </c>
      <c r="BF125" s="142">
        <f t="shared" si="5"/>
        <v>0</v>
      </c>
      <c r="BG125" s="142">
        <f t="shared" si="6"/>
        <v>0</v>
      </c>
      <c r="BH125" s="142">
        <f t="shared" si="7"/>
        <v>0</v>
      </c>
      <c r="BI125" s="142">
        <f t="shared" si="8"/>
        <v>0</v>
      </c>
      <c r="BJ125" s="16" t="s">
        <v>77</v>
      </c>
      <c r="BK125" s="142">
        <f t="shared" si="9"/>
        <v>0</v>
      </c>
      <c r="BL125" s="16" t="s">
        <v>190</v>
      </c>
      <c r="BM125" s="141" t="s">
        <v>3798</v>
      </c>
    </row>
    <row r="126" spans="2:65" s="1" customFormat="1" ht="16.5" customHeight="1">
      <c r="B126" s="31"/>
      <c r="C126" s="130" t="s">
        <v>355</v>
      </c>
      <c r="D126" s="130" t="s">
        <v>185</v>
      </c>
      <c r="E126" s="131" t="s">
        <v>3799</v>
      </c>
      <c r="F126" s="132" t="s">
        <v>3800</v>
      </c>
      <c r="G126" s="133" t="s">
        <v>292</v>
      </c>
      <c r="H126" s="134">
        <v>160</v>
      </c>
      <c r="I126" s="135"/>
      <c r="J126" s="136">
        <f t="shared" si="0"/>
        <v>0</v>
      </c>
      <c r="K126" s="132" t="s">
        <v>287</v>
      </c>
      <c r="L126" s="31"/>
      <c r="M126" s="137" t="s">
        <v>19</v>
      </c>
      <c r="N126" s="138" t="s">
        <v>41</v>
      </c>
      <c r="P126" s="139">
        <f t="shared" si="1"/>
        <v>0</v>
      </c>
      <c r="Q126" s="139">
        <v>0</v>
      </c>
      <c r="R126" s="139">
        <f t="shared" si="2"/>
        <v>0</v>
      </c>
      <c r="S126" s="139">
        <v>0</v>
      </c>
      <c r="T126" s="140">
        <f t="shared" si="3"/>
        <v>0</v>
      </c>
      <c r="AR126" s="141" t="s">
        <v>190</v>
      </c>
      <c r="AT126" s="141" t="s">
        <v>185</v>
      </c>
      <c r="AU126" s="141" t="s">
        <v>77</v>
      </c>
      <c r="AY126" s="16" t="s">
        <v>182</v>
      </c>
      <c r="BE126" s="142">
        <f t="shared" si="4"/>
        <v>0</v>
      </c>
      <c r="BF126" s="142">
        <f t="shared" si="5"/>
        <v>0</v>
      </c>
      <c r="BG126" s="142">
        <f t="shared" si="6"/>
        <v>0</v>
      </c>
      <c r="BH126" s="142">
        <f t="shared" si="7"/>
        <v>0</v>
      </c>
      <c r="BI126" s="142">
        <f t="shared" si="8"/>
        <v>0</v>
      </c>
      <c r="BJ126" s="16" t="s">
        <v>77</v>
      </c>
      <c r="BK126" s="142">
        <f t="shared" si="9"/>
        <v>0</v>
      </c>
      <c r="BL126" s="16" t="s">
        <v>190</v>
      </c>
      <c r="BM126" s="141" t="s">
        <v>3801</v>
      </c>
    </row>
    <row r="127" spans="2:65" s="1" customFormat="1" ht="16.5" customHeight="1">
      <c r="B127" s="31"/>
      <c r="C127" s="130" t="s">
        <v>360</v>
      </c>
      <c r="D127" s="130" t="s">
        <v>185</v>
      </c>
      <c r="E127" s="131" t="s">
        <v>3802</v>
      </c>
      <c r="F127" s="132" t="s">
        <v>3803</v>
      </c>
      <c r="G127" s="133" t="s">
        <v>292</v>
      </c>
      <c r="H127" s="134">
        <v>160</v>
      </c>
      <c r="I127" s="135"/>
      <c r="J127" s="136">
        <f t="shared" si="0"/>
        <v>0</v>
      </c>
      <c r="K127" s="132" t="s">
        <v>287</v>
      </c>
      <c r="L127" s="31"/>
      <c r="M127" s="137" t="s">
        <v>19</v>
      </c>
      <c r="N127" s="138" t="s">
        <v>41</v>
      </c>
      <c r="P127" s="139">
        <f t="shared" si="1"/>
        <v>0</v>
      </c>
      <c r="Q127" s="139">
        <v>0</v>
      </c>
      <c r="R127" s="139">
        <f t="shared" si="2"/>
        <v>0</v>
      </c>
      <c r="S127" s="139">
        <v>0</v>
      </c>
      <c r="T127" s="140">
        <f t="shared" si="3"/>
        <v>0</v>
      </c>
      <c r="AR127" s="141" t="s">
        <v>190</v>
      </c>
      <c r="AT127" s="141" t="s">
        <v>185</v>
      </c>
      <c r="AU127" s="141" t="s">
        <v>77</v>
      </c>
      <c r="AY127" s="16" t="s">
        <v>182</v>
      </c>
      <c r="BE127" s="142">
        <f t="shared" si="4"/>
        <v>0</v>
      </c>
      <c r="BF127" s="142">
        <f t="shared" si="5"/>
        <v>0</v>
      </c>
      <c r="BG127" s="142">
        <f t="shared" si="6"/>
        <v>0</v>
      </c>
      <c r="BH127" s="142">
        <f t="shared" si="7"/>
        <v>0</v>
      </c>
      <c r="BI127" s="142">
        <f t="shared" si="8"/>
        <v>0</v>
      </c>
      <c r="BJ127" s="16" t="s">
        <v>77</v>
      </c>
      <c r="BK127" s="142">
        <f t="shared" si="9"/>
        <v>0</v>
      </c>
      <c r="BL127" s="16" t="s">
        <v>190</v>
      </c>
      <c r="BM127" s="141" t="s">
        <v>3804</v>
      </c>
    </row>
    <row r="128" spans="2:65" s="1" customFormat="1" ht="16.5" customHeight="1">
      <c r="B128" s="31"/>
      <c r="C128" s="130" t="s">
        <v>363</v>
      </c>
      <c r="D128" s="130" t="s">
        <v>185</v>
      </c>
      <c r="E128" s="131" t="s">
        <v>3805</v>
      </c>
      <c r="F128" s="132" t="s">
        <v>3806</v>
      </c>
      <c r="G128" s="133" t="s">
        <v>292</v>
      </c>
      <c r="H128" s="134">
        <v>80</v>
      </c>
      <c r="I128" s="135"/>
      <c r="J128" s="136">
        <f t="shared" si="0"/>
        <v>0</v>
      </c>
      <c r="K128" s="132" t="s">
        <v>287</v>
      </c>
      <c r="L128" s="31"/>
      <c r="M128" s="137" t="s">
        <v>19</v>
      </c>
      <c r="N128" s="138" t="s">
        <v>41</v>
      </c>
      <c r="P128" s="139">
        <f t="shared" si="1"/>
        <v>0</v>
      </c>
      <c r="Q128" s="139">
        <v>0</v>
      </c>
      <c r="R128" s="139">
        <f t="shared" si="2"/>
        <v>0</v>
      </c>
      <c r="S128" s="139">
        <v>0</v>
      </c>
      <c r="T128" s="140">
        <f t="shared" si="3"/>
        <v>0</v>
      </c>
      <c r="AR128" s="141" t="s">
        <v>190</v>
      </c>
      <c r="AT128" s="141" t="s">
        <v>185</v>
      </c>
      <c r="AU128" s="141" t="s">
        <v>77</v>
      </c>
      <c r="AY128" s="16" t="s">
        <v>182</v>
      </c>
      <c r="BE128" s="142">
        <f t="shared" si="4"/>
        <v>0</v>
      </c>
      <c r="BF128" s="142">
        <f t="shared" si="5"/>
        <v>0</v>
      </c>
      <c r="BG128" s="142">
        <f t="shared" si="6"/>
        <v>0</v>
      </c>
      <c r="BH128" s="142">
        <f t="shared" si="7"/>
        <v>0</v>
      </c>
      <c r="BI128" s="142">
        <f t="shared" si="8"/>
        <v>0</v>
      </c>
      <c r="BJ128" s="16" t="s">
        <v>77</v>
      </c>
      <c r="BK128" s="142">
        <f t="shared" si="9"/>
        <v>0</v>
      </c>
      <c r="BL128" s="16" t="s">
        <v>190</v>
      </c>
      <c r="BM128" s="141" t="s">
        <v>3807</v>
      </c>
    </row>
    <row r="129" spans="2:65" s="1" customFormat="1" ht="16.5" customHeight="1">
      <c r="B129" s="31"/>
      <c r="C129" s="130" t="s">
        <v>7</v>
      </c>
      <c r="D129" s="130" t="s">
        <v>185</v>
      </c>
      <c r="E129" s="131" t="s">
        <v>3808</v>
      </c>
      <c r="F129" s="132" t="s">
        <v>3809</v>
      </c>
      <c r="G129" s="133" t="s">
        <v>292</v>
      </c>
      <c r="H129" s="134">
        <v>30</v>
      </c>
      <c r="I129" s="135"/>
      <c r="J129" s="136">
        <f t="shared" si="0"/>
        <v>0</v>
      </c>
      <c r="K129" s="132" t="s">
        <v>287</v>
      </c>
      <c r="L129" s="31"/>
      <c r="M129" s="137" t="s">
        <v>19</v>
      </c>
      <c r="N129" s="138" t="s">
        <v>41</v>
      </c>
      <c r="P129" s="139">
        <f t="shared" si="1"/>
        <v>0</v>
      </c>
      <c r="Q129" s="139">
        <v>0</v>
      </c>
      <c r="R129" s="139">
        <f t="shared" si="2"/>
        <v>0</v>
      </c>
      <c r="S129" s="139">
        <v>0</v>
      </c>
      <c r="T129" s="140">
        <f t="shared" si="3"/>
        <v>0</v>
      </c>
      <c r="AR129" s="141" t="s">
        <v>190</v>
      </c>
      <c r="AT129" s="141" t="s">
        <v>185</v>
      </c>
      <c r="AU129" s="141" t="s">
        <v>77</v>
      </c>
      <c r="AY129" s="16" t="s">
        <v>182</v>
      </c>
      <c r="BE129" s="142">
        <f t="shared" si="4"/>
        <v>0</v>
      </c>
      <c r="BF129" s="142">
        <f t="shared" si="5"/>
        <v>0</v>
      </c>
      <c r="BG129" s="142">
        <f t="shared" si="6"/>
        <v>0</v>
      </c>
      <c r="BH129" s="142">
        <f t="shared" si="7"/>
        <v>0</v>
      </c>
      <c r="BI129" s="142">
        <f t="shared" si="8"/>
        <v>0</v>
      </c>
      <c r="BJ129" s="16" t="s">
        <v>77</v>
      </c>
      <c r="BK129" s="142">
        <f t="shared" si="9"/>
        <v>0</v>
      </c>
      <c r="BL129" s="16" t="s">
        <v>190</v>
      </c>
      <c r="BM129" s="141" t="s">
        <v>3810</v>
      </c>
    </row>
    <row r="130" spans="2:65" s="1" customFormat="1" ht="21.75" customHeight="1">
      <c r="B130" s="31"/>
      <c r="C130" s="130" t="s">
        <v>374</v>
      </c>
      <c r="D130" s="130" t="s">
        <v>185</v>
      </c>
      <c r="E130" s="131" t="s">
        <v>3811</v>
      </c>
      <c r="F130" s="132" t="s">
        <v>3812</v>
      </c>
      <c r="G130" s="133" t="s">
        <v>292</v>
      </c>
      <c r="H130" s="134">
        <v>180</v>
      </c>
      <c r="I130" s="135"/>
      <c r="J130" s="136">
        <f t="shared" si="0"/>
        <v>0</v>
      </c>
      <c r="K130" s="132" t="s">
        <v>287</v>
      </c>
      <c r="L130" s="31"/>
      <c r="M130" s="137" t="s">
        <v>19</v>
      </c>
      <c r="N130" s="138" t="s">
        <v>41</v>
      </c>
      <c r="P130" s="139">
        <f t="shared" si="1"/>
        <v>0</v>
      </c>
      <c r="Q130" s="139">
        <v>0</v>
      </c>
      <c r="R130" s="139">
        <f t="shared" si="2"/>
        <v>0</v>
      </c>
      <c r="S130" s="139">
        <v>0</v>
      </c>
      <c r="T130" s="140">
        <f t="shared" si="3"/>
        <v>0</v>
      </c>
      <c r="AR130" s="141" t="s">
        <v>190</v>
      </c>
      <c r="AT130" s="141" t="s">
        <v>185</v>
      </c>
      <c r="AU130" s="141" t="s">
        <v>77</v>
      </c>
      <c r="AY130" s="16" t="s">
        <v>182</v>
      </c>
      <c r="BE130" s="142">
        <f t="shared" si="4"/>
        <v>0</v>
      </c>
      <c r="BF130" s="142">
        <f t="shared" si="5"/>
        <v>0</v>
      </c>
      <c r="BG130" s="142">
        <f t="shared" si="6"/>
        <v>0</v>
      </c>
      <c r="BH130" s="142">
        <f t="shared" si="7"/>
        <v>0</v>
      </c>
      <c r="BI130" s="142">
        <f t="shared" si="8"/>
        <v>0</v>
      </c>
      <c r="BJ130" s="16" t="s">
        <v>77</v>
      </c>
      <c r="BK130" s="142">
        <f t="shared" si="9"/>
        <v>0</v>
      </c>
      <c r="BL130" s="16" t="s">
        <v>190</v>
      </c>
      <c r="BM130" s="141" t="s">
        <v>3813</v>
      </c>
    </row>
    <row r="131" spans="2:65" s="1" customFormat="1" ht="21.75" customHeight="1">
      <c r="B131" s="31"/>
      <c r="C131" s="130" t="s">
        <v>379</v>
      </c>
      <c r="D131" s="130" t="s">
        <v>185</v>
      </c>
      <c r="E131" s="131" t="s">
        <v>3814</v>
      </c>
      <c r="F131" s="132" t="s">
        <v>3815</v>
      </c>
      <c r="G131" s="133" t="s">
        <v>292</v>
      </c>
      <c r="H131" s="134">
        <v>60</v>
      </c>
      <c r="I131" s="135"/>
      <c r="J131" s="136">
        <f t="shared" si="0"/>
        <v>0</v>
      </c>
      <c r="K131" s="132" t="s">
        <v>287</v>
      </c>
      <c r="L131" s="31"/>
      <c r="M131" s="137" t="s">
        <v>19</v>
      </c>
      <c r="N131" s="138" t="s">
        <v>41</v>
      </c>
      <c r="P131" s="139">
        <f t="shared" si="1"/>
        <v>0</v>
      </c>
      <c r="Q131" s="139">
        <v>0</v>
      </c>
      <c r="R131" s="139">
        <f t="shared" si="2"/>
        <v>0</v>
      </c>
      <c r="S131" s="139">
        <v>0</v>
      </c>
      <c r="T131" s="140">
        <f t="shared" si="3"/>
        <v>0</v>
      </c>
      <c r="AR131" s="141" t="s">
        <v>190</v>
      </c>
      <c r="AT131" s="141" t="s">
        <v>185</v>
      </c>
      <c r="AU131" s="141" t="s">
        <v>77</v>
      </c>
      <c r="AY131" s="16" t="s">
        <v>182</v>
      </c>
      <c r="BE131" s="142">
        <f t="shared" si="4"/>
        <v>0</v>
      </c>
      <c r="BF131" s="142">
        <f t="shared" si="5"/>
        <v>0</v>
      </c>
      <c r="BG131" s="142">
        <f t="shared" si="6"/>
        <v>0</v>
      </c>
      <c r="BH131" s="142">
        <f t="shared" si="7"/>
        <v>0</v>
      </c>
      <c r="BI131" s="142">
        <f t="shared" si="8"/>
        <v>0</v>
      </c>
      <c r="BJ131" s="16" t="s">
        <v>77</v>
      </c>
      <c r="BK131" s="142">
        <f t="shared" si="9"/>
        <v>0</v>
      </c>
      <c r="BL131" s="16" t="s">
        <v>190</v>
      </c>
      <c r="BM131" s="141" t="s">
        <v>3816</v>
      </c>
    </row>
    <row r="132" spans="2:65" s="1" customFormat="1" ht="21.75" customHeight="1">
      <c r="B132" s="31"/>
      <c r="C132" s="130" t="s">
        <v>386</v>
      </c>
      <c r="D132" s="130" t="s">
        <v>185</v>
      </c>
      <c r="E132" s="131" t="s">
        <v>3817</v>
      </c>
      <c r="F132" s="132" t="s">
        <v>3818</v>
      </c>
      <c r="G132" s="133" t="s">
        <v>292</v>
      </c>
      <c r="H132" s="134">
        <v>30</v>
      </c>
      <c r="I132" s="135"/>
      <c r="J132" s="136">
        <f t="shared" si="0"/>
        <v>0</v>
      </c>
      <c r="K132" s="132" t="s">
        <v>287</v>
      </c>
      <c r="L132" s="31"/>
      <c r="M132" s="137" t="s">
        <v>19</v>
      </c>
      <c r="N132" s="138" t="s">
        <v>41</v>
      </c>
      <c r="P132" s="139">
        <f t="shared" si="1"/>
        <v>0</v>
      </c>
      <c r="Q132" s="139">
        <v>0</v>
      </c>
      <c r="R132" s="139">
        <f t="shared" si="2"/>
        <v>0</v>
      </c>
      <c r="S132" s="139">
        <v>0</v>
      </c>
      <c r="T132" s="140">
        <f t="shared" si="3"/>
        <v>0</v>
      </c>
      <c r="AR132" s="141" t="s">
        <v>190</v>
      </c>
      <c r="AT132" s="141" t="s">
        <v>185</v>
      </c>
      <c r="AU132" s="141" t="s">
        <v>77</v>
      </c>
      <c r="AY132" s="16" t="s">
        <v>182</v>
      </c>
      <c r="BE132" s="142">
        <f t="shared" si="4"/>
        <v>0</v>
      </c>
      <c r="BF132" s="142">
        <f t="shared" si="5"/>
        <v>0</v>
      </c>
      <c r="BG132" s="142">
        <f t="shared" si="6"/>
        <v>0</v>
      </c>
      <c r="BH132" s="142">
        <f t="shared" si="7"/>
        <v>0</v>
      </c>
      <c r="BI132" s="142">
        <f t="shared" si="8"/>
        <v>0</v>
      </c>
      <c r="BJ132" s="16" t="s">
        <v>77</v>
      </c>
      <c r="BK132" s="142">
        <f t="shared" si="9"/>
        <v>0</v>
      </c>
      <c r="BL132" s="16" t="s">
        <v>190</v>
      </c>
      <c r="BM132" s="141" t="s">
        <v>3819</v>
      </c>
    </row>
    <row r="133" spans="2:65" s="1" customFormat="1" ht="21.75" customHeight="1">
      <c r="B133" s="31"/>
      <c r="C133" s="130" t="s">
        <v>390</v>
      </c>
      <c r="D133" s="130" t="s">
        <v>185</v>
      </c>
      <c r="E133" s="131" t="s">
        <v>3820</v>
      </c>
      <c r="F133" s="132" t="s">
        <v>3821</v>
      </c>
      <c r="G133" s="133" t="s">
        <v>292</v>
      </c>
      <c r="H133" s="134">
        <v>100</v>
      </c>
      <c r="I133" s="135"/>
      <c r="J133" s="136">
        <f t="shared" si="0"/>
        <v>0</v>
      </c>
      <c r="K133" s="132" t="s">
        <v>287</v>
      </c>
      <c r="L133" s="31"/>
      <c r="M133" s="137" t="s">
        <v>19</v>
      </c>
      <c r="N133" s="138" t="s">
        <v>41</v>
      </c>
      <c r="P133" s="139">
        <f t="shared" si="1"/>
        <v>0</v>
      </c>
      <c r="Q133" s="139">
        <v>0</v>
      </c>
      <c r="R133" s="139">
        <f t="shared" si="2"/>
        <v>0</v>
      </c>
      <c r="S133" s="139">
        <v>0</v>
      </c>
      <c r="T133" s="140">
        <f t="shared" si="3"/>
        <v>0</v>
      </c>
      <c r="AR133" s="141" t="s">
        <v>190</v>
      </c>
      <c r="AT133" s="141" t="s">
        <v>185</v>
      </c>
      <c r="AU133" s="141" t="s">
        <v>77</v>
      </c>
      <c r="AY133" s="16" t="s">
        <v>182</v>
      </c>
      <c r="BE133" s="142">
        <f t="shared" si="4"/>
        <v>0</v>
      </c>
      <c r="BF133" s="142">
        <f t="shared" si="5"/>
        <v>0</v>
      </c>
      <c r="BG133" s="142">
        <f t="shared" si="6"/>
        <v>0</v>
      </c>
      <c r="BH133" s="142">
        <f t="shared" si="7"/>
        <v>0</v>
      </c>
      <c r="BI133" s="142">
        <f t="shared" si="8"/>
        <v>0</v>
      </c>
      <c r="BJ133" s="16" t="s">
        <v>77</v>
      </c>
      <c r="BK133" s="142">
        <f t="shared" si="9"/>
        <v>0</v>
      </c>
      <c r="BL133" s="16" t="s">
        <v>190</v>
      </c>
      <c r="BM133" s="141" t="s">
        <v>3822</v>
      </c>
    </row>
    <row r="134" spans="2:65" s="1" customFormat="1" ht="16.5" customHeight="1">
      <c r="B134" s="31"/>
      <c r="C134" s="130" t="s">
        <v>401</v>
      </c>
      <c r="D134" s="130" t="s">
        <v>185</v>
      </c>
      <c r="E134" s="131" t="s">
        <v>3823</v>
      </c>
      <c r="F134" s="132" t="s">
        <v>3824</v>
      </c>
      <c r="G134" s="133" t="s">
        <v>2630</v>
      </c>
      <c r="H134" s="134">
        <v>1</v>
      </c>
      <c r="I134" s="135"/>
      <c r="J134" s="136">
        <f t="shared" si="0"/>
        <v>0</v>
      </c>
      <c r="K134" s="132" t="s">
        <v>287</v>
      </c>
      <c r="L134" s="31"/>
      <c r="M134" s="137" t="s">
        <v>19</v>
      </c>
      <c r="N134" s="138" t="s">
        <v>41</v>
      </c>
      <c r="P134" s="139">
        <f t="shared" si="1"/>
        <v>0</v>
      </c>
      <c r="Q134" s="139">
        <v>0</v>
      </c>
      <c r="R134" s="139">
        <f t="shared" si="2"/>
        <v>0</v>
      </c>
      <c r="S134" s="139">
        <v>0</v>
      </c>
      <c r="T134" s="140">
        <f t="shared" si="3"/>
        <v>0</v>
      </c>
      <c r="AR134" s="141" t="s">
        <v>190</v>
      </c>
      <c r="AT134" s="141" t="s">
        <v>185</v>
      </c>
      <c r="AU134" s="141" t="s">
        <v>77</v>
      </c>
      <c r="AY134" s="16" t="s">
        <v>182</v>
      </c>
      <c r="BE134" s="142">
        <f t="shared" si="4"/>
        <v>0</v>
      </c>
      <c r="BF134" s="142">
        <f t="shared" si="5"/>
        <v>0</v>
      </c>
      <c r="BG134" s="142">
        <f t="shared" si="6"/>
        <v>0</v>
      </c>
      <c r="BH134" s="142">
        <f t="shared" si="7"/>
        <v>0</v>
      </c>
      <c r="BI134" s="142">
        <f t="shared" si="8"/>
        <v>0</v>
      </c>
      <c r="BJ134" s="16" t="s">
        <v>77</v>
      </c>
      <c r="BK134" s="142">
        <f t="shared" si="9"/>
        <v>0</v>
      </c>
      <c r="BL134" s="16" t="s">
        <v>190</v>
      </c>
      <c r="BM134" s="141" t="s">
        <v>3825</v>
      </c>
    </row>
    <row r="135" spans="2:47" s="1" customFormat="1" ht="48.75">
      <c r="B135" s="31"/>
      <c r="D135" s="148" t="s">
        <v>281</v>
      </c>
      <c r="F135" s="175" t="s">
        <v>3826</v>
      </c>
      <c r="I135" s="145"/>
      <c r="L135" s="31"/>
      <c r="M135" s="146"/>
      <c r="T135" s="52"/>
      <c r="AT135" s="16" t="s">
        <v>281</v>
      </c>
      <c r="AU135" s="16" t="s">
        <v>77</v>
      </c>
    </row>
    <row r="136" spans="2:63" s="11" customFormat="1" ht="25.9" customHeight="1">
      <c r="B136" s="118"/>
      <c r="D136" s="119" t="s">
        <v>69</v>
      </c>
      <c r="E136" s="120" t="s">
        <v>3715</v>
      </c>
      <c r="F136" s="120" t="s">
        <v>3827</v>
      </c>
      <c r="I136" s="121"/>
      <c r="J136" s="122">
        <f>BK136</f>
        <v>0</v>
      </c>
      <c r="L136" s="118"/>
      <c r="M136" s="123"/>
      <c r="P136" s="124">
        <f>SUM(P137:P145)</f>
        <v>0</v>
      </c>
      <c r="R136" s="124">
        <f>SUM(R137:R145)</f>
        <v>0</v>
      </c>
      <c r="T136" s="125">
        <f>SUM(T137:T145)</f>
        <v>0</v>
      </c>
      <c r="AR136" s="119" t="s">
        <v>77</v>
      </c>
      <c r="AT136" s="126" t="s">
        <v>69</v>
      </c>
      <c r="AU136" s="126" t="s">
        <v>70</v>
      </c>
      <c r="AY136" s="119" t="s">
        <v>182</v>
      </c>
      <c r="BK136" s="127">
        <f>SUM(BK137:BK145)</f>
        <v>0</v>
      </c>
    </row>
    <row r="137" spans="2:65" s="1" customFormat="1" ht="24.2" customHeight="1">
      <c r="B137" s="31"/>
      <c r="C137" s="130" t="s">
        <v>405</v>
      </c>
      <c r="D137" s="130" t="s">
        <v>185</v>
      </c>
      <c r="E137" s="131" t="s">
        <v>3828</v>
      </c>
      <c r="F137" s="132" t="s">
        <v>3829</v>
      </c>
      <c r="G137" s="133" t="s">
        <v>3830</v>
      </c>
      <c r="H137" s="134">
        <v>4</v>
      </c>
      <c r="I137" s="135"/>
      <c r="J137" s="136">
        <f aca="true" t="shared" si="10" ref="J137:J145">ROUND(I137*H137,2)</f>
        <v>0</v>
      </c>
      <c r="K137" s="132" t="s">
        <v>287</v>
      </c>
      <c r="L137" s="31"/>
      <c r="M137" s="137" t="s">
        <v>19</v>
      </c>
      <c r="N137" s="138" t="s">
        <v>41</v>
      </c>
      <c r="P137" s="139">
        <f aca="true" t="shared" si="11" ref="P137:P145">O137*H137</f>
        <v>0</v>
      </c>
      <c r="Q137" s="139">
        <v>0</v>
      </c>
      <c r="R137" s="139">
        <f aca="true" t="shared" si="12" ref="R137:R145">Q137*H137</f>
        <v>0</v>
      </c>
      <c r="S137" s="139">
        <v>0</v>
      </c>
      <c r="T137" s="140">
        <f aca="true" t="shared" si="13" ref="T137:T145">S137*H137</f>
        <v>0</v>
      </c>
      <c r="AR137" s="141" t="s">
        <v>190</v>
      </c>
      <c r="AT137" s="141" t="s">
        <v>185</v>
      </c>
      <c r="AU137" s="141" t="s">
        <v>77</v>
      </c>
      <c r="AY137" s="16" t="s">
        <v>182</v>
      </c>
      <c r="BE137" s="142">
        <f aca="true" t="shared" si="14" ref="BE137:BE145">IF(N137="základní",J137,0)</f>
        <v>0</v>
      </c>
      <c r="BF137" s="142">
        <f aca="true" t="shared" si="15" ref="BF137:BF145">IF(N137="snížená",J137,0)</f>
        <v>0</v>
      </c>
      <c r="BG137" s="142">
        <f aca="true" t="shared" si="16" ref="BG137:BG145">IF(N137="zákl. přenesená",J137,0)</f>
        <v>0</v>
      </c>
      <c r="BH137" s="142">
        <f aca="true" t="shared" si="17" ref="BH137:BH145">IF(N137="sníž. přenesená",J137,0)</f>
        <v>0</v>
      </c>
      <c r="BI137" s="142">
        <f aca="true" t="shared" si="18" ref="BI137:BI145">IF(N137="nulová",J137,0)</f>
        <v>0</v>
      </c>
      <c r="BJ137" s="16" t="s">
        <v>77</v>
      </c>
      <c r="BK137" s="142">
        <f aca="true" t="shared" si="19" ref="BK137:BK145">ROUND(I137*H137,2)</f>
        <v>0</v>
      </c>
      <c r="BL137" s="16" t="s">
        <v>190</v>
      </c>
      <c r="BM137" s="141" t="s">
        <v>3831</v>
      </c>
    </row>
    <row r="138" spans="2:65" s="1" customFormat="1" ht="24.2" customHeight="1">
      <c r="B138" s="31"/>
      <c r="C138" s="130" t="s">
        <v>413</v>
      </c>
      <c r="D138" s="130" t="s">
        <v>185</v>
      </c>
      <c r="E138" s="131" t="s">
        <v>3832</v>
      </c>
      <c r="F138" s="132" t="s">
        <v>3833</v>
      </c>
      <c r="G138" s="133" t="s">
        <v>3830</v>
      </c>
      <c r="H138" s="134">
        <v>4</v>
      </c>
      <c r="I138" s="135"/>
      <c r="J138" s="136">
        <f t="shared" si="10"/>
        <v>0</v>
      </c>
      <c r="K138" s="132" t="s">
        <v>287</v>
      </c>
      <c r="L138" s="31"/>
      <c r="M138" s="137" t="s">
        <v>19</v>
      </c>
      <c r="N138" s="138" t="s">
        <v>41</v>
      </c>
      <c r="P138" s="139">
        <f t="shared" si="11"/>
        <v>0</v>
      </c>
      <c r="Q138" s="139">
        <v>0</v>
      </c>
      <c r="R138" s="139">
        <f t="shared" si="12"/>
        <v>0</v>
      </c>
      <c r="S138" s="139">
        <v>0</v>
      </c>
      <c r="T138" s="140">
        <f t="shared" si="13"/>
        <v>0</v>
      </c>
      <c r="AR138" s="141" t="s">
        <v>190</v>
      </c>
      <c r="AT138" s="141" t="s">
        <v>185</v>
      </c>
      <c r="AU138" s="141" t="s">
        <v>77</v>
      </c>
      <c r="AY138" s="16" t="s">
        <v>182</v>
      </c>
      <c r="BE138" s="142">
        <f t="shared" si="14"/>
        <v>0</v>
      </c>
      <c r="BF138" s="142">
        <f t="shared" si="15"/>
        <v>0</v>
      </c>
      <c r="BG138" s="142">
        <f t="shared" si="16"/>
        <v>0</v>
      </c>
      <c r="BH138" s="142">
        <f t="shared" si="17"/>
        <v>0</v>
      </c>
      <c r="BI138" s="142">
        <f t="shared" si="18"/>
        <v>0</v>
      </c>
      <c r="BJ138" s="16" t="s">
        <v>77</v>
      </c>
      <c r="BK138" s="142">
        <f t="shared" si="19"/>
        <v>0</v>
      </c>
      <c r="BL138" s="16" t="s">
        <v>190</v>
      </c>
      <c r="BM138" s="141" t="s">
        <v>3834</v>
      </c>
    </row>
    <row r="139" spans="2:65" s="1" customFormat="1" ht="24.2" customHeight="1">
      <c r="B139" s="31"/>
      <c r="C139" s="130" t="s">
        <v>415</v>
      </c>
      <c r="D139" s="130" t="s">
        <v>185</v>
      </c>
      <c r="E139" s="131" t="s">
        <v>3835</v>
      </c>
      <c r="F139" s="132" t="s">
        <v>3836</v>
      </c>
      <c r="G139" s="133" t="s">
        <v>3830</v>
      </c>
      <c r="H139" s="134">
        <v>8</v>
      </c>
      <c r="I139" s="135"/>
      <c r="J139" s="136">
        <f t="shared" si="10"/>
        <v>0</v>
      </c>
      <c r="K139" s="132" t="s">
        <v>287</v>
      </c>
      <c r="L139" s="31"/>
      <c r="M139" s="137" t="s">
        <v>19</v>
      </c>
      <c r="N139" s="138" t="s">
        <v>41</v>
      </c>
      <c r="P139" s="139">
        <f t="shared" si="11"/>
        <v>0</v>
      </c>
      <c r="Q139" s="139">
        <v>0</v>
      </c>
      <c r="R139" s="139">
        <f t="shared" si="12"/>
        <v>0</v>
      </c>
      <c r="S139" s="139">
        <v>0</v>
      </c>
      <c r="T139" s="140">
        <f t="shared" si="13"/>
        <v>0</v>
      </c>
      <c r="AR139" s="141" t="s">
        <v>190</v>
      </c>
      <c r="AT139" s="141" t="s">
        <v>185</v>
      </c>
      <c r="AU139" s="141" t="s">
        <v>77</v>
      </c>
      <c r="AY139" s="16" t="s">
        <v>182</v>
      </c>
      <c r="BE139" s="142">
        <f t="shared" si="14"/>
        <v>0</v>
      </c>
      <c r="BF139" s="142">
        <f t="shared" si="15"/>
        <v>0</v>
      </c>
      <c r="BG139" s="142">
        <f t="shared" si="16"/>
        <v>0</v>
      </c>
      <c r="BH139" s="142">
        <f t="shared" si="17"/>
        <v>0</v>
      </c>
      <c r="BI139" s="142">
        <f t="shared" si="18"/>
        <v>0</v>
      </c>
      <c r="BJ139" s="16" t="s">
        <v>77</v>
      </c>
      <c r="BK139" s="142">
        <f t="shared" si="19"/>
        <v>0</v>
      </c>
      <c r="BL139" s="16" t="s">
        <v>190</v>
      </c>
      <c r="BM139" s="141" t="s">
        <v>3837</v>
      </c>
    </row>
    <row r="140" spans="2:65" s="1" customFormat="1" ht="24.2" customHeight="1">
      <c r="B140" s="31"/>
      <c r="C140" s="130" t="s">
        <v>421</v>
      </c>
      <c r="D140" s="130" t="s">
        <v>185</v>
      </c>
      <c r="E140" s="131" t="s">
        <v>3838</v>
      </c>
      <c r="F140" s="132" t="s">
        <v>3839</v>
      </c>
      <c r="G140" s="133" t="s">
        <v>3840</v>
      </c>
      <c r="H140" s="134">
        <v>45</v>
      </c>
      <c r="I140" s="135"/>
      <c r="J140" s="136">
        <f t="shared" si="10"/>
        <v>0</v>
      </c>
      <c r="K140" s="132" t="s">
        <v>287</v>
      </c>
      <c r="L140" s="31"/>
      <c r="M140" s="137" t="s">
        <v>19</v>
      </c>
      <c r="N140" s="138" t="s">
        <v>41</v>
      </c>
      <c r="P140" s="139">
        <f t="shared" si="11"/>
        <v>0</v>
      </c>
      <c r="Q140" s="139">
        <v>0</v>
      </c>
      <c r="R140" s="139">
        <f t="shared" si="12"/>
        <v>0</v>
      </c>
      <c r="S140" s="139">
        <v>0</v>
      </c>
      <c r="T140" s="140">
        <f t="shared" si="13"/>
        <v>0</v>
      </c>
      <c r="AR140" s="141" t="s">
        <v>190</v>
      </c>
      <c r="AT140" s="141" t="s">
        <v>185</v>
      </c>
      <c r="AU140" s="141" t="s">
        <v>77</v>
      </c>
      <c r="AY140" s="16" t="s">
        <v>182</v>
      </c>
      <c r="BE140" s="142">
        <f t="shared" si="14"/>
        <v>0</v>
      </c>
      <c r="BF140" s="142">
        <f t="shared" si="15"/>
        <v>0</v>
      </c>
      <c r="BG140" s="142">
        <f t="shared" si="16"/>
        <v>0</v>
      </c>
      <c r="BH140" s="142">
        <f t="shared" si="17"/>
        <v>0</v>
      </c>
      <c r="BI140" s="142">
        <f t="shared" si="18"/>
        <v>0</v>
      </c>
      <c r="BJ140" s="16" t="s">
        <v>77</v>
      </c>
      <c r="BK140" s="142">
        <f t="shared" si="19"/>
        <v>0</v>
      </c>
      <c r="BL140" s="16" t="s">
        <v>190</v>
      </c>
      <c r="BM140" s="141" t="s">
        <v>3841</v>
      </c>
    </row>
    <row r="141" spans="2:65" s="1" customFormat="1" ht="24.2" customHeight="1">
      <c r="B141" s="31"/>
      <c r="C141" s="130" t="s">
        <v>425</v>
      </c>
      <c r="D141" s="130" t="s">
        <v>185</v>
      </c>
      <c r="E141" s="131" t="s">
        <v>3842</v>
      </c>
      <c r="F141" s="132" t="s">
        <v>3843</v>
      </c>
      <c r="G141" s="133" t="s">
        <v>3840</v>
      </c>
      <c r="H141" s="134">
        <v>45</v>
      </c>
      <c r="I141" s="135"/>
      <c r="J141" s="136">
        <f t="shared" si="10"/>
        <v>0</v>
      </c>
      <c r="K141" s="132" t="s">
        <v>287</v>
      </c>
      <c r="L141" s="31"/>
      <c r="M141" s="137" t="s">
        <v>19</v>
      </c>
      <c r="N141" s="138" t="s">
        <v>41</v>
      </c>
      <c r="P141" s="139">
        <f t="shared" si="11"/>
        <v>0</v>
      </c>
      <c r="Q141" s="139">
        <v>0</v>
      </c>
      <c r="R141" s="139">
        <f t="shared" si="12"/>
        <v>0</v>
      </c>
      <c r="S141" s="139">
        <v>0</v>
      </c>
      <c r="T141" s="140">
        <f t="shared" si="13"/>
        <v>0</v>
      </c>
      <c r="AR141" s="141" t="s">
        <v>190</v>
      </c>
      <c r="AT141" s="141" t="s">
        <v>185</v>
      </c>
      <c r="AU141" s="141" t="s">
        <v>77</v>
      </c>
      <c r="AY141" s="16" t="s">
        <v>182</v>
      </c>
      <c r="BE141" s="142">
        <f t="shared" si="14"/>
        <v>0</v>
      </c>
      <c r="BF141" s="142">
        <f t="shared" si="15"/>
        <v>0</v>
      </c>
      <c r="BG141" s="142">
        <f t="shared" si="16"/>
        <v>0</v>
      </c>
      <c r="BH141" s="142">
        <f t="shared" si="17"/>
        <v>0</v>
      </c>
      <c r="BI141" s="142">
        <f t="shared" si="18"/>
        <v>0</v>
      </c>
      <c r="BJ141" s="16" t="s">
        <v>77</v>
      </c>
      <c r="BK141" s="142">
        <f t="shared" si="19"/>
        <v>0</v>
      </c>
      <c r="BL141" s="16" t="s">
        <v>190</v>
      </c>
      <c r="BM141" s="141" t="s">
        <v>3844</v>
      </c>
    </row>
    <row r="142" spans="2:65" s="1" customFormat="1" ht="24.2" customHeight="1">
      <c r="B142" s="31"/>
      <c r="C142" s="130" t="s">
        <v>353</v>
      </c>
      <c r="D142" s="130" t="s">
        <v>185</v>
      </c>
      <c r="E142" s="131" t="s">
        <v>3845</v>
      </c>
      <c r="F142" s="132" t="s">
        <v>3846</v>
      </c>
      <c r="G142" s="133" t="s">
        <v>2630</v>
      </c>
      <c r="H142" s="134">
        <v>1</v>
      </c>
      <c r="I142" s="135"/>
      <c r="J142" s="136">
        <f t="shared" si="10"/>
        <v>0</v>
      </c>
      <c r="K142" s="132" t="s">
        <v>287</v>
      </c>
      <c r="L142" s="31"/>
      <c r="M142" s="137" t="s">
        <v>19</v>
      </c>
      <c r="N142" s="138" t="s">
        <v>41</v>
      </c>
      <c r="P142" s="139">
        <f t="shared" si="11"/>
        <v>0</v>
      </c>
      <c r="Q142" s="139">
        <v>0</v>
      </c>
      <c r="R142" s="139">
        <f t="shared" si="12"/>
        <v>0</v>
      </c>
      <c r="S142" s="139">
        <v>0</v>
      </c>
      <c r="T142" s="140">
        <f t="shared" si="13"/>
        <v>0</v>
      </c>
      <c r="AR142" s="141" t="s">
        <v>190</v>
      </c>
      <c r="AT142" s="141" t="s">
        <v>185</v>
      </c>
      <c r="AU142" s="141" t="s">
        <v>77</v>
      </c>
      <c r="AY142" s="16" t="s">
        <v>182</v>
      </c>
      <c r="BE142" s="142">
        <f t="shared" si="14"/>
        <v>0</v>
      </c>
      <c r="BF142" s="142">
        <f t="shared" si="15"/>
        <v>0</v>
      </c>
      <c r="BG142" s="142">
        <f t="shared" si="16"/>
        <v>0</v>
      </c>
      <c r="BH142" s="142">
        <f t="shared" si="17"/>
        <v>0</v>
      </c>
      <c r="BI142" s="142">
        <f t="shared" si="18"/>
        <v>0</v>
      </c>
      <c r="BJ142" s="16" t="s">
        <v>77</v>
      </c>
      <c r="BK142" s="142">
        <f t="shared" si="19"/>
        <v>0</v>
      </c>
      <c r="BL142" s="16" t="s">
        <v>190</v>
      </c>
      <c r="BM142" s="141" t="s">
        <v>3847</v>
      </c>
    </row>
    <row r="143" spans="2:65" s="1" customFormat="1" ht="24.2" customHeight="1">
      <c r="B143" s="31"/>
      <c r="C143" s="130" t="s">
        <v>434</v>
      </c>
      <c r="D143" s="130" t="s">
        <v>185</v>
      </c>
      <c r="E143" s="131" t="s">
        <v>3848</v>
      </c>
      <c r="F143" s="132" t="s">
        <v>3849</v>
      </c>
      <c r="G143" s="133" t="s">
        <v>3830</v>
      </c>
      <c r="H143" s="134">
        <v>4</v>
      </c>
      <c r="I143" s="135"/>
      <c r="J143" s="136">
        <f t="shared" si="10"/>
        <v>0</v>
      </c>
      <c r="K143" s="132" t="s">
        <v>287</v>
      </c>
      <c r="L143" s="31"/>
      <c r="M143" s="137" t="s">
        <v>19</v>
      </c>
      <c r="N143" s="138" t="s">
        <v>41</v>
      </c>
      <c r="P143" s="139">
        <f t="shared" si="11"/>
        <v>0</v>
      </c>
      <c r="Q143" s="139">
        <v>0</v>
      </c>
      <c r="R143" s="139">
        <f t="shared" si="12"/>
        <v>0</v>
      </c>
      <c r="S143" s="139">
        <v>0</v>
      </c>
      <c r="T143" s="140">
        <f t="shared" si="13"/>
        <v>0</v>
      </c>
      <c r="AR143" s="141" t="s">
        <v>190</v>
      </c>
      <c r="AT143" s="141" t="s">
        <v>185</v>
      </c>
      <c r="AU143" s="141" t="s">
        <v>77</v>
      </c>
      <c r="AY143" s="16" t="s">
        <v>182</v>
      </c>
      <c r="BE143" s="142">
        <f t="shared" si="14"/>
        <v>0</v>
      </c>
      <c r="BF143" s="142">
        <f t="shared" si="15"/>
        <v>0</v>
      </c>
      <c r="BG143" s="142">
        <f t="shared" si="16"/>
        <v>0</v>
      </c>
      <c r="BH143" s="142">
        <f t="shared" si="17"/>
        <v>0</v>
      </c>
      <c r="BI143" s="142">
        <f t="shared" si="18"/>
        <v>0</v>
      </c>
      <c r="BJ143" s="16" t="s">
        <v>77</v>
      </c>
      <c r="BK143" s="142">
        <f t="shared" si="19"/>
        <v>0</v>
      </c>
      <c r="BL143" s="16" t="s">
        <v>190</v>
      </c>
      <c r="BM143" s="141" t="s">
        <v>3850</v>
      </c>
    </row>
    <row r="144" spans="2:65" s="1" customFormat="1" ht="16.5" customHeight="1">
      <c r="B144" s="31"/>
      <c r="C144" s="130" t="s">
        <v>600</v>
      </c>
      <c r="D144" s="130" t="s">
        <v>185</v>
      </c>
      <c r="E144" s="131" t="s">
        <v>3851</v>
      </c>
      <c r="F144" s="132" t="s">
        <v>3852</v>
      </c>
      <c r="G144" s="133" t="s">
        <v>3830</v>
      </c>
      <c r="H144" s="134">
        <v>8</v>
      </c>
      <c r="I144" s="135"/>
      <c r="J144" s="136">
        <f t="shared" si="10"/>
        <v>0</v>
      </c>
      <c r="K144" s="132" t="s">
        <v>287</v>
      </c>
      <c r="L144" s="31"/>
      <c r="M144" s="137" t="s">
        <v>19</v>
      </c>
      <c r="N144" s="138" t="s">
        <v>41</v>
      </c>
      <c r="P144" s="139">
        <f t="shared" si="11"/>
        <v>0</v>
      </c>
      <c r="Q144" s="139">
        <v>0</v>
      </c>
      <c r="R144" s="139">
        <f t="shared" si="12"/>
        <v>0</v>
      </c>
      <c r="S144" s="139">
        <v>0</v>
      </c>
      <c r="T144" s="140">
        <f t="shared" si="13"/>
        <v>0</v>
      </c>
      <c r="AR144" s="141" t="s">
        <v>190</v>
      </c>
      <c r="AT144" s="141" t="s">
        <v>185</v>
      </c>
      <c r="AU144" s="141" t="s">
        <v>77</v>
      </c>
      <c r="AY144" s="16" t="s">
        <v>182</v>
      </c>
      <c r="BE144" s="142">
        <f t="shared" si="14"/>
        <v>0</v>
      </c>
      <c r="BF144" s="142">
        <f t="shared" si="15"/>
        <v>0</v>
      </c>
      <c r="BG144" s="142">
        <f t="shared" si="16"/>
        <v>0</v>
      </c>
      <c r="BH144" s="142">
        <f t="shared" si="17"/>
        <v>0</v>
      </c>
      <c r="BI144" s="142">
        <f t="shared" si="18"/>
        <v>0</v>
      </c>
      <c r="BJ144" s="16" t="s">
        <v>77</v>
      </c>
      <c r="BK144" s="142">
        <f t="shared" si="19"/>
        <v>0</v>
      </c>
      <c r="BL144" s="16" t="s">
        <v>190</v>
      </c>
      <c r="BM144" s="141" t="s">
        <v>3853</v>
      </c>
    </row>
    <row r="145" spans="2:65" s="1" customFormat="1" ht="24.2" customHeight="1">
      <c r="B145" s="31"/>
      <c r="C145" s="130" t="s">
        <v>605</v>
      </c>
      <c r="D145" s="130" t="s">
        <v>185</v>
      </c>
      <c r="E145" s="131" t="s">
        <v>3854</v>
      </c>
      <c r="F145" s="132" t="s">
        <v>3855</v>
      </c>
      <c r="G145" s="133" t="s">
        <v>2630</v>
      </c>
      <c r="H145" s="134">
        <v>1</v>
      </c>
      <c r="I145" s="135"/>
      <c r="J145" s="136">
        <f t="shared" si="10"/>
        <v>0</v>
      </c>
      <c r="K145" s="132" t="s">
        <v>287</v>
      </c>
      <c r="L145" s="31"/>
      <c r="M145" s="137" t="s">
        <v>19</v>
      </c>
      <c r="N145" s="138" t="s">
        <v>41</v>
      </c>
      <c r="P145" s="139">
        <f t="shared" si="11"/>
        <v>0</v>
      </c>
      <c r="Q145" s="139">
        <v>0</v>
      </c>
      <c r="R145" s="139">
        <f t="shared" si="12"/>
        <v>0</v>
      </c>
      <c r="S145" s="139">
        <v>0</v>
      </c>
      <c r="T145" s="140">
        <f t="shared" si="13"/>
        <v>0</v>
      </c>
      <c r="AR145" s="141" t="s">
        <v>190</v>
      </c>
      <c r="AT145" s="141" t="s">
        <v>185</v>
      </c>
      <c r="AU145" s="141" t="s">
        <v>77</v>
      </c>
      <c r="AY145" s="16" t="s">
        <v>182</v>
      </c>
      <c r="BE145" s="142">
        <f t="shared" si="14"/>
        <v>0</v>
      </c>
      <c r="BF145" s="142">
        <f t="shared" si="15"/>
        <v>0</v>
      </c>
      <c r="BG145" s="142">
        <f t="shared" si="16"/>
        <v>0</v>
      </c>
      <c r="BH145" s="142">
        <f t="shared" si="17"/>
        <v>0</v>
      </c>
      <c r="BI145" s="142">
        <f t="shared" si="18"/>
        <v>0</v>
      </c>
      <c r="BJ145" s="16" t="s">
        <v>77</v>
      </c>
      <c r="BK145" s="142">
        <f t="shared" si="19"/>
        <v>0</v>
      </c>
      <c r="BL145" s="16" t="s">
        <v>190</v>
      </c>
      <c r="BM145" s="141" t="s">
        <v>3856</v>
      </c>
    </row>
    <row r="146" spans="2:63" s="11" customFormat="1" ht="25.9" customHeight="1">
      <c r="B146" s="118"/>
      <c r="D146" s="119" t="s">
        <v>69</v>
      </c>
      <c r="E146" s="120" t="s">
        <v>3857</v>
      </c>
      <c r="F146" s="120" t="s">
        <v>2174</v>
      </c>
      <c r="I146" s="121"/>
      <c r="J146" s="122">
        <f>BK146</f>
        <v>0</v>
      </c>
      <c r="L146" s="118"/>
      <c r="M146" s="123"/>
      <c r="P146" s="124">
        <f>SUM(P147:P148)</f>
        <v>0</v>
      </c>
      <c r="R146" s="124">
        <f>SUM(R147:R148)</f>
        <v>0</v>
      </c>
      <c r="T146" s="125">
        <f>SUM(T147:T148)</f>
        <v>0</v>
      </c>
      <c r="AR146" s="119" t="s">
        <v>77</v>
      </c>
      <c r="AT146" s="126" t="s">
        <v>69</v>
      </c>
      <c r="AU146" s="126" t="s">
        <v>70</v>
      </c>
      <c r="AY146" s="119" t="s">
        <v>182</v>
      </c>
      <c r="BK146" s="127">
        <f>SUM(BK147:BK148)</f>
        <v>0</v>
      </c>
    </row>
    <row r="147" spans="2:65" s="1" customFormat="1" ht="16.5" customHeight="1">
      <c r="B147" s="31"/>
      <c r="C147" s="130" t="s">
        <v>609</v>
      </c>
      <c r="D147" s="130" t="s">
        <v>185</v>
      </c>
      <c r="E147" s="131" t="s">
        <v>3858</v>
      </c>
      <c r="F147" s="132" t="s">
        <v>3859</v>
      </c>
      <c r="G147" s="133" t="s">
        <v>2630</v>
      </c>
      <c r="H147" s="134">
        <v>1</v>
      </c>
      <c r="I147" s="135"/>
      <c r="J147" s="136">
        <f>ROUND(I147*H147,2)</f>
        <v>0</v>
      </c>
      <c r="K147" s="132" t="s">
        <v>287</v>
      </c>
      <c r="L147" s="31"/>
      <c r="M147" s="137" t="s">
        <v>19</v>
      </c>
      <c r="N147" s="138" t="s">
        <v>41</v>
      </c>
      <c r="P147" s="139">
        <f>O147*H147</f>
        <v>0</v>
      </c>
      <c r="Q147" s="139">
        <v>0</v>
      </c>
      <c r="R147" s="139">
        <f>Q147*H147</f>
        <v>0</v>
      </c>
      <c r="S147" s="139">
        <v>0</v>
      </c>
      <c r="T147" s="140">
        <f>S147*H147</f>
        <v>0</v>
      </c>
      <c r="AR147" s="141" t="s">
        <v>190</v>
      </c>
      <c r="AT147" s="141" t="s">
        <v>185</v>
      </c>
      <c r="AU147" s="141" t="s">
        <v>77</v>
      </c>
      <c r="AY147" s="16" t="s">
        <v>182</v>
      </c>
      <c r="BE147" s="142">
        <f>IF(N147="základní",J147,0)</f>
        <v>0</v>
      </c>
      <c r="BF147" s="142">
        <f>IF(N147="snížená",J147,0)</f>
        <v>0</v>
      </c>
      <c r="BG147" s="142">
        <f>IF(N147="zákl. přenesená",J147,0)</f>
        <v>0</v>
      </c>
      <c r="BH147" s="142">
        <f>IF(N147="sníž. přenesená",J147,0)</f>
        <v>0</v>
      </c>
      <c r="BI147" s="142">
        <f>IF(N147="nulová",J147,0)</f>
        <v>0</v>
      </c>
      <c r="BJ147" s="16" t="s">
        <v>77</v>
      </c>
      <c r="BK147" s="142">
        <f>ROUND(I147*H147,2)</f>
        <v>0</v>
      </c>
      <c r="BL147" s="16" t="s">
        <v>190</v>
      </c>
      <c r="BM147" s="141" t="s">
        <v>3860</v>
      </c>
    </row>
    <row r="148" spans="2:65" s="1" customFormat="1" ht="16.5" customHeight="1">
      <c r="B148" s="31"/>
      <c r="C148" s="130" t="s">
        <v>613</v>
      </c>
      <c r="D148" s="130" t="s">
        <v>185</v>
      </c>
      <c r="E148" s="131" t="s">
        <v>3861</v>
      </c>
      <c r="F148" s="132" t="s">
        <v>3862</v>
      </c>
      <c r="G148" s="133" t="s">
        <v>2630</v>
      </c>
      <c r="H148" s="134">
        <v>1</v>
      </c>
      <c r="I148" s="135"/>
      <c r="J148" s="136">
        <f>ROUND(I148*H148,2)</f>
        <v>0</v>
      </c>
      <c r="K148" s="132" t="s">
        <v>287</v>
      </c>
      <c r="L148" s="31"/>
      <c r="M148" s="179" t="s">
        <v>19</v>
      </c>
      <c r="N148" s="180" t="s">
        <v>41</v>
      </c>
      <c r="O148" s="163"/>
      <c r="P148" s="181">
        <f>O148*H148</f>
        <v>0</v>
      </c>
      <c r="Q148" s="181">
        <v>0</v>
      </c>
      <c r="R148" s="181">
        <f>Q148*H148</f>
        <v>0</v>
      </c>
      <c r="S148" s="181">
        <v>0</v>
      </c>
      <c r="T148" s="182">
        <f>S148*H148</f>
        <v>0</v>
      </c>
      <c r="AR148" s="141" t="s">
        <v>190</v>
      </c>
      <c r="AT148" s="141" t="s">
        <v>185</v>
      </c>
      <c r="AU148" s="141" t="s">
        <v>77</v>
      </c>
      <c r="AY148" s="16" t="s">
        <v>182</v>
      </c>
      <c r="BE148" s="142">
        <f>IF(N148="základní",J148,0)</f>
        <v>0</v>
      </c>
      <c r="BF148" s="142">
        <f>IF(N148="snížená",J148,0)</f>
        <v>0</v>
      </c>
      <c r="BG148" s="142">
        <f>IF(N148="zákl. přenesená",J148,0)</f>
        <v>0</v>
      </c>
      <c r="BH148" s="142">
        <f>IF(N148="sníž. přenesená",J148,0)</f>
        <v>0</v>
      </c>
      <c r="BI148" s="142">
        <f>IF(N148="nulová",J148,0)</f>
        <v>0</v>
      </c>
      <c r="BJ148" s="16" t="s">
        <v>77</v>
      </c>
      <c r="BK148" s="142">
        <f>ROUND(I148*H148,2)</f>
        <v>0</v>
      </c>
      <c r="BL148" s="16" t="s">
        <v>190</v>
      </c>
      <c r="BM148" s="141" t="s">
        <v>3863</v>
      </c>
    </row>
    <row r="149" spans="2:12" s="1" customFormat="1" ht="6.95" customHeight="1">
      <c r="B149" s="40"/>
      <c r="C149" s="41"/>
      <c r="D149" s="41"/>
      <c r="E149" s="41"/>
      <c r="F149" s="41"/>
      <c r="G149" s="41"/>
      <c r="H149" s="41"/>
      <c r="I149" s="41"/>
      <c r="J149" s="41"/>
      <c r="K149" s="41"/>
      <c r="L149" s="31"/>
    </row>
  </sheetData>
  <sheetProtection algorithmName="SHA-512" hashValue="OjMJGV0780QObaFP5l02aC3v5kZxyRmnepmAZUyLhR+w0KB3Zk8rx8DHUa3Uoa/basAQBwwY0jU6Io0XZRjdQA==" saltValue="/3jE2wFWcoAjtt+CHPc9NbnMCIegMS7mZCoykHZewpPejlFoJ3I3lwK49iB3R3OR8uoVzv8ea3Z8Z7Yj6hDT+g==" spinCount="100000" sheet="1" objects="1" scenarios="1" formatColumns="0" formatRows="0" autoFilter="0"/>
  <autoFilter ref="C91:K148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2:BM38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6" t="s">
        <v>135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79</v>
      </c>
    </row>
    <row r="4" spans="2:46" ht="24.95" customHeight="1">
      <c r="B4" s="19"/>
      <c r="D4" s="20" t="s">
        <v>151</v>
      </c>
      <c r="L4" s="19"/>
      <c r="M4" s="89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316" t="str">
        <f>'Rekapitulace stavby'!K6</f>
        <v>Rekonstrukce školní jídelny v budově č.p. 190</v>
      </c>
      <c r="F7" s="317"/>
      <c r="G7" s="317"/>
      <c r="H7" s="317"/>
      <c r="L7" s="19"/>
    </row>
    <row r="8" spans="2:12" s="1" customFormat="1" ht="12" customHeight="1">
      <c r="B8" s="31"/>
      <c r="D8" s="26" t="s">
        <v>152</v>
      </c>
      <c r="L8" s="31"/>
    </row>
    <row r="9" spans="2:12" s="1" customFormat="1" ht="16.5" customHeight="1">
      <c r="B9" s="31"/>
      <c r="E9" s="282" t="s">
        <v>3864</v>
      </c>
      <c r="F9" s="318"/>
      <c r="G9" s="318"/>
      <c r="H9" s="318"/>
      <c r="L9" s="31"/>
    </row>
    <row r="10" spans="2:12" s="1" customFormat="1" ht="11.25">
      <c r="B10" s="31"/>
      <c r="L10" s="31"/>
    </row>
    <row r="11" spans="2:12" s="1" customFormat="1" ht="12" customHeight="1">
      <c r="B11" s="31"/>
      <c r="D11" s="26" t="s">
        <v>18</v>
      </c>
      <c r="F11" s="24" t="s">
        <v>19</v>
      </c>
      <c r="I11" s="26" t="s">
        <v>20</v>
      </c>
      <c r="J11" s="24" t="s">
        <v>19</v>
      </c>
      <c r="L11" s="31"/>
    </row>
    <row r="12" spans="2:12" s="1" customFormat="1" ht="12" customHeight="1">
      <c r="B12" s="31"/>
      <c r="D12" s="26" t="s">
        <v>21</v>
      </c>
      <c r="F12" s="24" t="s">
        <v>22</v>
      </c>
      <c r="I12" s="26" t="s">
        <v>23</v>
      </c>
      <c r="J12" s="48" t="str">
        <f>'Rekapitulace stavby'!AN8</f>
        <v>28. 3. 2022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25</v>
      </c>
      <c r="I14" s="26" t="s">
        <v>26</v>
      </c>
      <c r="J14" s="24" t="s">
        <v>19</v>
      </c>
      <c r="L14" s="31"/>
    </row>
    <row r="15" spans="2:12" s="1" customFormat="1" ht="18" customHeight="1">
      <c r="B15" s="31"/>
      <c r="E15" s="24" t="s">
        <v>440</v>
      </c>
      <c r="I15" s="26" t="s">
        <v>27</v>
      </c>
      <c r="J15" s="24" t="s">
        <v>19</v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28</v>
      </c>
      <c r="I17" s="26" t="s">
        <v>26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319" t="str">
        <f>'Rekapitulace stavby'!E14</f>
        <v>Vyplň údaj</v>
      </c>
      <c r="F18" s="300"/>
      <c r="G18" s="300"/>
      <c r="H18" s="300"/>
      <c r="I18" s="26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30</v>
      </c>
      <c r="I20" s="26" t="s">
        <v>26</v>
      </c>
      <c r="J20" s="24" t="s">
        <v>157</v>
      </c>
      <c r="L20" s="31"/>
    </row>
    <row r="21" spans="2:12" s="1" customFormat="1" ht="18" customHeight="1">
      <c r="B21" s="31"/>
      <c r="E21" s="24" t="s">
        <v>33</v>
      </c>
      <c r="I21" s="26" t="s">
        <v>27</v>
      </c>
      <c r="J21" s="24" t="s">
        <v>158</v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32</v>
      </c>
      <c r="I23" s="26" t="s">
        <v>26</v>
      </c>
      <c r="J23" s="24" t="s">
        <v>19</v>
      </c>
      <c r="L23" s="31"/>
    </row>
    <row r="24" spans="2:12" s="1" customFormat="1" ht="18" customHeight="1">
      <c r="B24" s="31"/>
      <c r="E24" s="24" t="s">
        <v>159</v>
      </c>
      <c r="I24" s="26" t="s">
        <v>27</v>
      </c>
      <c r="J24" s="24" t="s">
        <v>19</v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34</v>
      </c>
      <c r="L26" s="31"/>
    </row>
    <row r="27" spans="2:12" s="7" customFormat="1" ht="16.5" customHeight="1">
      <c r="B27" s="90"/>
      <c r="E27" s="305" t="s">
        <v>19</v>
      </c>
      <c r="F27" s="305"/>
      <c r="G27" s="305"/>
      <c r="H27" s="305"/>
      <c r="L27" s="90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49"/>
      <c r="E29" s="49"/>
      <c r="F29" s="49"/>
      <c r="G29" s="49"/>
      <c r="H29" s="49"/>
      <c r="I29" s="49"/>
      <c r="J29" s="49"/>
      <c r="K29" s="49"/>
      <c r="L29" s="31"/>
    </row>
    <row r="30" spans="2:12" s="1" customFormat="1" ht="25.35" customHeight="1">
      <c r="B30" s="31"/>
      <c r="D30" s="91" t="s">
        <v>36</v>
      </c>
      <c r="J30" s="62">
        <f>ROUND(J101,2)</f>
        <v>0</v>
      </c>
      <c r="L30" s="31"/>
    </row>
    <row r="31" spans="2:12" s="1" customFormat="1" ht="6.95" customHeight="1">
      <c r="B31" s="31"/>
      <c r="D31" s="49"/>
      <c r="E31" s="49"/>
      <c r="F31" s="49"/>
      <c r="G31" s="49"/>
      <c r="H31" s="49"/>
      <c r="I31" s="49"/>
      <c r="J31" s="49"/>
      <c r="K31" s="49"/>
      <c r="L31" s="31"/>
    </row>
    <row r="32" spans="2:12" s="1" customFormat="1" ht="14.45" customHeight="1">
      <c r="B32" s="31"/>
      <c r="F32" s="34" t="s">
        <v>38</v>
      </c>
      <c r="I32" s="34" t="s">
        <v>37</v>
      </c>
      <c r="J32" s="34" t="s">
        <v>39</v>
      </c>
      <c r="L32" s="31"/>
    </row>
    <row r="33" spans="2:12" s="1" customFormat="1" ht="14.45" customHeight="1">
      <c r="B33" s="31"/>
      <c r="D33" s="51" t="s">
        <v>40</v>
      </c>
      <c r="E33" s="26" t="s">
        <v>41</v>
      </c>
      <c r="F33" s="82">
        <f>ROUND((SUM(BE101:BE382)),2)</f>
        <v>0</v>
      </c>
      <c r="I33" s="92">
        <v>0.21</v>
      </c>
      <c r="J33" s="82">
        <f>ROUND(((SUM(BE101:BE382))*I33),2)</f>
        <v>0</v>
      </c>
      <c r="L33" s="31"/>
    </row>
    <row r="34" spans="2:12" s="1" customFormat="1" ht="14.45" customHeight="1">
      <c r="B34" s="31"/>
      <c r="E34" s="26" t="s">
        <v>42</v>
      </c>
      <c r="F34" s="82">
        <f>ROUND((SUM(BF101:BF382)),2)</f>
        <v>0</v>
      </c>
      <c r="I34" s="92">
        <v>0.15</v>
      </c>
      <c r="J34" s="82">
        <f>ROUND(((SUM(BF101:BF382))*I34),2)</f>
        <v>0</v>
      </c>
      <c r="L34" s="31"/>
    </row>
    <row r="35" spans="2:12" s="1" customFormat="1" ht="14.45" customHeight="1" hidden="1">
      <c r="B35" s="31"/>
      <c r="E35" s="26" t="s">
        <v>43</v>
      </c>
      <c r="F35" s="82">
        <f>ROUND((SUM(BG101:BG382)),2)</f>
        <v>0</v>
      </c>
      <c r="I35" s="92">
        <v>0.21</v>
      </c>
      <c r="J35" s="82">
        <f>0</f>
        <v>0</v>
      </c>
      <c r="L35" s="31"/>
    </row>
    <row r="36" spans="2:12" s="1" customFormat="1" ht="14.45" customHeight="1" hidden="1">
      <c r="B36" s="31"/>
      <c r="E36" s="26" t="s">
        <v>44</v>
      </c>
      <c r="F36" s="82">
        <f>ROUND((SUM(BH101:BH382)),2)</f>
        <v>0</v>
      </c>
      <c r="I36" s="92">
        <v>0.15</v>
      </c>
      <c r="J36" s="82">
        <f>0</f>
        <v>0</v>
      </c>
      <c r="L36" s="31"/>
    </row>
    <row r="37" spans="2:12" s="1" customFormat="1" ht="14.45" customHeight="1" hidden="1">
      <c r="B37" s="31"/>
      <c r="E37" s="26" t="s">
        <v>45</v>
      </c>
      <c r="F37" s="82">
        <f>ROUND((SUM(BI101:BI382)),2)</f>
        <v>0</v>
      </c>
      <c r="I37" s="92">
        <v>0</v>
      </c>
      <c r="J37" s="82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3"/>
      <c r="D39" s="94" t="s">
        <v>46</v>
      </c>
      <c r="E39" s="53"/>
      <c r="F39" s="53"/>
      <c r="G39" s="95" t="s">
        <v>47</v>
      </c>
      <c r="H39" s="96" t="s">
        <v>48</v>
      </c>
      <c r="I39" s="53"/>
      <c r="J39" s="97">
        <f>SUM(J30:J37)</f>
        <v>0</v>
      </c>
      <c r="K39" s="98"/>
      <c r="L39" s="31"/>
    </row>
    <row r="40" spans="2:12" s="1" customFormat="1" ht="14.45" customHeight="1"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31"/>
    </row>
    <row r="44" spans="2:12" s="1" customFormat="1" ht="6.95" customHeight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31"/>
    </row>
    <row r="45" spans="2:12" s="1" customFormat="1" ht="24.95" customHeight="1">
      <c r="B45" s="31"/>
      <c r="C45" s="20" t="s">
        <v>160</v>
      </c>
      <c r="L45" s="31"/>
    </row>
    <row r="46" spans="2:12" s="1" customFormat="1" ht="6.95" customHeight="1">
      <c r="B46" s="31"/>
      <c r="L46" s="31"/>
    </row>
    <row r="47" spans="2:12" s="1" customFormat="1" ht="12" customHeight="1">
      <c r="B47" s="31"/>
      <c r="C47" s="26" t="s">
        <v>16</v>
      </c>
      <c r="L47" s="31"/>
    </row>
    <row r="48" spans="2:12" s="1" customFormat="1" ht="16.5" customHeight="1">
      <c r="B48" s="31"/>
      <c r="E48" s="316" t="str">
        <f>E7</f>
        <v>Rekonstrukce školní jídelny v budově č.p. 190</v>
      </c>
      <c r="F48" s="317"/>
      <c r="G48" s="317"/>
      <c r="H48" s="317"/>
      <c r="L48" s="31"/>
    </row>
    <row r="49" spans="2:12" s="1" customFormat="1" ht="12" customHeight="1">
      <c r="B49" s="31"/>
      <c r="C49" s="26" t="s">
        <v>152</v>
      </c>
      <c r="L49" s="31"/>
    </row>
    <row r="50" spans="2:12" s="1" customFormat="1" ht="16.5" customHeight="1">
      <c r="B50" s="31"/>
      <c r="E50" s="282" t="str">
        <f>E9</f>
        <v>SO05 - VZT</v>
      </c>
      <c r="F50" s="318"/>
      <c r="G50" s="318"/>
      <c r="H50" s="318"/>
      <c r="L50" s="31"/>
    </row>
    <row r="51" spans="2:12" s="1" customFormat="1" ht="6.95" customHeight="1">
      <c r="B51" s="31"/>
      <c r="L51" s="31"/>
    </row>
    <row r="52" spans="2:12" s="1" customFormat="1" ht="12" customHeight="1">
      <c r="B52" s="31"/>
      <c r="C52" s="26" t="s">
        <v>21</v>
      </c>
      <c r="F52" s="24" t="str">
        <f>F12</f>
        <v xml:space="preserve"> </v>
      </c>
      <c r="I52" s="26" t="s">
        <v>23</v>
      </c>
      <c r="J52" s="48" t="str">
        <f>IF(J12="","",J12)</f>
        <v>28. 3. 2022</v>
      </c>
      <c r="L52" s="31"/>
    </row>
    <row r="53" spans="2:12" s="1" customFormat="1" ht="6.95" customHeight="1">
      <c r="B53" s="31"/>
      <c r="L53" s="31"/>
    </row>
    <row r="54" spans="2:12" s="1" customFormat="1" ht="25.7" customHeight="1">
      <c r="B54" s="31"/>
      <c r="C54" s="26" t="s">
        <v>25</v>
      </c>
      <c r="F54" s="24" t="str">
        <f>E15</f>
        <v>Město Jablunkov</v>
      </c>
      <c r="I54" s="26" t="s">
        <v>30</v>
      </c>
      <c r="J54" s="29" t="str">
        <f>E21</f>
        <v>Třinecká projekce, a. s.</v>
      </c>
      <c r="L54" s="31"/>
    </row>
    <row r="55" spans="2:12" s="1" customFormat="1" ht="15.2" customHeight="1">
      <c r="B55" s="31"/>
      <c r="C55" s="26" t="s">
        <v>28</v>
      </c>
      <c r="F55" s="24" t="str">
        <f>IF(E18="","",E18)</f>
        <v>Vyplň údaj</v>
      </c>
      <c r="I55" s="26" t="s">
        <v>32</v>
      </c>
      <c r="J55" s="29" t="str">
        <f>E24</f>
        <v>Radek Kultán</v>
      </c>
      <c r="L55" s="31"/>
    </row>
    <row r="56" spans="2:12" s="1" customFormat="1" ht="10.35" customHeight="1">
      <c r="B56" s="31"/>
      <c r="L56" s="31"/>
    </row>
    <row r="57" spans="2:12" s="1" customFormat="1" ht="29.25" customHeight="1">
      <c r="B57" s="31"/>
      <c r="C57" s="99" t="s">
        <v>161</v>
      </c>
      <c r="D57" s="93"/>
      <c r="E57" s="93"/>
      <c r="F57" s="93"/>
      <c r="G57" s="93"/>
      <c r="H57" s="93"/>
      <c r="I57" s="93"/>
      <c r="J57" s="100" t="s">
        <v>162</v>
      </c>
      <c r="K57" s="93"/>
      <c r="L57" s="31"/>
    </row>
    <row r="58" spans="2:12" s="1" customFormat="1" ht="10.35" customHeight="1">
      <c r="B58" s="31"/>
      <c r="L58" s="31"/>
    </row>
    <row r="59" spans="2:47" s="1" customFormat="1" ht="22.9" customHeight="1">
      <c r="B59" s="31"/>
      <c r="C59" s="101" t="s">
        <v>68</v>
      </c>
      <c r="J59" s="62">
        <f>J101</f>
        <v>0</v>
      </c>
      <c r="L59" s="31"/>
      <c r="AU59" s="16" t="s">
        <v>163</v>
      </c>
    </row>
    <row r="60" spans="2:12" s="8" customFormat="1" ht="24.95" customHeight="1">
      <c r="B60" s="102"/>
      <c r="D60" s="103" t="s">
        <v>3865</v>
      </c>
      <c r="E60" s="104"/>
      <c r="F60" s="104"/>
      <c r="G60" s="104"/>
      <c r="H60" s="104"/>
      <c r="I60" s="104"/>
      <c r="J60" s="105">
        <f>J102</f>
        <v>0</v>
      </c>
      <c r="L60" s="102"/>
    </row>
    <row r="61" spans="2:12" s="9" customFormat="1" ht="19.9" customHeight="1">
      <c r="B61" s="106"/>
      <c r="D61" s="107" t="s">
        <v>3866</v>
      </c>
      <c r="E61" s="108"/>
      <c r="F61" s="108"/>
      <c r="G61" s="108"/>
      <c r="H61" s="108"/>
      <c r="I61" s="108"/>
      <c r="J61" s="109">
        <f>J103</f>
        <v>0</v>
      </c>
      <c r="L61" s="106"/>
    </row>
    <row r="62" spans="2:12" s="9" customFormat="1" ht="14.85" customHeight="1">
      <c r="B62" s="106"/>
      <c r="D62" s="107" t="s">
        <v>3867</v>
      </c>
      <c r="E62" s="108"/>
      <c r="F62" s="108"/>
      <c r="G62" s="108"/>
      <c r="H62" s="108"/>
      <c r="I62" s="108"/>
      <c r="J62" s="109">
        <f>J104</f>
        <v>0</v>
      </c>
      <c r="L62" s="106"/>
    </row>
    <row r="63" spans="2:12" s="9" customFormat="1" ht="14.85" customHeight="1">
      <c r="B63" s="106"/>
      <c r="D63" s="107" t="s">
        <v>3868</v>
      </c>
      <c r="E63" s="108"/>
      <c r="F63" s="108"/>
      <c r="G63" s="108"/>
      <c r="H63" s="108"/>
      <c r="I63" s="108"/>
      <c r="J63" s="109">
        <f>J178</f>
        <v>0</v>
      </c>
      <c r="L63" s="106"/>
    </row>
    <row r="64" spans="2:12" s="9" customFormat="1" ht="14.85" customHeight="1">
      <c r="B64" s="106"/>
      <c r="D64" s="107" t="s">
        <v>3869</v>
      </c>
      <c r="E64" s="108"/>
      <c r="F64" s="108"/>
      <c r="G64" s="108"/>
      <c r="H64" s="108"/>
      <c r="I64" s="108"/>
      <c r="J64" s="109">
        <f>J183</f>
        <v>0</v>
      </c>
      <c r="L64" s="106"/>
    </row>
    <row r="65" spans="2:12" s="9" customFormat="1" ht="14.85" customHeight="1">
      <c r="B65" s="106"/>
      <c r="D65" s="107" t="s">
        <v>3870</v>
      </c>
      <c r="E65" s="108"/>
      <c r="F65" s="108"/>
      <c r="G65" s="108"/>
      <c r="H65" s="108"/>
      <c r="I65" s="108"/>
      <c r="J65" s="109">
        <f>J200</f>
        <v>0</v>
      </c>
      <c r="L65" s="106"/>
    </row>
    <row r="66" spans="2:12" s="9" customFormat="1" ht="14.85" customHeight="1">
      <c r="B66" s="106"/>
      <c r="D66" s="107" t="s">
        <v>3871</v>
      </c>
      <c r="E66" s="108"/>
      <c r="F66" s="108"/>
      <c r="G66" s="108"/>
      <c r="H66" s="108"/>
      <c r="I66" s="108"/>
      <c r="J66" s="109">
        <f>J205</f>
        <v>0</v>
      </c>
      <c r="L66" s="106"/>
    </row>
    <row r="67" spans="2:12" s="9" customFormat="1" ht="14.85" customHeight="1">
      <c r="B67" s="106"/>
      <c r="D67" s="107" t="s">
        <v>3872</v>
      </c>
      <c r="E67" s="108"/>
      <c r="F67" s="108"/>
      <c r="G67" s="108"/>
      <c r="H67" s="108"/>
      <c r="I67" s="108"/>
      <c r="J67" s="109">
        <f>J222</f>
        <v>0</v>
      </c>
      <c r="L67" s="106"/>
    </row>
    <row r="68" spans="2:12" s="9" customFormat="1" ht="14.85" customHeight="1">
      <c r="B68" s="106"/>
      <c r="D68" s="107" t="s">
        <v>3873</v>
      </c>
      <c r="E68" s="108"/>
      <c r="F68" s="108"/>
      <c r="G68" s="108"/>
      <c r="H68" s="108"/>
      <c r="I68" s="108"/>
      <c r="J68" s="109">
        <f>J231</f>
        <v>0</v>
      </c>
      <c r="L68" s="106"/>
    </row>
    <row r="69" spans="2:12" s="9" customFormat="1" ht="19.9" customHeight="1">
      <c r="B69" s="106"/>
      <c r="D69" s="107" t="s">
        <v>3874</v>
      </c>
      <c r="E69" s="108"/>
      <c r="F69" s="108"/>
      <c r="G69" s="108"/>
      <c r="H69" s="108"/>
      <c r="I69" s="108"/>
      <c r="J69" s="109">
        <f>J234</f>
        <v>0</v>
      </c>
      <c r="L69" s="106"/>
    </row>
    <row r="70" spans="2:12" s="9" customFormat="1" ht="14.85" customHeight="1">
      <c r="B70" s="106"/>
      <c r="D70" s="107" t="s">
        <v>3875</v>
      </c>
      <c r="E70" s="108"/>
      <c r="F70" s="108"/>
      <c r="G70" s="108"/>
      <c r="H70" s="108"/>
      <c r="I70" s="108"/>
      <c r="J70" s="109">
        <f>J277</f>
        <v>0</v>
      </c>
      <c r="L70" s="106"/>
    </row>
    <row r="71" spans="2:12" s="9" customFormat="1" ht="14.85" customHeight="1">
      <c r="B71" s="106"/>
      <c r="D71" s="107" t="s">
        <v>3876</v>
      </c>
      <c r="E71" s="108"/>
      <c r="F71" s="108"/>
      <c r="G71" s="108"/>
      <c r="H71" s="108"/>
      <c r="I71" s="108"/>
      <c r="J71" s="109">
        <f>J282</f>
        <v>0</v>
      </c>
      <c r="L71" s="106"/>
    </row>
    <row r="72" spans="2:12" s="9" customFormat="1" ht="14.85" customHeight="1">
      <c r="B72" s="106"/>
      <c r="D72" s="107" t="s">
        <v>3877</v>
      </c>
      <c r="E72" s="108"/>
      <c r="F72" s="108"/>
      <c r="G72" s="108"/>
      <c r="H72" s="108"/>
      <c r="I72" s="108"/>
      <c r="J72" s="109">
        <f>J305</f>
        <v>0</v>
      </c>
      <c r="L72" s="106"/>
    </row>
    <row r="73" spans="2:12" s="9" customFormat="1" ht="19.9" customHeight="1">
      <c r="B73" s="106"/>
      <c r="D73" s="107" t="s">
        <v>3878</v>
      </c>
      <c r="E73" s="108"/>
      <c r="F73" s="108"/>
      <c r="G73" s="108"/>
      <c r="H73" s="108"/>
      <c r="I73" s="108"/>
      <c r="J73" s="109">
        <f>J308</f>
        <v>0</v>
      </c>
      <c r="L73" s="106"/>
    </row>
    <row r="74" spans="2:12" s="9" customFormat="1" ht="14.85" customHeight="1">
      <c r="B74" s="106"/>
      <c r="D74" s="107" t="s">
        <v>3879</v>
      </c>
      <c r="E74" s="108"/>
      <c r="F74" s="108"/>
      <c r="G74" s="108"/>
      <c r="H74" s="108"/>
      <c r="I74" s="108"/>
      <c r="J74" s="109">
        <f>J346</f>
        <v>0</v>
      </c>
      <c r="L74" s="106"/>
    </row>
    <row r="75" spans="2:12" s="9" customFormat="1" ht="14.85" customHeight="1">
      <c r="B75" s="106"/>
      <c r="D75" s="107" t="s">
        <v>3880</v>
      </c>
      <c r="E75" s="108"/>
      <c r="F75" s="108"/>
      <c r="G75" s="108"/>
      <c r="H75" s="108"/>
      <c r="I75" s="108"/>
      <c r="J75" s="109">
        <f>J351</f>
        <v>0</v>
      </c>
      <c r="L75" s="106"/>
    </row>
    <row r="76" spans="2:12" s="9" customFormat="1" ht="14.85" customHeight="1">
      <c r="B76" s="106"/>
      <c r="D76" s="107" t="s">
        <v>3881</v>
      </c>
      <c r="E76" s="108"/>
      <c r="F76" s="108"/>
      <c r="G76" s="108"/>
      <c r="H76" s="108"/>
      <c r="I76" s="108"/>
      <c r="J76" s="109">
        <f>J364</f>
        <v>0</v>
      </c>
      <c r="L76" s="106"/>
    </row>
    <row r="77" spans="2:12" s="9" customFormat="1" ht="19.9" customHeight="1">
      <c r="B77" s="106"/>
      <c r="D77" s="107" t="s">
        <v>3882</v>
      </c>
      <c r="E77" s="108"/>
      <c r="F77" s="108"/>
      <c r="G77" s="108"/>
      <c r="H77" s="108"/>
      <c r="I77" s="108"/>
      <c r="J77" s="109">
        <f>J367</f>
        <v>0</v>
      </c>
      <c r="L77" s="106"/>
    </row>
    <row r="78" spans="2:12" s="9" customFormat="1" ht="14.85" customHeight="1">
      <c r="B78" s="106"/>
      <c r="D78" s="107" t="s">
        <v>3883</v>
      </c>
      <c r="E78" s="108"/>
      <c r="F78" s="108"/>
      <c r="G78" s="108"/>
      <c r="H78" s="108"/>
      <c r="I78" s="108"/>
      <c r="J78" s="109">
        <f>J372</f>
        <v>0</v>
      </c>
      <c r="L78" s="106"/>
    </row>
    <row r="79" spans="2:12" s="9" customFormat="1" ht="14.85" customHeight="1">
      <c r="B79" s="106"/>
      <c r="D79" s="107" t="s">
        <v>3884</v>
      </c>
      <c r="E79" s="108"/>
      <c r="F79" s="108"/>
      <c r="G79" s="108"/>
      <c r="H79" s="108"/>
      <c r="I79" s="108"/>
      <c r="J79" s="109">
        <f>J375</f>
        <v>0</v>
      </c>
      <c r="L79" s="106"/>
    </row>
    <row r="80" spans="2:12" s="8" customFormat="1" ht="24.95" customHeight="1">
      <c r="B80" s="102"/>
      <c r="D80" s="103" t="s">
        <v>3885</v>
      </c>
      <c r="E80" s="104"/>
      <c r="F80" s="104"/>
      <c r="G80" s="104"/>
      <c r="H80" s="104"/>
      <c r="I80" s="104"/>
      <c r="J80" s="105">
        <f>J378</f>
        <v>0</v>
      </c>
      <c r="L80" s="102"/>
    </row>
    <row r="81" spans="2:12" s="8" customFormat="1" ht="24.95" customHeight="1">
      <c r="B81" s="102"/>
      <c r="D81" s="103" t="s">
        <v>3886</v>
      </c>
      <c r="E81" s="104"/>
      <c r="F81" s="104"/>
      <c r="G81" s="104"/>
      <c r="H81" s="104"/>
      <c r="I81" s="104"/>
      <c r="J81" s="105">
        <f>J381</f>
        <v>0</v>
      </c>
      <c r="L81" s="102"/>
    </row>
    <row r="82" spans="2:12" s="1" customFormat="1" ht="21.75" customHeight="1">
      <c r="B82" s="31"/>
      <c r="L82" s="31"/>
    </row>
    <row r="83" spans="2:12" s="1" customFormat="1" ht="6.95" customHeight="1"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31"/>
    </row>
    <row r="87" spans="2:12" s="1" customFormat="1" ht="6.95" customHeight="1"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31"/>
    </row>
    <row r="88" spans="2:12" s="1" customFormat="1" ht="24.95" customHeight="1">
      <c r="B88" s="31"/>
      <c r="C88" s="20" t="s">
        <v>167</v>
      </c>
      <c r="L88" s="31"/>
    </row>
    <row r="89" spans="2:12" s="1" customFormat="1" ht="6.95" customHeight="1">
      <c r="B89" s="31"/>
      <c r="L89" s="31"/>
    </row>
    <row r="90" spans="2:12" s="1" customFormat="1" ht="12" customHeight="1">
      <c r="B90" s="31"/>
      <c r="C90" s="26" t="s">
        <v>16</v>
      </c>
      <c r="L90" s="31"/>
    </row>
    <row r="91" spans="2:12" s="1" customFormat="1" ht="16.5" customHeight="1">
      <c r="B91" s="31"/>
      <c r="E91" s="316" t="str">
        <f>E7</f>
        <v>Rekonstrukce školní jídelny v budově č.p. 190</v>
      </c>
      <c r="F91" s="317"/>
      <c r="G91" s="317"/>
      <c r="H91" s="317"/>
      <c r="L91" s="31"/>
    </row>
    <row r="92" spans="2:12" s="1" customFormat="1" ht="12" customHeight="1">
      <c r="B92" s="31"/>
      <c r="C92" s="26" t="s">
        <v>152</v>
      </c>
      <c r="L92" s="31"/>
    </row>
    <row r="93" spans="2:12" s="1" customFormat="1" ht="16.5" customHeight="1">
      <c r="B93" s="31"/>
      <c r="E93" s="282" t="str">
        <f>E9</f>
        <v>SO05 - VZT</v>
      </c>
      <c r="F93" s="318"/>
      <c r="G93" s="318"/>
      <c r="H93" s="318"/>
      <c r="L93" s="31"/>
    </row>
    <row r="94" spans="2:12" s="1" customFormat="1" ht="6.95" customHeight="1">
      <c r="B94" s="31"/>
      <c r="L94" s="31"/>
    </row>
    <row r="95" spans="2:12" s="1" customFormat="1" ht="12" customHeight="1">
      <c r="B95" s="31"/>
      <c r="C95" s="26" t="s">
        <v>21</v>
      </c>
      <c r="F95" s="24" t="str">
        <f>F12</f>
        <v xml:space="preserve"> </v>
      </c>
      <c r="I95" s="26" t="s">
        <v>23</v>
      </c>
      <c r="J95" s="48" t="str">
        <f>IF(J12="","",J12)</f>
        <v>28. 3. 2022</v>
      </c>
      <c r="L95" s="31"/>
    </row>
    <row r="96" spans="2:12" s="1" customFormat="1" ht="6.95" customHeight="1">
      <c r="B96" s="31"/>
      <c r="L96" s="31"/>
    </row>
    <row r="97" spans="2:12" s="1" customFormat="1" ht="25.7" customHeight="1">
      <c r="B97" s="31"/>
      <c r="C97" s="26" t="s">
        <v>25</v>
      </c>
      <c r="F97" s="24" t="str">
        <f>E15</f>
        <v>Město Jablunkov</v>
      </c>
      <c r="I97" s="26" t="s">
        <v>30</v>
      </c>
      <c r="J97" s="29" t="str">
        <f>E21</f>
        <v>Třinecká projekce, a. s.</v>
      </c>
      <c r="L97" s="31"/>
    </row>
    <row r="98" spans="2:12" s="1" customFormat="1" ht="15.2" customHeight="1">
      <c r="B98" s="31"/>
      <c r="C98" s="26" t="s">
        <v>28</v>
      </c>
      <c r="F98" s="24" t="str">
        <f>IF(E18="","",E18)</f>
        <v>Vyplň údaj</v>
      </c>
      <c r="I98" s="26" t="s">
        <v>32</v>
      </c>
      <c r="J98" s="29" t="str">
        <f>E24</f>
        <v>Radek Kultán</v>
      </c>
      <c r="L98" s="31"/>
    </row>
    <row r="99" spans="2:12" s="1" customFormat="1" ht="10.35" customHeight="1">
      <c r="B99" s="31"/>
      <c r="L99" s="31"/>
    </row>
    <row r="100" spans="2:20" s="10" customFormat="1" ht="29.25" customHeight="1">
      <c r="B100" s="110"/>
      <c r="C100" s="111" t="s">
        <v>168</v>
      </c>
      <c r="D100" s="112" t="s">
        <v>55</v>
      </c>
      <c r="E100" s="112" t="s">
        <v>51</v>
      </c>
      <c r="F100" s="112" t="s">
        <v>52</v>
      </c>
      <c r="G100" s="112" t="s">
        <v>169</v>
      </c>
      <c r="H100" s="112" t="s">
        <v>170</v>
      </c>
      <c r="I100" s="112" t="s">
        <v>171</v>
      </c>
      <c r="J100" s="112" t="s">
        <v>162</v>
      </c>
      <c r="K100" s="113" t="s">
        <v>172</v>
      </c>
      <c r="L100" s="110"/>
      <c r="M100" s="55" t="s">
        <v>19</v>
      </c>
      <c r="N100" s="56" t="s">
        <v>40</v>
      </c>
      <c r="O100" s="56" t="s">
        <v>173</v>
      </c>
      <c r="P100" s="56" t="s">
        <v>174</v>
      </c>
      <c r="Q100" s="56" t="s">
        <v>175</v>
      </c>
      <c r="R100" s="56" t="s">
        <v>176</v>
      </c>
      <c r="S100" s="56" t="s">
        <v>177</v>
      </c>
      <c r="T100" s="57" t="s">
        <v>178</v>
      </c>
    </row>
    <row r="101" spans="2:63" s="1" customFormat="1" ht="22.9" customHeight="1">
      <c r="B101" s="31"/>
      <c r="C101" s="60" t="s">
        <v>179</v>
      </c>
      <c r="J101" s="114">
        <f>BK101</f>
        <v>0</v>
      </c>
      <c r="L101" s="31"/>
      <c r="M101" s="58"/>
      <c r="N101" s="49"/>
      <c r="O101" s="49"/>
      <c r="P101" s="115">
        <f>P102+P378+P381</f>
        <v>0</v>
      </c>
      <c r="Q101" s="49"/>
      <c r="R101" s="115">
        <f>R102+R378+R381</f>
        <v>0</v>
      </c>
      <c r="S101" s="49"/>
      <c r="T101" s="116">
        <f>T102+T378+T381</f>
        <v>0</v>
      </c>
      <c r="AT101" s="16" t="s">
        <v>69</v>
      </c>
      <c r="AU101" s="16" t="s">
        <v>163</v>
      </c>
      <c r="BK101" s="117">
        <f>BK102+BK378+BK381</f>
        <v>0</v>
      </c>
    </row>
    <row r="102" spans="2:63" s="11" customFormat="1" ht="25.9" customHeight="1">
      <c r="B102" s="118"/>
      <c r="D102" s="119" t="s">
        <v>69</v>
      </c>
      <c r="E102" s="120" t="s">
        <v>81</v>
      </c>
      <c r="F102" s="120" t="s">
        <v>3887</v>
      </c>
      <c r="I102" s="121"/>
      <c r="J102" s="122">
        <f>BK102</f>
        <v>0</v>
      </c>
      <c r="L102" s="118"/>
      <c r="M102" s="123"/>
      <c r="P102" s="124">
        <f>P103+P234+P308+P367</f>
        <v>0</v>
      </c>
      <c r="R102" s="124">
        <f>R103+R234+R308+R367</f>
        <v>0</v>
      </c>
      <c r="T102" s="125">
        <f>T103+T234+T308+T367</f>
        <v>0</v>
      </c>
      <c r="AR102" s="119" t="s">
        <v>77</v>
      </c>
      <c r="AT102" s="126" t="s">
        <v>69</v>
      </c>
      <c r="AU102" s="126" t="s">
        <v>70</v>
      </c>
      <c r="AY102" s="119" t="s">
        <v>182</v>
      </c>
      <c r="BK102" s="127">
        <f>BK103+BK234+BK308+BK367</f>
        <v>0</v>
      </c>
    </row>
    <row r="103" spans="2:63" s="11" customFormat="1" ht="22.9" customHeight="1">
      <c r="B103" s="118"/>
      <c r="D103" s="119" t="s">
        <v>69</v>
      </c>
      <c r="E103" s="128" t="s">
        <v>3888</v>
      </c>
      <c r="F103" s="128" t="s">
        <v>3889</v>
      </c>
      <c r="I103" s="121"/>
      <c r="J103" s="129">
        <f>BK103</f>
        <v>0</v>
      </c>
      <c r="L103" s="118"/>
      <c r="M103" s="123"/>
      <c r="P103" s="124">
        <f>P104+P178+P183+P200+P205+P222+P231</f>
        <v>0</v>
      </c>
      <c r="R103" s="124">
        <f>R104+R178+R183+R200+R205+R222+R231</f>
        <v>0</v>
      </c>
      <c r="T103" s="125">
        <f>T104+T178+T183+T200+T205+T222+T231</f>
        <v>0</v>
      </c>
      <c r="AR103" s="119" t="s">
        <v>77</v>
      </c>
      <c r="AT103" s="126" t="s">
        <v>69</v>
      </c>
      <c r="AU103" s="126" t="s">
        <v>77</v>
      </c>
      <c r="AY103" s="119" t="s">
        <v>182</v>
      </c>
      <c r="BK103" s="127">
        <f>BK104+BK178+BK183+BK200+BK205+BK222+BK231</f>
        <v>0</v>
      </c>
    </row>
    <row r="104" spans="2:63" s="11" customFormat="1" ht="20.85" customHeight="1">
      <c r="B104" s="118"/>
      <c r="D104" s="119" t="s">
        <v>69</v>
      </c>
      <c r="E104" s="128" t="s">
        <v>3890</v>
      </c>
      <c r="F104" s="128" t="s">
        <v>3891</v>
      </c>
      <c r="I104" s="121"/>
      <c r="J104" s="129">
        <f>BK104</f>
        <v>0</v>
      </c>
      <c r="L104" s="118"/>
      <c r="M104" s="123"/>
      <c r="P104" s="124">
        <f>SUM(P105:P177)</f>
        <v>0</v>
      </c>
      <c r="R104" s="124">
        <f>SUM(R105:R177)</f>
        <v>0</v>
      </c>
      <c r="T104" s="125">
        <f>SUM(T105:T177)</f>
        <v>0</v>
      </c>
      <c r="AR104" s="119" t="s">
        <v>77</v>
      </c>
      <c r="AT104" s="126" t="s">
        <v>69</v>
      </c>
      <c r="AU104" s="126" t="s">
        <v>79</v>
      </c>
      <c r="AY104" s="119" t="s">
        <v>182</v>
      </c>
      <c r="BK104" s="127">
        <f>SUM(BK105:BK177)</f>
        <v>0</v>
      </c>
    </row>
    <row r="105" spans="2:65" s="1" customFormat="1" ht="44.25" customHeight="1">
      <c r="B105" s="31"/>
      <c r="C105" s="130" t="s">
        <v>77</v>
      </c>
      <c r="D105" s="130" t="s">
        <v>185</v>
      </c>
      <c r="E105" s="131" t="s">
        <v>3892</v>
      </c>
      <c r="F105" s="132" t="s">
        <v>3893</v>
      </c>
      <c r="G105" s="133" t="s">
        <v>2181</v>
      </c>
      <c r="H105" s="134">
        <v>1</v>
      </c>
      <c r="I105" s="135"/>
      <c r="J105" s="136">
        <f>ROUND(I105*H105,2)</f>
        <v>0</v>
      </c>
      <c r="K105" s="132" t="s">
        <v>287</v>
      </c>
      <c r="L105" s="31"/>
      <c r="M105" s="137" t="s">
        <v>19</v>
      </c>
      <c r="N105" s="138" t="s">
        <v>41</v>
      </c>
      <c r="P105" s="139">
        <f>O105*H105</f>
        <v>0</v>
      </c>
      <c r="Q105" s="139">
        <v>0</v>
      </c>
      <c r="R105" s="139">
        <f>Q105*H105</f>
        <v>0</v>
      </c>
      <c r="S105" s="139">
        <v>0</v>
      </c>
      <c r="T105" s="140">
        <f>S105*H105</f>
        <v>0</v>
      </c>
      <c r="AR105" s="141" t="s">
        <v>190</v>
      </c>
      <c r="AT105" s="141" t="s">
        <v>185</v>
      </c>
      <c r="AU105" s="141" t="s">
        <v>118</v>
      </c>
      <c r="AY105" s="16" t="s">
        <v>182</v>
      </c>
      <c r="BE105" s="142">
        <f>IF(N105="základní",J105,0)</f>
        <v>0</v>
      </c>
      <c r="BF105" s="142">
        <f>IF(N105="snížená",J105,0)</f>
        <v>0</v>
      </c>
      <c r="BG105" s="142">
        <f>IF(N105="zákl. přenesená",J105,0)</f>
        <v>0</v>
      </c>
      <c r="BH105" s="142">
        <f>IF(N105="sníž. přenesená",J105,0)</f>
        <v>0</v>
      </c>
      <c r="BI105" s="142">
        <f>IF(N105="nulová",J105,0)</f>
        <v>0</v>
      </c>
      <c r="BJ105" s="16" t="s">
        <v>77</v>
      </c>
      <c r="BK105" s="142">
        <f>ROUND(I105*H105,2)</f>
        <v>0</v>
      </c>
      <c r="BL105" s="16" t="s">
        <v>190</v>
      </c>
      <c r="BM105" s="141" t="s">
        <v>3894</v>
      </c>
    </row>
    <row r="106" spans="2:47" s="1" customFormat="1" ht="302.25">
      <c r="B106" s="31"/>
      <c r="D106" s="148" t="s">
        <v>281</v>
      </c>
      <c r="F106" s="175" t="s">
        <v>3895</v>
      </c>
      <c r="I106" s="145"/>
      <c r="L106" s="31"/>
      <c r="M106" s="146"/>
      <c r="T106" s="52"/>
      <c r="AT106" s="16" t="s">
        <v>281</v>
      </c>
      <c r="AU106" s="16" t="s">
        <v>118</v>
      </c>
    </row>
    <row r="107" spans="2:65" s="1" customFormat="1" ht="76.35" customHeight="1">
      <c r="B107" s="31"/>
      <c r="C107" s="130" t="s">
        <v>79</v>
      </c>
      <c r="D107" s="130" t="s">
        <v>185</v>
      </c>
      <c r="E107" s="131" t="s">
        <v>3896</v>
      </c>
      <c r="F107" s="132" t="s">
        <v>3897</v>
      </c>
      <c r="G107" s="133" t="s">
        <v>2181</v>
      </c>
      <c r="H107" s="134">
        <v>1</v>
      </c>
      <c r="I107" s="135"/>
      <c r="J107" s="136">
        <f>ROUND(I107*H107,2)</f>
        <v>0</v>
      </c>
      <c r="K107" s="132" t="s">
        <v>287</v>
      </c>
      <c r="L107" s="31"/>
      <c r="M107" s="137" t="s">
        <v>19</v>
      </c>
      <c r="N107" s="138" t="s">
        <v>41</v>
      </c>
      <c r="P107" s="139">
        <f>O107*H107</f>
        <v>0</v>
      </c>
      <c r="Q107" s="139">
        <v>0</v>
      </c>
      <c r="R107" s="139">
        <f>Q107*H107</f>
        <v>0</v>
      </c>
      <c r="S107" s="139">
        <v>0</v>
      </c>
      <c r="T107" s="140">
        <f>S107*H107</f>
        <v>0</v>
      </c>
      <c r="AR107" s="141" t="s">
        <v>190</v>
      </c>
      <c r="AT107" s="141" t="s">
        <v>185</v>
      </c>
      <c r="AU107" s="141" t="s">
        <v>118</v>
      </c>
      <c r="AY107" s="16" t="s">
        <v>182</v>
      </c>
      <c r="BE107" s="142">
        <f>IF(N107="základní",J107,0)</f>
        <v>0</v>
      </c>
      <c r="BF107" s="142">
        <f>IF(N107="snížená",J107,0)</f>
        <v>0</v>
      </c>
      <c r="BG107" s="142">
        <f>IF(N107="zákl. přenesená",J107,0)</f>
        <v>0</v>
      </c>
      <c r="BH107" s="142">
        <f>IF(N107="sníž. přenesená",J107,0)</f>
        <v>0</v>
      </c>
      <c r="BI107" s="142">
        <f>IF(N107="nulová",J107,0)</f>
        <v>0</v>
      </c>
      <c r="BJ107" s="16" t="s">
        <v>77</v>
      </c>
      <c r="BK107" s="142">
        <f>ROUND(I107*H107,2)</f>
        <v>0</v>
      </c>
      <c r="BL107" s="16" t="s">
        <v>190</v>
      </c>
      <c r="BM107" s="141" t="s">
        <v>3898</v>
      </c>
    </row>
    <row r="108" spans="2:65" s="1" customFormat="1" ht="44.25" customHeight="1">
      <c r="B108" s="31"/>
      <c r="C108" s="130" t="s">
        <v>118</v>
      </c>
      <c r="D108" s="130" t="s">
        <v>185</v>
      </c>
      <c r="E108" s="131" t="s">
        <v>3899</v>
      </c>
      <c r="F108" s="132" t="s">
        <v>3900</v>
      </c>
      <c r="G108" s="133" t="s">
        <v>286</v>
      </c>
      <c r="H108" s="134">
        <v>1</v>
      </c>
      <c r="I108" s="135"/>
      <c r="J108" s="136">
        <f>ROUND(I108*H108,2)</f>
        <v>0</v>
      </c>
      <c r="K108" s="132" t="s">
        <v>287</v>
      </c>
      <c r="L108" s="31"/>
      <c r="M108" s="137" t="s">
        <v>19</v>
      </c>
      <c r="N108" s="138" t="s">
        <v>41</v>
      </c>
      <c r="P108" s="139">
        <f>O108*H108</f>
        <v>0</v>
      </c>
      <c r="Q108" s="139">
        <v>0</v>
      </c>
      <c r="R108" s="139">
        <f>Q108*H108</f>
        <v>0</v>
      </c>
      <c r="S108" s="139">
        <v>0</v>
      </c>
      <c r="T108" s="140">
        <f>S108*H108</f>
        <v>0</v>
      </c>
      <c r="AR108" s="141" t="s">
        <v>190</v>
      </c>
      <c r="AT108" s="141" t="s">
        <v>185</v>
      </c>
      <c r="AU108" s="141" t="s">
        <v>118</v>
      </c>
      <c r="AY108" s="16" t="s">
        <v>182</v>
      </c>
      <c r="BE108" s="142">
        <f>IF(N108="základní",J108,0)</f>
        <v>0</v>
      </c>
      <c r="BF108" s="142">
        <f>IF(N108="snížená",J108,0)</f>
        <v>0</v>
      </c>
      <c r="BG108" s="142">
        <f>IF(N108="zákl. přenesená",J108,0)</f>
        <v>0</v>
      </c>
      <c r="BH108" s="142">
        <f>IF(N108="sníž. přenesená",J108,0)</f>
        <v>0</v>
      </c>
      <c r="BI108" s="142">
        <f>IF(N108="nulová",J108,0)</f>
        <v>0</v>
      </c>
      <c r="BJ108" s="16" t="s">
        <v>77</v>
      </c>
      <c r="BK108" s="142">
        <f>ROUND(I108*H108,2)</f>
        <v>0</v>
      </c>
      <c r="BL108" s="16" t="s">
        <v>190</v>
      </c>
      <c r="BM108" s="141" t="s">
        <v>3901</v>
      </c>
    </row>
    <row r="109" spans="2:65" s="1" customFormat="1" ht="16.5" customHeight="1">
      <c r="B109" s="31"/>
      <c r="C109" s="130" t="s">
        <v>190</v>
      </c>
      <c r="D109" s="130" t="s">
        <v>185</v>
      </c>
      <c r="E109" s="131" t="s">
        <v>3902</v>
      </c>
      <c r="F109" s="132" t="s">
        <v>3903</v>
      </c>
      <c r="G109" s="133" t="s">
        <v>286</v>
      </c>
      <c r="H109" s="134">
        <v>1</v>
      </c>
      <c r="I109" s="135"/>
      <c r="J109" s="136">
        <f>ROUND(I109*H109,2)</f>
        <v>0</v>
      </c>
      <c r="K109" s="132" t="s">
        <v>287</v>
      </c>
      <c r="L109" s="31"/>
      <c r="M109" s="137" t="s">
        <v>19</v>
      </c>
      <c r="N109" s="138" t="s">
        <v>41</v>
      </c>
      <c r="P109" s="139">
        <f>O109*H109</f>
        <v>0</v>
      </c>
      <c r="Q109" s="139">
        <v>0</v>
      </c>
      <c r="R109" s="139">
        <f>Q109*H109</f>
        <v>0</v>
      </c>
      <c r="S109" s="139">
        <v>0</v>
      </c>
      <c r="T109" s="140">
        <f>S109*H109</f>
        <v>0</v>
      </c>
      <c r="AR109" s="141" t="s">
        <v>190</v>
      </c>
      <c r="AT109" s="141" t="s">
        <v>185</v>
      </c>
      <c r="AU109" s="141" t="s">
        <v>118</v>
      </c>
      <c r="AY109" s="16" t="s">
        <v>182</v>
      </c>
      <c r="BE109" s="142">
        <f>IF(N109="základní",J109,0)</f>
        <v>0</v>
      </c>
      <c r="BF109" s="142">
        <f>IF(N109="snížená",J109,0)</f>
        <v>0</v>
      </c>
      <c r="BG109" s="142">
        <f>IF(N109="zákl. přenesená",J109,0)</f>
        <v>0</v>
      </c>
      <c r="BH109" s="142">
        <f>IF(N109="sníž. přenesená",J109,0)</f>
        <v>0</v>
      </c>
      <c r="BI109" s="142">
        <f>IF(N109="nulová",J109,0)</f>
        <v>0</v>
      </c>
      <c r="BJ109" s="16" t="s">
        <v>77</v>
      </c>
      <c r="BK109" s="142">
        <f>ROUND(I109*H109,2)</f>
        <v>0</v>
      </c>
      <c r="BL109" s="16" t="s">
        <v>190</v>
      </c>
      <c r="BM109" s="141" t="s">
        <v>3904</v>
      </c>
    </row>
    <row r="110" spans="2:65" s="1" customFormat="1" ht="16.5" customHeight="1">
      <c r="B110" s="31"/>
      <c r="C110" s="130" t="s">
        <v>217</v>
      </c>
      <c r="D110" s="130" t="s">
        <v>185</v>
      </c>
      <c r="E110" s="131" t="s">
        <v>3905</v>
      </c>
      <c r="F110" s="132" t="s">
        <v>3906</v>
      </c>
      <c r="G110" s="133" t="s">
        <v>1149</v>
      </c>
      <c r="H110" s="134">
        <v>10</v>
      </c>
      <c r="I110" s="135"/>
      <c r="J110" s="136">
        <f>ROUND(I110*H110,2)</f>
        <v>0</v>
      </c>
      <c r="K110" s="132" t="s">
        <v>287</v>
      </c>
      <c r="L110" s="31"/>
      <c r="M110" s="137" t="s">
        <v>19</v>
      </c>
      <c r="N110" s="138" t="s">
        <v>41</v>
      </c>
      <c r="P110" s="139">
        <f>O110*H110</f>
        <v>0</v>
      </c>
      <c r="Q110" s="139">
        <v>0</v>
      </c>
      <c r="R110" s="139">
        <f>Q110*H110</f>
        <v>0</v>
      </c>
      <c r="S110" s="139">
        <v>0</v>
      </c>
      <c r="T110" s="140">
        <f>S110*H110</f>
        <v>0</v>
      </c>
      <c r="AR110" s="141" t="s">
        <v>190</v>
      </c>
      <c r="AT110" s="141" t="s">
        <v>185</v>
      </c>
      <c r="AU110" s="141" t="s">
        <v>118</v>
      </c>
      <c r="AY110" s="16" t="s">
        <v>182</v>
      </c>
      <c r="BE110" s="142">
        <f>IF(N110="základní",J110,0)</f>
        <v>0</v>
      </c>
      <c r="BF110" s="142">
        <f>IF(N110="snížená",J110,0)</f>
        <v>0</v>
      </c>
      <c r="BG110" s="142">
        <f>IF(N110="zákl. přenesená",J110,0)</f>
        <v>0</v>
      </c>
      <c r="BH110" s="142">
        <f>IF(N110="sníž. přenesená",J110,0)</f>
        <v>0</v>
      </c>
      <c r="BI110" s="142">
        <f>IF(N110="nulová",J110,0)</f>
        <v>0</v>
      </c>
      <c r="BJ110" s="16" t="s">
        <v>77</v>
      </c>
      <c r="BK110" s="142">
        <f>ROUND(I110*H110,2)</f>
        <v>0</v>
      </c>
      <c r="BL110" s="16" t="s">
        <v>190</v>
      </c>
      <c r="BM110" s="141" t="s">
        <v>3907</v>
      </c>
    </row>
    <row r="111" spans="2:65" s="1" customFormat="1" ht="16.5" customHeight="1">
      <c r="B111" s="31"/>
      <c r="C111" s="130" t="s">
        <v>222</v>
      </c>
      <c r="D111" s="130" t="s">
        <v>185</v>
      </c>
      <c r="E111" s="131" t="s">
        <v>3908</v>
      </c>
      <c r="F111" s="132" t="s">
        <v>3909</v>
      </c>
      <c r="G111" s="133" t="s">
        <v>1149</v>
      </c>
      <c r="H111" s="134">
        <v>10</v>
      </c>
      <c r="I111" s="135"/>
      <c r="J111" s="136">
        <f>ROUND(I111*H111,2)</f>
        <v>0</v>
      </c>
      <c r="K111" s="132" t="s">
        <v>287</v>
      </c>
      <c r="L111" s="31"/>
      <c r="M111" s="137" t="s">
        <v>19</v>
      </c>
      <c r="N111" s="138" t="s">
        <v>41</v>
      </c>
      <c r="P111" s="139">
        <f>O111*H111</f>
        <v>0</v>
      </c>
      <c r="Q111" s="139">
        <v>0</v>
      </c>
      <c r="R111" s="139">
        <f>Q111*H111</f>
        <v>0</v>
      </c>
      <c r="S111" s="139">
        <v>0</v>
      </c>
      <c r="T111" s="140">
        <f>S111*H111</f>
        <v>0</v>
      </c>
      <c r="AR111" s="141" t="s">
        <v>190</v>
      </c>
      <c r="AT111" s="141" t="s">
        <v>185</v>
      </c>
      <c r="AU111" s="141" t="s">
        <v>118</v>
      </c>
      <c r="AY111" s="16" t="s">
        <v>182</v>
      </c>
      <c r="BE111" s="142">
        <f>IF(N111="základní",J111,0)</f>
        <v>0</v>
      </c>
      <c r="BF111" s="142">
        <f>IF(N111="snížená",J111,0)</f>
        <v>0</v>
      </c>
      <c r="BG111" s="142">
        <f>IF(N111="zákl. přenesená",J111,0)</f>
        <v>0</v>
      </c>
      <c r="BH111" s="142">
        <f>IF(N111="sníž. přenesená",J111,0)</f>
        <v>0</v>
      </c>
      <c r="BI111" s="142">
        <f>IF(N111="nulová",J111,0)</f>
        <v>0</v>
      </c>
      <c r="BJ111" s="16" t="s">
        <v>77</v>
      </c>
      <c r="BK111" s="142">
        <f>ROUND(I111*H111,2)</f>
        <v>0</v>
      </c>
      <c r="BL111" s="16" t="s">
        <v>190</v>
      </c>
      <c r="BM111" s="141" t="s">
        <v>3910</v>
      </c>
    </row>
    <row r="112" spans="2:51" s="12" customFormat="1" ht="11.25">
      <c r="B112" s="147"/>
      <c r="D112" s="148" t="s">
        <v>194</v>
      </c>
      <c r="E112" s="149" t="s">
        <v>19</v>
      </c>
      <c r="F112" s="150" t="s">
        <v>306</v>
      </c>
      <c r="H112" s="151">
        <v>10</v>
      </c>
      <c r="I112" s="152"/>
      <c r="L112" s="147"/>
      <c r="M112" s="153"/>
      <c r="T112" s="154"/>
      <c r="AT112" s="149" t="s">
        <v>194</v>
      </c>
      <c r="AU112" s="149" t="s">
        <v>118</v>
      </c>
      <c r="AV112" s="12" t="s">
        <v>79</v>
      </c>
      <c r="AW112" s="12" t="s">
        <v>31</v>
      </c>
      <c r="AX112" s="12" t="s">
        <v>77</v>
      </c>
      <c r="AY112" s="149" t="s">
        <v>182</v>
      </c>
    </row>
    <row r="113" spans="2:65" s="1" customFormat="1" ht="16.5" customHeight="1">
      <c r="B113" s="31"/>
      <c r="C113" s="130" t="s">
        <v>228</v>
      </c>
      <c r="D113" s="130" t="s">
        <v>185</v>
      </c>
      <c r="E113" s="131" t="s">
        <v>3911</v>
      </c>
      <c r="F113" s="132" t="s">
        <v>3912</v>
      </c>
      <c r="G113" s="133" t="s">
        <v>1240</v>
      </c>
      <c r="H113" s="134">
        <v>4.5</v>
      </c>
      <c r="I113" s="135"/>
      <c r="J113" s="136">
        <f aca="true" t="shared" si="0" ref="J113:J144">ROUND(I113*H113,2)</f>
        <v>0</v>
      </c>
      <c r="K113" s="132" t="s">
        <v>287</v>
      </c>
      <c r="L113" s="31"/>
      <c r="M113" s="137" t="s">
        <v>19</v>
      </c>
      <c r="N113" s="138" t="s">
        <v>41</v>
      </c>
      <c r="P113" s="139">
        <f aca="true" t="shared" si="1" ref="P113:P144">O113*H113</f>
        <v>0</v>
      </c>
      <c r="Q113" s="139">
        <v>0</v>
      </c>
      <c r="R113" s="139">
        <f aca="true" t="shared" si="2" ref="R113:R144">Q113*H113</f>
        <v>0</v>
      </c>
      <c r="S113" s="139">
        <v>0</v>
      </c>
      <c r="T113" s="140">
        <f aca="true" t="shared" si="3" ref="T113:T144">S113*H113</f>
        <v>0</v>
      </c>
      <c r="AR113" s="141" t="s">
        <v>190</v>
      </c>
      <c r="AT113" s="141" t="s">
        <v>185</v>
      </c>
      <c r="AU113" s="141" t="s">
        <v>118</v>
      </c>
      <c r="AY113" s="16" t="s">
        <v>182</v>
      </c>
      <c r="BE113" s="142">
        <f aca="true" t="shared" si="4" ref="BE113:BE144">IF(N113="základní",J113,0)</f>
        <v>0</v>
      </c>
      <c r="BF113" s="142">
        <f aca="true" t="shared" si="5" ref="BF113:BF144">IF(N113="snížená",J113,0)</f>
        <v>0</v>
      </c>
      <c r="BG113" s="142">
        <f aca="true" t="shared" si="6" ref="BG113:BG144">IF(N113="zákl. přenesená",J113,0)</f>
        <v>0</v>
      </c>
      <c r="BH113" s="142">
        <f aca="true" t="shared" si="7" ref="BH113:BH144">IF(N113="sníž. přenesená",J113,0)</f>
        <v>0</v>
      </c>
      <c r="BI113" s="142">
        <f aca="true" t="shared" si="8" ref="BI113:BI144">IF(N113="nulová",J113,0)</f>
        <v>0</v>
      </c>
      <c r="BJ113" s="16" t="s">
        <v>77</v>
      </c>
      <c r="BK113" s="142">
        <f aca="true" t="shared" si="9" ref="BK113:BK144">ROUND(I113*H113,2)</f>
        <v>0</v>
      </c>
      <c r="BL113" s="16" t="s">
        <v>190</v>
      </c>
      <c r="BM113" s="141" t="s">
        <v>3913</v>
      </c>
    </row>
    <row r="114" spans="2:65" s="1" customFormat="1" ht="37.9" customHeight="1">
      <c r="B114" s="31"/>
      <c r="C114" s="130" t="s">
        <v>233</v>
      </c>
      <c r="D114" s="130" t="s">
        <v>185</v>
      </c>
      <c r="E114" s="131" t="s">
        <v>3914</v>
      </c>
      <c r="F114" s="132" t="s">
        <v>3915</v>
      </c>
      <c r="G114" s="133" t="s">
        <v>286</v>
      </c>
      <c r="H114" s="134">
        <v>1</v>
      </c>
      <c r="I114" s="135"/>
      <c r="J114" s="136">
        <f t="shared" si="0"/>
        <v>0</v>
      </c>
      <c r="K114" s="132" t="s">
        <v>287</v>
      </c>
      <c r="L114" s="31"/>
      <c r="M114" s="137" t="s">
        <v>19</v>
      </c>
      <c r="N114" s="138" t="s">
        <v>41</v>
      </c>
      <c r="P114" s="139">
        <f t="shared" si="1"/>
        <v>0</v>
      </c>
      <c r="Q114" s="139">
        <v>0</v>
      </c>
      <c r="R114" s="139">
        <f t="shared" si="2"/>
        <v>0</v>
      </c>
      <c r="S114" s="139">
        <v>0</v>
      </c>
      <c r="T114" s="140">
        <f t="shared" si="3"/>
        <v>0</v>
      </c>
      <c r="AR114" s="141" t="s">
        <v>190</v>
      </c>
      <c r="AT114" s="141" t="s">
        <v>185</v>
      </c>
      <c r="AU114" s="141" t="s">
        <v>118</v>
      </c>
      <c r="AY114" s="16" t="s">
        <v>182</v>
      </c>
      <c r="BE114" s="142">
        <f t="shared" si="4"/>
        <v>0</v>
      </c>
      <c r="BF114" s="142">
        <f t="shared" si="5"/>
        <v>0</v>
      </c>
      <c r="BG114" s="142">
        <f t="shared" si="6"/>
        <v>0</v>
      </c>
      <c r="BH114" s="142">
        <f t="shared" si="7"/>
        <v>0</v>
      </c>
      <c r="BI114" s="142">
        <f t="shared" si="8"/>
        <v>0</v>
      </c>
      <c r="BJ114" s="16" t="s">
        <v>77</v>
      </c>
      <c r="BK114" s="142">
        <f t="shared" si="9"/>
        <v>0</v>
      </c>
      <c r="BL114" s="16" t="s">
        <v>190</v>
      </c>
      <c r="BM114" s="141" t="s">
        <v>3916</v>
      </c>
    </row>
    <row r="115" spans="2:65" s="1" customFormat="1" ht="16.5" customHeight="1">
      <c r="B115" s="31"/>
      <c r="C115" s="130" t="s">
        <v>183</v>
      </c>
      <c r="D115" s="130" t="s">
        <v>185</v>
      </c>
      <c r="E115" s="131" t="s">
        <v>3917</v>
      </c>
      <c r="F115" s="132" t="s">
        <v>3918</v>
      </c>
      <c r="G115" s="133" t="s">
        <v>286</v>
      </c>
      <c r="H115" s="134">
        <v>1</v>
      </c>
      <c r="I115" s="135"/>
      <c r="J115" s="136">
        <f t="shared" si="0"/>
        <v>0</v>
      </c>
      <c r="K115" s="132" t="s">
        <v>287</v>
      </c>
      <c r="L115" s="31"/>
      <c r="M115" s="137" t="s">
        <v>19</v>
      </c>
      <c r="N115" s="138" t="s">
        <v>41</v>
      </c>
      <c r="P115" s="139">
        <f t="shared" si="1"/>
        <v>0</v>
      </c>
      <c r="Q115" s="139">
        <v>0</v>
      </c>
      <c r="R115" s="139">
        <f t="shared" si="2"/>
        <v>0</v>
      </c>
      <c r="S115" s="139">
        <v>0</v>
      </c>
      <c r="T115" s="140">
        <f t="shared" si="3"/>
        <v>0</v>
      </c>
      <c r="AR115" s="141" t="s">
        <v>190</v>
      </c>
      <c r="AT115" s="141" t="s">
        <v>185</v>
      </c>
      <c r="AU115" s="141" t="s">
        <v>118</v>
      </c>
      <c r="AY115" s="16" t="s">
        <v>182</v>
      </c>
      <c r="BE115" s="142">
        <f t="shared" si="4"/>
        <v>0</v>
      </c>
      <c r="BF115" s="142">
        <f t="shared" si="5"/>
        <v>0</v>
      </c>
      <c r="BG115" s="142">
        <f t="shared" si="6"/>
        <v>0</v>
      </c>
      <c r="BH115" s="142">
        <f t="shared" si="7"/>
        <v>0</v>
      </c>
      <c r="BI115" s="142">
        <f t="shared" si="8"/>
        <v>0</v>
      </c>
      <c r="BJ115" s="16" t="s">
        <v>77</v>
      </c>
      <c r="BK115" s="142">
        <f t="shared" si="9"/>
        <v>0</v>
      </c>
      <c r="BL115" s="16" t="s">
        <v>190</v>
      </c>
      <c r="BM115" s="141" t="s">
        <v>3919</v>
      </c>
    </row>
    <row r="116" spans="2:65" s="1" customFormat="1" ht="37.9" customHeight="1">
      <c r="B116" s="31"/>
      <c r="C116" s="130" t="s">
        <v>306</v>
      </c>
      <c r="D116" s="130" t="s">
        <v>185</v>
      </c>
      <c r="E116" s="131" t="s">
        <v>3920</v>
      </c>
      <c r="F116" s="132" t="s">
        <v>3921</v>
      </c>
      <c r="G116" s="133" t="s">
        <v>286</v>
      </c>
      <c r="H116" s="134">
        <v>1</v>
      </c>
      <c r="I116" s="135"/>
      <c r="J116" s="136">
        <f t="shared" si="0"/>
        <v>0</v>
      </c>
      <c r="K116" s="132" t="s">
        <v>287</v>
      </c>
      <c r="L116" s="31"/>
      <c r="M116" s="137" t="s">
        <v>19</v>
      </c>
      <c r="N116" s="138" t="s">
        <v>41</v>
      </c>
      <c r="P116" s="139">
        <f t="shared" si="1"/>
        <v>0</v>
      </c>
      <c r="Q116" s="139">
        <v>0</v>
      </c>
      <c r="R116" s="139">
        <f t="shared" si="2"/>
        <v>0</v>
      </c>
      <c r="S116" s="139">
        <v>0</v>
      </c>
      <c r="T116" s="140">
        <f t="shared" si="3"/>
        <v>0</v>
      </c>
      <c r="AR116" s="141" t="s">
        <v>190</v>
      </c>
      <c r="AT116" s="141" t="s">
        <v>185</v>
      </c>
      <c r="AU116" s="141" t="s">
        <v>118</v>
      </c>
      <c r="AY116" s="16" t="s">
        <v>182</v>
      </c>
      <c r="BE116" s="142">
        <f t="shared" si="4"/>
        <v>0</v>
      </c>
      <c r="BF116" s="142">
        <f t="shared" si="5"/>
        <v>0</v>
      </c>
      <c r="BG116" s="142">
        <f t="shared" si="6"/>
        <v>0</v>
      </c>
      <c r="BH116" s="142">
        <f t="shared" si="7"/>
        <v>0</v>
      </c>
      <c r="BI116" s="142">
        <f t="shared" si="8"/>
        <v>0</v>
      </c>
      <c r="BJ116" s="16" t="s">
        <v>77</v>
      </c>
      <c r="BK116" s="142">
        <f t="shared" si="9"/>
        <v>0</v>
      </c>
      <c r="BL116" s="16" t="s">
        <v>190</v>
      </c>
      <c r="BM116" s="141" t="s">
        <v>3922</v>
      </c>
    </row>
    <row r="117" spans="2:65" s="1" customFormat="1" ht="16.5" customHeight="1">
      <c r="B117" s="31"/>
      <c r="C117" s="130" t="s">
        <v>311</v>
      </c>
      <c r="D117" s="130" t="s">
        <v>185</v>
      </c>
      <c r="E117" s="131" t="s">
        <v>3923</v>
      </c>
      <c r="F117" s="132" t="s">
        <v>3918</v>
      </c>
      <c r="G117" s="133" t="s">
        <v>286</v>
      </c>
      <c r="H117" s="134">
        <v>1</v>
      </c>
      <c r="I117" s="135"/>
      <c r="J117" s="136">
        <f t="shared" si="0"/>
        <v>0</v>
      </c>
      <c r="K117" s="132" t="s">
        <v>287</v>
      </c>
      <c r="L117" s="31"/>
      <c r="M117" s="137" t="s">
        <v>19</v>
      </c>
      <c r="N117" s="138" t="s">
        <v>41</v>
      </c>
      <c r="P117" s="139">
        <f t="shared" si="1"/>
        <v>0</v>
      </c>
      <c r="Q117" s="139">
        <v>0</v>
      </c>
      <c r="R117" s="139">
        <f t="shared" si="2"/>
        <v>0</v>
      </c>
      <c r="S117" s="139">
        <v>0</v>
      </c>
      <c r="T117" s="140">
        <f t="shared" si="3"/>
        <v>0</v>
      </c>
      <c r="AR117" s="141" t="s">
        <v>190</v>
      </c>
      <c r="AT117" s="141" t="s">
        <v>185</v>
      </c>
      <c r="AU117" s="141" t="s">
        <v>118</v>
      </c>
      <c r="AY117" s="16" t="s">
        <v>182</v>
      </c>
      <c r="BE117" s="142">
        <f t="shared" si="4"/>
        <v>0</v>
      </c>
      <c r="BF117" s="142">
        <f t="shared" si="5"/>
        <v>0</v>
      </c>
      <c r="BG117" s="142">
        <f t="shared" si="6"/>
        <v>0</v>
      </c>
      <c r="BH117" s="142">
        <f t="shared" si="7"/>
        <v>0</v>
      </c>
      <c r="BI117" s="142">
        <f t="shared" si="8"/>
        <v>0</v>
      </c>
      <c r="BJ117" s="16" t="s">
        <v>77</v>
      </c>
      <c r="BK117" s="142">
        <f t="shared" si="9"/>
        <v>0</v>
      </c>
      <c r="BL117" s="16" t="s">
        <v>190</v>
      </c>
      <c r="BM117" s="141" t="s">
        <v>3924</v>
      </c>
    </row>
    <row r="118" spans="2:65" s="1" customFormat="1" ht="37.9" customHeight="1">
      <c r="B118" s="31"/>
      <c r="C118" s="130" t="s">
        <v>317</v>
      </c>
      <c r="D118" s="130" t="s">
        <v>185</v>
      </c>
      <c r="E118" s="131" t="s">
        <v>3925</v>
      </c>
      <c r="F118" s="132" t="s">
        <v>3926</v>
      </c>
      <c r="G118" s="133" t="s">
        <v>286</v>
      </c>
      <c r="H118" s="134">
        <v>1</v>
      </c>
      <c r="I118" s="135"/>
      <c r="J118" s="136">
        <f t="shared" si="0"/>
        <v>0</v>
      </c>
      <c r="K118" s="132" t="s">
        <v>287</v>
      </c>
      <c r="L118" s="31"/>
      <c r="M118" s="137" t="s">
        <v>19</v>
      </c>
      <c r="N118" s="138" t="s">
        <v>41</v>
      </c>
      <c r="P118" s="139">
        <f t="shared" si="1"/>
        <v>0</v>
      </c>
      <c r="Q118" s="139">
        <v>0</v>
      </c>
      <c r="R118" s="139">
        <f t="shared" si="2"/>
        <v>0</v>
      </c>
      <c r="S118" s="139">
        <v>0</v>
      </c>
      <c r="T118" s="140">
        <f t="shared" si="3"/>
        <v>0</v>
      </c>
      <c r="AR118" s="141" t="s">
        <v>190</v>
      </c>
      <c r="AT118" s="141" t="s">
        <v>185</v>
      </c>
      <c r="AU118" s="141" t="s">
        <v>118</v>
      </c>
      <c r="AY118" s="16" t="s">
        <v>182</v>
      </c>
      <c r="BE118" s="142">
        <f t="shared" si="4"/>
        <v>0</v>
      </c>
      <c r="BF118" s="142">
        <f t="shared" si="5"/>
        <v>0</v>
      </c>
      <c r="BG118" s="142">
        <f t="shared" si="6"/>
        <v>0</v>
      </c>
      <c r="BH118" s="142">
        <f t="shared" si="7"/>
        <v>0</v>
      </c>
      <c r="BI118" s="142">
        <f t="shared" si="8"/>
        <v>0</v>
      </c>
      <c r="BJ118" s="16" t="s">
        <v>77</v>
      </c>
      <c r="BK118" s="142">
        <f t="shared" si="9"/>
        <v>0</v>
      </c>
      <c r="BL118" s="16" t="s">
        <v>190</v>
      </c>
      <c r="BM118" s="141" t="s">
        <v>3927</v>
      </c>
    </row>
    <row r="119" spans="2:65" s="1" customFormat="1" ht="16.5" customHeight="1">
      <c r="B119" s="31"/>
      <c r="C119" s="130" t="s">
        <v>324</v>
      </c>
      <c r="D119" s="130" t="s">
        <v>185</v>
      </c>
      <c r="E119" s="131" t="s">
        <v>3928</v>
      </c>
      <c r="F119" s="132" t="s">
        <v>3918</v>
      </c>
      <c r="G119" s="133" t="s">
        <v>286</v>
      </c>
      <c r="H119" s="134">
        <v>1</v>
      </c>
      <c r="I119" s="135"/>
      <c r="J119" s="136">
        <f t="shared" si="0"/>
        <v>0</v>
      </c>
      <c r="K119" s="132" t="s">
        <v>287</v>
      </c>
      <c r="L119" s="31"/>
      <c r="M119" s="137" t="s">
        <v>19</v>
      </c>
      <c r="N119" s="138" t="s">
        <v>41</v>
      </c>
      <c r="P119" s="139">
        <f t="shared" si="1"/>
        <v>0</v>
      </c>
      <c r="Q119" s="139">
        <v>0</v>
      </c>
      <c r="R119" s="139">
        <f t="shared" si="2"/>
        <v>0</v>
      </c>
      <c r="S119" s="139">
        <v>0</v>
      </c>
      <c r="T119" s="140">
        <f t="shared" si="3"/>
        <v>0</v>
      </c>
      <c r="AR119" s="141" t="s">
        <v>190</v>
      </c>
      <c r="AT119" s="141" t="s">
        <v>185</v>
      </c>
      <c r="AU119" s="141" t="s">
        <v>118</v>
      </c>
      <c r="AY119" s="16" t="s">
        <v>182</v>
      </c>
      <c r="BE119" s="142">
        <f t="shared" si="4"/>
        <v>0</v>
      </c>
      <c r="BF119" s="142">
        <f t="shared" si="5"/>
        <v>0</v>
      </c>
      <c r="BG119" s="142">
        <f t="shared" si="6"/>
        <v>0</v>
      </c>
      <c r="BH119" s="142">
        <f t="shared" si="7"/>
        <v>0</v>
      </c>
      <c r="BI119" s="142">
        <f t="shared" si="8"/>
        <v>0</v>
      </c>
      <c r="BJ119" s="16" t="s">
        <v>77</v>
      </c>
      <c r="BK119" s="142">
        <f t="shared" si="9"/>
        <v>0</v>
      </c>
      <c r="BL119" s="16" t="s">
        <v>190</v>
      </c>
      <c r="BM119" s="141" t="s">
        <v>3929</v>
      </c>
    </row>
    <row r="120" spans="2:65" s="1" customFormat="1" ht="37.9" customHeight="1">
      <c r="B120" s="31"/>
      <c r="C120" s="130" t="s">
        <v>333</v>
      </c>
      <c r="D120" s="130" t="s">
        <v>185</v>
      </c>
      <c r="E120" s="131" t="s">
        <v>3930</v>
      </c>
      <c r="F120" s="132" t="s">
        <v>3931</v>
      </c>
      <c r="G120" s="133" t="s">
        <v>286</v>
      </c>
      <c r="H120" s="134">
        <v>1</v>
      </c>
      <c r="I120" s="135"/>
      <c r="J120" s="136">
        <f t="shared" si="0"/>
        <v>0</v>
      </c>
      <c r="K120" s="132" t="s">
        <v>287</v>
      </c>
      <c r="L120" s="31"/>
      <c r="M120" s="137" t="s">
        <v>19</v>
      </c>
      <c r="N120" s="138" t="s">
        <v>41</v>
      </c>
      <c r="P120" s="139">
        <f t="shared" si="1"/>
        <v>0</v>
      </c>
      <c r="Q120" s="139">
        <v>0</v>
      </c>
      <c r="R120" s="139">
        <f t="shared" si="2"/>
        <v>0</v>
      </c>
      <c r="S120" s="139">
        <v>0</v>
      </c>
      <c r="T120" s="140">
        <f t="shared" si="3"/>
        <v>0</v>
      </c>
      <c r="AR120" s="141" t="s">
        <v>190</v>
      </c>
      <c r="AT120" s="141" t="s">
        <v>185</v>
      </c>
      <c r="AU120" s="141" t="s">
        <v>118</v>
      </c>
      <c r="AY120" s="16" t="s">
        <v>182</v>
      </c>
      <c r="BE120" s="142">
        <f t="shared" si="4"/>
        <v>0</v>
      </c>
      <c r="BF120" s="142">
        <f t="shared" si="5"/>
        <v>0</v>
      </c>
      <c r="BG120" s="142">
        <f t="shared" si="6"/>
        <v>0</v>
      </c>
      <c r="BH120" s="142">
        <f t="shared" si="7"/>
        <v>0</v>
      </c>
      <c r="BI120" s="142">
        <f t="shared" si="8"/>
        <v>0</v>
      </c>
      <c r="BJ120" s="16" t="s">
        <v>77</v>
      </c>
      <c r="BK120" s="142">
        <f t="shared" si="9"/>
        <v>0</v>
      </c>
      <c r="BL120" s="16" t="s">
        <v>190</v>
      </c>
      <c r="BM120" s="141" t="s">
        <v>3932</v>
      </c>
    </row>
    <row r="121" spans="2:65" s="1" customFormat="1" ht="16.5" customHeight="1">
      <c r="B121" s="31"/>
      <c r="C121" s="130" t="s">
        <v>8</v>
      </c>
      <c r="D121" s="130" t="s">
        <v>185</v>
      </c>
      <c r="E121" s="131" t="s">
        <v>3933</v>
      </c>
      <c r="F121" s="132" t="s">
        <v>3918</v>
      </c>
      <c r="G121" s="133" t="s">
        <v>286</v>
      </c>
      <c r="H121" s="134">
        <v>1</v>
      </c>
      <c r="I121" s="135"/>
      <c r="J121" s="136">
        <f t="shared" si="0"/>
        <v>0</v>
      </c>
      <c r="K121" s="132" t="s">
        <v>287</v>
      </c>
      <c r="L121" s="31"/>
      <c r="M121" s="137" t="s">
        <v>19</v>
      </c>
      <c r="N121" s="138" t="s">
        <v>41</v>
      </c>
      <c r="P121" s="139">
        <f t="shared" si="1"/>
        <v>0</v>
      </c>
      <c r="Q121" s="139">
        <v>0</v>
      </c>
      <c r="R121" s="139">
        <f t="shared" si="2"/>
        <v>0</v>
      </c>
      <c r="S121" s="139">
        <v>0</v>
      </c>
      <c r="T121" s="140">
        <f t="shared" si="3"/>
        <v>0</v>
      </c>
      <c r="AR121" s="141" t="s">
        <v>190</v>
      </c>
      <c r="AT121" s="141" t="s">
        <v>185</v>
      </c>
      <c r="AU121" s="141" t="s">
        <v>118</v>
      </c>
      <c r="AY121" s="16" t="s">
        <v>182</v>
      </c>
      <c r="BE121" s="142">
        <f t="shared" si="4"/>
        <v>0</v>
      </c>
      <c r="BF121" s="142">
        <f t="shared" si="5"/>
        <v>0</v>
      </c>
      <c r="BG121" s="142">
        <f t="shared" si="6"/>
        <v>0</v>
      </c>
      <c r="BH121" s="142">
        <f t="shared" si="7"/>
        <v>0</v>
      </c>
      <c r="BI121" s="142">
        <f t="shared" si="8"/>
        <v>0</v>
      </c>
      <c r="BJ121" s="16" t="s">
        <v>77</v>
      </c>
      <c r="BK121" s="142">
        <f t="shared" si="9"/>
        <v>0</v>
      </c>
      <c r="BL121" s="16" t="s">
        <v>190</v>
      </c>
      <c r="BM121" s="141" t="s">
        <v>3934</v>
      </c>
    </row>
    <row r="122" spans="2:65" s="1" customFormat="1" ht="37.9" customHeight="1">
      <c r="B122" s="31"/>
      <c r="C122" s="130" t="s">
        <v>336</v>
      </c>
      <c r="D122" s="130" t="s">
        <v>185</v>
      </c>
      <c r="E122" s="131" t="s">
        <v>3935</v>
      </c>
      <c r="F122" s="132" t="s">
        <v>3931</v>
      </c>
      <c r="G122" s="133" t="s">
        <v>286</v>
      </c>
      <c r="H122" s="134">
        <v>1</v>
      </c>
      <c r="I122" s="135"/>
      <c r="J122" s="136">
        <f t="shared" si="0"/>
        <v>0</v>
      </c>
      <c r="K122" s="132" t="s">
        <v>287</v>
      </c>
      <c r="L122" s="31"/>
      <c r="M122" s="137" t="s">
        <v>19</v>
      </c>
      <c r="N122" s="138" t="s">
        <v>41</v>
      </c>
      <c r="P122" s="139">
        <f t="shared" si="1"/>
        <v>0</v>
      </c>
      <c r="Q122" s="139">
        <v>0</v>
      </c>
      <c r="R122" s="139">
        <f t="shared" si="2"/>
        <v>0</v>
      </c>
      <c r="S122" s="139">
        <v>0</v>
      </c>
      <c r="T122" s="140">
        <f t="shared" si="3"/>
        <v>0</v>
      </c>
      <c r="AR122" s="141" t="s">
        <v>190</v>
      </c>
      <c r="AT122" s="141" t="s">
        <v>185</v>
      </c>
      <c r="AU122" s="141" t="s">
        <v>118</v>
      </c>
      <c r="AY122" s="16" t="s">
        <v>182</v>
      </c>
      <c r="BE122" s="142">
        <f t="shared" si="4"/>
        <v>0</v>
      </c>
      <c r="BF122" s="142">
        <f t="shared" si="5"/>
        <v>0</v>
      </c>
      <c r="BG122" s="142">
        <f t="shared" si="6"/>
        <v>0</v>
      </c>
      <c r="BH122" s="142">
        <f t="shared" si="7"/>
        <v>0</v>
      </c>
      <c r="BI122" s="142">
        <f t="shared" si="8"/>
        <v>0</v>
      </c>
      <c r="BJ122" s="16" t="s">
        <v>77</v>
      </c>
      <c r="BK122" s="142">
        <f t="shared" si="9"/>
        <v>0</v>
      </c>
      <c r="BL122" s="16" t="s">
        <v>190</v>
      </c>
      <c r="BM122" s="141" t="s">
        <v>3936</v>
      </c>
    </row>
    <row r="123" spans="2:65" s="1" customFormat="1" ht="16.5" customHeight="1">
      <c r="B123" s="31"/>
      <c r="C123" s="130" t="s">
        <v>350</v>
      </c>
      <c r="D123" s="130" t="s">
        <v>185</v>
      </c>
      <c r="E123" s="131" t="s">
        <v>3937</v>
      </c>
      <c r="F123" s="132" t="s">
        <v>3918</v>
      </c>
      <c r="G123" s="133" t="s">
        <v>286</v>
      </c>
      <c r="H123" s="134">
        <v>1</v>
      </c>
      <c r="I123" s="135"/>
      <c r="J123" s="136">
        <f t="shared" si="0"/>
        <v>0</v>
      </c>
      <c r="K123" s="132" t="s">
        <v>287</v>
      </c>
      <c r="L123" s="31"/>
      <c r="M123" s="137" t="s">
        <v>19</v>
      </c>
      <c r="N123" s="138" t="s">
        <v>41</v>
      </c>
      <c r="P123" s="139">
        <f t="shared" si="1"/>
        <v>0</v>
      </c>
      <c r="Q123" s="139">
        <v>0</v>
      </c>
      <c r="R123" s="139">
        <f t="shared" si="2"/>
        <v>0</v>
      </c>
      <c r="S123" s="139">
        <v>0</v>
      </c>
      <c r="T123" s="140">
        <f t="shared" si="3"/>
        <v>0</v>
      </c>
      <c r="AR123" s="141" t="s">
        <v>190</v>
      </c>
      <c r="AT123" s="141" t="s">
        <v>185</v>
      </c>
      <c r="AU123" s="141" t="s">
        <v>118</v>
      </c>
      <c r="AY123" s="16" t="s">
        <v>182</v>
      </c>
      <c r="BE123" s="142">
        <f t="shared" si="4"/>
        <v>0</v>
      </c>
      <c r="BF123" s="142">
        <f t="shared" si="5"/>
        <v>0</v>
      </c>
      <c r="BG123" s="142">
        <f t="shared" si="6"/>
        <v>0</v>
      </c>
      <c r="BH123" s="142">
        <f t="shared" si="7"/>
        <v>0</v>
      </c>
      <c r="BI123" s="142">
        <f t="shared" si="8"/>
        <v>0</v>
      </c>
      <c r="BJ123" s="16" t="s">
        <v>77</v>
      </c>
      <c r="BK123" s="142">
        <f t="shared" si="9"/>
        <v>0</v>
      </c>
      <c r="BL123" s="16" t="s">
        <v>190</v>
      </c>
      <c r="BM123" s="141" t="s">
        <v>3938</v>
      </c>
    </row>
    <row r="124" spans="2:65" s="1" customFormat="1" ht="37.9" customHeight="1">
      <c r="B124" s="31"/>
      <c r="C124" s="130" t="s">
        <v>355</v>
      </c>
      <c r="D124" s="130" t="s">
        <v>185</v>
      </c>
      <c r="E124" s="131" t="s">
        <v>3939</v>
      </c>
      <c r="F124" s="132" t="s">
        <v>3940</v>
      </c>
      <c r="G124" s="133" t="s">
        <v>286</v>
      </c>
      <c r="H124" s="134">
        <v>1</v>
      </c>
      <c r="I124" s="135"/>
      <c r="J124" s="136">
        <f t="shared" si="0"/>
        <v>0</v>
      </c>
      <c r="K124" s="132" t="s">
        <v>287</v>
      </c>
      <c r="L124" s="31"/>
      <c r="M124" s="137" t="s">
        <v>19</v>
      </c>
      <c r="N124" s="138" t="s">
        <v>41</v>
      </c>
      <c r="P124" s="139">
        <f t="shared" si="1"/>
        <v>0</v>
      </c>
      <c r="Q124" s="139">
        <v>0</v>
      </c>
      <c r="R124" s="139">
        <f t="shared" si="2"/>
        <v>0</v>
      </c>
      <c r="S124" s="139">
        <v>0</v>
      </c>
      <c r="T124" s="140">
        <f t="shared" si="3"/>
        <v>0</v>
      </c>
      <c r="AR124" s="141" t="s">
        <v>190</v>
      </c>
      <c r="AT124" s="141" t="s">
        <v>185</v>
      </c>
      <c r="AU124" s="141" t="s">
        <v>118</v>
      </c>
      <c r="AY124" s="16" t="s">
        <v>182</v>
      </c>
      <c r="BE124" s="142">
        <f t="shared" si="4"/>
        <v>0</v>
      </c>
      <c r="BF124" s="142">
        <f t="shared" si="5"/>
        <v>0</v>
      </c>
      <c r="BG124" s="142">
        <f t="shared" si="6"/>
        <v>0</v>
      </c>
      <c r="BH124" s="142">
        <f t="shared" si="7"/>
        <v>0</v>
      </c>
      <c r="BI124" s="142">
        <f t="shared" si="8"/>
        <v>0</v>
      </c>
      <c r="BJ124" s="16" t="s">
        <v>77</v>
      </c>
      <c r="BK124" s="142">
        <f t="shared" si="9"/>
        <v>0</v>
      </c>
      <c r="BL124" s="16" t="s">
        <v>190</v>
      </c>
      <c r="BM124" s="141" t="s">
        <v>3941</v>
      </c>
    </row>
    <row r="125" spans="2:65" s="1" customFormat="1" ht="16.5" customHeight="1">
      <c r="B125" s="31"/>
      <c r="C125" s="130" t="s">
        <v>360</v>
      </c>
      <c r="D125" s="130" t="s">
        <v>185</v>
      </c>
      <c r="E125" s="131" t="s">
        <v>3942</v>
      </c>
      <c r="F125" s="132" t="s">
        <v>3918</v>
      </c>
      <c r="G125" s="133" t="s">
        <v>286</v>
      </c>
      <c r="H125" s="134">
        <v>1</v>
      </c>
      <c r="I125" s="135"/>
      <c r="J125" s="136">
        <f t="shared" si="0"/>
        <v>0</v>
      </c>
      <c r="K125" s="132" t="s">
        <v>287</v>
      </c>
      <c r="L125" s="31"/>
      <c r="M125" s="137" t="s">
        <v>19</v>
      </c>
      <c r="N125" s="138" t="s">
        <v>41</v>
      </c>
      <c r="P125" s="139">
        <f t="shared" si="1"/>
        <v>0</v>
      </c>
      <c r="Q125" s="139">
        <v>0</v>
      </c>
      <c r="R125" s="139">
        <f t="shared" si="2"/>
        <v>0</v>
      </c>
      <c r="S125" s="139">
        <v>0</v>
      </c>
      <c r="T125" s="140">
        <f t="shared" si="3"/>
        <v>0</v>
      </c>
      <c r="AR125" s="141" t="s">
        <v>190</v>
      </c>
      <c r="AT125" s="141" t="s">
        <v>185</v>
      </c>
      <c r="AU125" s="141" t="s">
        <v>118</v>
      </c>
      <c r="AY125" s="16" t="s">
        <v>182</v>
      </c>
      <c r="BE125" s="142">
        <f t="shared" si="4"/>
        <v>0</v>
      </c>
      <c r="BF125" s="142">
        <f t="shared" si="5"/>
        <v>0</v>
      </c>
      <c r="BG125" s="142">
        <f t="shared" si="6"/>
        <v>0</v>
      </c>
      <c r="BH125" s="142">
        <f t="shared" si="7"/>
        <v>0</v>
      </c>
      <c r="BI125" s="142">
        <f t="shared" si="8"/>
        <v>0</v>
      </c>
      <c r="BJ125" s="16" t="s">
        <v>77</v>
      </c>
      <c r="BK125" s="142">
        <f t="shared" si="9"/>
        <v>0</v>
      </c>
      <c r="BL125" s="16" t="s">
        <v>190</v>
      </c>
      <c r="BM125" s="141" t="s">
        <v>3943</v>
      </c>
    </row>
    <row r="126" spans="2:65" s="1" customFormat="1" ht="37.9" customHeight="1">
      <c r="B126" s="31"/>
      <c r="C126" s="130" t="s">
        <v>363</v>
      </c>
      <c r="D126" s="130" t="s">
        <v>185</v>
      </c>
      <c r="E126" s="131" t="s">
        <v>3944</v>
      </c>
      <c r="F126" s="132" t="s">
        <v>3945</v>
      </c>
      <c r="G126" s="133" t="s">
        <v>286</v>
      </c>
      <c r="H126" s="134">
        <v>1</v>
      </c>
      <c r="I126" s="135"/>
      <c r="J126" s="136">
        <f t="shared" si="0"/>
        <v>0</v>
      </c>
      <c r="K126" s="132" t="s">
        <v>287</v>
      </c>
      <c r="L126" s="31"/>
      <c r="M126" s="137" t="s">
        <v>19</v>
      </c>
      <c r="N126" s="138" t="s">
        <v>41</v>
      </c>
      <c r="P126" s="139">
        <f t="shared" si="1"/>
        <v>0</v>
      </c>
      <c r="Q126" s="139">
        <v>0</v>
      </c>
      <c r="R126" s="139">
        <f t="shared" si="2"/>
        <v>0</v>
      </c>
      <c r="S126" s="139">
        <v>0</v>
      </c>
      <c r="T126" s="140">
        <f t="shared" si="3"/>
        <v>0</v>
      </c>
      <c r="AR126" s="141" t="s">
        <v>190</v>
      </c>
      <c r="AT126" s="141" t="s">
        <v>185</v>
      </c>
      <c r="AU126" s="141" t="s">
        <v>118</v>
      </c>
      <c r="AY126" s="16" t="s">
        <v>182</v>
      </c>
      <c r="BE126" s="142">
        <f t="shared" si="4"/>
        <v>0</v>
      </c>
      <c r="BF126" s="142">
        <f t="shared" si="5"/>
        <v>0</v>
      </c>
      <c r="BG126" s="142">
        <f t="shared" si="6"/>
        <v>0</v>
      </c>
      <c r="BH126" s="142">
        <f t="shared" si="7"/>
        <v>0</v>
      </c>
      <c r="BI126" s="142">
        <f t="shared" si="8"/>
        <v>0</v>
      </c>
      <c r="BJ126" s="16" t="s">
        <v>77</v>
      </c>
      <c r="BK126" s="142">
        <f t="shared" si="9"/>
        <v>0</v>
      </c>
      <c r="BL126" s="16" t="s">
        <v>190</v>
      </c>
      <c r="BM126" s="141" t="s">
        <v>3946</v>
      </c>
    </row>
    <row r="127" spans="2:65" s="1" customFormat="1" ht="16.5" customHeight="1">
      <c r="B127" s="31"/>
      <c r="C127" s="130" t="s">
        <v>7</v>
      </c>
      <c r="D127" s="130" t="s">
        <v>185</v>
      </c>
      <c r="E127" s="131" t="s">
        <v>3947</v>
      </c>
      <c r="F127" s="132" t="s">
        <v>3918</v>
      </c>
      <c r="G127" s="133" t="s">
        <v>286</v>
      </c>
      <c r="H127" s="134">
        <v>1</v>
      </c>
      <c r="I127" s="135"/>
      <c r="J127" s="136">
        <f t="shared" si="0"/>
        <v>0</v>
      </c>
      <c r="K127" s="132" t="s">
        <v>287</v>
      </c>
      <c r="L127" s="31"/>
      <c r="M127" s="137" t="s">
        <v>19</v>
      </c>
      <c r="N127" s="138" t="s">
        <v>41</v>
      </c>
      <c r="P127" s="139">
        <f t="shared" si="1"/>
        <v>0</v>
      </c>
      <c r="Q127" s="139">
        <v>0</v>
      </c>
      <c r="R127" s="139">
        <f t="shared" si="2"/>
        <v>0</v>
      </c>
      <c r="S127" s="139">
        <v>0</v>
      </c>
      <c r="T127" s="140">
        <f t="shared" si="3"/>
        <v>0</v>
      </c>
      <c r="AR127" s="141" t="s">
        <v>190</v>
      </c>
      <c r="AT127" s="141" t="s">
        <v>185</v>
      </c>
      <c r="AU127" s="141" t="s">
        <v>118</v>
      </c>
      <c r="AY127" s="16" t="s">
        <v>182</v>
      </c>
      <c r="BE127" s="142">
        <f t="shared" si="4"/>
        <v>0</v>
      </c>
      <c r="BF127" s="142">
        <f t="shared" si="5"/>
        <v>0</v>
      </c>
      <c r="BG127" s="142">
        <f t="shared" si="6"/>
        <v>0</v>
      </c>
      <c r="BH127" s="142">
        <f t="shared" si="7"/>
        <v>0</v>
      </c>
      <c r="BI127" s="142">
        <f t="shared" si="8"/>
        <v>0</v>
      </c>
      <c r="BJ127" s="16" t="s">
        <v>77</v>
      </c>
      <c r="BK127" s="142">
        <f t="shared" si="9"/>
        <v>0</v>
      </c>
      <c r="BL127" s="16" t="s">
        <v>190</v>
      </c>
      <c r="BM127" s="141" t="s">
        <v>3948</v>
      </c>
    </row>
    <row r="128" spans="2:65" s="1" customFormat="1" ht="37.9" customHeight="1">
      <c r="B128" s="31"/>
      <c r="C128" s="130" t="s">
        <v>374</v>
      </c>
      <c r="D128" s="130" t="s">
        <v>185</v>
      </c>
      <c r="E128" s="131" t="s">
        <v>3949</v>
      </c>
      <c r="F128" s="132" t="s">
        <v>3950</v>
      </c>
      <c r="G128" s="133" t="s">
        <v>286</v>
      </c>
      <c r="H128" s="134">
        <v>1</v>
      </c>
      <c r="I128" s="135"/>
      <c r="J128" s="136">
        <f t="shared" si="0"/>
        <v>0</v>
      </c>
      <c r="K128" s="132" t="s">
        <v>287</v>
      </c>
      <c r="L128" s="31"/>
      <c r="M128" s="137" t="s">
        <v>19</v>
      </c>
      <c r="N128" s="138" t="s">
        <v>41</v>
      </c>
      <c r="P128" s="139">
        <f t="shared" si="1"/>
        <v>0</v>
      </c>
      <c r="Q128" s="139">
        <v>0</v>
      </c>
      <c r="R128" s="139">
        <f t="shared" si="2"/>
        <v>0</v>
      </c>
      <c r="S128" s="139">
        <v>0</v>
      </c>
      <c r="T128" s="140">
        <f t="shared" si="3"/>
        <v>0</v>
      </c>
      <c r="AR128" s="141" t="s">
        <v>190</v>
      </c>
      <c r="AT128" s="141" t="s">
        <v>185</v>
      </c>
      <c r="AU128" s="141" t="s">
        <v>118</v>
      </c>
      <c r="AY128" s="16" t="s">
        <v>182</v>
      </c>
      <c r="BE128" s="142">
        <f t="shared" si="4"/>
        <v>0</v>
      </c>
      <c r="BF128" s="142">
        <f t="shared" si="5"/>
        <v>0</v>
      </c>
      <c r="BG128" s="142">
        <f t="shared" si="6"/>
        <v>0</v>
      </c>
      <c r="BH128" s="142">
        <f t="shared" si="7"/>
        <v>0</v>
      </c>
      <c r="BI128" s="142">
        <f t="shared" si="8"/>
        <v>0</v>
      </c>
      <c r="BJ128" s="16" t="s">
        <v>77</v>
      </c>
      <c r="BK128" s="142">
        <f t="shared" si="9"/>
        <v>0</v>
      </c>
      <c r="BL128" s="16" t="s">
        <v>190</v>
      </c>
      <c r="BM128" s="141" t="s">
        <v>3951</v>
      </c>
    </row>
    <row r="129" spans="2:65" s="1" customFormat="1" ht="16.5" customHeight="1">
      <c r="B129" s="31"/>
      <c r="C129" s="130" t="s">
        <v>379</v>
      </c>
      <c r="D129" s="130" t="s">
        <v>185</v>
      </c>
      <c r="E129" s="131" t="s">
        <v>3952</v>
      </c>
      <c r="F129" s="132" t="s">
        <v>3918</v>
      </c>
      <c r="G129" s="133" t="s">
        <v>286</v>
      </c>
      <c r="H129" s="134">
        <v>1</v>
      </c>
      <c r="I129" s="135"/>
      <c r="J129" s="136">
        <f t="shared" si="0"/>
        <v>0</v>
      </c>
      <c r="K129" s="132" t="s">
        <v>287</v>
      </c>
      <c r="L129" s="31"/>
      <c r="M129" s="137" t="s">
        <v>19</v>
      </c>
      <c r="N129" s="138" t="s">
        <v>41</v>
      </c>
      <c r="P129" s="139">
        <f t="shared" si="1"/>
        <v>0</v>
      </c>
      <c r="Q129" s="139">
        <v>0</v>
      </c>
      <c r="R129" s="139">
        <f t="shared" si="2"/>
        <v>0</v>
      </c>
      <c r="S129" s="139">
        <v>0</v>
      </c>
      <c r="T129" s="140">
        <f t="shared" si="3"/>
        <v>0</v>
      </c>
      <c r="AR129" s="141" t="s">
        <v>190</v>
      </c>
      <c r="AT129" s="141" t="s">
        <v>185</v>
      </c>
      <c r="AU129" s="141" t="s">
        <v>118</v>
      </c>
      <c r="AY129" s="16" t="s">
        <v>182</v>
      </c>
      <c r="BE129" s="142">
        <f t="shared" si="4"/>
        <v>0</v>
      </c>
      <c r="BF129" s="142">
        <f t="shared" si="5"/>
        <v>0</v>
      </c>
      <c r="BG129" s="142">
        <f t="shared" si="6"/>
        <v>0</v>
      </c>
      <c r="BH129" s="142">
        <f t="shared" si="7"/>
        <v>0</v>
      </c>
      <c r="BI129" s="142">
        <f t="shared" si="8"/>
        <v>0</v>
      </c>
      <c r="BJ129" s="16" t="s">
        <v>77</v>
      </c>
      <c r="BK129" s="142">
        <f t="shared" si="9"/>
        <v>0</v>
      </c>
      <c r="BL129" s="16" t="s">
        <v>190</v>
      </c>
      <c r="BM129" s="141" t="s">
        <v>3953</v>
      </c>
    </row>
    <row r="130" spans="2:65" s="1" customFormat="1" ht="37.9" customHeight="1">
      <c r="B130" s="31"/>
      <c r="C130" s="130" t="s">
        <v>386</v>
      </c>
      <c r="D130" s="130" t="s">
        <v>185</v>
      </c>
      <c r="E130" s="131" t="s">
        <v>3954</v>
      </c>
      <c r="F130" s="132" t="s">
        <v>3950</v>
      </c>
      <c r="G130" s="133" t="s">
        <v>286</v>
      </c>
      <c r="H130" s="134">
        <v>1</v>
      </c>
      <c r="I130" s="135"/>
      <c r="J130" s="136">
        <f t="shared" si="0"/>
        <v>0</v>
      </c>
      <c r="K130" s="132" t="s">
        <v>287</v>
      </c>
      <c r="L130" s="31"/>
      <c r="M130" s="137" t="s">
        <v>19</v>
      </c>
      <c r="N130" s="138" t="s">
        <v>41</v>
      </c>
      <c r="P130" s="139">
        <f t="shared" si="1"/>
        <v>0</v>
      </c>
      <c r="Q130" s="139">
        <v>0</v>
      </c>
      <c r="R130" s="139">
        <f t="shared" si="2"/>
        <v>0</v>
      </c>
      <c r="S130" s="139">
        <v>0</v>
      </c>
      <c r="T130" s="140">
        <f t="shared" si="3"/>
        <v>0</v>
      </c>
      <c r="AR130" s="141" t="s">
        <v>190</v>
      </c>
      <c r="AT130" s="141" t="s">
        <v>185</v>
      </c>
      <c r="AU130" s="141" t="s">
        <v>118</v>
      </c>
      <c r="AY130" s="16" t="s">
        <v>182</v>
      </c>
      <c r="BE130" s="142">
        <f t="shared" si="4"/>
        <v>0</v>
      </c>
      <c r="BF130" s="142">
        <f t="shared" si="5"/>
        <v>0</v>
      </c>
      <c r="BG130" s="142">
        <f t="shared" si="6"/>
        <v>0</v>
      </c>
      <c r="BH130" s="142">
        <f t="shared" si="7"/>
        <v>0</v>
      </c>
      <c r="BI130" s="142">
        <f t="shared" si="8"/>
        <v>0</v>
      </c>
      <c r="BJ130" s="16" t="s">
        <v>77</v>
      </c>
      <c r="BK130" s="142">
        <f t="shared" si="9"/>
        <v>0</v>
      </c>
      <c r="BL130" s="16" t="s">
        <v>190</v>
      </c>
      <c r="BM130" s="141" t="s">
        <v>3955</v>
      </c>
    </row>
    <row r="131" spans="2:65" s="1" customFormat="1" ht="16.5" customHeight="1">
      <c r="B131" s="31"/>
      <c r="C131" s="130" t="s">
        <v>390</v>
      </c>
      <c r="D131" s="130" t="s">
        <v>185</v>
      </c>
      <c r="E131" s="131" t="s">
        <v>3956</v>
      </c>
      <c r="F131" s="132" t="s">
        <v>3918</v>
      </c>
      <c r="G131" s="133" t="s">
        <v>286</v>
      </c>
      <c r="H131" s="134">
        <v>1</v>
      </c>
      <c r="I131" s="135"/>
      <c r="J131" s="136">
        <f t="shared" si="0"/>
        <v>0</v>
      </c>
      <c r="K131" s="132" t="s">
        <v>287</v>
      </c>
      <c r="L131" s="31"/>
      <c r="M131" s="137" t="s">
        <v>19</v>
      </c>
      <c r="N131" s="138" t="s">
        <v>41</v>
      </c>
      <c r="P131" s="139">
        <f t="shared" si="1"/>
        <v>0</v>
      </c>
      <c r="Q131" s="139">
        <v>0</v>
      </c>
      <c r="R131" s="139">
        <f t="shared" si="2"/>
        <v>0</v>
      </c>
      <c r="S131" s="139">
        <v>0</v>
      </c>
      <c r="T131" s="140">
        <f t="shared" si="3"/>
        <v>0</v>
      </c>
      <c r="AR131" s="141" t="s">
        <v>190</v>
      </c>
      <c r="AT131" s="141" t="s">
        <v>185</v>
      </c>
      <c r="AU131" s="141" t="s">
        <v>118</v>
      </c>
      <c r="AY131" s="16" t="s">
        <v>182</v>
      </c>
      <c r="BE131" s="142">
        <f t="shared" si="4"/>
        <v>0</v>
      </c>
      <c r="BF131" s="142">
        <f t="shared" si="5"/>
        <v>0</v>
      </c>
      <c r="BG131" s="142">
        <f t="shared" si="6"/>
        <v>0</v>
      </c>
      <c r="BH131" s="142">
        <f t="shared" si="7"/>
        <v>0</v>
      </c>
      <c r="BI131" s="142">
        <f t="shared" si="8"/>
        <v>0</v>
      </c>
      <c r="BJ131" s="16" t="s">
        <v>77</v>
      </c>
      <c r="BK131" s="142">
        <f t="shared" si="9"/>
        <v>0</v>
      </c>
      <c r="BL131" s="16" t="s">
        <v>190</v>
      </c>
      <c r="BM131" s="141" t="s">
        <v>3957</v>
      </c>
    </row>
    <row r="132" spans="2:65" s="1" customFormat="1" ht="37.9" customHeight="1">
      <c r="B132" s="31"/>
      <c r="C132" s="130" t="s">
        <v>401</v>
      </c>
      <c r="D132" s="130" t="s">
        <v>185</v>
      </c>
      <c r="E132" s="131" t="s">
        <v>3958</v>
      </c>
      <c r="F132" s="132" t="s">
        <v>3959</v>
      </c>
      <c r="G132" s="133" t="s">
        <v>286</v>
      </c>
      <c r="H132" s="134">
        <v>1</v>
      </c>
      <c r="I132" s="135"/>
      <c r="J132" s="136">
        <f t="shared" si="0"/>
        <v>0</v>
      </c>
      <c r="K132" s="132" t="s">
        <v>287</v>
      </c>
      <c r="L132" s="31"/>
      <c r="M132" s="137" t="s">
        <v>19</v>
      </c>
      <c r="N132" s="138" t="s">
        <v>41</v>
      </c>
      <c r="P132" s="139">
        <f t="shared" si="1"/>
        <v>0</v>
      </c>
      <c r="Q132" s="139">
        <v>0</v>
      </c>
      <c r="R132" s="139">
        <f t="shared" si="2"/>
        <v>0</v>
      </c>
      <c r="S132" s="139">
        <v>0</v>
      </c>
      <c r="T132" s="140">
        <f t="shared" si="3"/>
        <v>0</v>
      </c>
      <c r="AR132" s="141" t="s">
        <v>190</v>
      </c>
      <c r="AT132" s="141" t="s">
        <v>185</v>
      </c>
      <c r="AU132" s="141" t="s">
        <v>118</v>
      </c>
      <c r="AY132" s="16" t="s">
        <v>182</v>
      </c>
      <c r="BE132" s="142">
        <f t="shared" si="4"/>
        <v>0</v>
      </c>
      <c r="BF132" s="142">
        <f t="shared" si="5"/>
        <v>0</v>
      </c>
      <c r="BG132" s="142">
        <f t="shared" si="6"/>
        <v>0</v>
      </c>
      <c r="BH132" s="142">
        <f t="shared" si="7"/>
        <v>0</v>
      </c>
      <c r="BI132" s="142">
        <f t="shared" si="8"/>
        <v>0</v>
      </c>
      <c r="BJ132" s="16" t="s">
        <v>77</v>
      </c>
      <c r="BK132" s="142">
        <f t="shared" si="9"/>
        <v>0</v>
      </c>
      <c r="BL132" s="16" t="s">
        <v>190</v>
      </c>
      <c r="BM132" s="141" t="s">
        <v>3960</v>
      </c>
    </row>
    <row r="133" spans="2:65" s="1" customFormat="1" ht="16.5" customHeight="1">
      <c r="B133" s="31"/>
      <c r="C133" s="130" t="s">
        <v>405</v>
      </c>
      <c r="D133" s="130" t="s">
        <v>185</v>
      </c>
      <c r="E133" s="131" t="s">
        <v>3961</v>
      </c>
      <c r="F133" s="132" t="s">
        <v>3918</v>
      </c>
      <c r="G133" s="133" t="s">
        <v>286</v>
      </c>
      <c r="H133" s="134">
        <v>1</v>
      </c>
      <c r="I133" s="135"/>
      <c r="J133" s="136">
        <f t="shared" si="0"/>
        <v>0</v>
      </c>
      <c r="K133" s="132" t="s">
        <v>287</v>
      </c>
      <c r="L133" s="31"/>
      <c r="M133" s="137" t="s">
        <v>19</v>
      </c>
      <c r="N133" s="138" t="s">
        <v>41</v>
      </c>
      <c r="P133" s="139">
        <f t="shared" si="1"/>
        <v>0</v>
      </c>
      <c r="Q133" s="139">
        <v>0</v>
      </c>
      <c r="R133" s="139">
        <f t="shared" si="2"/>
        <v>0</v>
      </c>
      <c r="S133" s="139">
        <v>0</v>
      </c>
      <c r="T133" s="140">
        <f t="shared" si="3"/>
        <v>0</v>
      </c>
      <c r="AR133" s="141" t="s">
        <v>190</v>
      </c>
      <c r="AT133" s="141" t="s">
        <v>185</v>
      </c>
      <c r="AU133" s="141" t="s">
        <v>118</v>
      </c>
      <c r="AY133" s="16" t="s">
        <v>182</v>
      </c>
      <c r="BE133" s="142">
        <f t="shared" si="4"/>
        <v>0</v>
      </c>
      <c r="BF133" s="142">
        <f t="shared" si="5"/>
        <v>0</v>
      </c>
      <c r="BG133" s="142">
        <f t="shared" si="6"/>
        <v>0</v>
      </c>
      <c r="BH133" s="142">
        <f t="shared" si="7"/>
        <v>0</v>
      </c>
      <c r="BI133" s="142">
        <f t="shared" si="8"/>
        <v>0</v>
      </c>
      <c r="BJ133" s="16" t="s">
        <v>77</v>
      </c>
      <c r="BK133" s="142">
        <f t="shared" si="9"/>
        <v>0</v>
      </c>
      <c r="BL133" s="16" t="s">
        <v>190</v>
      </c>
      <c r="BM133" s="141" t="s">
        <v>3962</v>
      </c>
    </row>
    <row r="134" spans="2:65" s="1" customFormat="1" ht="37.9" customHeight="1">
      <c r="B134" s="31"/>
      <c r="C134" s="130" t="s">
        <v>413</v>
      </c>
      <c r="D134" s="130" t="s">
        <v>185</v>
      </c>
      <c r="E134" s="131" t="s">
        <v>3963</v>
      </c>
      <c r="F134" s="132" t="s">
        <v>3959</v>
      </c>
      <c r="G134" s="133" t="s">
        <v>286</v>
      </c>
      <c r="H134" s="134">
        <v>1</v>
      </c>
      <c r="I134" s="135"/>
      <c r="J134" s="136">
        <f t="shared" si="0"/>
        <v>0</v>
      </c>
      <c r="K134" s="132" t="s">
        <v>287</v>
      </c>
      <c r="L134" s="31"/>
      <c r="M134" s="137" t="s">
        <v>19</v>
      </c>
      <c r="N134" s="138" t="s">
        <v>41</v>
      </c>
      <c r="P134" s="139">
        <f t="shared" si="1"/>
        <v>0</v>
      </c>
      <c r="Q134" s="139">
        <v>0</v>
      </c>
      <c r="R134" s="139">
        <f t="shared" si="2"/>
        <v>0</v>
      </c>
      <c r="S134" s="139">
        <v>0</v>
      </c>
      <c r="T134" s="140">
        <f t="shared" si="3"/>
        <v>0</v>
      </c>
      <c r="AR134" s="141" t="s">
        <v>190</v>
      </c>
      <c r="AT134" s="141" t="s">
        <v>185</v>
      </c>
      <c r="AU134" s="141" t="s">
        <v>118</v>
      </c>
      <c r="AY134" s="16" t="s">
        <v>182</v>
      </c>
      <c r="BE134" s="142">
        <f t="shared" si="4"/>
        <v>0</v>
      </c>
      <c r="BF134" s="142">
        <f t="shared" si="5"/>
        <v>0</v>
      </c>
      <c r="BG134" s="142">
        <f t="shared" si="6"/>
        <v>0</v>
      </c>
      <c r="BH134" s="142">
        <f t="shared" si="7"/>
        <v>0</v>
      </c>
      <c r="BI134" s="142">
        <f t="shared" si="8"/>
        <v>0</v>
      </c>
      <c r="BJ134" s="16" t="s">
        <v>77</v>
      </c>
      <c r="BK134" s="142">
        <f t="shared" si="9"/>
        <v>0</v>
      </c>
      <c r="BL134" s="16" t="s">
        <v>190</v>
      </c>
      <c r="BM134" s="141" t="s">
        <v>3964</v>
      </c>
    </row>
    <row r="135" spans="2:65" s="1" customFormat="1" ht="16.5" customHeight="1">
      <c r="B135" s="31"/>
      <c r="C135" s="130" t="s">
        <v>415</v>
      </c>
      <c r="D135" s="130" t="s">
        <v>185</v>
      </c>
      <c r="E135" s="131" t="s">
        <v>3965</v>
      </c>
      <c r="F135" s="132" t="s">
        <v>3918</v>
      </c>
      <c r="G135" s="133" t="s">
        <v>286</v>
      </c>
      <c r="H135" s="134">
        <v>1</v>
      </c>
      <c r="I135" s="135"/>
      <c r="J135" s="136">
        <f t="shared" si="0"/>
        <v>0</v>
      </c>
      <c r="K135" s="132" t="s">
        <v>287</v>
      </c>
      <c r="L135" s="31"/>
      <c r="M135" s="137" t="s">
        <v>19</v>
      </c>
      <c r="N135" s="138" t="s">
        <v>41</v>
      </c>
      <c r="P135" s="139">
        <f t="shared" si="1"/>
        <v>0</v>
      </c>
      <c r="Q135" s="139">
        <v>0</v>
      </c>
      <c r="R135" s="139">
        <f t="shared" si="2"/>
        <v>0</v>
      </c>
      <c r="S135" s="139">
        <v>0</v>
      </c>
      <c r="T135" s="140">
        <f t="shared" si="3"/>
        <v>0</v>
      </c>
      <c r="AR135" s="141" t="s">
        <v>190</v>
      </c>
      <c r="AT135" s="141" t="s">
        <v>185</v>
      </c>
      <c r="AU135" s="141" t="s">
        <v>118</v>
      </c>
      <c r="AY135" s="16" t="s">
        <v>182</v>
      </c>
      <c r="BE135" s="142">
        <f t="shared" si="4"/>
        <v>0</v>
      </c>
      <c r="BF135" s="142">
        <f t="shared" si="5"/>
        <v>0</v>
      </c>
      <c r="BG135" s="142">
        <f t="shared" si="6"/>
        <v>0</v>
      </c>
      <c r="BH135" s="142">
        <f t="shared" si="7"/>
        <v>0</v>
      </c>
      <c r="BI135" s="142">
        <f t="shared" si="8"/>
        <v>0</v>
      </c>
      <c r="BJ135" s="16" t="s">
        <v>77</v>
      </c>
      <c r="BK135" s="142">
        <f t="shared" si="9"/>
        <v>0</v>
      </c>
      <c r="BL135" s="16" t="s">
        <v>190</v>
      </c>
      <c r="BM135" s="141" t="s">
        <v>3966</v>
      </c>
    </row>
    <row r="136" spans="2:65" s="1" customFormat="1" ht="37.9" customHeight="1">
      <c r="B136" s="31"/>
      <c r="C136" s="130" t="s">
        <v>421</v>
      </c>
      <c r="D136" s="130" t="s">
        <v>185</v>
      </c>
      <c r="E136" s="131" t="s">
        <v>3967</v>
      </c>
      <c r="F136" s="132" t="s">
        <v>3968</v>
      </c>
      <c r="G136" s="133" t="s">
        <v>286</v>
      </c>
      <c r="H136" s="134">
        <v>1</v>
      </c>
      <c r="I136" s="135"/>
      <c r="J136" s="136">
        <f t="shared" si="0"/>
        <v>0</v>
      </c>
      <c r="K136" s="132" t="s">
        <v>287</v>
      </c>
      <c r="L136" s="31"/>
      <c r="M136" s="137" t="s">
        <v>19</v>
      </c>
      <c r="N136" s="138" t="s">
        <v>41</v>
      </c>
      <c r="P136" s="139">
        <f t="shared" si="1"/>
        <v>0</v>
      </c>
      <c r="Q136" s="139">
        <v>0</v>
      </c>
      <c r="R136" s="139">
        <f t="shared" si="2"/>
        <v>0</v>
      </c>
      <c r="S136" s="139">
        <v>0</v>
      </c>
      <c r="T136" s="140">
        <f t="shared" si="3"/>
        <v>0</v>
      </c>
      <c r="AR136" s="141" t="s">
        <v>190</v>
      </c>
      <c r="AT136" s="141" t="s">
        <v>185</v>
      </c>
      <c r="AU136" s="141" t="s">
        <v>118</v>
      </c>
      <c r="AY136" s="16" t="s">
        <v>182</v>
      </c>
      <c r="BE136" s="142">
        <f t="shared" si="4"/>
        <v>0</v>
      </c>
      <c r="BF136" s="142">
        <f t="shared" si="5"/>
        <v>0</v>
      </c>
      <c r="BG136" s="142">
        <f t="shared" si="6"/>
        <v>0</v>
      </c>
      <c r="BH136" s="142">
        <f t="shared" si="7"/>
        <v>0</v>
      </c>
      <c r="BI136" s="142">
        <f t="shared" si="8"/>
        <v>0</v>
      </c>
      <c r="BJ136" s="16" t="s">
        <v>77</v>
      </c>
      <c r="BK136" s="142">
        <f t="shared" si="9"/>
        <v>0</v>
      </c>
      <c r="BL136" s="16" t="s">
        <v>190</v>
      </c>
      <c r="BM136" s="141" t="s">
        <v>3969</v>
      </c>
    </row>
    <row r="137" spans="2:65" s="1" customFormat="1" ht="16.5" customHeight="1">
      <c r="B137" s="31"/>
      <c r="C137" s="130" t="s">
        <v>425</v>
      </c>
      <c r="D137" s="130" t="s">
        <v>185</v>
      </c>
      <c r="E137" s="131" t="s">
        <v>3970</v>
      </c>
      <c r="F137" s="132" t="s">
        <v>3918</v>
      </c>
      <c r="G137" s="133" t="s">
        <v>286</v>
      </c>
      <c r="H137" s="134">
        <v>1</v>
      </c>
      <c r="I137" s="135"/>
      <c r="J137" s="136">
        <f t="shared" si="0"/>
        <v>0</v>
      </c>
      <c r="K137" s="132" t="s">
        <v>287</v>
      </c>
      <c r="L137" s="31"/>
      <c r="M137" s="137" t="s">
        <v>19</v>
      </c>
      <c r="N137" s="138" t="s">
        <v>41</v>
      </c>
      <c r="P137" s="139">
        <f t="shared" si="1"/>
        <v>0</v>
      </c>
      <c r="Q137" s="139">
        <v>0</v>
      </c>
      <c r="R137" s="139">
        <f t="shared" si="2"/>
        <v>0</v>
      </c>
      <c r="S137" s="139">
        <v>0</v>
      </c>
      <c r="T137" s="140">
        <f t="shared" si="3"/>
        <v>0</v>
      </c>
      <c r="AR137" s="141" t="s">
        <v>190</v>
      </c>
      <c r="AT137" s="141" t="s">
        <v>185</v>
      </c>
      <c r="AU137" s="141" t="s">
        <v>118</v>
      </c>
      <c r="AY137" s="16" t="s">
        <v>182</v>
      </c>
      <c r="BE137" s="142">
        <f t="shared" si="4"/>
        <v>0</v>
      </c>
      <c r="BF137" s="142">
        <f t="shared" si="5"/>
        <v>0</v>
      </c>
      <c r="BG137" s="142">
        <f t="shared" si="6"/>
        <v>0</v>
      </c>
      <c r="BH137" s="142">
        <f t="shared" si="7"/>
        <v>0</v>
      </c>
      <c r="BI137" s="142">
        <f t="shared" si="8"/>
        <v>0</v>
      </c>
      <c r="BJ137" s="16" t="s">
        <v>77</v>
      </c>
      <c r="BK137" s="142">
        <f t="shared" si="9"/>
        <v>0</v>
      </c>
      <c r="BL137" s="16" t="s">
        <v>190</v>
      </c>
      <c r="BM137" s="141" t="s">
        <v>3971</v>
      </c>
    </row>
    <row r="138" spans="2:65" s="1" customFormat="1" ht="37.9" customHeight="1">
      <c r="B138" s="31"/>
      <c r="C138" s="130" t="s">
        <v>353</v>
      </c>
      <c r="D138" s="130" t="s">
        <v>185</v>
      </c>
      <c r="E138" s="131" t="s">
        <v>3972</v>
      </c>
      <c r="F138" s="132" t="s">
        <v>3968</v>
      </c>
      <c r="G138" s="133" t="s">
        <v>286</v>
      </c>
      <c r="H138" s="134">
        <v>1</v>
      </c>
      <c r="I138" s="135"/>
      <c r="J138" s="136">
        <f t="shared" si="0"/>
        <v>0</v>
      </c>
      <c r="K138" s="132" t="s">
        <v>287</v>
      </c>
      <c r="L138" s="31"/>
      <c r="M138" s="137" t="s">
        <v>19</v>
      </c>
      <c r="N138" s="138" t="s">
        <v>41</v>
      </c>
      <c r="P138" s="139">
        <f t="shared" si="1"/>
        <v>0</v>
      </c>
      <c r="Q138" s="139">
        <v>0</v>
      </c>
      <c r="R138" s="139">
        <f t="shared" si="2"/>
        <v>0</v>
      </c>
      <c r="S138" s="139">
        <v>0</v>
      </c>
      <c r="T138" s="140">
        <f t="shared" si="3"/>
        <v>0</v>
      </c>
      <c r="AR138" s="141" t="s">
        <v>190</v>
      </c>
      <c r="AT138" s="141" t="s">
        <v>185</v>
      </c>
      <c r="AU138" s="141" t="s">
        <v>118</v>
      </c>
      <c r="AY138" s="16" t="s">
        <v>182</v>
      </c>
      <c r="BE138" s="142">
        <f t="shared" si="4"/>
        <v>0</v>
      </c>
      <c r="BF138" s="142">
        <f t="shared" si="5"/>
        <v>0</v>
      </c>
      <c r="BG138" s="142">
        <f t="shared" si="6"/>
        <v>0</v>
      </c>
      <c r="BH138" s="142">
        <f t="shared" si="7"/>
        <v>0</v>
      </c>
      <c r="BI138" s="142">
        <f t="shared" si="8"/>
        <v>0</v>
      </c>
      <c r="BJ138" s="16" t="s">
        <v>77</v>
      </c>
      <c r="BK138" s="142">
        <f t="shared" si="9"/>
        <v>0</v>
      </c>
      <c r="BL138" s="16" t="s">
        <v>190</v>
      </c>
      <c r="BM138" s="141" t="s">
        <v>3973</v>
      </c>
    </row>
    <row r="139" spans="2:65" s="1" customFormat="1" ht="16.5" customHeight="1">
      <c r="B139" s="31"/>
      <c r="C139" s="130" t="s">
        <v>434</v>
      </c>
      <c r="D139" s="130" t="s">
        <v>185</v>
      </c>
      <c r="E139" s="131" t="s">
        <v>3974</v>
      </c>
      <c r="F139" s="132" t="s">
        <v>3918</v>
      </c>
      <c r="G139" s="133" t="s">
        <v>286</v>
      </c>
      <c r="H139" s="134">
        <v>1</v>
      </c>
      <c r="I139" s="135"/>
      <c r="J139" s="136">
        <f t="shared" si="0"/>
        <v>0</v>
      </c>
      <c r="K139" s="132" t="s">
        <v>287</v>
      </c>
      <c r="L139" s="31"/>
      <c r="M139" s="137" t="s">
        <v>19</v>
      </c>
      <c r="N139" s="138" t="s">
        <v>41</v>
      </c>
      <c r="P139" s="139">
        <f t="shared" si="1"/>
        <v>0</v>
      </c>
      <c r="Q139" s="139">
        <v>0</v>
      </c>
      <c r="R139" s="139">
        <f t="shared" si="2"/>
        <v>0</v>
      </c>
      <c r="S139" s="139">
        <v>0</v>
      </c>
      <c r="T139" s="140">
        <f t="shared" si="3"/>
        <v>0</v>
      </c>
      <c r="AR139" s="141" t="s">
        <v>190</v>
      </c>
      <c r="AT139" s="141" t="s">
        <v>185</v>
      </c>
      <c r="AU139" s="141" t="s">
        <v>118</v>
      </c>
      <c r="AY139" s="16" t="s">
        <v>182</v>
      </c>
      <c r="BE139" s="142">
        <f t="shared" si="4"/>
        <v>0</v>
      </c>
      <c r="BF139" s="142">
        <f t="shared" si="5"/>
        <v>0</v>
      </c>
      <c r="BG139" s="142">
        <f t="shared" si="6"/>
        <v>0</v>
      </c>
      <c r="BH139" s="142">
        <f t="shared" si="7"/>
        <v>0</v>
      </c>
      <c r="BI139" s="142">
        <f t="shared" si="8"/>
        <v>0</v>
      </c>
      <c r="BJ139" s="16" t="s">
        <v>77</v>
      </c>
      <c r="BK139" s="142">
        <f t="shared" si="9"/>
        <v>0</v>
      </c>
      <c r="BL139" s="16" t="s">
        <v>190</v>
      </c>
      <c r="BM139" s="141" t="s">
        <v>3975</v>
      </c>
    </row>
    <row r="140" spans="2:65" s="1" customFormat="1" ht="16.5" customHeight="1">
      <c r="B140" s="31"/>
      <c r="C140" s="130" t="s">
        <v>600</v>
      </c>
      <c r="D140" s="130" t="s">
        <v>185</v>
      </c>
      <c r="E140" s="131" t="s">
        <v>3976</v>
      </c>
      <c r="F140" s="132" t="s">
        <v>3977</v>
      </c>
      <c r="G140" s="133" t="s">
        <v>286</v>
      </c>
      <c r="H140" s="134">
        <v>2</v>
      </c>
      <c r="I140" s="135"/>
      <c r="J140" s="136">
        <f t="shared" si="0"/>
        <v>0</v>
      </c>
      <c r="K140" s="132" t="s">
        <v>287</v>
      </c>
      <c r="L140" s="31"/>
      <c r="M140" s="137" t="s">
        <v>19</v>
      </c>
      <c r="N140" s="138" t="s">
        <v>41</v>
      </c>
      <c r="P140" s="139">
        <f t="shared" si="1"/>
        <v>0</v>
      </c>
      <c r="Q140" s="139">
        <v>0</v>
      </c>
      <c r="R140" s="139">
        <f t="shared" si="2"/>
        <v>0</v>
      </c>
      <c r="S140" s="139">
        <v>0</v>
      </c>
      <c r="T140" s="140">
        <f t="shared" si="3"/>
        <v>0</v>
      </c>
      <c r="AR140" s="141" t="s">
        <v>190</v>
      </c>
      <c r="AT140" s="141" t="s">
        <v>185</v>
      </c>
      <c r="AU140" s="141" t="s">
        <v>118</v>
      </c>
      <c r="AY140" s="16" t="s">
        <v>182</v>
      </c>
      <c r="BE140" s="142">
        <f t="shared" si="4"/>
        <v>0</v>
      </c>
      <c r="BF140" s="142">
        <f t="shared" si="5"/>
        <v>0</v>
      </c>
      <c r="BG140" s="142">
        <f t="shared" si="6"/>
        <v>0</v>
      </c>
      <c r="BH140" s="142">
        <f t="shared" si="7"/>
        <v>0</v>
      </c>
      <c r="BI140" s="142">
        <f t="shared" si="8"/>
        <v>0</v>
      </c>
      <c r="BJ140" s="16" t="s">
        <v>77</v>
      </c>
      <c r="BK140" s="142">
        <f t="shared" si="9"/>
        <v>0</v>
      </c>
      <c r="BL140" s="16" t="s">
        <v>190</v>
      </c>
      <c r="BM140" s="141" t="s">
        <v>3978</v>
      </c>
    </row>
    <row r="141" spans="2:65" s="1" customFormat="1" ht="16.5" customHeight="1">
      <c r="B141" s="31"/>
      <c r="C141" s="130" t="s">
        <v>605</v>
      </c>
      <c r="D141" s="130" t="s">
        <v>185</v>
      </c>
      <c r="E141" s="131" t="s">
        <v>3979</v>
      </c>
      <c r="F141" s="132" t="s">
        <v>3980</v>
      </c>
      <c r="G141" s="133" t="s">
        <v>286</v>
      </c>
      <c r="H141" s="134">
        <v>2</v>
      </c>
      <c r="I141" s="135"/>
      <c r="J141" s="136">
        <f t="shared" si="0"/>
        <v>0</v>
      </c>
      <c r="K141" s="132" t="s">
        <v>287</v>
      </c>
      <c r="L141" s="31"/>
      <c r="M141" s="137" t="s">
        <v>19</v>
      </c>
      <c r="N141" s="138" t="s">
        <v>41</v>
      </c>
      <c r="P141" s="139">
        <f t="shared" si="1"/>
        <v>0</v>
      </c>
      <c r="Q141" s="139">
        <v>0</v>
      </c>
      <c r="R141" s="139">
        <f t="shared" si="2"/>
        <v>0</v>
      </c>
      <c r="S141" s="139">
        <v>0</v>
      </c>
      <c r="T141" s="140">
        <f t="shared" si="3"/>
        <v>0</v>
      </c>
      <c r="AR141" s="141" t="s">
        <v>190</v>
      </c>
      <c r="AT141" s="141" t="s">
        <v>185</v>
      </c>
      <c r="AU141" s="141" t="s">
        <v>118</v>
      </c>
      <c r="AY141" s="16" t="s">
        <v>182</v>
      </c>
      <c r="BE141" s="142">
        <f t="shared" si="4"/>
        <v>0</v>
      </c>
      <c r="BF141" s="142">
        <f t="shared" si="5"/>
        <v>0</v>
      </c>
      <c r="BG141" s="142">
        <f t="shared" si="6"/>
        <v>0</v>
      </c>
      <c r="BH141" s="142">
        <f t="shared" si="7"/>
        <v>0</v>
      </c>
      <c r="BI141" s="142">
        <f t="shared" si="8"/>
        <v>0</v>
      </c>
      <c r="BJ141" s="16" t="s">
        <v>77</v>
      </c>
      <c r="BK141" s="142">
        <f t="shared" si="9"/>
        <v>0</v>
      </c>
      <c r="BL141" s="16" t="s">
        <v>190</v>
      </c>
      <c r="BM141" s="141" t="s">
        <v>3981</v>
      </c>
    </row>
    <row r="142" spans="2:65" s="1" customFormat="1" ht="16.5" customHeight="1">
      <c r="B142" s="31"/>
      <c r="C142" s="130" t="s">
        <v>609</v>
      </c>
      <c r="D142" s="130" t="s">
        <v>185</v>
      </c>
      <c r="E142" s="131" t="s">
        <v>3982</v>
      </c>
      <c r="F142" s="132" t="s">
        <v>3983</v>
      </c>
      <c r="G142" s="133" t="s">
        <v>286</v>
      </c>
      <c r="H142" s="134">
        <v>5</v>
      </c>
      <c r="I142" s="135"/>
      <c r="J142" s="136">
        <f t="shared" si="0"/>
        <v>0</v>
      </c>
      <c r="K142" s="132" t="s">
        <v>287</v>
      </c>
      <c r="L142" s="31"/>
      <c r="M142" s="137" t="s">
        <v>19</v>
      </c>
      <c r="N142" s="138" t="s">
        <v>41</v>
      </c>
      <c r="P142" s="139">
        <f t="shared" si="1"/>
        <v>0</v>
      </c>
      <c r="Q142" s="139">
        <v>0</v>
      </c>
      <c r="R142" s="139">
        <f t="shared" si="2"/>
        <v>0</v>
      </c>
      <c r="S142" s="139">
        <v>0</v>
      </c>
      <c r="T142" s="140">
        <f t="shared" si="3"/>
        <v>0</v>
      </c>
      <c r="AR142" s="141" t="s">
        <v>190</v>
      </c>
      <c r="AT142" s="141" t="s">
        <v>185</v>
      </c>
      <c r="AU142" s="141" t="s">
        <v>118</v>
      </c>
      <c r="AY142" s="16" t="s">
        <v>182</v>
      </c>
      <c r="BE142" s="142">
        <f t="shared" si="4"/>
        <v>0</v>
      </c>
      <c r="BF142" s="142">
        <f t="shared" si="5"/>
        <v>0</v>
      </c>
      <c r="BG142" s="142">
        <f t="shared" si="6"/>
        <v>0</v>
      </c>
      <c r="BH142" s="142">
        <f t="shared" si="7"/>
        <v>0</v>
      </c>
      <c r="BI142" s="142">
        <f t="shared" si="8"/>
        <v>0</v>
      </c>
      <c r="BJ142" s="16" t="s">
        <v>77</v>
      </c>
      <c r="BK142" s="142">
        <f t="shared" si="9"/>
        <v>0</v>
      </c>
      <c r="BL142" s="16" t="s">
        <v>190</v>
      </c>
      <c r="BM142" s="141" t="s">
        <v>3984</v>
      </c>
    </row>
    <row r="143" spans="2:65" s="1" customFormat="1" ht="16.5" customHeight="1">
      <c r="B143" s="31"/>
      <c r="C143" s="130" t="s">
        <v>613</v>
      </c>
      <c r="D143" s="130" t="s">
        <v>185</v>
      </c>
      <c r="E143" s="131" t="s">
        <v>3985</v>
      </c>
      <c r="F143" s="132" t="s">
        <v>3980</v>
      </c>
      <c r="G143" s="133" t="s">
        <v>286</v>
      </c>
      <c r="H143" s="134">
        <v>5</v>
      </c>
      <c r="I143" s="135"/>
      <c r="J143" s="136">
        <f t="shared" si="0"/>
        <v>0</v>
      </c>
      <c r="K143" s="132" t="s">
        <v>287</v>
      </c>
      <c r="L143" s="31"/>
      <c r="M143" s="137" t="s">
        <v>19</v>
      </c>
      <c r="N143" s="138" t="s">
        <v>41</v>
      </c>
      <c r="P143" s="139">
        <f t="shared" si="1"/>
        <v>0</v>
      </c>
      <c r="Q143" s="139">
        <v>0</v>
      </c>
      <c r="R143" s="139">
        <f t="shared" si="2"/>
        <v>0</v>
      </c>
      <c r="S143" s="139">
        <v>0</v>
      </c>
      <c r="T143" s="140">
        <f t="shared" si="3"/>
        <v>0</v>
      </c>
      <c r="AR143" s="141" t="s">
        <v>190</v>
      </c>
      <c r="AT143" s="141" t="s">
        <v>185</v>
      </c>
      <c r="AU143" s="141" t="s">
        <v>118</v>
      </c>
      <c r="AY143" s="16" t="s">
        <v>182</v>
      </c>
      <c r="BE143" s="142">
        <f t="shared" si="4"/>
        <v>0</v>
      </c>
      <c r="BF143" s="142">
        <f t="shared" si="5"/>
        <v>0</v>
      </c>
      <c r="BG143" s="142">
        <f t="shared" si="6"/>
        <v>0</v>
      </c>
      <c r="BH143" s="142">
        <f t="shared" si="7"/>
        <v>0</v>
      </c>
      <c r="BI143" s="142">
        <f t="shared" si="8"/>
        <v>0</v>
      </c>
      <c r="BJ143" s="16" t="s">
        <v>77</v>
      </c>
      <c r="BK143" s="142">
        <f t="shared" si="9"/>
        <v>0</v>
      </c>
      <c r="BL143" s="16" t="s">
        <v>190</v>
      </c>
      <c r="BM143" s="141" t="s">
        <v>3986</v>
      </c>
    </row>
    <row r="144" spans="2:65" s="1" customFormat="1" ht="16.5" customHeight="1">
      <c r="B144" s="31"/>
      <c r="C144" s="130" t="s">
        <v>617</v>
      </c>
      <c r="D144" s="130" t="s">
        <v>185</v>
      </c>
      <c r="E144" s="131" t="s">
        <v>3987</v>
      </c>
      <c r="F144" s="132" t="s">
        <v>3988</v>
      </c>
      <c r="G144" s="133" t="s">
        <v>286</v>
      </c>
      <c r="H144" s="134">
        <v>1</v>
      </c>
      <c r="I144" s="135"/>
      <c r="J144" s="136">
        <f t="shared" si="0"/>
        <v>0</v>
      </c>
      <c r="K144" s="132" t="s">
        <v>287</v>
      </c>
      <c r="L144" s="31"/>
      <c r="M144" s="137" t="s">
        <v>19</v>
      </c>
      <c r="N144" s="138" t="s">
        <v>41</v>
      </c>
      <c r="P144" s="139">
        <f t="shared" si="1"/>
        <v>0</v>
      </c>
      <c r="Q144" s="139">
        <v>0</v>
      </c>
      <c r="R144" s="139">
        <f t="shared" si="2"/>
        <v>0</v>
      </c>
      <c r="S144" s="139">
        <v>0</v>
      </c>
      <c r="T144" s="140">
        <f t="shared" si="3"/>
        <v>0</v>
      </c>
      <c r="AR144" s="141" t="s">
        <v>190</v>
      </c>
      <c r="AT144" s="141" t="s">
        <v>185</v>
      </c>
      <c r="AU144" s="141" t="s">
        <v>118</v>
      </c>
      <c r="AY144" s="16" t="s">
        <v>182</v>
      </c>
      <c r="BE144" s="142">
        <f t="shared" si="4"/>
        <v>0</v>
      </c>
      <c r="BF144" s="142">
        <f t="shared" si="5"/>
        <v>0</v>
      </c>
      <c r="BG144" s="142">
        <f t="shared" si="6"/>
        <v>0</v>
      </c>
      <c r="BH144" s="142">
        <f t="shared" si="7"/>
        <v>0</v>
      </c>
      <c r="BI144" s="142">
        <f t="shared" si="8"/>
        <v>0</v>
      </c>
      <c r="BJ144" s="16" t="s">
        <v>77</v>
      </c>
      <c r="BK144" s="142">
        <f t="shared" si="9"/>
        <v>0</v>
      </c>
      <c r="BL144" s="16" t="s">
        <v>190</v>
      </c>
      <c r="BM144" s="141" t="s">
        <v>3989</v>
      </c>
    </row>
    <row r="145" spans="2:65" s="1" customFormat="1" ht="16.5" customHeight="1">
      <c r="B145" s="31"/>
      <c r="C145" s="130" t="s">
        <v>621</v>
      </c>
      <c r="D145" s="130" t="s">
        <v>185</v>
      </c>
      <c r="E145" s="131" t="s">
        <v>3990</v>
      </c>
      <c r="F145" s="132" t="s">
        <v>3980</v>
      </c>
      <c r="G145" s="133" t="s">
        <v>286</v>
      </c>
      <c r="H145" s="134">
        <v>1</v>
      </c>
      <c r="I145" s="135"/>
      <c r="J145" s="136">
        <f aca="true" t="shared" si="10" ref="J145:J176">ROUND(I145*H145,2)</f>
        <v>0</v>
      </c>
      <c r="K145" s="132" t="s">
        <v>287</v>
      </c>
      <c r="L145" s="31"/>
      <c r="M145" s="137" t="s">
        <v>19</v>
      </c>
      <c r="N145" s="138" t="s">
        <v>41</v>
      </c>
      <c r="P145" s="139">
        <f aca="true" t="shared" si="11" ref="P145:P176">O145*H145</f>
        <v>0</v>
      </c>
      <c r="Q145" s="139">
        <v>0</v>
      </c>
      <c r="R145" s="139">
        <f aca="true" t="shared" si="12" ref="R145:R176">Q145*H145</f>
        <v>0</v>
      </c>
      <c r="S145" s="139">
        <v>0</v>
      </c>
      <c r="T145" s="140">
        <f aca="true" t="shared" si="13" ref="T145:T176">S145*H145</f>
        <v>0</v>
      </c>
      <c r="AR145" s="141" t="s">
        <v>190</v>
      </c>
      <c r="AT145" s="141" t="s">
        <v>185</v>
      </c>
      <c r="AU145" s="141" t="s">
        <v>118</v>
      </c>
      <c r="AY145" s="16" t="s">
        <v>182</v>
      </c>
      <c r="BE145" s="142">
        <f aca="true" t="shared" si="14" ref="BE145:BE177">IF(N145="základní",J145,0)</f>
        <v>0</v>
      </c>
      <c r="BF145" s="142">
        <f aca="true" t="shared" si="15" ref="BF145:BF177">IF(N145="snížená",J145,0)</f>
        <v>0</v>
      </c>
      <c r="BG145" s="142">
        <f aca="true" t="shared" si="16" ref="BG145:BG177">IF(N145="zákl. přenesená",J145,0)</f>
        <v>0</v>
      </c>
      <c r="BH145" s="142">
        <f aca="true" t="shared" si="17" ref="BH145:BH177">IF(N145="sníž. přenesená",J145,0)</f>
        <v>0</v>
      </c>
      <c r="BI145" s="142">
        <f aca="true" t="shared" si="18" ref="BI145:BI177">IF(N145="nulová",J145,0)</f>
        <v>0</v>
      </c>
      <c r="BJ145" s="16" t="s">
        <v>77</v>
      </c>
      <c r="BK145" s="142">
        <f aca="true" t="shared" si="19" ref="BK145:BK177">ROUND(I145*H145,2)</f>
        <v>0</v>
      </c>
      <c r="BL145" s="16" t="s">
        <v>190</v>
      </c>
      <c r="BM145" s="141" t="s">
        <v>3991</v>
      </c>
    </row>
    <row r="146" spans="2:65" s="1" customFormat="1" ht="16.5" customHeight="1">
      <c r="B146" s="31"/>
      <c r="C146" s="130" t="s">
        <v>626</v>
      </c>
      <c r="D146" s="130" t="s">
        <v>185</v>
      </c>
      <c r="E146" s="131" t="s">
        <v>3992</v>
      </c>
      <c r="F146" s="132" t="s">
        <v>3993</v>
      </c>
      <c r="G146" s="133" t="s">
        <v>286</v>
      </c>
      <c r="H146" s="134">
        <v>1</v>
      </c>
      <c r="I146" s="135"/>
      <c r="J146" s="136">
        <f t="shared" si="10"/>
        <v>0</v>
      </c>
      <c r="K146" s="132" t="s">
        <v>287</v>
      </c>
      <c r="L146" s="31"/>
      <c r="M146" s="137" t="s">
        <v>19</v>
      </c>
      <c r="N146" s="138" t="s">
        <v>41</v>
      </c>
      <c r="P146" s="139">
        <f t="shared" si="11"/>
        <v>0</v>
      </c>
      <c r="Q146" s="139">
        <v>0</v>
      </c>
      <c r="R146" s="139">
        <f t="shared" si="12"/>
        <v>0</v>
      </c>
      <c r="S146" s="139">
        <v>0</v>
      </c>
      <c r="T146" s="140">
        <f t="shared" si="13"/>
        <v>0</v>
      </c>
      <c r="AR146" s="141" t="s">
        <v>190</v>
      </c>
      <c r="AT146" s="141" t="s">
        <v>185</v>
      </c>
      <c r="AU146" s="141" t="s">
        <v>118</v>
      </c>
      <c r="AY146" s="16" t="s">
        <v>182</v>
      </c>
      <c r="BE146" s="142">
        <f t="shared" si="14"/>
        <v>0</v>
      </c>
      <c r="BF146" s="142">
        <f t="shared" si="15"/>
        <v>0</v>
      </c>
      <c r="BG146" s="142">
        <f t="shared" si="16"/>
        <v>0</v>
      </c>
      <c r="BH146" s="142">
        <f t="shared" si="17"/>
        <v>0</v>
      </c>
      <c r="BI146" s="142">
        <f t="shared" si="18"/>
        <v>0</v>
      </c>
      <c r="BJ146" s="16" t="s">
        <v>77</v>
      </c>
      <c r="BK146" s="142">
        <f t="shared" si="19"/>
        <v>0</v>
      </c>
      <c r="BL146" s="16" t="s">
        <v>190</v>
      </c>
      <c r="BM146" s="141" t="s">
        <v>3994</v>
      </c>
    </row>
    <row r="147" spans="2:65" s="1" customFormat="1" ht="16.5" customHeight="1">
      <c r="B147" s="31"/>
      <c r="C147" s="130" t="s">
        <v>630</v>
      </c>
      <c r="D147" s="130" t="s">
        <v>185</v>
      </c>
      <c r="E147" s="131" t="s">
        <v>3995</v>
      </c>
      <c r="F147" s="132" t="s">
        <v>3980</v>
      </c>
      <c r="G147" s="133" t="s">
        <v>286</v>
      </c>
      <c r="H147" s="134">
        <v>1</v>
      </c>
      <c r="I147" s="135"/>
      <c r="J147" s="136">
        <f t="shared" si="10"/>
        <v>0</v>
      </c>
      <c r="K147" s="132" t="s">
        <v>287</v>
      </c>
      <c r="L147" s="31"/>
      <c r="M147" s="137" t="s">
        <v>19</v>
      </c>
      <c r="N147" s="138" t="s">
        <v>41</v>
      </c>
      <c r="P147" s="139">
        <f t="shared" si="11"/>
        <v>0</v>
      </c>
      <c r="Q147" s="139">
        <v>0</v>
      </c>
      <c r="R147" s="139">
        <f t="shared" si="12"/>
        <v>0</v>
      </c>
      <c r="S147" s="139">
        <v>0</v>
      </c>
      <c r="T147" s="140">
        <f t="shared" si="13"/>
        <v>0</v>
      </c>
      <c r="AR147" s="141" t="s">
        <v>190</v>
      </c>
      <c r="AT147" s="141" t="s">
        <v>185</v>
      </c>
      <c r="AU147" s="141" t="s">
        <v>118</v>
      </c>
      <c r="AY147" s="16" t="s">
        <v>182</v>
      </c>
      <c r="BE147" s="142">
        <f t="shared" si="14"/>
        <v>0</v>
      </c>
      <c r="BF147" s="142">
        <f t="shared" si="15"/>
        <v>0</v>
      </c>
      <c r="BG147" s="142">
        <f t="shared" si="16"/>
        <v>0</v>
      </c>
      <c r="BH147" s="142">
        <f t="shared" si="17"/>
        <v>0</v>
      </c>
      <c r="BI147" s="142">
        <f t="shared" si="18"/>
        <v>0</v>
      </c>
      <c r="BJ147" s="16" t="s">
        <v>77</v>
      </c>
      <c r="BK147" s="142">
        <f t="shared" si="19"/>
        <v>0</v>
      </c>
      <c r="BL147" s="16" t="s">
        <v>190</v>
      </c>
      <c r="BM147" s="141" t="s">
        <v>3996</v>
      </c>
    </row>
    <row r="148" spans="2:65" s="1" customFormat="1" ht="16.5" customHeight="1">
      <c r="B148" s="31"/>
      <c r="C148" s="130" t="s">
        <v>635</v>
      </c>
      <c r="D148" s="130" t="s">
        <v>185</v>
      </c>
      <c r="E148" s="131" t="s">
        <v>3997</v>
      </c>
      <c r="F148" s="132" t="s">
        <v>3998</v>
      </c>
      <c r="G148" s="133" t="s">
        <v>286</v>
      </c>
      <c r="H148" s="134">
        <v>6</v>
      </c>
      <c r="I148" s="135"/>
      <c r="J148" s="136">
        <f t="shared" si="10"/>
        <v>0</v>
      </c>
      <c r="K148" s="132" t="s">
        <v>287</v>
      </c>
      <c r="L148" s="31"/>
      <c r="M148" s="137" t="s">
        <v>19</v>
      </c>
      <c r="N148" s="138" t="s">
        <v>41</v>
      </c>
      <c r="P148" s="139">
        <f t="shared" si="11"/>
        <v>0</v>
      </c>
      <c r="Q148" s="139">
        <v>0</v>
      </c>
      <c r="R148" s="139">
        <f t="shared" si="12"/>
        <v>0</v>
      </c>
      <c r="S148" s="139">
        <v>0</v>
      </c>
      <c r="T148" s="140">
        <f t="shared" si="13"/>
        <v>0</v>
      </c>
      <c r="AR148" s="141" t="s">
        <v>190</v>
      </c>
      <c r="AT148" s="141" t="s">
        <v>185</v>
      </c>
      <c r="AU148" s="141" t="s">
        <v>118</v>
      </c>
      <c r="AY148" s="16" t="s">
        <v>182</v>
      </c>
      <c r="BE148" s="142">
        <f t="shared" si="14"/>
        <v>0</v>
      </c>
      <c r="BF148" s="142">
        <f t="shared" si="15"/>
        <v>0</v>
      </c>
      <c r="BG148" s="142">
        <f t="shared" si="16"/>
        <v>0</v>
      </c>
      <c r="BH148" s="142">
        <f t="shared" si="17"/>
        <v>0</v>
      </c>
      <c r="BI148" s="142">
        <f t="shared" si="18"/>
        <v>0</v>
      </c>
      <c r="BJ148" s="16" t="s">
        <v>77</v>
      </c>
      <c r="BK148" s="142">
        <f t="shared" si="19"/>
        <v>0</v>
      </c>
      <c r="BL148" s="16" t="s">
        <v>190</v>
      </c>
      <c r="BM148" s="141" t="s">
        <v>3999</v>
      </c>
    </row>
    <row r="149" spans="2:65" s="1" customFormat="1" ht="16.5" customHeight="1">
      <c r="B149" s="31"/>
      <c r="C149" s="130" t="s">
        <v>639</v>
      </c>
      <c r="D149" s="130" t="s">
        <v>185</v>
      </c>
      <c r="E149" s="131" t="s">
        <v>4000</v>
      </c>
      <c r="F149" s="132" t="s">
        <v>3980</v>
      </c>
      <c r="G149" s="133" t="s">
        <v>286</v>
      </c>
      <c r="H149" s="134">
        <v>6</v>
      </c>
      <c r="I149" s="135"/>
      <c r="J149" s="136">
        <f t="shared" si="10"/>
        <v>0</v>
      </c>
      <c r="K149" s="132" t="s">
        <v>287</v>
      </c>
      <c r="L149" s="31"/>
      <c r="M149" s="137" t="s">
        <v>19</v>
      </c>
      <c r="N149" s="138" t="s">
        <v>41</v>
      </c>
      <c r="P149" s="139">
        <f t="shared" si="11"/>
        <v>0</v>
      </c>
      <c r="Q149" s="139">
        <v>0</v>
      </c>
      <c r="R149" s="139">
        <f t="shared" si="12"/>
        <v>0</v>
      </c>
      <c r="S149" s="139">
        <v>0</v>
      </c>
      <c r="T149" s="140">
        <f t="shared" si="13"/>
        <v>0</v>
      </c>
      <c r="AR149" s="141" t="s">
        <v>190</v>
      </c>
      <c r="AT149" s="141" t="s">
        <v>185</v>
      </c>
      <c r="AU149" s="141" t="s">
        <v>118</v>
      </c>
      <c r="AY149" s="16" t="s">
        <v>182</v>
      </c>
      <c r="BE149" s="142">
        <f t="shared" si="14"/>
        <v>0</v>
      </c>
      <c r="BF149" s="142">
        <f t="shared" si="15"/>
        <v>0</v>
      </c>
      <c r="BG149" s="142">
        <f t="shared" si="16"/>
        <v>0</v>
      </c>
      <c r="BH149" s="142">
        <f t="shared" si="17"/>
        <v>0</v>
      </c>
      <c r="BI149" s="142">
        <f t="shared" si="18"/>
        <v>0</v>
      </c>
      <c r="BJ149" s="16" t="s">
        <v>77</v>
      </c>
      <c r="BK149" s="142">
        <f t="shared" si="19"/>
        <v>0</v>
      </c>
      <c r="BL149" s="16" t="s">
        <v>190</v>
      </c>
      <c r="BM149" s="141" t="s">
        <v>4001</v>
      </c>
    </row>
    <row r="150" spans="2:65" s="1" customFormat="1" ht="16.5" customHeight="1">
      <c r="B150" s="31"/>
      <c r="C150" s="130" t="s">
        <v>645</v>
      </c>
      <c r="D150" s="130" t="s">
        <v>185</v>
      </c>
      <c r="E150" s="131" t="s">
        <v>4002</v>
      </c>
      <c r="F150" s="132" t="s">
        <v>4003</v>
      </c>
      <c r="G150" s="133" t="s">
        <v>286</v>
      </c>
      <c r="H150" s="134">
        <v>2</v>
      </c>
      <c r="I150" s="135"/>
      <c r="J150" s="136">
        <f t="shared" si="10"/>
        <v>0</v>
      </c>
      <c r="K150" s="132" t="s">
        <v>287</v>
      </c>
      <c r="L150" s="31"/>
      <c r="M150" s="137" t="s">
        <v>19</v>
      </c>
      <c r="N150" s="138" t="s">
        <v>41</v>
      </c>
      <c r="P150" s="139">
        <f t="shared" si="11"/>
        <v>0</v>
      </c>
      <c r="Q150" s="139">
        <v>0</v>
      </c>
      <c r="R150" s="139">
        <f t="shared" si="12"/>
        <v>0</v>
      </c>
      <c r="S150" s="139">
        <v>0</v>
      </c>
      <c r="T150" s="140">
        <f t="shared" si="13"/>
        <v>0</v>
      </c>
      <c r="AR150" s="141" t="s">
        <v>190</v>
      </c>
      <c r="AT150" s="141" t="s">
        <v>185</v>
      </c>
      <c r="AU150" s="141" t="s">
        <v>118</v>
      </c>
      <c r="AY150" s="16" t="s">
        <v>182</v>
      </c>
      <c r="BE150" s="142">
        <f t="shared" si="14"/>
        <v>0</v>
      </c>
      <c r="BF150" s="142">
        <f t="shared" si="15"/>
        <v>0</v>
      </c>
      <c r="BG150" s="142">
        <f t="shared" si="16"/>
        <v>0</v>
      </c>
      <c r="BH150" s="142">
        <f t="shared" si="17"/>
        <v>0</v>
      </c>
      <c r="BI150" s="142">
        <f t="shared" si="18"/>
        <v>0</v>
      </c>
      <c r="BJ150" s="16" t="s">
        <v>77</v>
      </c>
      <c r="BK150" s="142">
        <f t="shared" si="19"/>
        <v>0</v>
      </c>
      <c r="BL150" s="16" t="s">
        <v>190</v>
      </c>
      <c r="BM150" s="141" t="s">
        <v>4004</v>
      </c>
    </row>
    <row r="151" spans="2:65" s="1" customFormat="1" ht="16.5" customHeight="1">
      <c r="B151" s="31"/>
      <c r="C151" s="130" t="s">
        <v>649</v>
      </c>
      <c r="D151" s="130" t="s">
        <v>185</v>
      </c>
      <c r="E151" s="131" t="s">
        <v>4005</v>
      </c>
      <c r="F151" s="132" t="s">
        <v>3980</v>
      </c>
      <c r="G151" s="133" t="s">
        <v>286</v>
      </c>
      <c r="H151" s="134">
        <v>2</v>
      </c>
      <c r="I151" s="135"/>
      <c r="J151" s="136">
        <f t="shared" si="10"/>
        <v>0</v>
      </c>
      <c r="K151" s="132" t="s">
        <v>287</v>
      </c>
      <c r="L151" s="31"/>
      <c r="M151" s="137" t="s">
        <v>19</v>
      </c>
      <c r="N151" s="138" t="s">
        <v>41</v>
      </c>
      <c r="P151" s="139">
        <f t="shared" si="11"/>
        <v>0</v>
      </c>
      <c r="Q151" s="139">
        <v>0</v>
      </c>
      <c r="R151" s="139">
        <f t="shared" si="12"/>
        <v>0</v>
      </c>
      <c r="S151" s="139">
        <v>0</v>
      </c>
      <c r="T151" s="140">
        <f t="shared" si="13"/>
        <v>0</v>
      </c>
      <c r="AR151" s="141" t="s">
        <v>190</v>
      </c>
      <c r="AT151" s="141" t="s">
        <v>185</v>
      </c>
      <c r="AU151" s="141" t="s">
        <v>118</v>
      </c>
      <c r="AY151" s="16" t="s">
        <v>182</v>
      </c>
      <c r="BE151" s="142">
        <f t="shared" si="14"/>
        <v>0</v>
      </c>
      <c r="BF151" s="142">
        <f t="shared" si="15"/>
        <v>0</v>
      </c>
      <c r="BG151" s="142">
        <f t="shared" si="16"/>
        <v>0</v>
      </c>
      <c r="BH151" s="142">
        <f t="shared" si="17"/>
        <v>0</v>
      </c>
      <c r="BI151" s="142">
        <f t="shared" si="18"/>
        <v>0</v>
      </c>
      <c r="BJ151" s="16" t="s">
        <v>77</v>
      </c>
      <c r="BK151" s="142">
        <f t="shared" si="19"/>
        <v>0</v>
      </c>
      <c r="BL151" s="16" t="s">
        <v>190</v>
      </c>
      <c r="BM151" s="141" t="s">
        <v>4006</v>
      </c>
    </row>
    <row r="152" spans="2:65" s="1" customFormat="1" ht="24.2" customHeight="1">
      <c r="B152" s="31"/>
      <c r="C152" s="130" t="s">
        <v>655</v>
      </c>
      <c r="D152" s="130" t="s">
        <v>185</v>
      </c>
      <c r="E152" s="131" t="s">
        <v>4007</v>
      </c>
      <c r="F152" s="132" t="s">
        <v>4008</v>
      </c>
      <c r="G152" s="133" t="s">
        <v>286</v>
      </c>
      <c r="H152" s="134">
        <v>2</v>
      </c>
      <c r="I152" s="135"/>
      <c r="J152" s="136">
        <f t="shared" si="10"/>
        <v>0</v>
      </c>
      <c r="K152" s="132" t="s">
        <v>287</v>
      </c>
      <c r="L152" s="31"/>
      <c r="M152" s="137" t="s">
        <v>19</v>
      </c>
      <c r="N152" s="138" t="s">
        <v>41</v>
      </c>
      <c r="P152" s="139">
        <f t="shared" si="11"/>
        <v>0</v>
      </c>
      <c r="Q152" s="139">
        <v>0</v>
      </c>
      <c r="R152" s="139">
        <f t="shared" si="12"/>
        <v>0</v>
      </c>
      <c r="S152" s="139">
        <v>0</v>
      </c>
      <c r="T152" s="140">
        <f t="shared" si="13"/>
        <v>0</v>
      </c>
      <c r="AR152" s="141" t="s">
        <v>190</v>
      </c>
      <c r="AT152" s="141" t="s">
        <v>185</v>
      </c>
      <c r="AU152" s="141" t="s">
        <v>118</v>
      </c>
      <c r="AY152" s="16" t="s">
        <v>182</v>
      </c>
      <c r="BE152" s="142">
        <f t="shared" si="14"/>
        <v>0</v>
      </c>
      <c r="BF152" s="142">
        <f t="shared" si="15"/>
        <v>0</v>
      </c>
      <c r="BG152" s="142">
        <f t="shared" si="16"/>
        <v>0</v>
      </c>
      <c r="BH152" s="142">
        <f t="shared" si="17"/>
        <v>0</v>
      </c>
      <c r="BI152" s="142">
        <f t="shared" si="18"/>
        <v>0</v>
      </c>
      <c r="BJ152" s="16" t="s">
        <v>77</v>
      </c>
      <c r="BK152" s="142">
        <f t="shared" si="19"/>
        <v>0</v>
      </c>
      <c r="BL152" s="16" t="s">
        <v>190</v>
      </c>
      <c r="BM152" s="141" t="s">
        <v>4009</v>
      </c>
    </row>
    <row r="153" spans="2:65" s="1" customFormat="1" ht="16.5" customHeight="1">
      <c r="B153" s="31"/>
      <c r="C153" s="130" t="s">
        <v>660</v>
      </c>
      <c r="D153" s="130" t="s">
        <v>185</v>
      </c>
      <c r="E153" s="131" t="s">
        <v>4010</v>
      </c>
      <c r="F153" s="132" t="s">
        <v>3980</v>
      </c>
      <c r="G153" s="133" t="s">
        <v>286</v>
      </c>
      <c r="H153" s="134">
        <v>2</v>
      </c>
      <c r="I153" s="135"/>
      <c r="J153" s="136">
        <f t="shared" si="10"/>
        <v>0</v>
      </c>
      <c r="K153" s="132" t="s">
        <v>287</v>
      </c>
      <c r="L153" s="31"/>
      <c r="M153" s="137" t="s">
        <v>19</v>
      </c>
      <c r="N153" s="138" t="s">
        <v>41</v>
      </c>
      <c r="P153" s="139">
        <f t="shared" si="11"/>
        <v>0</v>
      </c>
      <c r="Q153" s="139">
        <v>0</v>
      </c>
      <c r="R153" s="139">
        <f t="shared" si="12"/>
        <v>0</v>
      </c>
      <c r="S153" s="139">
        <v>0</v>
      </c>
      <c r="T153" s="140">
        <f t="shared" si="13"/>
        <v>0</v>
      </c>
      <c r="AR153" s="141" t="s">
        <v>190</v>
      </c>
      <c r="AT153" s="141" t="s">
        <v>185</v>
      </c>
      <c r="AU153" s="141" t="s">
        <v>118</v>
      </c>
      <c r="AY153" s="16" t="s">
        <v>182</v>
      </c>
      <c r="BE153" s="142">
        <f t="shared" si="14"/>
        <v>0</v>
      </c>
      <c r="BF153" s="142">
        <f t="shared" si="15"/>
        <v>0</v>
      </c>
      <c r="BG153" s="142">
        <f t="shared" si="16"/>
        <v>0</v>
      </c>
      <c r="BH153" s="142">
        <f t="shared" si="17"/>
        <v>0</v>
      </c>
      <c r="BI153" s="142">
        <f t="shared" si="18"/>
        <v>0</v>
      </c>
      <c r="BJ153" s="16" t="s">
        <v>77</v>
      </c>
      <c r="BK153" s="142">
        <f t="shared" si="19"/>
        <v>0</v>
      </c>
      <c r="BL153" s="16" t="s">
        <v>190</v>
      </c>
      <c r="BM153" s="141" t="s">
        <v>4011</v>
      </c>
    </row>
    <row r="154" spans="2:65" s="1" customFormat="1" ht="24.2" customHeight="1">
      <c r="B154" s="31"/>
      <c r="C154" s="130" t="s">
        <v>665</v>
      </c>
      <c r="D154" s="130" t="s">
        <v>185</v>
      </c>
      <c r="E154" s="131" t="s">
        <v>4012</v>
      </c>
      <c r="F154" s="132" t="s">
        <v>4013</v>
      </c>
      <c r="G154" s="133" t="s">
        <v>286</v>
      </c>
      <c r="H154" s="134">
        <v>6</v>
      </c>
      <c r="I154" s="135"/>
      <c r="J154" s="136">
        <f t="shared" si="10"/>
        <v>0</v>
      </c>
      <c r="K154" s="132" t="s">
        <v>287</v>
      </c>
      <c r="L154" s="31"/>
      <c r="M154" s="137" t="s">
        <v>19</v>
      </c>
      <c r="N154" s="138" t="s">
        <v>41</v>
      </c>
      <c r="P154" s="139">
        <f t="shared" si="11"/>
        <v>0</v>
      </c>
      <c r="Q154" s="139">
        <v>0</v>
      </c>
      <c r="R154" s="139">
        <f t="shared" si="12"/>
        <v>0</v>
      </c>
      <c r="S154" s="139">
        <v>0</v>
      </c>
      <c r="T154" s="140">
        <f t="shared" si="13"/>
        <v>0</v>
      </c>
      <c r="AR154" s="141" t="s">
        <v>190</v>
      </c>
      <c r="AT154" s="141" t="s">
        <v>185</v>
      </c>
      <c r="AU154" s="141" t="s">
        <v>118</v>
      </c>
      <c r="AY154" s="16" t="s">
        <v>182</v>
      </c>
      <c r="BE154" s="142">
        <f t="shared" si="14"/>
        <v>0</v>
      </c>
      <c r="BF154" s="142">
        <f t="shared" si="15"/>
        <v>0</v>
      </c>
      <c r="BG154" s="142">
        <f t="shared" si="16"/>
        <v>0</v>
      </c>
      <c r="BH154" s="142">
        <f t="shared" si="17"/>
        <v>0</v>
      </c>
      <c r="BI154" s="142">
        <f t="shared" si="18"/>
        <v>0</v>
      </c>
      <c r="BJ154" s="16" t="s">
        <v>77</v>
      </c>
      <c r="BK154" s="142">
        <f t="shared" si="19"/>
        <v>0</v>
      </c>
      <c r="BL154" s="16" t="s">
        <v>190</v>
      </c>
      <c r="BM154" s="141" t="s">
        <v>4014</v>
      </c>
    </row>
    <row r="155" spans="2:65" s="1" customFormat="1" ht="16.5" customHeight="1">
      <c r="B155" s="31"/>
      <c r="C155" s="130" t="s">
        <v>670</v>
      </c>
      <c r="D155" s="130" t="s">
        <v>185</v>
      </c>
      <c r="E155" s="131" t="s">
        <v>4015</v>
      </c>
      <c r="F155" s="132" t="s">
        <v>3918</v>
      </c>
      <c r="G155" s="133" t="s">
        <v>286</v>
      </c>
      <c r="H155" s="134">
        <v>6</v>
      </c>
      <c r="I155" s="135"/>
      <c r="J155" s="136">
        <f t="shared" si="10"/>
        <v>0</v>
      </c>
      <c r="K155" s="132" t="s">
        <v>287</v>
      </c>
      <c r="L155" s="31"/>
      <c r="M155" s="137" t="s">
        <v>19</v>
      </c>
      <c r="N155" s="138" t="s">
        <v>41</v>
      </c>
      <c r="P155" s="139">
        <f t="shared" si="11"/>
        <v>0</v>
      </c>
      <c r="Q155" s="139">
        <v>0</v>
      </c>
      <c r="R155" s="139">
        <f t="shared" si="12"/>
        <v>0</v>
      </c>
      <c r="S155" s="139">
        <v>0</v>
      </c>
      <c r="T155" s="140">
        <f t="shared" si="13"/>
        <v>0</v>
      </c>
      <c r="AR155" s="141" t="s">
        <v>190</v>
      </c>
      <c r="AT155" s="141" t="s">
        <v>185</v>
      </c>
      <c r="AU155" s="141" t="s">
        <v>118</v>
      </c>
      <c r="AY155" s="16" t="s">
        <v>182</v>
      </c>
      <c r="BE155" s="142">
        <f t="shared" si="14"/>
        <v>0</v>
      </c>
      <c r="BF155" s="142">
        <f t="shared" si="15"/>
        <v>0</v>
      </c>
      <c r="BG155" s="142">
        <f t="shared" si="16"/>
        <v>0</v>
      </c>
      <c r="BH155" s="142">
        <f t="shared" si="17"/>
        <v>0</v>
      </c>
      <c r="BI155" s="142">
        <f t="shared" si="18"/>
        <v>0</v>
      </c>
      <c r="BJ155" s="16" t="s">
        <v>77</v>
      </c>
      <c r="BK155" s="142">
        <f t="shared" si="19"/>
        <v>0</v>
      </c>
      <c r="BL155" s="16" t="s">
        <v>190</v>
      </c>
      <c r="BM155" s="141" t="s">
        <v>4016</v>
      </c>
    </row>
    <row r="156" spans="2:65" s="1" customFormat="1" ht="66.75" customHeight="1">
      <c r="B156" s="31"/>
      <c r="C156" s="130" t="s">
        <v>676</v>
      </c>
      <c r="D156" s="130" t="s">
        <v>185</v>
      </c>
      <c r="E156" s="131" t="s">
        <v>4017</v>
      </c>
      <c r="F156" s="132" t="s">
        <v>4018</v>
      </c>
      <c r="G156" s="133" t="s">
        <v>286</v>
      </c>
      <c r="H156" s="134">
        <v>3</v>
      </c>
      <c r="I156" s="135"/>
      <c r="J156" s="136">
        <f t="shared" si="10"/>
        <v>0</v>
      </c>
      <c r="K156" s="132" t="s">
        <v>287</v>
      </c>
      <c r="L156" s="31"/>
      <c r="M156" s="137" t="s">
        <v>19</v>
      </c>
      <c r="N156" s="138" t="s">
        <v>41</v>
      </c>
      <c r="P156" s="139">
        <f t="shared" si="11"/>
        <v>0</v>
      </c>
      <c r="Q156" s="139">
        <v>0</v>
      </c>
      <c r="R156" s="139">
        <f t="shared" si="12"/>
        <v>0</v>
      </c>
      <c r="S156" s="139">
        <v>0</v>
      </c>
      <c r="T156" s="140">
        <f t="shared" si="13"/>
        <v>0</v>
      </c>
      <c r="AR156" s="141" t="s">
        <v>190</v>
      </c>
      <c r="AT156" s="141" t="s">
        <v>185</v>
      </c>
      <c r="AU156" s="141" t="s">
        <v>118</v>
      </c>
      <c r="AY156" s="16" t="s">
        <v>182</v>
      </c>
      <c r="BE156" s="142">
        <f t="shared" si="14"/>
        <v>0</v>
      </c>
      <c r="BF156" s="142">
        <f t="shared" si="15"/>
        <v>0</v>
      </c>
      <c r="BG156" s="142">
        <f t="shared" si="16"/>
        <v>0</v>
      </c>
      <c r="BH156" s="142">
        <f t="shared" si="17"/>
        <v>0</v>
      </c>
      <c r="BI156" s="142">
        <f t="shared" si="18"/>
        <v>0</v>
      </c>
      <c r="BJ156" s="16" t="s">
        <v>77</v>
      </c>
      <c r="BK156" s="142">
        <f t="shared" si="19"/>
        <v>0</v>
      </c>
      <c r="BL156" s="16" t="s">
        <v>190</v>
      </c>
      <c r="BM156" s="141" t="s">
        <v>4019</v>
      </c>
    </row>
    <row r="157" spans="2:65" s="1" customFormat="1" ht="16.5" customHeight="1">
      <c r="B157" s="31"/>
      <c r="C157" s="130" t="s">
        <v>682</v>
      </c>
      <c r="D157" s="130" t="s">
        <v>185</v>
      </c>
      <c r="E157" s="131" t="s">
        <v>4020</v>
      </c>
      <c r="F157" s="132" t="s">
        <v>4021</v>
      </c>
      <c r="G157" s="133" t="s">
        <v>286</v>
      </c>
      <c r="H157" s="134">
        <v>3</v>
      </c>
      <c r="I157" s="135"/>
      <c r="J157" s="136">
        <f t="shared" si="10"/>
        <v>0</v>
      </c>
      <c r="K157" s="132" t="s">
        <v>287</v>
      </c>
      <c r="L157" s="31"/>
      <c r="M157" s="137" t="s">
        <v>19</v>
      </c>
      <c r="N157" s="138" t="s">
        <v>41</v>
      </c>
      <c r="P157" s="139">
        <f t="shared" si="11"/>
        <v>0</v>
      </c>
      <c r="Q157" s="139">
        <v>0</v>
      </c>
      <c r="R157" s="139">
        <f t="shared" si="12"/>
        <v>0</v>
      </c>
      <c r="S157" s="139">
        <v>0</v>
      </c>
      <c r="T157" s="140">
        <f t="shared" si="13"/>
        <v>0</v>
      </c>
      <c r="AR157" s="141" t="s">
        <v>190</v>
      </c>
      <c r="AT157" s="141" t="s">
        <v>185</v>
      </c>
      <c r="AU157" s="141" t="s">
        <v>118</v>
      </c>
      <c r="AY157" s="16" t="s">
        <v>182</v>
      </c>
      <c r="BE157" s="142">
        <f t="shared" si="14"/>
        <v>0</v>
      </c>
      <c r="BF157" s="142">
        <f t="shared" si="15"/>
        <v>0</v>
      </c>
      <c r="BG157" s="142">
        <f t="shared" si="16"/>
        <v>0</v>
      </c>
      <c r="BH157" s="142">
        <f t="shared" si="17"/>
        <v>0</v>
      </c>
      <c r="BI157" s="142">
        <f t="shared" si="18"/>
        <v>0</v>
      </c>
      <c r="BJ157" s="16" t="s">
        <v>77</v>
      </c>
      <c r="BK157" s="142">
        <f t="shared" si="19"/>
        <v>0</v>
      </c>
      <c r="BL157" s="16" t="s">
        <v>190</v>
      </c>
      <c r="BM157" s="141" t="s">
        <v>4022</v>
      </c>
    </row>
    <row r="158" spans="2:65" s="1" customFormat="1" ht="62.65" customHeight="1">
      <c r="B158" s="31"/>
      <c r="C158" s="130" t="s">
        <v>689</v>
      </c>
      <c r="D158" s="130" t="s">
        <v>185</v>
      </c>
      <c r="E158" s="131" t="s">
        <v>4023</v>
      </c>
      <c r="F158" s="132" t="s">
        <v>4024</v>
      </c>
      <c r="G158" s="133" t="s">
        <v>286</v>
      </c>
      <c r="H158" s="134">
        <v>1</v>
      </c>
      <c r="I158" s="135"/>
      <c r="J158" s="136">
        <f t="shared" si="10"/>
        <v>0</v>
      </c>
      <c r="K158" s="132" t="s">
        <v>287</v>
      </c>
      <c r="L158" s="31"/>
      <c r="M158" s="137" t="s">
        <v>19</v>
      </c>
      <c r="N158" s="138" t="s">
        <v>41</v>
      </c>
      <c r="P158" s="139">
        <f t="shared" si="11"/>
        <v>0</v>
      </c>
      <c r="Q158" s="139">
        <v>0</v>
      </c>
      <c r="R158" s="139">
        <f t="shared" si="12"/>
        <v>0</v>
      </c>
      <c r="S158" s="139">
        <v>0</v>
      </c>
      <c r="T158" s="140">
        <f t="shared" si="13"/>
        <v>0</v>
      </c>
      <c r="AR158" s="141" t="s">
        <v>190</v>
      </c>
      <c r="AT158" s="141" t="s">
        <v>185</v>
      </c>
      <c r="AU158" s="141" t="s">
        <v>118</v>
      </c>
      <c r="AY158" s="16" t="s">
        <v>182</v>
      </c>
      <c r="BE158" s="142">
        <f t="shared" si="14"/>
        <v>0</v>
      </c>
      <c r="BF158" s="142">
        <f t="shared" si="15"/>
        <v>0</v>
      </c>
      <c r="BG158" s="142">
        <f t="shared" si="16"/>
        <v>0</v>
      </c>
      <c r="BH158" s="142">
        <f t="shared" si="17"/>
        <v>0</v>
      </c>
      <c r="BI158" s="142">
        <f t="shared" si="18"/>
        <v>0</v>
      </c>
      <c r="BJ158" s="16" t="s">
        <v>77</v>
      </c>
      <c r="BK158" s="142">
        <f t="shared" si="19"/>
        <v>0</v>
      </c>
      <c r="BL158" s="16" t="s">
        <v>190</v>
      </c>
      <c r="BM158" s="141" t="s">
        <v>4025</v>
      </c>
    </row>
    <row r="159" spans="2:65" s="1" customFormat="1" ht="16.5" customHeight="1">
      <c r="B159" s="31"/>
      <c r="C159" s="130" t="s">
        <v>694</v>
      </c>
      <c r="D159" s="130" t="s">
        <v>185</v>
      </c>
      <c r="E159" s="131" t="s">
        <v>4026</v>
      </c>
      <c r="F159" s="132" t="s">
        <v>4021</v>
      </c>
      <c r="G159" s="133" t="s">
        <v>286</v>
      </c>
      <c r="H159" s="134">
        <v>1</v>
      </c>
      <c r="I159" s="135"/>
      <c r="J159" s="136">
        <f t="shared" si="10"/>
        <v>0</v>
      </c>
      <c r="K159" s="132" t="s">
        <v>287</v>
      </c>
      <c r="L159" s="31"/>
      <c r="M159" s="137" t="s">
        <v>19</v>
      </c>
      <c r="N159" s="138" t="s">
        <v>41</v>
      </c>
      <c r="P159" s="139">
        <f t="shared" si="11"/>
        <v>0</v>
      </c>
      <c r="Q159" s="139">
        <v>0</v>
      </c>
      <c r="R159" s="139">
        <f t="shared" si="12"/>
        <v>0</v>
      </c>
      <c r="S159" s="139">
        <v>0</v>
      </c>
      <c r="T159" s="140">
        <f t="shared" si="13"/>
        <v>0</v>
      </c>
      <c r="AR159" s="141" t="s">
        <v>190</v>
      </c>
      <c r="AT159" s="141" t="s">
        <v>185</v>
      </c>
      <c r="AU159" s="141" t="s">
        <v>118</v>
      </c>
      <c r="AY159" s="16" t="s">
        <v>182</v>
      </c>
      <c r="BE159" s="142">
        <f t="shared" si="14"/>
        <v>0</v>
      </c>
      <c r="BF159" s="142">
        <f t="shared" si="15"/>
        <v>0</v>
      </c>
      <c r="BG159" s="142">
        <f t="shared" si="16"/>
        <v>0</v>
      </c>
      <c r="BH159" s="142">
        <f t="shared" si="17"/>
        <v>0</v>
      </c>
      <c r="BI159" s="142">
        <f t="shared" si="18"/>
        <v>0</v>
      </c>
      <c r="BJ159" s="16" t="s">
        <v>77</v>
      </c>
      <c r="BK159" s="142">
        <f t="shared" si="19"/>
        <v>0</v>
      </c>
      <c r="BL159" s="16" t="s">
        <v>190</v>
      </c>
      <c r="BM159" s="141" t="s">
        <v>4027</v>
      </c>
    </row>
    <row r="160" spans="2:65" s="1" customFormat="1" ht="62.65" customHeight="1">
      <c r="B160" s="31"/>
      <c r="C160" s="130" t="s">
        <v>699</v>
      </c>
      <c r="D160" s="130" t="s">
        <v>185</v>
      </c>
      <c r="E160" s="131" t="s">
        <v>4028</v>
      </c>
      <c r="F160" s="132" t="s">
        <v>4029</v>
      </c>
      <c r="G160" s="133" t="s">
        <v>286</v>
      </c>
      <c r="H160" s="134">
        <v>1</v>
      </c>
      <c r="I160" s="135"/>
      <c r="J160" s="136">
        <f t="shared" si="10"/>
        <v>0</v>
      </c>
      <c r="K160" s="132" t="s">
        <v>287</v>
      </c>
      <c r="L160" s="31"/>
      <c r="M160" s="137" t="s">
        <v>19</v>
      </c>
      <c r="N160" s="138" t="s">
        <v>41</v>
      </c>
      <c r="P160" s="139">
        <f t="shared" si="11"/>
        <v>0</v>
      </c>
      <c r="Q160" s="139">
        <v>0</v>
      </c>
      <c r="R160" s="139">
        <f t="shared" si="12"/>
        <v>0</v>
      </c>
      <c r="S160" s="139">
        <v>0</v>
      </c>
      <c r="T160" s="140">
        <f t="shared" si="13"/>
        <v>0</v>
      </c>
      <c r="AR160" s="141" t="s">
        <v>190</v>
      </c>
      <c r="AT160" s="141" t="s">
        <v>185</v>
      </c>
      <c r="AU160" s="141" t="s">
        <v>118</v>
      </c>
      <c r="AY160" s="16" t="s">
        <v>182</v>
      </c>
      <c r="BE160" s="142">
        <f t="shared" si="14"/>
        <v>0</v>
      </c>
      <c r="BF160" s="142">
        <f t="shared" si="15"/>
        <v>0</v>
      </c>
      <c r="BG160" s="142">
        <f t="shared" si="16"/>
        <v>0</v>
      </c>
      <c r="BH160" s="142">
        <f t="shared" si="17"/>
        <v>0</v>
      </c>
      <c r="BI160" s="142">
        <f t="shared" si="18"/>
        <v>0</v>
      </c>
      <c r="BJ160" s="16" t="s">
        <v>77</v>
      </c>
      <c r="BK160" s="142">
        <f t="shared" si="19"/>
        <v>0</v>
      </c>
      <c r="BL160" s="16" t="s">
        <v>190</v>
      </c>
      <c r="BM160" s="141" t="s">
        <v>4030</v>
      </c>
    </row>
    <row r="161" spans="2:65" s="1" customFormat="1" ht="16.5" customHeight="1">
      <c r="B161" s="31"/>
      <c r="C161" s="130" t="s">
        <v>496</v>
      </c>
      <c r="D161" s="130" t="s">
        <v>185</v>
      </c>
      <c r="E161" s="131" t="s">
        <v>4031</v>
      </c>
      <c r="F161" s="132" t="s">
        <v>4021</v>
      </c>
      <c r="G161" s="133" t="s">
        <v>286</v>
      </c>
      <c r="H161" s="134">
        <v>1</v>
      </c>
      <c r="I161" s="135"/>
      <c r="J161" s="136">
        <f t="shared" si="10"/>
        <v>0</v>
      </c>
      <c r="K161" s="132" t="s">
        <v>287</v>
      </c>
      <c r="L161" s="31"/>
      <c r="M161" s="137" t="s">
        <v>19</v>
      </c>
      <c r="N161" s="138" t="s">
        <v>41</v>
      </c>
      <c r="P161" s="139">
        <f t="shared" si="11"/>
        <v>0</v>
      </c>
      <c r="Q161" s="139">
        <v>0</v>
      </c>
      <c r="R161" s="139">
        <f t="shared" si="12"/>
        <v>0</v>
      </c>
      <c r="S161" s="139">
        <v>0</v>
      </c>
      <c r="T161" s="140">
        <f t="shared" si="13"/>
        <v>0</v>
      </c>
      <c r="AR161" s="141" t="s">
        <v>190</v>
      </c>
      <c r="AT161" s="141" t="s">
        <v>185</v>
      </c>
      <c r="AU161" s="141" t="s">
        <v>118</v>
      </c>
      <c r="AY161" s="16" t="s">
        <v>182</v>
      </c>
      <c r="BE161" s="142">
        <f t="shared" si="14"/>
        <v>0</v>
      </c>
      <c r="BF161" s="142">
        <f t="shared" si="15"/>
        <v>0</v>
      </c>
      <c r="BG161" s="142">
        <f t="shared" si="16"/>
        <v>0</v>
      </c>
      <c r="BH161" s="142">
        <f t="shared" si="17"/>
        <v>0</v>
      </c>
      <c r="BI161" s="142">
        <f t="shared" si="18"/>
        <v>0</v>
      </c>
      <c r="BJ161" s="16" t="s">
        <v>77</v>
      </c>
      <c r="BK161" s="142">
        <f t="shared" si="19"/>
        <v>0</v>
      </c>
      <c r="BL161" s="16" t="s">
        <v>190</v>
      </c>
      <c r="BM161" s="141" t="s">
        <v>4032</v>
      </c>
    </row>
    <row r="162" spans="2:65" s="1" customFormat="1" ht="24.2" customHeight="1">
      <c r="B162" s="31"/>
      <c r="C162" s="130" t="s">
        <v>708</v>
      </c>
      <c r="D162" s="130" t="s">
        <v>185</v>
      </c>
      <c r="E162" s="131" t="s">
        <v>4033</v>
      </c>
      <c r="F162" s="132" t="s">
        <v>4034</v>
      </c>
      <c r="G162" s="133" t="s">
        <v>286</v>
      </c>
      <c r="H162" s="134">
        <v>4</v>
      </c>
      <c r="I162" s="135"/>
      <c r="J162" s="136">
        <f t="shared" si="10"/>
        <v>0</v>
      </c>
      <c r="K162" s="132" t="s">
        <v>287</v>
      </c>
      <c r="L162" s="31"/>
      <c r="M162" s="137" t="s">
        <v>19</v>
      </c>
      <c r="N162" s="138" t="s">
        <v>41</v>
      </c>
      <c r="P162" s="139">
        <f t="shared" si="11"/>
        <v>0</v>
      </c>
      <c r="Q162" s="139">
        <v>0</v>
      </c>
      <c r="R162" s="139">
        <f t="shared" si="12"/>
        <v>0</v>
      </c>
      <c r="S162" s="139">
        <v>0</v>
      </c>
      <c r="T162" s="140">
        <f t="shared" si="13"/>
        <v>0</v>
      </c>
      <c r="AR162" s="141" t="s">
        <v>190</v>
      </c>
      <c r="AT162" s="141" t="s">
        <v>185</v>
      </c>
      <c r="AU162" s="141" t="s">
        <v>118</v>
      </c>
      <c r="AY162" s="16" t="s">
        <v>182</v>
      </c>
      <c r="BE162" s="142">
        <f t="shared" si="14"/>
        <v>0</v>
      </c>
      <c r="BF162" s="142">
        <f t="shared" si="15"/>
        <v>0</v>
      </c>
      <c r="BG162" s="142">
        <f t="shared" si="16"/>
        <v>0</v>
      </c>
      <c r="BH162" s="142">
        <f t="shared" si="17"/>
        <v>0</v>
      </c>
      <c r="BI162" s="142">
        <f t="shared" si="18"/>
        <v>0</v>
      </c>
      <c r="BJ162" s="16" t="s">
        <v>77</v>
      </c>
      <c r="BK162" s="142">
        <f t="shared" si="19"/>
        <v>0</v>
      </c>
      <c r="BL162" s="16" t="s">
        <v>190</v>
      </c>
      <c r="BM162" s="141" t="s">
        <v>4035</v>
      </c>
    </row>
    <row r="163" spans="2:65" s="1" customFormat="1" ht="16.5" customHeight="1">
      <c r="B163" s="31"/>
      <c r="C163" s="130" t="s">
        <v>715</v>
      </c>
      <c r="D163" s="130" t="s">
        <v>185</v>
      </c>
      <c r="E163" s="131" t="s">
        <v>4036</v>
      </c>
      <c r="F163" s="132" t="s">
        <v>4037</v>
      </c>
      <c r="G163" s="133" t="s">
        <v>286</v>
      </c>
      <c r="H163" s="134">
        <v>4</v>
      </c>
      <c r="I163" s="135"/>
      <c r="J163" s="136">
        <f t="shared" si="10"/>
        <v>0</v>
      </c>
      <c r="K163" s="132" t="s">
        <v>287</v>
      </c>
      <c r="L163" s="31"/>
      <c r="M163" s="137" t="s">
        <v>19</v>
      </c>
      <c r="N163" s="138" t="s">
        <v>41</v>
      </c>
      <c r="P163" s="139">
        <f t="shared" si="11"/>
        <v>0</v>
      </c>
      <c r="Q163" s="139">
        <v>0</v>
      </c>
      <c r="R163" s="139">
        <f t="shared" si="12"/>
        <v>0</v>
      </c>
      <c r="S163" s="139">
        <v>0</v>
      </c>
      <c r="T163" s="140">
        <f t="shared" si="13"/>
        <v>0</v>
      </c>
      <c r="AR163" s="141" t="s">
        <v>190</v>
      </c>
      <c r="AT163" s="141" t="s">
        <v>185</v>
      </c>
      <c r="AU163" s="141" t="s">
        <v>118</v>
      </c>
      <c r="AY163" s="16" t="s">
        <v>182</v>
      </c>
      <c r="BE163" s="142">
        <f t="shared" si="14"/>
        <v>0</v>
      </c>
      <c r="BF163" s="142">
        <f t="shared" si="15"/>
        <v>0</v>
      </c>
      <c r="BG163" s="142">
        <f t="shared" si="16"/>
        <v>0</v>
      </c>
      <c r="BH163" s="142">
        <f t="shared" si="17"/>
        <v>0</v>
      </c>
      <c r="BI163" s="142">
        <f t="shared" si="18"/>
        <v>0</v>
      </c>
      <c r="BJ163" s="16" t="s">
        <v>77</v>
      </c>
      <c r="BK163" s="142">
        <f t="shared" si="19"/>
        <v>0</v>
      </c>
      <c r="BL163" s="16" t="s">
        <v>190</v>
      </c>
      <c r="BM163" s="141" t="s">
        <v>4038</v>
      </c>
    </row>
    <row r="164" spans="2:65" s="1" customFormat="1" ht="24.2" customHeight="1">
      <c r="B164" s="31"/>
      <c r="C164" s="130" t="s">
        <v>720</v>
      </c>
      <c r="D164" s="130" t="s">
        <v>185</v>
      </c>
      <c r="E164" s="131" t="s">
        <v>4039</v>
      </c>
      <c r="F164" s="132" t="s">
        <v>4040</v>
      </c>
      <c r="G164" s="133" t="s">
        <v>286</v>
      </c>
      <c r="H164" s="134">
        <v>21</v>
      </c>
      <c r="I164" s="135"/>
      <c r="J164" s="136">
        <f t="shared" si="10"/>
        <v>0</v>
      </c>
      <c r="K164" s="132" t="s">
        <v>287</v>
      </c>
      <c r="L164" s="31"/>
      <c r="M164" s="137" t="s">
        <v>19</v>
      </c>
      <c r="N164" s="138" t="s">
        <v>41</v>
      </c>
      <c r="P164" s="139">
        <f t="shared" si="11"/>
        <v>0</v>
      </c>
      <c r="Q164" s="139">
        <v>0</v>
      </c>
      <c r="R164" s="139">
        <f t="shared" si="12"/>
        <v>0</v>
      </c>
      <c r="S164" s="139">
        <v>0</v>
      </c>
      <c r="T164" s="140">
        <f t="shared" si="13"/>
        <v>0</v>
      </c>
      <c r="AR164" s="141" t="s">
        <v>190</v>
      </c>
      <c r="AT164" s="141" t="s">
        <v>185</v>
      </c>
      <c r="AU164" s="141" t="s">
        <v>118</v>
      </c>
      <c r="AY164" s="16" t="s">
        <v>182</v>
      </c>
      <c r="BE164" s="142">
        <f t="shared" si="14"/>
        <v>0</v>
      </c>
      <c r="BF164" s="142">
        <f t="shared" si="15"/>
        <v>0</v>
      </c>
      <c r="BG164" s="142">
        <f t="shared" si="16"/>
        <v>0</v>
      </c>
      <c r="BH164" s="142">
        <f t="shared" si="17"/>
        <v>0</v>
      </c>
      <c r="BI164" s="142">
        <f t="shared" si="18"/>
        <v>0</v>
      </c>
      <c r="BJ164" s="16" t="s">
        <v>77</v>
      </c>
      <c r="BK164" s="142">
        <f t="shared" si="19"/>
        <v>0</v>
      </c>
      <c r="BL164" s="16" t="s">
        <v>190</v>
      </c>
      <c r="BM164" s="141" t="s">
        <v>4041</v>
      </c>
    </row>
    <row r="165" spans="2:65" s="1" customFormat="1" ht="16.5" customHeight="1">
      <c r="B165" s="31"/>
      <c r="C165" s="130" t="s">
        <v>722</v>
      </c>
      <c r="D165" s="130" t="s">
        <v>185</v>
      </c>
      <c r="E165" s="131" t="s">
        <v>4042</v>
      </c>
      <c r="F165" s="132" t="s">
        <v>4037</v>
      </c>
      <c r="G165" s="133" t="s">
        <v>286</v>
      </c>
      <c r="H165" s="134">
        <v>21</v>
      </c>
      <c r="I165" s="135"/>
      <c r="J165" s="136">
        <f t="shared" si="10"/>
        <v>0</v>
      </c>
      <c r="K165" s="132" t="s">
        <v>287</v>
      </c>
      <c r="L165" s="31"/>
      <c r="M165" s="137" t="s">
        <v>19</v>
      </c>
      <c r="N165" s="138" t="s">
        <v>41</v>
      </c>
      <c r="P165" s="139">
        <f t="shared" si="11"/>
        <v>0</v>
      </c>
      <c r="Q165" s="139">
        <v>0</v>
      </c>
      <c r="R165" s="139">
        <f t="shared" si="12"/>
        <v>0</v>
      </c>
      <c r="S165" s="139">
        <v>0</v>
      </c>
      <c r="T165" s="140">
        <f t="shared" si="13"/>
        <v>0</v>
      </c>
      <c r="AR165" s="141" t="s">
        <v>190</v>
      </c>
      <c r="AT165" s="141" t="s">
        <v>185</v>
      </c>
      <c r="AU165" s="141" t="s">
        <v>118</v>
      </c>
      <c r="AY165" s="16" t="s">
        <v>182</v>
      </c>
      <c r="BE165" s="142">
        <f t="shared" si="14"/>
        <v>0</v>
      </c>
      <c r="BF165" s="142">
        <f t="shared" si="15"/>
        <v>0</v>
      </c>
      <c r="BG165" s="142">
        <f t="shared" si="16"/>
        <v>0</v>
      </c>
      <c r="BH165" s="142">
        <f t="shared" si="17"/>
        <v>0</v>
      </c>
      <c r="BI165" s="142">
        <f t="shared" si="18"/>
        <v>0</v>
      </c>
      <c r="BJ165" s="16" t="s">
        <v>77</v>
      </c>
      <c r="BK165" s="142">
        <f t="shared" si="19"/>
        <v>0</v>
      </c>
      <c r="BL165" s="16" t="s">
        <v>190</v>
      </c>
      <c r="BM165" s="141" t="s">
        <v>4043</v>
      </c>
    </row>
    <row r="166" spans="2:65" s="1" customFormat="1" ht="24.2" customHeight="1">
      <c r="B166" s="31"/>
      <c r="C166" s="130" t="s">
        <v>724</v>
      </c>
      <c r="D166" s="130" t="s">
        <v>185</v>
      </c>
      <c r="E166" s="131" t="s">
        <v>4044</v>
      </c>
      <c r="F166" s="132" t="s">
        <v>4045</v>
      </c>
      <c r="G166" s="133" t="s">
        <v>286</v>
      </c>
      <c r="H166" s="134">
        <v>4</v>
      </c>
      <c r="I166" s="135"/>
      <c r="J166" s="136">
        <f t="shared" si="10"/>
        <v>0</v>
      </c>
      <c r="K166" s="132" t="s">
        <v>287</v>
      </c>
      <c r="L166" s="31"/>
      <c r="M166" s="137" t="s">
        <v>19</v>
      </c>
      <c r="N166" s="138" t="s">
        <v>41</v>
      </c>
      <c r="P166" s="139">
        <f t="shared" si="11"/>
        <v>0</v>
      </c>
      <c r="Q166" s="139">
        <v>0</v>
      </c>
      <c r="R166" s="139">
        <f t="shared" si="12"/>
        <v>0</v>
      </c>
      <c r="S166" s="139">
        <v>0</v>
      </c>
      <c r="T166" s="140">
        <f t="shared" si="13"/>
        <v>0</v>
      </c>
      <c r="AR166" s="141" t="s">
        <v>190</v>
      </c>
      <c r="AT166" s="141" t="s">
        <v>185</v>
      </c>
      <c r="AU166" s="141" t="s">
        <v>118</v>
      </c>
      <c r="AY166" s="16" t="s">
        <v>182</v>
      </c>
      <c r="BE166" s="142">
        <f t="shared" si="14"/>
        <v>0</v>
      </c>
      <c r="BF166" s="142">
        <f t="shared" si="15"/>
        <v>0</v>
      </c>
      <c r="BG166" s="142">
        <f t="shared" si="16"/>
        <v>0</v>
      </c>
      <c r="BH166" s="142">
        <f t="shared" si="17"/>
        <v>0</v>
      </c>
      <c r="BI166" s="142">
        <f t="shared" si="18"/>
        <v>0</v>
      </c>
      <c r="BJ166" s="16" t="s">
        <v>77</v>
      </c>
      <c r="BK166" s="142">
        <f t="shared" si="19"/>
        <v>0</v>
      </c>
      <c r="BL166" s="16" t="s">
        <v>190</v>
      </c>
      <c r="BM166" s="141" t="s">
        <v>4046</v>
      </c>
    </row>
    <row r="167" spans="2:65" s="1" customFormat="1" ht="16.5" customHeight="1">
      <c r="B167" s="31"/>
      <c r="C167" s="130" t="s">
        <v>727</v>
      </c>
      <c r="D167" s="130" t="s">
        <v>185</v>
      </c>
      <c r="E167" s="131" t="s">
        <v>4047</v>
      </c>
      <c r="F167" s="132" t="s">
        <v>4048</v>
      </c>
      <c r="G167" s="133" t="s">
        <v>286</v>
      </c>
      <c r="H167" s="134">
        <v>4</v>
      </c>
      <c r="I167" s="135"/>
      <c r="J167" s="136">
        <f t="shared" si="10"/>
        <v>0</v>
      </c>
      <c r="K167" s="132" t="s">
        <v>287</v>
      </c>
      <c r="L167" s="31"/>
      <c r="M167" s="137" t="s">
        <v>19</v>
      </c>
      <c r="N167" s="138" t="s">
        <v>41</v>
      </c>
      <c r="P167" s="139">
        <f t="shared" si="11"/>
        <v>0</v>
      </c>
      <c r="Q167" s="139">
        <v>0</v>
      </c>
      <c r="R167" s="139">
        <f t="shared" si="12"/>
        <v>0</v>
      </c>
      <c r="S167" s="139">
        <v>0</v>
      </c>
      <c r="T167" s="140">
        <f t="shared" si="13"/>
        <v>0</v>
      </c>
      <c r="AR167" s="141" t="s">
        <v>190</v>
      </c>
      <c r="AT167" s="141" t="s">
        <v>185</v>
      </c>
      <c r="AU167" s="141" t="s">
        <v>118</v>
      </c>
      <c r="AY167" s="16" t="s">
        <v>182</v>
      </c>
      <c r="BE167" s="142">
        <f t="shared" si="14"/>
        <v>0</v>
      </c>
      <c r="BF167" s="142">
        <f t="shared" si="15"/>
        <v>0</v>
      </c>
      <c r="BG167" s="142">
        <f t="shared" si="16"/>
        <v>0</v>
      </c>
      <c r="BH167" s="142">
        <f t="shared" si="17"/>
        <v>0</v>
      </c>
      <c r="BI167" s="142">
        <f t="shared" si="18"/>
        <v>0</v>
      </c>
      <c r="BJ167" s="16" t="s">
        <v>77</v>
      </c>
      <c r="BK167" s="142">
        <f t="shared" si="19"/>
        <v>0</v>
      </c>
      <c r="BL167" s="16" t="s">
        <v>190</v>
      </c>
      <c r="BM167" s="141" t="s">
        <v>4049</v>
      </c>
    </row>
    <row r="168" spans="2:65" s="1" customFormat="1" ht="24.2" customHeight="1">
      <c r="B168" s="31"/>
      <c r="C168" s="130" t="s">
        <v>729</v>
      </c>
      <c r="D168" s="130" t="s">
        <v>185</v>
      </c>
      <c r="E168" s="131" t="s">
        <v>4050</v>
      </c>
      <c r="F168" s="132" t="s">
        <v>4051</v>
      </c>
      <c r="G168" s="133" t="s">
        <v>286</v>
      </c>
      <c r="H168" s="134">
        <v>21</v>
      </c>
      <c r="I168" s="135"/>
      <c r="J168" s="136">
        <f t="shared" si="10"/>
        <v>0</v>
      </c>
      <c r="K168" s="132" t="s">
        <v>287</v>
      </c>
      <c r="L168" s="31"/>
      <c r="M168" s="137" t="s">
        <v>19</v>
      </c>
      <c r="N168" s="138" t="s">
        <v>41</v>
      </c>
      <c r="P168" s="139">
        <f t="shared" si="11"/>
        <v>0</v>
      </c>
      <c r="Q168" s="139">
        <v>0</v>
      </c>
      <c r="R168" s="139">
        <f t="shared" si="12"/>
        <v>0</v>
      </c>
      <c r="S168" s="139">
        <v>0</v>
      </c>
      <c r="T168" s="140">
        <f t="shared" si="13"/>
        <v>0</v>
      </c>
      <c r="AR168" s="141" t="s">
        <v>190</v>
      </c>
      <c r="AT168" s="141" t="s">
        <v>185</v>
      </c>
      <c r="AU168" s="141" t="s">
        <v>118</v>
      </c>
      <c r="AY168" s="16" t="s">
        <v>182</v>
      </c>
      <c r="BE168" s="142">
        <f t="shared" si="14"/>
        <v>0</v>
      </c>
      <c r="BF168" s="142">
        <f t="shared" si="15"/>
        <v>0</v>
      </c>
      <c r="BG168" s="142">
        <f t="shared" si="16"/>
        <v>0</v>
      </c>
      <c r="BH168" s="142">
        <f t="shared" si="17"/>
        <v>0</v>
      </c>
      <c r="BI168" s="142">
        <f t="shared" si="18"/>
        <v>0</v>
      </c>
      <c r="BJ168" s="16" t="s">
        <v>77</v>
      </c>
      <c r="BK168" s="142">
        <f t="shared" si="19"/>
        <v>0</v>
      </c>
      <c r="BL168" s="16" t="s">
        <v>190</v>
      </c>
      <c r="BM168" s="141" t="s">
        <v>4052</v>
      </c>
    </row>
    <row r="169" spans="2:65" s="1" customFormat="1" ht="16.5" customHeight="1">
      <c r="B169" s="31"/>
      <c r="C169" s="130" t="s">
        <v>734</v>
      </c>
      <c r="D169" s="130" t="s">
        <v>185</v>
      </c>
      <c r="E169" s="131" t="s">
        <v>4053</v>
      </c>
      <c r="F169" s="132" t="s">
        <v>4048</v>
      </c>
      <c r="G169" s="133" t="s">
        <v>286</v>
      </c>
      <c r="H169" s="134">
        <v>21</v>
      </c>
      <c r="I169" s="135"/>
      <c r="J169" s="136">
        <f t="shared" si="10"/>
        <v>0</v>
      </c>
      <c r="K169" s="132" t="s">
        <v>287</v>
      </c>
      <c r="L169" s="31"/>
      <c r="M169" s="137" t="s">
        <v>19</v>
      </c>
      <c r="N169" s="138" t="s">
        <v>41</v>
      </c>
      <c r="P169" s="139">
        <f t="shared" si="11"/>
        <v>0</v>
      </c>
      <c r="Q169" s="139">
        <v>0</v>
      </c>
      <c r="R169" s="139">
        <f t="shared" si="12"/>
        <v>0</v>
      </c>
      <c r="S169" s="139">
        <v>0</v>
      </c>
      <c r="T169" s="140">
        <f t="shared" si="13"/>
        <v>0</v>
      </c>
      <c r="AR169" s="141" t="s">
        <v>190</v>
      </c>
      <c r="AT169" s="141" t="s">
        <v>185</v>
      </c>
      <c r="AU169" s="141" t="s">
        <v>118</v>
      </c>
      <c r="AY169" s="16" t="s">
        <v>182</v>
      </c>
      <c r="BE169" s="142">
        <f t="shared" si="14"/>
        <v>0</v>
      </c>
      <c r="BF169" s="142">
        <f t="shared" si="15"/>
        <v>0</v>
      </c>
      <c r="BG169" s="142">
        <f t="shared" si="16"/>
        <v>0</v>
      </c>
      <c r="BH169" s="142">
        <f t="shared" si="17"/>
        <v>0</v>
      </c>
      <c r="BI169" s="142">
        <f t="shared" si="18"/>
        <v>0</v>
      </c>
      <c r="BJ169" s="16" t="s">
        <v>77</v>
      </c>
      <c r="BK169" s="142">
        <f t="shared" si="19"/>
        <v>0</v>
      </c>
      <c r="BL169" s="16" t="s">
        <v>190</v>
      </c>
      <c r="BM169" s="141" t="s">
        <v>4054</v>
      </c>
    </row>
    <row r="170" spans="2:65" s="1" customFormat="1" ht="24.2" customHeight="1">
      <c r="B170" s="31"/>
      <c r="C170" s="130" t="s">
        <v>739</v>
      </c>
      <c r="D170" s="130" t="s">
        <v>185</v>
      </c>
      <c r="E170" s="131" t="s">
        <v>4055</v>
      </c>
      <c r="F170" s="132" t="s">
        <v>4056</v>
      </c>
      <c r="G170" s="133" t="s">
        <v>286</v>
      </c>
      <c r="H170" s="134">
        <v>3</v>
      </c>
      <c r="I170" s="135"/>
      <c r="J170" s="136">
        <f t="shared" si="10"/>
        <v>0</v>
      </c>
      <c r="K170" s="132" t="s">
        <v>287</v>
      </c>
      <c r="L170" s="31"/>
      <c r="M170" s="137" t="s">
        <v>19</v>
      </c>
      <c r="N170" s="138" t="s">
        <v>41</v>
      </c>
      <c r="P170" s="139">
        <f t="shared" si="11"/>
        <v>0</v>
      </c>
      <c r="Q170" s="139">
        <v>0</v>
      </c>
      <c r="R170" s="139">
        <f t="shared" si="12"/>
        <v>0</v>
      </c>
      <c r="S170" s="139">
        <v>0</v>
      </c>
      <c r="T170" s="140">
        <f t="shared" si="13"/>
        <v>0</v>
      </c>
      <c r="AR170" s="141" t="s">
        <v>190</v>
      </c>
      <c r="AT170" s="141" t="s">
        <v>185</v>
      </c>
      <c r="AU170" s="141" t="s">
        <v>118</v>
      </c>
      <c r="AY170" s="16" t="s">
        <v>182</v>
      </c>
      <c r="BE170" s="142">
        <f t="shared" si="14"/>
        <v>0</v>
      </c>
      <c r="BF170" s="142">
        <f t="shared" si="15"/>
        <v>0</v>
      </c>
      <c r="BG170" s="142">
        <f t="shared" si="16"/>
        <v>0</v>
      </c>
      <c r="BH170" s="142">
        <f t="shared" si="17"/>
        <v>0</v>
      </c>
      <c r="BI170" s="142">
        <f t="shared" si="18"/>
        <v>0</v>
      </c>
      <c r="BJ170" s="16" t="s">
        <v>77</v>
      </c>
      <c r="BK170" s="142">
        <f t="shared" si="19"/>
        <v>0</v>
      </c>
      <c r="BL170" s="16" t="s">
        <v>190</v>
      </c>
      <c r="BM170" s="141" t="s">
        <v>4057</v>
      </c>
    </row>
    <row r="171" spans="2:65" s="1" customFormat="1" ht="16.5" customHeight="1">
      <c r="B171" s="31"/>
      <c r="C171" s="130" t="s">
        <v>741</v>
      </c>
      <c r="D171" s="130" t="s">
        <v>185</v>
      </c>
      <c r="E171" s="131" t="s">
        <v>4058</v>
      </c>
      <c r="F171" s="132" t="s">
        <v>4059</v>
      </c>
      <c r="G171" s="133" t="s">
        <v>286</v>
      </c>
      <c r="H171" s="134">
        <v>3</v>
      </c>
      <c r="I171" s="135"/>
      <c r="J171" s="136">
        <f t="shared" si="10"/>
        <v>0</v>
      </c>
      <c r="K171" s="132" t="s">
        <v>287</v>
      </c>
      <c r="L171" s="31"/>
      <c r="M171" s="137" t="s">
        <v>19</v>
      </c>
      <c r="N171" s="138" t="s">
        <v>41</v>
      </c>
      <c r="P171" s="139">
        <f t="shared" si="11"/>
        <v>0</v>
      </c>
      <c r="Q171" s="139">
        <v>0</v>
      </c>
      <c r="R171" s="139">
        <f t="shared" si="12"/>
        <v>0</v>
      </c>
      <c r="S171" s="139">
        <v>0</v>
      </c>
      <c r="T171" s="140">
        <f t="shared" si="13"/>
        <v>0</v>
      </c>
      <c r="AR171" s="141" t="s">
        <v>190</v>
      </c>
      <c r="AT171" s="141" t="s">
        <v>185</v>
      </c>
      <c r="AU171" s="141" t="s">
        <v>118</v>
      </c>
      <c r="AY171" s="16" t="s">
        <v>182</v>
      </c>
      <c r="BE171" s="142">
        <f t="shared" si="14"/>
        <v>0</v>
      </c>
      <c r="BF171" s="142">
        <f t="shared" si="15"/>
        <v>0</v>
      </c>
      <c r="BG171" s="142">
        <f t="shared" si="16"/>
        <v>0</v>
      </c>
      <c r="BH171" s="142">
        <f t="shared" si="17"/>
        <v>0</v>
      </c>
      <c r="BI171" s="142">
        <f t="shared" si="18"/>
        <v>0</v>
      </c>
      <c r="BJ171" s="16" t="s">
        <v>77</v>
      </c>
      <c r="BK171" s="142">
        <f t="shared" si="19"/>
        <v>0</v>
      </c>
      <c r="BL171" s="16" t="s">
        <v>190</v>
      </c>
      <c r="BM171" s="141" t="s">
        <v>4060</v>
      </c>
    </row>
    <row r="172" spans="2:65" s="1" customFormat="1" ht="37.9" customHeight="1">
      <c r="B172" s="31"/>
      <c r="C172" s="130" t="s">
        <v>746</v>
      </c>
      <c r="D172" s="130" t="s">
        <v>185</v>
      </c>
      <c r="E172" s="131" t="s">
        <v>4061</v>
      </c>
      <c r="F172" s="132" t="s">
        <v>4062</v>
      </c>
      <c r="G172" s="133" t="s">
        <v>286</v>
      </c>
      <c r="H172" s="134">
        <v>1</v>
      </c>
      <c r="I172" s="135"/>
      <c r="J172" s="136">
        <f t="shared" si="10"/>
        <v>0</v>
      </c>
      <c r="K172" s="132" t="s">
        <v>287</v>
      </c>
      <c r="L172" s="31"/>
      <c r="M172" s="137" t="s">
        <v>19</v>
      </c>
      <c r="N172" s="138" t="s">
        <v>41</v>
      </c>
      <c r="P172" s="139">
        <f t="shared" si="11"/>
        <v>0</v>
      </c>
      <c r="Q172" s="139">
        <v>0</v>
      </c>
      <c r="R172" s="139">
        <f t="shared" si="12"/>
        <v>0</v>
      </c>
      <c r="S172" s="139">
        <v>0</v>
      </c>
      <c r="T172" s="140">
        <f t="shared" si="13"/>
        <v>0</v>
      </c>
      <c r="AR172" s="141" t="s">
        <v>190</v>
      </c>
      <c r="AT172" s="141" t="s">
        <v>185</v>
      </c>
      <c r="AU172" s="141" t="s">
        <v>118</v>
      </c>
      <c r="AY172" s="16" t="s">
        <v>182</v>
      </c>
      <c r="BE172" s="142">
        <f t="shared" si="14"/>
        <v>0</v>
      </c>
      <c r="BF172" s="142">
        <f t="shared" si="15"/>
        <v>0</v>
      </c>
      <c r="BG172" s="142">
        <f t="shared" si="16"/>
        <v>0</v>
      </c>
      <c r="BH172" s="142">
        <f t="shared" si="17"/>
        <v>0</v>
      </c>
      <c r="BI172" s="142">
        <f t="shared" si="18"/>
        <v>0</v>
      </c>
      <c r="BJ172" s="16" t="s">
        <v>77</v>
      </c>
      <c r="BK172" s="142">
        <f t="shared" si="19"/>
        <v>0</v>
      </c>
      <c r="BL172" s="16" t="s">
        <v>190</v>
      </c>
      <c r="BM172" s="141" t="s">
        <v>4063</v>
      </c>
    </row>
    <row r="173" spans="2:65" s="1" customFormat="1" ht="16.5" customHeight="1">
      <c r="B173" s="31"/>
      <c r="C173" s="130" t="s">
        <v>750</v>
      </c>
      <c r="D173" s="130" t="s">
        <v>185</v>
      </c>
      <c r="E173" s="131" t="s">
        <v>4064</v>
      </c>
      <c r="F173" s="132" t="s">
        <v>4059</v>
      </c>
      <c r="G173" s="133" t="s">
        <v>286</v>
      </c>
      <c r="H173" s="134">
        <v>1</v>
      </c>
      <c r="I173" s="135"/>
      <c r="J173" s="136">
        <f t="shared" si="10"/>
        <v>0</v>
      </c>
      <c r="K173" s="132" t="s">
        <v>287</v>
      </c>
      <c r="L173" s="31"/>
      <c r="M173" s="137" t="s">
        <v>19</v>
      </c>
      <c r="N173" s="138" t="s">
        <v>41</v>
      </c>
      <c r="P173" s="139">
        <f t="shared" si="11"/>
        <v>0</v>
      </c>
      <c r="Q173" s="139">
        <v>0</v>
      </c>
      <c r="R173" s="139">
        <f t="shared" si="12"/>
        <v>0</v>
      </c>
      <c r="S173" s="139">
        <v>0</v>
      </c>
      <c r="T173" s="140">
        <f t="shared" si="13"/>
        <v>0</v>
      </c>
      <c r="AR173" s="141" t="s">
        <v>190</v>
      </c>
      <c r="AT173" s="141" t="s">
        <v>185</v>
      </c>
      <c r="AU173" s="141" t="s">
        <v>118</v>
      </c>
      <c r="AY173" s="16" t="s">
        <v>182</v>
      </c>
      <c r="BE173" s="142">
        <f t="shared" si="14"/>
        <v>0</v>
      </c>
      <c r="BF173" s="142">
        <f t="shared" si="15"/>
        <v>0</v>
      </c>
      <c r="BG173" s="142">
        <f t="shared" si="16"/>
        <v>0</v>
      </c>
      <c r="BH173" s="142">
        <f t="shared" si="17"/>
        <v>0</v>
      </c>
      <c r="BI173" s="142">
        <f t="shared" si="18"/>
        <v>0</v>
      </c>
      <c r="BJ173" s="16" t="s">
        <v>77</v>
      </c>
      <c r="BK173" s="142">
        <f t="shared" si="19"/>
        <v>0</v>
      </c>
      <c r="BL173" s="16" t="s">
        <v>190</v>
      </c>
      <c r="BM173" s="141" t="s">
        <v>4065</v>
      </c>
    </row>
    <row r="174" spans="2:65" s="1" customFormat="1" ht="16.5" customHeight="1">
      <c r="B174" s="31"/>
      <c r="C174" s="130" t="s">
        <v>755</v>
      </c>
      <c r="D174" s="130" t="s">
        <v>185</v>
      </c>
      <c r="E174" s="131" t="s">
        <v>4066</v>
      </c>
      <c r="F174" s="132" t="s">
        <v>4067</v>
      </c>
      <c r="G174" s="133" t="s">
        <v>286</v>
      </c>
      <c r="H174" s="134">
        <v>32</v>
      </c>
      <c r="I174" s="135"/>
      <c r="J174" s="136">
        <f t="shared" si="10"/>
        <v>0</v>
      </c>
      <c r="K174" s="132" t="s">
        <v>287</v>
      </c>
      <c r="L174" s="31"/>
      <c r="M174" s="137" t="s">
        <v>19</v>
      </c>
      <c r="N174" s="138" t="s">
        <v>41</v>
      </c>
      <c r="P174" s="139">
        <f t="shared" si="11"/>
        <v>0</v>
      </c>
      <c r="Q174" s="139">
        <v>0</v>
      </c>
      <c r="R174" s="139">
        <f t="shared" si="12"/>
        <v>0</v>
      </c>
      <c r="S174" s="139">
        <v>0</v>
      </c>
      <c r="T174" s="140">
        <f t="shared" si="13"/>
        <v>0</v>
      </c>
      <c r="AR174" s="141" t="s">
        <v>190</v>
      </c>
      <c r="AT174" s="141" t="s">
        <v>185</v>
      </c>
      <c r="AU174" s="141" t="s">
        <v>118</v>
      </c>
      <c r="AY174" s="16" t="s">
        <v>182</v>
      </c>
      <c r="BE174" s="142">
        <f t="shared" si="14"/>
        <v>0</v>
      </c>
      <c r="BF174" s="142">
        <f t="shared" si="15"/>
        <v>0</v>
      </c>
      <c r="BG174" s="142">
        <f t="shared" si="16"/>
        <v>0</v>
      </c>
      <c r="BH174" s="142">
        <f t="shared" si="17"/>
        <v>0</v>
      </c>
      <c r="BI174" s="142">
        <f t="shared" si="18"/>
        <v>0</v>
      </c>
      <c r="BJ174" s="16" t="s">
        <v>77</v>
      </c>
      <c r="BK174" s="142">
        <f t="shared" si="19"/>
        <v>0</v>
      </c>
      <c r="BL174" s="16" t="s">
        <v>190</v>
      </c>
      <c r="BM174" s="141" t="s">
        <v>4068</v>
      </c>
    </row>
    <row r="175" spans="2:65" s="1" customFormat="1" ht="16.5" customHeight="1">
      <c r="B175" s="31"/>
      <c r="C175" s="130" t="s">
        <v>762</v>
      </c>
      <c r="D175" s="130" t="s">
        <v>185</v>
      </c>
      <c r="E175" s="131" t="s">
        <v>4069</v>
      </c>
      <c r="F175" s="132" t="s">
        <v>4070</v>
      </c>
      <c r="G175" s="133" t="s">
        <v>286</v>
      </c>
      <c r="H175" s="134">
        <v>32</v>
      </c>
      <c r="I175" s="135"/>
      <c r="J175" s="136">
        <f t="shared" si="10"/>
        <v>0</v>
      </c>
      <c r="K175" s="132" t="s">
        <v>287</v>
      </c>
      <c r="L175" s="31"/>
      <c r="M175" s="137" t="s">
        <v>19</v>
      </c>
      <c r="N175" s="138" t="s">
        <v>41</v>
      </c>
      <c r="P175" s="139">
        <f t="shared" si="11"/>
        <v>0</v>
      </c>
      <c r="Q175" s="139">
        <v>0</v>
      </c>
      <c r="R175" s="139">
        <f t="shared" si="12"/>
        <v>0</v>
      </c>
      <c r="S175" s="139">
        <v>0</v>
      </c>
      <c r="T175" s="140">
        <f t="shared" si="13"/>
        <v>0</v>
      </c>
      <c r="AR175" s="141" t="s">
        <v>190</v>
      </c>
      <c r="AT175" s="141" t="s">
        <v>185</v>
      </c>
      <c r="AU175" s="141" t="s">
        <v>118</v>
      </c>
      <c r="AY175" s="16" t="s">
        <v>182</v>
      </c>
      <c r="BE175" s="142">
        <f t="shared" si="14"/>
        <v>0</v>
      </c>
      <c r="BF175" s="142">
        <f t="shared" si="15"/>
        <v>0</v>
      </c>
      <c r="BG175" s="142">
        <f t="shared" si="16"/>
        <v>0</v>
      </c>
      <c r="BH175" s="142">
        <f t="shared" si="17"/>
        <v>0</v>
      </c>
      <c r="BI175" s="142">
        <f t="shared" si="18"/>
        <v>0</v>
      </c>
      <c r="BJ175" s="16" t="s">
        <v>77</v>
      </c>
      <c r="BK175" s="142">
        <f t="shared" si="19"/>
        <v>0</v>
      </c>
      <c r="BL175" s="16" t="s">
        <v>190</v>
      </c>
      <c r="BM175" s="141" t="s">
        <v>4071</v>
      </c>
    </row>
    <row r="176" spans="2:65" s="1" customFormat="1" ht="21.75" customHeight="1">
      <c r="B176" s="31"/>
      <c r="C176" s="130" t="s">
        <v>768</v>
      </c>
      <c r="D176" s="130" t="s">
        <v>185</v>
      </c>
      <c r="E176" s="131" t="s">
        <v>4072</v>
      </c>
      <c r="F176" s="132" t="s">
        <v>4073</v>
      </c>
      <c r="G176" s="133" t="s">
        <v>286</v>
      </c>
      <c r="H176" s="134">
        <v>19</v>
      </c>
      <c r="I176" s="135"/>
      <c r="J176" s="136">
        <f t="shared" si="10"/>
        <v>0</v>
      </c>
      <c r="K176" s="132" t="s">
        <v>287</v>
      </c>
      <c r="L176" s="31"/>
      <c r="M176" s="137" t="s">
        <v>19</v>
      </c>
      <c r="N176" s="138" t="s">
        <v>41</v>
      </c>
      <c r="P176" s="139">
        <f t="shared" si="11"/>
        <v>0</v>
      </c>
      <c r="Q176" s="139">
        <v>0</v>
      </c>
      <c r="R176" s="139">
        <f t="shared" si="12"/>
        <v>0</v>
      </c>
      <c r="S176" s="139">
        <v>0</v>
      </c>
      <c r="T176" s="140">
        <f t="shared" si="13"/>
        <v>0</v>
      </c>
      <c r="AR176" s="141" t="s">
        <v>190</v>
      </c>
      <c r="AT176" s="141" t="s">
        <v>185</v>
      </c>
      <c r="AU176" s="141" t="s">
        <v>118</v>
      </c>
      <c r="AY176" s="16" t="s">
        <v>182</v>
      </c>
      <c r="BE176" s="142">
        <f t="shared" si="14"/>
        <v>0</v>
      </c>
      <c r="BF176" s="142">
        <f t="shared" si="15"/>
        <v>0</v>
      </c>
      <c r="BG176" s="142">
        <f t="shared" si="16"/>
        <v>0</v>
      </c>
      <c r="BH176" s="142">
        <f t="shared" si="17"/>
        <v>0</v>
      </c>
      <c r="BI176" s="142">
        <f t="shared" si="18"/>
        <v>0</v>
      </c>
      <c r="BJ176" s="16" t="s">
        <v>77</v>
      </c>
      <c r="BK176" s="142">
        <f t="shared" si="19"/>
        <v>0</v>
      </c>
      <c r="BL176" s="16" t="s">
        <v>190</v>
      </c>
      <c r="BM176" s="141" t="s">
        <v>4074</v>
      </c>
    </row>
    <row r="177" spans="2:65" s="1" customFormat="1" ht="16.5" customHeight="1">
      <c r="B177" s="31"/>
      <c r="C177" s="130" t="s">
        <v>772</v>
      </c>
      <c r="D177" s="130" t="s">
        <v>185</v>
      </c>
      <c r="E177" s="131" t="s">
        <v>4075</v>
      </c>
      <c r="F177" s="132" t="s">
        <v>4070</v>
      </c>
      <c r="G177" s="133" t="s">
        <v>286</v>
      </c>
      <c r="H177" s="134">
        <v>19</v>
      </c>
      <c r="I177" s="135"/>
      <c r="J177" s="136">
        <f aca="true" t="shared" si="20" ref="J177:J208">ROUND(I177*H177,2)</f>
        <v>0</v>
      </c>
      <c r="K177" s="132" t="s">
        <v>287</v>
      </c>
      <c r="L177" s="31"/>
      <c r="M177" s="137" t="s">
        <v>19</v>
      </c>
      <c r="N177" s="138" t="s">
        <v>41</v>
      </c>
      <c r="P177" s="139">
        <f aca="true" t="shared" si="21" ref="P177:P208">O177*H177</f>
        <v>0</v>
      </c>
      <c r="Q177" s="139">
        <v>0</v>
      </c>
      <c r="R177" s="139">
        <f aca="true" t="shared" si="22" ref="R177:R208">Q177*H177</f>
        <v>0</v>
      </c>
      <c r="S177" s="139">
        <v>0</v>
      </c>
      <c r="T177" s="140">
        <f aca="true" t="shared" si="23" ref="T177:T208">S177*H177</f>
        <v>0</v>
      </c>
      <c r="AR177" s="141" t="s">
        <v>190</v>
      </c>
      <c r="AT177" s="141" t="s">
        <v>185</v>
      </c>
      <c r="AU177" s="141" t="s">
        <v>118</v>
      </c>
      <c r="AY177" s="16" t="s">
        <v>182</v>
      </c>
      <c r="BE177" s="142">
        <f t="shared" si="14"/>
        <v>0</v>
      </c>
      <c r="BF177" s="142">
        <f t="shared" si="15"/>
        <v>0</v>
      </c>
      <c r="BG177" s="142">
        <f t="shared" si="16"/>
        <v>0</v>
      </c>
      <c r="BH177" s="142">
        <f t="shared" si="17"/>
        <v>0</v>
      </c>
      <c r="BI177" s="142">
        <f t="shared" si="18"/>
        <v>0</v>
      </c>
      <c r="BJ177" s="16" t="s">
        <v>77</v>
      </c>
      <c r="BK177" s="142">
        <f t="shared" si="19"/>
        <v>0</v>
      </c>
      <c r="BL177" s="16" t="s">
        <v>190</v>
      </c>
      <c r="BM177" s="141" t="s">
        <v>4076</v>
      </c>
    </row>
    <row r="178" spans="2:63" s="11" customFormat="1" ht="20.85" customHeight="1">
      <c r="B178" s="118"/>
      <c r="D178" s="119" t="s">
        <v>69</v>
      </c>
      <c r="E178" s="128" t="s">
        <v>4077</v>
      </c>
      <c r="F178" s="128" t="s">
        <v>4078</v>
      </c>
      <c r="I178" s="121"/>
      <c r="J178" s="129">
        <f>BK178</f>
        <v>0</v>
      </c>
      <c r="L178" s="118"/>
      <c r="M178" s="123"/>
      <c r="P178" s="124">
        <f>SUM(P179:P182)</f>
        <v>0</v>
      </c>
      <c r="R178" s="124">
        <f>SUM(R179:R182)</f>
        <v>0</v>
      </c>
      <c r="T178" s="125">
        <f>SUM(T179:T182)</f>
        <v>0</v>
      </c>
      <c r="AR178" s="119" t="s">
        <v>77</v>
      </c>
      <c r="AT178" s="126" t="s">
        <v>69</v>
      </c>
      <c r="AU178" s="126" t="s">
        <v>79</v>
      </c>
      <c r="AY178" s="119" t="s">
        <v>182</v>
      </c>
      <c r="BK178" s="127">
        <f>SUM(BK179:BK182)</f>
        <v>0</v>
      </c>
    </row>
    <row r="179" spans="2:65" s="1" customFormat="1" ht="16.5" customHeight="1">
      <c r="B179" s="31"/>
      <c r="C179" s="130" t="s">
        <v>779</v>
      </c>
      <c r="D179" s="130" t="s">
        <v>185</v>
      </c>
      <c r="E179" s="131" t="s">
        <v>4079</v>
      </c>
      <c r="F179" s="132" t="s">
        <v>4080</v>
      </c>
      <c r="G179" s="133" t="s">
        <v>207</v>
      </c>
      <c r="H179" s="134">
        <v>59</v>
      </c>
      <c r="I179" s="135"/>
      <c r="J179" s="136">
        <f>ROUND(I179*H179,2)</f>
        <v>0</v>
      </c>
      <c r="K179" s="132" t="s">
        <v>287</v>
      </c>
      <c r="L179" s="31"/>
      <c r="M179" s="137" t="s">
        <v>19</v>
      </c>
      <c r="N179" s="138" t="s">
        <v>41</v>
      </c>
      <c r="P179" s="139">
        <f>O179*H179</f>
        <v>0</v>
      </c>
      <c r="Q179" s="139">
        <v>0</v>
      </c>
      <c r="R179" s="139">
        <f>Q179*H179</f>
        <v>0</v>
      </c>
      <c r="S179" s="139">
        <v>0</v>
      </c>
      <c r="T179" s="140">
        <f>S179*H179</f>
        <v>0</v>
      </c>
      <c r="AR179" s="141" t="s">
        <v>190</v>
      </c>
      <c r="AT179" s="141" t="s">
        <v>185</v>
      </c>
      <c r="AU179" s="141" t="s">
        <v>118</v>
      </c>
      <c r="AY179" s="16" t="s">
        <v>182</v>
      </c>
      <c r="BE179" s="142">
        <f>IF(N179="základní",J179,0)</f>
        <v>0</v>
      </c>
      <c r="BF179" s="142">
        <f>IF(N179="snížená",J179,0)</f>
        <v>0</v>
      </c>
      <c r="BG179" s="142">
        <f>IF(N179="zákl. přenesená",J179,0)</f>
        <v>0</v>
      </c>
      <c r="BH179" s="142">
        <f>IF(N179="sníž. přenesená",J179,0)</f>
        <v>0</v>
      </c>
      <c r="BI179" s="142">
        <f>IF(N179="nulová",J179,0)</f>
        <v>0</v>
      </c>
      <c r="BJ179" s="16" t="s">
        <v>77</v>
      </c>
      <c r="BK179" s="142">
        <f>ROUND(I179*H179,2)</f>
        <v>0</v>
      </c>
      <c r="BL179" s="16" t="s">
        <v>190</v>
      </c>
      <c r="BM179" s="141" t="s">
        <v>4081</v>
      </c>
    </row>
    <row r="180" spans="2:65" s="1" customFormat="1" ht="16.5" customHeight="1">
      <c r="B180" s="31"/>
      <c r="C180" s="130" t="s">
        <v>785</v>
      </c>
      <c r="D180" s="130" t="s">
        <v>185</v>
      </c>
      <c r="E180" s="131" t="s">
        <v>4082</v>
      </c>
      <c r="F180" s="132" t="s">
        <v>4083</v>
      </c>
      <c r="G180" s="133" t="s">
        <v>207</v>
      </c>
      <c r="H180" s="134">
        <v>59</v>
      </c>
      <c r="I180" s="135"/>
      <c r="J180" s="136">
        <f>ROUND(I180*H180,2)</f>
        <v>0</v>
      </c>
      <c r="K180" s="132" t="s">
        <v>287</v>
      </c>
      <c r="L180" s="31"/>
      <c r="M180" s="137" t="s">
        <v>19</v>
      </c>
      <c r="N180" s="138" t="s">
        <v>41</v>
      </c>
      <c r="P180" s="139">
        <f>O180*H180</f>
        <v>0</v>
      </c>
      <c r="Q180" s="139">
        <v>0</v>
      </c>
      <c r="R180" s="139">
        <f>Q180*H180</f>
        <v>0</v>
      </c>
      <c r="S180" s="139">
        <v>0</v>
      </c>
      <c r="T180" s="140">
        <f>S180*H180</f>
        <v>0</v>
      </c>
      <c r="AR180" s="141" t="s">
        <v>190</v>
      </c>
      <c r="AT180" s="141" t="s">
        <v>185</v>
      </c>
      <c r="AU180" s="141" t="s">
        <v>118</v>
      </c>
      <c r="AY180" s="16" t="s">
        <v>182</v>
      </c>
      <c r="BE180" s="142">
        <f>IF(N180="základní",J180,0)</f>
        <v>0</v>
      </c>
      <c r="BF180" s="142">
        <f>IF(N180="snížená",J180,0)</f>
        <v>0</v>
      </c>
      <c r="BG180" s="142">
        <f>IF(N180="zákl. přenesená",J180,0)</f>
        <v>0</v>
      </c>
      <c r="BH180" s="142">
        <f>IF(N180="sníž. přenesená",J180,0)</f>
        <v>0</v>
      </c>
      <c r="BI180" s="142">
        <f>IF(N180="nulová",J180,0)</f>
        <v>0</v>
      </c>
      <c r="BJ180" s="16" t="s">
        <v>77</v>
      </c>
      <c r="BK180" s="142">
        <f>ROUND(I180*H180,2)</f>
        <v>0</v>
      </c>
      <c r="BL180" s="16" t="s">
        <v>190</v>
      </c>
      <c r="BM180" s="141" t="s">
        <v>4084</v>
      </c>
    </row>
    <row r="181" spans="2:65" s="1" customFormat="1" ht="16.5" customHeight="1">
      <c r="B181" s="31"/>
      <c r="C181" s="130" t="s">
        <v>790</v>
      </c>
      <c r="D181" s="130" t="s">
        <v>185</v>
      </c>
      <c r="E181" s="131" t="s">
        <v>4085</v>
      </c>
      <c r="F181" s="132" t="s">
        <v>4086</v>
      </c>
      <c r="G181" s="133" t="s">
        <v>207</v>
      </c>
      <c r="H181" s="134">
        <v>33.1</v>
      </c>
      <c r="I181" s="135"/>
      <c r="J181" s="136">
        <f>ROUND(I181*H181,2)</f>
        <v>0</v>
      </c>
      <c r="K181" s="132" t="s">
        <v>287</v>
      </c>
      <c r="L181" s="31"/>
      <c r="M181" s="137" t="s">
        <v>19</v>
      </c>
      <c r="N181" s="138" t="s">
        <v>41</v>
      </c>
      <c r="P181" s="139">
        <f>O181*H181</f>
        <v>0</v>
      </c>
      <c r="Q181" s="139">
        <v>0</v>
      </c>
      <c r="R181" s="139">
        <f>Q181*H181</f>
        <v>0</v>
      </c>
      <c r="S181" s="139">
        <v>0</v>
      </c>
      <c r="T181" s="140">
        <f>S181*H181</f>
        <v>0</v>
      </c>
      <c r="AR181" s="141" t="s">
        <v>190</v>
      </c>
      <c r="AT181" s="141" t="s">
        <v>185</v>
      </c>
      <c r="AU181" s="141" t="s">
        <v>118</v>
      </c>
      <c r="AY181" s="16" t="s">
        <v>182</v>
      </c>
      <c r="BE181" s="142">
        <f>IF(N181="základní",J181,0)</f>
        <v>0</v>
      </c>
      <c r="BF181" s="142">
        <f>IF(N181="snížená",J181,0)</f>
        <v>0</v>
      </c>
      <c r="BG181" s="142">
        <f>IF(N181="zákl. přenesená",J181,0)</f>
        <v>0</v>
      </c>
      <c r="BH181" s="142">
        <f>IF(N181="sníž. přenesená",J181,0)</f>
        <v>0</v>
      </c>
      <c r="BI181" s="142">
        <f>IF(N181="nulová",J181,0)</f>
        <v>0</v>
      </c>
      <c r="BJ181" s="16" t="s">
        <v>77</v>
      </c>
      <c r="BK181" s="142">
        <f>ROUND(I181*H181,2)</f>
        <v>0</v>
      </c>
      <c r="BL181" s="16" t="s">
        <v>190</v>
      </c>
      <c r="BM181" s="141" t="s">
        <v>4087</v>
      </c>
    </row>
    <row r="182" spans="2:65" s="1" customFormat="1" ht="16.5" customHeight="1">
      <c r="B182" s="31"/>
      <c r="C182" s="130" t="s">
        <v>796</v>
      </c>
      <c r="D182" s="130" t="s">
        <v>185</v>
      </c>
      <c r="E182" s="131" t="s">
        <v>4088</v>
      </c>
      <c r="F182" s="132" t="s">
        <v>4083</v>
      </c>
      <c r="G182" s="133" t="s">
        <v>207</v>
      </c>
      <c r="H182" s="134">
        <v>33.1</v>
      </c>
      <c r="I182" s="135"/>
      <c r="J182" s="136">
        <f>ROUND(I182*H182,2)</f>
        <v>0</v>
      </c>
      <c r="K182" s="132" t="s">
        <v>287</v>
      </c>
      <c r="L182" s="31"/>
      <c r="M182" s="137" t="s">
        <v>19</v>
      </c>
      <c r="N182" s="138" t="s">
        <v>41</v>
      </c>
      <c r="P182" s="139">
        <f>O182*H182</f>
        <v>0</v>
      </c>
      <c r="Q182" s="139">
        <v>0</v>
      </c>
      <c r="R182" s="139">
        <f>Q182*H182</f>
        <v>0</v>
      </c>
      <c r="S182" s="139">
        <v>0</v>
      </c>
      <c r="T182" s="140">
        <f>S182*H182</f>
        <v>0</v>
      </c>
      <c r="AR182" s="141" t="s">
        <v>190</v>
      </c>
      <c r="AT182" s="141" t="s">
        <v>185</v>
      </c>
      <c r="AU182" s="141" t="s">
        <v>118</v>
      </c>
      <c r="AY182" s="16" t="s">
        <v>182</v>
      </c>
      <c r="BE182" s="142">
        <f>IF(N182="základní",J182,0)</f>
        <v>0</v>
      </c>
      <c r="BF182" s="142">
        <f>IF(N182="snížená",J182,0)</f>
        <v>0</v>
      </c>
      <c r="BG182" s="142">
        <f>IF(N182="zákl. přenesená",J182,0)</f>
        <v>0</v>
      </c>
      <c r="BH182" s="142">
        <f>IF(N182="sníž. přenesená",J182,0)</f>
        <v>0</v>
      </c>
      <c r="BI182" s="142">
        <f>IF(N182="nulová",J182,0)</f>
        <v>0</v>
      </c>
      <c r="BJ182" s="16" t="s">
        <v>77</v>
      </c>
      <c r="BK182" s="142">
        <f>ROUND(I182*H182,2)</f>
        <v>0</v>
      </c>
      <c r="BL182" s="16" t="s">
        <v>190</v>
      </c>
      <c r="BM182" s="141" t="s">
        <v>4089</v>
      </c>
    </row>
    <row r="183" spans="2:63" s="11" customFormat="1" ht="20.85" customHeight="1">
      <c r="B183" s="118"/>
      <c r="D183" s="119" t="s">
        <v>69</v>
      </c>
      <c r="E183" s="128" t="s">
        <v>4090</v>
      </c>
      <c r="F183" s="128" t="s">
        <v>4091</v>
      </c>
      <c r="I183" s="121"/>
      <c r="J183" s="129">
        <f>BK183</f>
        <v>0</v>
      </c>
      <c r="L183" s="118"/>
      <c r="M183" s="123"/>
      <c r="P183" s="124">
        <f>SUM(P184:P199)</f>
        <v>0</v>
      </c>
      <c r="R183" s="124">
        <f>SUM(R184:R199)</f>
        <v>0</v>
      </c>
      <c r="T183" s="125">
        <f>SUM(T184:T199)</f>
        <v>0</v>
      </c>
      <c r="AR183" s="119" t="s">
        <v>77</v>
      </c>
      <c r="AT183" s="126" t="s">
        <v>69</v>
      </c>
      <c r="AU183" s="126" t="s">
        <v>79</v>
      </c>
      <c r="AY183" s="119" t="s">
        <v>182</v>
      </c>
      <c r="BK183" s="127">
        <f>SUM(BK184:BK199)</f>
        <v>0</v>
      </c>
    </row>
    <row r="184" spans="2:65" s="1" customFormat="1" ht="16.5" customHeight="1">
      <c r="B184" s="31"/>
      <c r="C184" s="130" t="s">
        <v>801</v>
      </c>
      <c r="D184" s="130" t="s">
        <v>185</v>
      </c>
      <c r="E184" s="131" t="s">
        <v>4092</v>
      </c>
      <c r="F184" s="132" t="s">
        <v>4093</v>
      </c>
      <c r="G184" s="133" t="s">
        <v>1149</v>
      </c>
      <c r="H184" s="134">
        <v>3.2</v>
      </c>
      <c r="I184" s="135"/>
      <c r="J184" s="136">
        <f aca="true" t="shared" si="24" ref="J184:J199">ROUND(I184*H184,2)</f>
        <v>0</v>
      </c>
      <c r="K184" s="132" t="s">
        <v>287</v>
      </c>
      <c r="L184" s="31"/>
      <c r="M184" s="137" t="s">
        <v>19</v>
      </c>
      <c r="N184" s="138" t="s">
        <v>41</v>
      </c>
      <c r="P184" s="139">
        <f aca="true" t="shared" si="25" ref="P184:P199">O184*H184</f>
        <v>0</v>
      </c>
      <c r="Q184" s="139">
        <v>0</v>
      </c>
      <c r="R184" s="139">
        <f aca="true" t="shared" si="26" ref="R184:R199">Q184*H184</f>
        <v>0</v>
      </c>
      <c r="S184" s="139">
        <v>0</v>
      </c>
      <c r="T184" s="140">
        <f aca="true" t="shared" si="27" ref="T184:T199">S184*H184</f>
        <v>0</v>
      </c>
      <c r="AR184" s="141" t="s">
        <v>190</v>
      </c>
      <c r="AT184" s="141" t="s">
        <v>185</v>
      </c>
      <c r="AU184" s="141" t="s">
        <v>118</v>
      </c>
      <c r="AY184" s="16" t="s">
        <v>182</v>
      </c>
      <c r="BE184" s="142">
        <f aca="true" t="shared" si="28" ref="BE184:BE199">IF(N184="základní",J184,0)</f>
        <v>0</v>
      </c>
      <c r="BF184" s="142">
        <f aca="true" t="shared" si="29" ref="BF184:BF199">IF(N184="snížená",J184,0)</f>
        <v>0</v>
      </c>
      <c r="BG184" s="142">
        <f aca="true" t="shared" si="30" ref="BG184:BG199">IF(N184="zákl. přenesená",J184,0)</f>
        <v>0</v>
      </c>
      <c r="BH184" s="142">
        <f aca="true" t="shared" si="31" ref="BH184:BH199">IF(N184="sníž. přenesená",J184,0)</f>
        <v>0</v>
      </c>
      <c r="BI184" s="142">
        <f aca="true" t="shared" si="32" ref="BI184:BI199">IF(N184="nulová",J184,0)</f>
        <v>0</v>
      </c>
      <c r="BJ184" s="16" t="s">
        <v>77</v>
      </c>
      <c r="BK184" s="142">
        <f aca="true" t="shared" si="33" ref="BK184:BK199">ROUND(I184*H184,2)</f>
        <v>0</v>
      </c>
      <c r="BL184" s="16" t="s">
        <v>190</v>
      </c>
      <c r="BM184" s="141" t="s">
        <v>4094</v>
      </c>
    </row>
    <row r="185" spans="2:65" s="1" customFormat="1" ht="16.5" customHeight="1">
      <c r="B185" s="31"/>
      <c r="C185" s="130" t="s">
        <v>806</v>
      </c>
      <c r="D185" s="130" t="s">
        <v>185</v>
      </c>
      <c r="E185" s="131" t="s">
        <v>4095</v>
      </c>
      <c r="F185" s="132" t="s">
        <v>4083</v>
      </c>
      <c r="G185" s="133" t="s">
        <v>1149</v>
      </c>
      <c r="H185" s="134">
        <v>3.2</v>
      </c>
      <c r="I185" s="135"/>
      <c r="J185" s="136">
        <f t="shared" si="24"/>
        <v>0</v>
      </c>
      <c r="K185" s="132" t="s">
        <v>287</v>
      </c>
      <c r="L185" s="31"/>
      <c r="M185" s="137" t="s">
        <v>19</v>
      </c>
      <c r="N185" s="138" t="s">
        <v>41</v>
      </c>
      <c r="P185" s="139">
        <f t="shared" si="25"/>
        <v>0</v>
      </c>
      <c r="Q185" s="139">
        <v>0</v>
      </c>
      <c r="R185" s="139">
        <f t="shared" si="26"/>
        <v>0</v>
      </c>
      <c r="S185" s="139">
        <v>0</v>
      </c>
      <c r="T185" s="140">
        <f t="shared" si="27"/>
        <v>0</v>
      </c>
      <c r="AR185" s="141" t="s">
        <v>190</v>
      </c>
      <c r="AT185" s="141" t="s">
        <v>185</v>
      </c>
      <c r="AU185" s="141" t="s">
        <v>118</v>
      </c>
      <c r="AY185" s="16" t="s">
        <v>182</v>
      </c>
      <c r="BE185" s="142">
        <f t="shared" si="28"/>
        <v>0</v>
      </c>
      <c r="BF185" s="142">
        <f t="shared" si="29"/>
        <v>0</v>
      </c>
      <c r="BG185" s="142">
        <f t="shared" si="30"/>
        <v>0</v>
      </c>
      <c r="BH185" s="142">
        <f t="shared" si="31"/>
        <v>0</v>
      </c>
      <c r="BI185" s="142">
        <f t="shared" si="32"/>
        <v>0</v>
      </c>
      <c r="BJ185" s="16" t="s">
        <v>77</v>
      </c>
      <c r="BK185" s="142">
        <f t="shared" si="33"/>
        <v>0</v>
      </c>
      <c r="BL185" s="16" t="s">
        <v>190</v>
      </c>
      <c r="BM185" s="141" t="s">
        <v>4096</v>
      </c>
    </row>
    <row r="186" spans="2:65" s="1" customFormat="1" ht="16.5" customHeight="1">
      <c r="B186" s="31"/>
      <c r="C186" s="130" t="s">
        <v>812</v>
      </c>
      <c r="D186" s="130" t="s">
        <v>185</v>
      </c>
      <c r="E186" s="131" t="s">
        <v>4097</v>
      </c>
      <c r="F186" s="132" t="s">
        <v>4098</v>
      </c>
      <c r="G186" s="133" t="s">
        <v>1149</v>
      </c>
      <c r="H186" s="134">
        <v>4.7</v>
      </c>
      <c r="I186" s="135"/>
      <c r="J186" s="136">
        <f t="shared" si="24"/>
        <v>0</v>
      </c>
      <c r="K186" s="132" t="s">
        <v>287</v>
      </c>
      <c r="L186" s="31"/>
      <c r="M186" s="137" t="s">
        <v>19</v>
      </c>
      <c r="N186" s="138" t="s">
        <v>41</v>
      </c>
      <c r="P186" s="139">
        <f t="shared" si="25"/>
        <v>0</v>
      </c>
      <c r="Q186" s="139">
        <v>0</v>
      </c>
      <c r="R186" s="139">
        <f t="shared" si="26"/>
        <v>0</v>
      </c>
      <c r="S186" s="139">
        <v>0</v>
      </c>
      <c r="T186" s="140">
        <f t="shared" si="27"/>
        <v>0</v>
      </c>
      <c r="AR186" s="141" t="s">
        <v>190</v>
      </c>
      <c r="AT186" s="141" t="s">
        <v>185</v>
      </c>
      <c r="AU186" s="141" t="s">
        <v>118</v>
      </c>
      <c r="AY186" s="16" t="s">
        <v>182</v>
      </c>
      <c r="BE186" s="142">
        <f t="shared" si="28"/>
        <v>0</v>
      </c>
      <c r="BF186" s="142">
        <f t="shared" si="29"/>
        <v>0</v>
      </c>
      <c r="BG186" s="142">
        <f t="shared" si="30"/>
        <v>0</v>
      </c>
      <c r="BH186" s="142">
        <f t="shared" si="31"/>
        <v>0</v>
      </c>
      <c r="BI186" s="142">
        <f t="shared" si="32"/>
        <v>0</v>
      </c>
      <c r="BJ186" s="16" t="s">
        <v>77</v>
      </c>
      <c r="BK186" s="142">
        <f t="shared" si="33"/>
        <v>0</v>
      </c>
      <c r="BL186" s="16" t="s">
        <v>190</v>
      </c>
      <c r="BM186" s="141" t="s">
        <v>4099</v>
      </c>
    </row>
    <row r="187" spans="2:65" s="1" customFormat="1" ht="16.5" customHeight="1">
      <c r="B187" s="31"/>
      <c r="C187" s="130" t="s">
        <v>816</v>
      </c>
      <c r="D187" s="130" t="s">
        <v>185</v>
      </c>
      <c r="E187" s="131" t="s">
        <v>4100</v>
      </c>
      <c r="F187" s="132" t="s">
        <v>4083</v>
      </c>
      <c r="G187" s="133" t="s">
        <v>1149</v>
      </c>
      <c r="H187" s="134">
        <v>4.7</v>
      </c>
      <c r="I187" s="135"/>
      <c r="J187" s="136">
        <f t="shared" si="24"/>
        <v>0</v>
      </c>
      <c r="K187" s="132" t="s">
        <v>287</v>
      </c>
      <c r="L187" s="31"/>
      <c r="M187" s="137" t="s">
        <v>19</v>
      </c>
      <c r="N187" s="138" t="s">
        <v>41</v>
      </c>
      <c r="P187" s="139">
        <f t="shared" si="25"/>
        <v>0</v>
      </c>
      <c r="Q187" s="139">
        <v>0</v>
      </c>
      <c r="R187" s="139">
        <f t="shared" si="26"/>
        <v>0</v>
      </c>
      <c r="S187" s="139">
        <v>0</v>
      </c>
      <c r="T187" s="140">
        <f t="shared" si="27"/>
        <v>0</v>
      </c>
      <c r="AR187" s="141" t="s">
        <v>190</v>
      </c>
      <c r="AT187" s="141" t="s">
        <v>185</v>
      </c>
      <c r="AU187" s="141" t="s">
        <v>118</v>
      </c>
      <c r="AY187" s="16" t="s">
        <v>182</v>
      </c>
      <c r="BE187" s="142">
        <f t="shared" si="28"/>
        <v>0</v>
      </c>
      <c r="BF187" s="142">
        <f t="shared" si="29"/>
        <v>0</v>
      </c>
      <c r="BG187" s="142">
        <f t="shared" si="30"/>
        <v>0</v>
      </c>
      <c r="BH187" s="142">
        <f t="shared" si="31"/>
        <v>0</v>
      </c>
      <c r="BI187" s="142">
        <f t="shared" si="32"/>
        <v>0</v>
      </c>
      <c r="BJ187" s="16" t="s">
        <v>77</v>
      </c>
      <c r="BK187" s="142">
        <f t="shared" si="33"/>
        <v>0</v>
      </c>
      <c r="BL187" s="16" t="s">
        <v>190</v>
      </c>
      <c r="BM187" s="141" t="s">
        <v>4101</v>
      </c>
    </row>
    <row r="188" spans="2:65" s="1" customFormat="1" ht="16.5" customHeight="1">
      <c r="B188" s="31"/>
      <c r="C188" s="130" t="s">
        <v>276</v>
      </c>
      <c r="D188" s="130" t="s">
        <v>185</v>
      </c>
      <c r="E188" s="131" t="s">
        <v>4102</v>
      </c>
      <c r="F188" s="132" t="s">
        <v>4103</v>
      </c>
      <c r="G188" s="133" t="s">
        <v>1149</v>
      </c>
      <c r="H188" s="134">
        <v>23.9</v>
      </c>
      <c r="I188" s="135"/>
      <c r="J188" s="136">
        <f t="shared" si="24"/>
        <v>0</v>
      </c>
      <c r="K188" s="132" t="s">
        <v>287</v>
      </c>
      <c r="L188" s="31"/>
      <c r="M188" s="137" t="s">
        <v>19</v>
      </c>
      <c r="N188" s="138" t="s">
        <v>41</v>
      </c>
      <c r="P188" s="139">
        <f t="shared" si="25"/>
        <v>0</v>
      </c>
      <c r="Q188" s="139">
        <v>0</v>
      </c>
      <c r="R188" s="139">
        <f t="shared" si="26"/>
        <v>0</v>
      </c>
      <c r="S188" s="139">
        <v>0</v>
      </c>
      <c r="T188" s="140">
        <f t="shared" si="27"/>
        <v>0</v>
      </c>
      <c r="AR188" s="141" t="s">
        <v>190</v>
      </c>
      <c r="AT188" s="141" t="s">
        <v>185</v>
      </c>
      <c r="AU188" s="141" t="s">
        <v>118</v>
      </c>
      <c r="AY188" s="16" t="s">
        <v>182</v>
      </c>
      <c r="BE188" s="142">
        <f t="shared" si="28"/>
        <v>0</v>
      </c>
      <c r="BF188" s="142">
        <f t="shared" si="29"/>
        <v>0</v>
      </c>
      <c r="BG188" s="142">
        <f t="shared" si="30"/>
        <v>0</v>
      </c>
      <c r="BH188" s="142">
        <f t="shared" si="31"/>
        <v>0</v>
      </c>
      <c r="BI188" s="142">
        <f t="shared" si="32"/>
        <v>0</v>
      </c>
      <c r="BJ188" s="16" t="s">
        <v>77</v>
      </c>
      <c r="BK188" s="142">
        <f t="shared" si="33"/>
        <v>0</v>
      </c>
      <c r="BL188" s="16" t="s">
        <v>190</v>
      </c>
      <c r="BM188" s="141" t="s">
        <v>4104</v>
      </c>
    </row>
    <row r="189" spans="2:65" s="1" customFormat="1" ht="16.5" customHeight="1">
      <c r="B189" s="31"/>
      <c r="C189" s="130" t="s">
        <v>824</v>
      </c>
      <c r="D189" s="130" t="s">
        <v>185</v>
      </c>
      <c r="E189" s="131" t="s">
        <v>4105</v>
      </c>
      <c r="F189" s="132" t="s">
        <v>4103</v>
      </c>
      <c r="G189" s="133" t="s">
        <v>1149</v>
      </c>
      <c r="H189" s="134">
        <v>23.9</v>
      </c>
      <c r="I189" s="135"/>
      <c r="J189" s="136">
        <f t="shared" si="24"/>
        <v>0</v>
      </c>
      <c r="K189" s="132" t="s">
        <v>287</v>
      </c>
      <c r="L189" s="31"/>
      <c r="M189" s="137" t="s">
        <v>19</v>
      </c>
      <c r="N189" s="138" t="s">
        <v>41</v>
      </c>
      <c r="P189" s="139">
        <f t="shared" si="25"/>
        <v>0</v>
      </c>
      <c r="Q189" s="139">
        <v>0</v>
      </c>
      <c r="R189" s="139">
        <f t="shared" si="26"/>
        <v>0</v>
      </c>
      <c r="S189" s="139">
        <v>0</v>
      </c>
      <c r="T189" s="140">
        <f t="shared" si="27"/>
        <v>0</v>
      </c>
      <c r="AR189" s="141" t="s">
        <v>190</v>
      </c>
      <c r="AT189" s="141" t="s">
        <v>185</v>
      </c>
      <c r="AU189" s="141" t="s">
        <v>118</v>
      </c>
      <c r="AY189" s="16" t="s">
        <v>182</v>
      </c>
      <c r="BE189" s="142">
        <f t="shared" si="28"/>
        <v>0</v>
      </c>
      <c r="BF189" s="142">
        <f t="shared" si="29"/>
        <v>0</v>
      </c>
      <c r="BG189" s="142">
        <f t="shared" si="30"/>
        <v>0</v>
      </c>
      <c r="BH189" s="142">
        <f t="shared" si="31"/>
        <v>0</v>
      </c>
      <c r="BI189" s="142">
        <f t="shared" si="32"/>
        <v>0</v>
      </c>
      <c r="BJ189" s="16" t="s">
        <v>77</v>
      </c>
      <c r="BK189" s="142">
        <f t="shared" si="33"/>
        <v>0</v>
      </c>
      <c r="BL189" s="16" t="s">
        <v>190</v>
      </c>
      <c r="BM189" s="141" t="s">
        <v>4106</v>
      </c>
    </row>
    <row r="190" spans="2:65" s="1" customFormat="1" ht="16.5" customHeight="1">
      <c r="B190" s="31"/>
      <c r="C190" s="130" t="s">
        <v>828</v>
      </c>
      <c r="D190" s="130" t="s">
        <v>185</v>
      </c>
      <c r="E190" s="131" t="s">
        <v>4107</v>
      </c>
      <c r="F190" s="132" t="s">
        <v>4108</v>
      </c>
      <c r="G190" s="133" t="s">
        <v>1149</v>
      </c>
      <c r="H190" s="134">
        <v>16</v>
      </c>
      <c r="I190" s="135"/>
      <c r="J190" s="136">
        <f t="shared" si="24"/>
        <v>0</v>
      </c>
      <c r="K190" s="132" t="s">
        <v>287</v>
      </c>
      <c r="L190" s="31"/>
      <c r="M190" s="137" t="s">
        <v>19</v>
      </c>
      <c r="N190" s="138" t="s">
        <v>41</v>
      </c>
      <c r="P190" s="139">
        <f t="shared" si="25"/>
        <v>0</v>
      </c>
      <c r="Q190" s="139">
        <v>0</v>
      </c>
      <c r="R190" s="139">
        <f t="shared" si="26"/>
        <v>0</v>
      </c>
      <c r="S190" s="139">
        <v>0</v>
      </c>
      <c r="T190" s="140">
        <f t="shared" si="27"/>
        <v>0</v>
      </c>
      <c r="AR190" s="141" t="s">
        <v>190</v>
      </c>
      <c r="AT190" s="141" t="s">
        <v>185</v>
      </c>
      <c r="AU190" s="141" t="s">
        <v>118</v>
      </c>
      <c r="AY190" s="16" t="s">
        <v>182</v>
      </c>
      <c r="BE190" s="142">
        <f t="shared" si="28"/>
        <v>0</v>
      </c>
      <c r="BF190" s="142">
        <f t="shared" si="29"/>
        <v>0</v>
      </c>
      <c r="BG190" s="142">
        <f t="shared" si="30"/>
        <v>0</v>
      </c>
      <c r="BH190" s="142">
        <f t="shared" si="31"/>
        <v>0</v>
      </c>
      <c r="BI190" s="142">
        <f t="shared" si="32"/>
        <v>0</v>
      </c>
      <c r="BJ190" s="16" t="s">
        <v>77</v>
      </c>
      <c r="BK190" s="142">
        <f t="shared" si="33"/>
        <v>0</v>
      </c>
      <c r="BL190" s="16" t="s">
        <v>190</v>
      </c>
      <c r="BM190" s="141" t="s">
        <v>4109</v>
      </c>
    </row>
    <row r="191" spans="2:65" s="1" customFormat="1" ht="16.5" customHeight="1">
      <c r="B191" s="31"/>
      <c r="C191" s="130" t="s">
        <v>832</v>
      </c>
      <c r="D191" s="130" t="s">
        <v>185</v>
      </c>
      <c r="E191" s="131" t="s">
        <v>4110</v>
      </c>
      <c r="F191" s="132" t="s">
        <v>4083</v>
      </c>
      <c r="G191" s="133" t="s">
        <v>1149</v>
      </c>
      <c r="H191" s="134">
        <v>16</v>
      </c>
      <c r="I191" s="135"/>
      <c r="J191" s="136">
        <f t="shared" si="24"/>
        <v>0</v>
      </c>
      <c r="K191" s="132" t="s">
        <v>287</v>
      </c>
      <c r="L191" s="31"/>
      <c r="M191" s="137" t="s">
        <v>19</v>
      </c>
      <c r="N191" s="138" t="s">
        <v>41</v>
      </c>
      <c r="P191" s="139">
        <f t="shared" si="25"/>
        <v>0</v>
      </c>
      <c r="Q191" s="139">
        <v>0</v>
      </c>
      <c r="R191" s="139">
        <f t="shared" si="26"/>
        <v>0</v>
      </c>
      <c r="S191" s="139">
        <v>0</v>
      </c>
      <c r="T191" s="140">
        <f t="shared" si="27"/>
        <v>0</v>
      </c>
      <c r="AR191" s="141" t="s">
        <v>190</v>
      </c>
      <c r="AT191" s="141" t="s">
        <v>185</v>
      </c>
      <c r="AU191" s="141" t="s">
        <v>118</v>
      </c>
      <c r="AY191" s="16" t="s">
        <v>182</v>
      </c>
      <c r="BE191" s="142">
        <f t="shared" si="28"/>
        <v>0</v>
      </c>
      <c r="BF191" s="142">
        <f t="shared" si="29"/>
        <v>0</v>
      </c>
      <c r="BG191" s="142">
        <f t="shared" si="30"/>
        <v>0</v>
      </c>
      <c r="BH191" s="142">
        <f t="shared" si="31"/>
        <v>0</v>
      </c>
      <c r="BI191" s="142">
        <f t="shared" si="32"/>
        <v>0</v>
      </c>
      <c r="BJ191" s="16" t="s">
        <v>77</v>
      </c>
      <c r="BK191" s="142">
        <f t="shared" si="33"/>
        <v>0</v>
      </c>
      <c r="BL191" s="16" t="s">
        <v>190</v>
      </c>
      <c r="BM191" s="141" t="s">
        <v>4111</v>
      </c>
    </row>
    <row r="192" spans="2:65" s="1" customFormat="1" ht="16.5" customHeight="1">
      <c r="B192" s="31"/>
      <c r="C192" s="130" t="s">
        <v>837</v>
      </c>
      <c r="D192" s="130" t="s">
        <v>185</v>
      </c>
      <c r="E192" s="131" t="s">
        <v>4112</v>
      </c>
      <c r="F192" s="132" t="s">
        <v>4113</v>
      </c>
      <c r="G192" s="133" t="s">
        <v>1149</v>
      </c>
      <c r="H192" s="134">
        <v>30.4</v>
      </c>
      <c r="I192" s="135"/>
      <c r="J192" s="136">
        <f t="shared" si="24"/>
        <v>0</v>
      </c>
      <c r="K192" s="132" t="s">
        <v>287</v>
      </c>
      <c r="L192" s="31"/>
      <c r="M192" s="137" t="s">
        <v>19</v>
      </c>
      <c r="N192" s="138" t="s">
        <v>41</v>
      </c>
      <c r="P192" s="139">
        <f t="shared" si="25"/>
        <v>0</v>
      </c>
      <c r="Q192" s="139">
        <v>0</v>
      </c>
      <c r="R192" s="139">
        <f t="shared" si="26"/>
        <v>0</v>
      </c>
      <c r="S192" s="139">
        <v>0</v>
      </c>
      <c r="T192" s="140">
        <f t="shared" si="27"/>
        <v>0</v>
      </c>
      <c r="AR192" s="141" t="s">
        <v>190</v>
      </c>
      <c r="AT192" s="141" t="s">
        <v>185</v>
      </c>
      <c r="AU192" s="141" t="s">
        <v>118</v>
      </c>
      <c r="AY192" s="16" t="s">
        <v>182</v>
      </c>
      <c r="BE192" s="142">
        <f t="shared" si="28"/>
        <v>0</v>
      </c>
      <c r="BF192" s="142">
        <f t="shared" si="29"/>
        <v>0</v>
      </c>
      <c r="BG192" s="142">
        <f t="shared" si="30"/>
        <v>0</v>
      </c>
      <c r="BH192" s="142">
        <f t="shared" si="31"/>
        <v>0</v>
      </c>
      <c r="BI192" s="142">
        <f t="shared" si="32"/>
        <v>0</v>
      </c>
      <c r="BJ192" s="16" t="s">
        <v>77</v>
      </c>
      <c r="BK192" s="142">
        <f t="shared" si="33"/>
        <v>0</v>
      </c>
      <c r="BL192" s="16" t="s">
        <v>190</v>
      </c>
      <c r="BM192" s="141" t="s">
        <v>4114</v>
      </c>
    </row>
    <row r="193" spans="2:65" s="1" customFormat="1" ht="16.5" customHeight="1">
      <c r="B193" s="31"/>
      <c r="C193" s="130" t="s">
        <v>841</v>
      </c>
      <c r="D193" s="130" t="s">
        <v>185</v>
      </c>
      <c r="E193" s="131" t="s">
        <v>4115</v>
      </c>
      <c r="F193" s="132" t="s">
        <v>4083</v>
      </c>
      <c r="G193" s="133" t="s">
        <v>1149</v>
      </c>
      <c r="H193" s="134">
        <v>30.4</v>
      </c>
      <c r="I193" s="135"/>
      <c r="J193" s="136">
        <f t="shared" si="24"/>
        <v>0</v>
      </c>
      <c r="K193" s="132" t="s">
        <v>287</v>
      </c>
      <c r="L193" s="31"/>
      <c r="M193" s="137" t="s">
        <v>19</v>
      </c>
      <c r="N193" s="138" t="s">
        <v>41</v>
      </c>
      <c r="P193" s="139">
        <f t="shared" si="25"/>
        <v>0</v>
      </c>
      <c r="Q193" s="139">
        <v>0</v>
      </c>
      <c r="R193" s="139">
        <f t="shared" si="26"/>
        <v>0</v>
      </c>
      <c r="S193" s="139">
        <v>0</v>
      </c>
      <c r="T193" s="140">
        <f t="shared" si="27"/>
        <v>0</v>
      </c>
      <c r="AR193" s="141" t="s">
        <v>190</v>
      </c>
      <c r="AT193" s="141" t="s">
        <v>185</v>
      </c>
      <c r="AU193" s="141" t="s">
        <v>118</v>
      </c>
      <c r="AY193" s="16" t="s">
        <v>182</v>
      </c>
      <c r="BE193" s="142">
        <f t="shared" si="28"/>
        <v>0</v>
      </c>
      <c r="BF193" s="142">
        <f t="shared" si="29"/>
        <v>0</v>
      </c>
      <c r="BG193" s="142">
        <f t="shared" si="30"/>
        <v>0</v>
      </c>
      <c r="BH193" s="142">
        <f t="shared" si="31"/>
        <v>0</v>
      </c>
      <c r="BI193" s="142">
        <f t="shared" si="32"/>
        <v>0</v>
      </c>
      <c r="BJ193" s="16" t="s">
        <v>77</v>
      </c>
      <c r="BK193" s="142">
        <f t="shared" si="33"/>
        <v>0</v>
      </c>
      <c r="BL193" s="16" t="s">
        <v>190</v>
      </c>
      <c r="BM193" s="141" t="s">
        <v>4116</v>
      </c>
    </row>
    <row r="194" spans="2:65" s="1" customFormat="1" ht="16.5" customHeight="1">
      <c r="B194" s="31"/>
      <c r="C194" s="130" t="s">
        <v>845</v>
      </c>
      <c r="D194" s="130" t="s">
        <v>185</v>
      </c>
      <c r="E194" s="131" t="s">
        <v>4117</v>
      </c>
      <c r="F194" s="132" t="s">
        <v>4118</v>
      </c>
      <c r="G194" s="133" t="s">
        <v>1149</v>
      </c>
      <c r="H194" s="134">
        <v>17.9</v>
      </c>
      <c r="I194" s="135"/>
      <c r="J194" s="136">
        <f t="shared" si="24"/>
        <v>0</v>
      </c>
      <c r="K194" s="132" t="s">
        <v>287</v>
      </c>
      <c r="L194" s="31"/>
      <c r="M194" s="137" t="s">
        <v>19</v>
      </c>
      <c r="N194" s="138" t="s">
        <v>41</v>
      </c>
      <c r="P194" s="139">
        <f t="shared" si="25"/>
        <v>0</v>
      </c>
      <c r="Q194" s="139">
        <v>0</v>
      </c>
      <c r="R194" s="139">
        <f t="shared" si="26"/>
        <v>0</v>
      </c>
      <c r="S194" s="139">
        <v>0</v>
      </c>
      <c r="T194" s="140">
        <f t="shared" si="27"/>
        <v>0</v>
      </c>
      <c r="AR194" s="141" t="s">
        <v>190</v>
      </c>
      <c r="AT194" s="141" t="s">
        <v>185</v>
      </c>
      <c r="AU194" s="141" t="s">
        <v>118</v>
      </c>
      <c r="AY194" s="16" t="s">
        <v>182</v>
      </c>
      <c r="BE194" s="142">
        <f t="shared" si="28"/>
        <v>0</v>
      </c>
      <c r="BF194" s="142">
        <f t="shared" si="29"/>
        <v>0</v>
      </c>
      <c r="BG194" s="142">
        <f t="shared" si="30"/>
        <v>0</v>
      </c>
      <c r="BH194" s="142">
        <f t="shared" si="31"/>
        <v>0</v>
      </c>
      <c r="BI194" s="142">
        <f t="shared" si="32"/>
        <v>0</v>
      </c>
      <c r="BJ194" s="16" t="s">
        <v>77</v>
      </c>
      <c r="BK194" s="142">
        <f t="shared" si="33"/>
        <v>0</v>
      </c>
      <c r="BL194" s="16" t="s">
        <v>190</v>
      </c>
      <c r="BM194" s="141" t="s">
        <v>4119</v>
      </c>
    </row>
    <row r="195" spans="2:65" s="1" customFormat="1" ht="16.5" customHeight="1">
      <c r="B195" s="31"/>
      <c r="C195" s="130" t="s">
        <v>850</v>
      </c>
      <c r="D195" s="130" t="s">
        <v>185</v>
      </c>
      <c r="E195" s="131" t="s">
        <v>4120</v>
      </c>
      <c r="F195" s="132" t="s">
        <v>4083</v>
      </c>
      <c r="G195" s="133" t="s">
        <v>1149</v>
      </c>
      <c r="H195" s="134">
        <v>17.9</v>
      </c>
      <c r="I195" s="135"/>
      <c r="J195" s="136">
        <f t="shared" si="24"/>
        <v>0</v>
      </c>
      <c r="K195" s="132" t="s">
        <v>287</v>
      </c>
      <c r="L195" s="31"/>
      <c r="M195" s="137" t="s">
        <v>19</v>
      </c>
      <c r="N195" s="138" t="s">
        <v>41</v>
      </c>
      <c r="P195" s="139">
        <f t="shared" si="25"/>
        <v>0</v>
      </c>
      <c r="Q195" s="139">
        <v>0</v>
      </c>
      <c r="R195" s="139">
        <f t="shared" si="26"/>
        <v>0</v>
      </c>
      <c r="S195" s="139">
        <v>0</v>
      </c>
      <c r="T195" s="140">
        <f t="shared" si="27"/>
        <v>0</v>
      </c>
      <c r="AR195" s="141" t="s">
        <v>190</v>
      </c>
      <c r="AT195" s="141" t="s">
        <v>185</v>
      </c>
      <c r="AU195" s="141" t="s">
        <v>118</v>
      </c>
      <c r="AY195" s="16" t="s">
        <v>182</v>
      </c>
      <c r="BE195" s="142">
        <f t="shared" si="28"/>
        <v>0</v>
      </c>
      <c r="BF195" s="142">
        <f t="shared" si="29"/>
        <v>0</v>
      </c>
      <c r="BG195" s="142">
        <f t="shared" si="30"/>
        <v>0</v>
      </c>
      <c r="BH195" s="142">
        <f t="shared" si="31"/>
        <v>0</v>
      </c>
      <c r="BI195" s="142">
        <f t="shared" si="32"/>
        <v>0</v>
      </c>
      <c r="BJ195" s="16" t="s">
        <v>77</v>
      </c>
      <c r="BK195" s="142">
        <f t="shared" si="33"/>
        <v>0</v>
      </c>
      <c r="BL195" s="16" t="s">
        <v>190</v>
      </c>
      <c r="BM195" s="141" t="s">
        <v>4121</v>
      </c>
    </row>
    <row r="196" spans="2:65" s="1" customFormat="1" ht="16.5" customHeight="1">
      <c r="B196" s="31"/>
      <c r="C196" s="130" t="s">
        <v>854</v>
      </c>
      <c r="D196" s="130" t="s">
        <v>185</v>
      </c>
      <c r="E196" s="131" t="s">
        <v>4122</v>
      </c>
      <c r="F196" s="132" t="s">
        <v>4123</v>
      </c>
      <c r="G196" s="133" t="s">
        <v>1149</v>
      </c>
      <c r="H196" s="134">
        <v>4.6</v>
      </c>
      <c r="I196" s="135"/>
      <c r="J196" s="136">
        <f t="shared" si="24"/>
        <v>0</v>
      </c>
      <c r="K196" s="132" t="s">
        <v>287</v>
      </c>
      <c r="L196" s="31"/>
      <c r="M196" s="137" t="s">
        <v>19</v>
      </c>
      <c r="N196" s="138" t="s">
        <v>41</v>
      </c>
      <c r="P196" s="139">
        <f t="shared" si="25"/>
        <v>0</v>
      </c>
      <c r="Q196" s="139">
        <v>0</v>
      </c>
      <c r="R196" s="139">
        <f t="shared" si="26"/>
        <v>0</v>
      </c>
      <c r="S196" s="139">
        <v>0</v>
      </c>
      <c r="T196" s="140">
        <f t="shared" si="27"/>
        <v>0</v>
      </c>
      <c r="AR196" s="141" t="s">
        <v>190</v>
      </c>
      <c r="AT196" s="141" t="s">
        <v>185</v>
      </c>
      <c r="AU196" s="141" t="s">
        <v>118</v>
      </c>
      <c r="AY196" s="16" t="s">
        <v>182</v>
      </c>
      <c r="BE196" s="142">
        <f t="shared" si="28"/>
        <v>0</v>
      </c>
      <c r="BF196" s="142">
        <f t="shared" si="29"/>
        <v>0</v>
      </c>
      <c r="BG196" s="142">
        <f t="shared" si="30"/>
        <v>0</v>
      </c>
      <c r="BH196" s="142">
        <f t="shared" si="31"/>
        <v>0</v>
      </c>
      <c r="BI196" s="142">
        <f t="shared" si="32"/>
        <v>0</v>
      </c>
      <c r="BJ196" s="16" t="s">
        <v>77</v>
      </c>
      <c r="BK196" s="142">
        <f t="shared" si="33"/>
        <v>0</v>
      </c>
      <c r="BL196" s="16" t="s">
        <v>190</v>
      </c>
      <c r="BM196" s="141" t="s">
        <v>4124</v>
      </c>
    </row>
    <row r="197" spans="2:65" s="1" customFormat="1" ht="16.5" customHeight="1">
      <c r="B197" s="31"/>
      <c r="C197" s="130" t="s">
        <v>859</v>
      </c>
      <c r="D197" s="130" t="s">
        <v>185</v>
      </c>
      <c r="E197" s="131" t="s">
        <v>4125</v>
      </c>
      <c r="F197" s="132" t="s">
        <v>4083</v>
      </c>
      <c r="G197" s="133" t="s">
        <v>1149</v>
      </c>
      <c r="H197" s="134">
        <v>4.6</v>
      </c>
      <c r="I197" s="135"/>
      <c r="J197" s="136">
        <f t="shared" si="24"/>
        <v>0</v>
      </c>
      <c r="K197" s="132" t="s">
        <v>287</v>
      </c>
      <c r="L197" s="31"/>
      <c r="M197" s="137" t="s">
        <v>19</v>
      </c>
      <c r="N197" s="138" t="s">
        <v>41</v>
      </c>
      <c r="P197" s="139">
        <f t="shared" si="25"/>
        <v>0</v>
      </c>
      <c r="Q197" s="139">
        <v>0</v>
      </c>
      <c r="R197" s="139">
        <f t="shared" si="26"/>
        <v>0</v>
      </c>
      <c r="S197" s="139">
        <v>0</v>
      </c>
      <c r="T197" s="140">
        <f t="shared" si="27"/>
        <v>0</v>
      </c>
      <c r="AR197" s="141" t="s">
        <v>190</v>
      </c>
      <c r="AT197" s="141" t="s">
        <v>185</v>
      </c>
      <c r="AU197" s="141" t="s">
        <v>118</v>
      </c>
      <c r="AY197" s="16" t="s">
        <v>182</v>
      </c>
      <c r="BE197" s="142">
        <f t="shared" si="28"/>
        <v>0</v>
      </c>
      <c r="BF197" s="142">
        <f t="shared" si="29"/>
        <v>0</v>
      </c>
      <c r="BG197" s="142">
        <f t="shared" si="30"/>
        <v>0</v>
      </c>
      <c r="BH197" s="142">
        <f t="shared" si="31"/>
        <v>0</v>
      </c>
      <c r="BI197" s="142">
        <f t="shared" si="32"/>
        <v>0</v>
      </c>
      <c r="BJ197" s="16" t="s">
        <v>77</v>
      </c>
      <c r="BK197" s="142">
        <f t="shared" si="33"/>
        <v>0</v>
      </c>
      <c r="BL197" s="16" t="s">
        <v>190</v>
      </c>
      <c r="BM197" s="141" t="s">
        <v>4126</v>
      </c>
    </row>
    <row r="198" spans="2:65" s="1" customFormat="1" ht="16.5" customHeight="1">
      <c r="B198" s="31"/>
      <c r="C198" s="130" t="s">
        <v>863</v>
      </c>
      <c r="D198" s="130" t="s">
        <v>185</v>
      </c>
      <c r="E198" s="131" t="s">
        <v>4127</v>
      </c>
      <c r="F198" s="132" t="s">
        <v>4128</v>
      </c>
      <c r="G198" s="133" t="s">
        <v>1149</v>
      </c>
      <c r="H198" s="134">
        <v>27.7</v>
      </c>
      <c r="I198" s="135"/>
      <c r="J198" s="136">
        <f t="shared" si="24"/>
        <v>0</v>
      </c>
      <c r="K198" s="132" t="s">
        <v>287</v>
      </c>
      <c r="L198" s="31"/>
      <c r="M198" s="137" t="s">
        <v>19</v>
      </c>
      <c r="N198" s="138" t="s">
        <v>41</v>
      </c>
      <c r="P198" s="139">
        <f t="shared" si="25"/>
        <v>0</v>
      </c>
      <c r="Q198" s="139">
        <v>0</v>
      </c>
      <c r="R198" s="139">
        <f t="shared" si="26"/>
        <v>0</v>
      </c>
      <c r="S198" s="139">
        <v>0</v>
      </c>
      <c r="T198" s="140">
        <f t="shared" si="27"/>
        <v>0</v>
      </c>
      <c r="AR198" s="141" t="s">
        <v>190</v>
      </c>
      <c r="AT198" s="141" t="s">
        <v>185</v>
      </c>
      <c r="AU198" s="141" t="s">
        <v>118</v>
      </c>
      <c r="AY198" s="16" t="s">
        <v>182</v>
      </c>
      <c r="BE198" s="142">
        <f t="shared" si="28"/>
        <v>0</v>
      </c>
      <c r="BF198" s="142">
        <f t="shared" si="29"/>
        <v>0</v>
      </c>
      <c r="BG198" s="142">
        <f t="shared" si="30"/>
        <v>0</v>
      </c>
      <c r="BH198" s="142">
        <f t="shared" si="31"/>
        <v>0</v>
      </c>
      <c r="BI198" s="142">
        <f t="shared" si="32"/>
        <v>0</v>
      </c>
      <c r="BJ198" s="16" t="s">
        <v>77</v>
      </c>
      <c r="BK198" s="142">
        <f t="shared" si="33"/>
        <v>0</v>
      </c>
      <c r="BL198" s="16" t="s">
        <v>190</v>
      </c>
      <c r="BM198" s="141" t="s">
        <v>4129</v>
      </c>
    </row>
    <row r="199" spans="2:65" s="1" customFormat="1" ht="16.5" customHeight="1">
      <c r="B199" s="31"/>
      <c r="C199" s="130" t="s">
        <v>866</v>
      </c>
      <c r="D199" s="130" t="s">
        <v>185</v>
      </c>
      <c r="E199" s="131" t="s">
        <v>4130</v>
      </c>
      <c r="F199" s="132" t="s">
        <v>4083</v>
      </c>
      <c r="G199" s="133" t="s">
        <v>1149</v>
      </c>
      <c r="H199" s="134">
        <v>27.7</v>
      </c>
      <c r="I199" s="135"/>
      <c r="J199" s="136">
        <f t="shared" si="24"/>
        <v>0</v>
      </c>
      <c r="K199" s="132" t="s">
        <v>287</v>
      </c>
      <c r="L199" s="31"/>
      <c r="M199" s="137" t="s">
        <v>19</v>
      </c>
      <c r="N199" s="138" t="s">
        <v>41</v>
      </c>
      <c r="P199" s="139">
        <f t="shared" si="25"/>
        <v>0</v>
      </c>
      <c r="Q199" s="139">
        <v>0</v>
      </c>
      <c r="R199" s="139">
        <f t="shared" si="26"/>
        <v>0</v>
      </c>
      <c r="S199" s="139">
        <v>0</v>
      </c>
      <c r="T199" s="140">
        <f t="shared" si="27"/>
        <v>0</v>
      </c>
      <c r="AR199" s="141" t="s">
        <v>190</v>
      </c>
      <c r="AT199" s="141" t="s">
        <v>185</v>
      </c>
      <c r="AU199" s="141" t="s">
        <v>118</v>
      </c>
      <c r="AY199" s="16" t="s">
        <v>182</v>
      </c>
      <c r="BE199" s="142">
        <f t="shared" si="28"/>
        <v>0</v>
      </c>
      <c r="BF199" s="142">
        <f t="shared" si="29"/>
        <v>0</v>
      </c>
      <c r="BG199" s="142">
        <f t="shared" si="30"/>
        <v>0</v>
      </c>
      <c r="BH199" s="142">
        <f t="shared" si="31"/>
        <v>0</v>
      </c>
      <c r="BI199" s="142">
        <f t="shared" si="32"/>
        <v>0</v>
      </c>
      <c r="BJ199" s="16" t="s">
        <v>77</v>
      </c>
      <c r="BK199" s="142">
        <f t="shared" si="33"/>
        <v>0</v>
      </c>
      <c r="BL199" s="16" t="s">
        <v>190</v>
      </c>
      <c r="BM199" s="141" t="s">
        <v>4131</v>
      </c>
    </row>
    <row r="200" spans="2:63" s="11" customFormat="1" ht="20.85" customHeight="1">
      <c r="B200" s="118"/>
      <c r="D200" s="119" t="s">
        <v>69</v>
      </c>
      <c r="E200" s="128" t="s">
        <v>4132</v>
      </c>
      <c r="F200" s="128" t="s">
        <v>4078</v>
      </c>
      <c r="I200" s="121"/>
      <c r="J200" s="129">
        <f>BK200</f>
        <v>0</v>
      </c>
      <c r="L200" s="118"/>
      <c r="M200" s="123"/>
      <c r="P200" s="124">
        <f>SUM(P201:P204)</f>
        <v>0</v>
      </c>
      <c r="R200" s="124">
        <f>SUM(R201:R204)</f>
        <v>0</v>
      </c>
      <c r="T200" s="125">
        <f>SUM(T201:T204)</f>
        <v>0</v>
      </c>
      <c r="AR200" s="119" t="s">
        <v>77</v>
      </c>
      <c r="AT200" s="126" t="s">
        <v>69</v>
      </c>
      <c r="AU200" s="126" t="s">
        <v>79</v>
      </c>
      <c r="AY200" s="119" t="s">
        <v>182</v>
      </c>
      <c r="BK200" s="127">
        <f>SUM(BK201:BK204)</f>
        <v>0</v>
      </c>
    </row>
    <row r="201" spans="2:65" s="1" customFormat="1" ht="16.5" customHeight="1">
      <c r="B201" s="31"/>
      <c r="C201" s="130" t="s">
        <v>868</v>
      </c>
      <c r="D201" s="130" t="s">
        <v>185</v>
      </c>
      <c r="E201" s="131" t="s">
        <v>4133</v>
      </c>
      <c r="F201" s="132" t="s">
        <v>4080</v>
      </c>
      <c r="G201" s="133" t="s">
        <v>207</v>
      </c>
      <c r="H201" s="134">
        <v>35.7</v>
      </c>
      <c r="I201" s="135"/>
      <c r="J201" s="136">
        <f>ROUND(I201*H201,2)</f>
        <v>0</v>
      </c>
      <c r="K201" s="132" t="s">
        <v>287</v>
      </c>
      <c r="L201" s="31"/>
      <c r="M201" s="137" t="s">
        <v>19</v>
      </c>
      <c r="N201" s="138" t="s">
        <v>41</v>
      </c>
      <c r="P201" s="139">
        <f>O201*H201</f>
        <v>0</v>
      </c>
      <c r="Q201" s="139">
        <v>0</v>
      </c>
      <c r="R201" s="139">
        <f>Q201*H201</f>
        <v>0</v>
      </c>
      <c r="S201" s="139">
        <v>0</v>
      </c>
      <c r="T201" s="140">
        <f>S201*H201</f>
        <v>0</v>
      </c>
      <c r="AR201" s="141" t="s">
        <v>190</v>
      </c>
      <c r="AT201" s="141" t="s">
        <v>185</v>
      </c>
      <c r="AU201" s="141" t="s">
        <v>118</v>
      </c>
      <c r="AY201" s="16" t="s">
        <v>182</v>
      </c>
      <c r="BE201" s="142">
        <f>IF(N201="základní",J201,0)</f>
        <v>0</v>
      </c>
      <c r="BF201" s="142">
        <f>IF(N201="snížená",J201,0)</f>
        <v>0</v>
      </c>
      <c r="BG201" s="142">
        <f>IF(N201="zákl. přenesená",J201,0)</f>
        <v>0</v>
      </c>
      <c r="BH201" s="142">
        <f>IF(N201="sníž. přenesená",J201,0)</f>
        <v>0</v>
      </c>
      <c r="BI201" s="142">
        <f>IF(N201="nulová",J201,0)</f>
        <v>0</v>
      </c>
      <c r="BJ201" s="16" t="s">
        <v>77</v>
      </c>
      <c r="BK201" s="142">
        <f>ROUND(I201*H201,2)</f>
        <v>0</v>
      </c>
      <c r="BL201" s="16" t="s">
        <v>190</v>
      </c>
      <c r="BM201" s="141" t="s">
        <v>4134</v>
      </c>
    </row>
    <row r="202" spans="2:65" s="1" customFormat="1" ht="16.5" customHeight="1">
      <c r="B202" s="31"/>
      <c r="C202" s="130" t="s">
        <v>871</v>
      </c>
      <c r="D202" s="130" t="s">
        <v>185</v>
      </c>
      <c r="E202" s="131" t="s">
        <v>4135</v>
      </c>
      <c r="F202" s="132" t="s">
        <v>4083</v>
      </c>
      <c r="G202" s="133" t="s">
        <v>207</v>
      </c>
      <c r="H202" s="134">
        <v>35.7</v>
      </c>
      <c r="I202" s="135"/>
      <c r="J202" s="136">
        <f>ROUND(I202*H202,2)</f>
        <v>0</v>
      </c>
      <c r="K202" s="132" t="s">
        <v>287</v>
      </c>
      <c r="L202" s="31"/>
      <c r="M202" s="137" t="s">
        <v>19</v>
      </c>
      <c r="N202" s="138" t="s">
        <v>41</v>
      </c>
      <c r="P202" s="139">
        <f>O202*H202</f>
        <v>0</v>
      </c>
      <c r="Q202" s="139">
        <v>0</v>
      </c>
      <c r="R202" s="139">
        <f>Q202*H202</f>
        <v>0</v>
      </c>
      <c r="S202" s="139">
        <v>0</v>
      </c>
      <c r="T202" s="140">
        <f>S202*H202</f>
        <v>0</v>
      </c>
      <c r="AR202" s="141" t="s">
        <v>190</v>
      </c>
      <c r="AT202" s="141" t="s">
        <v>185</v>
      </c>
      <c r="AU202" s="141" t="s">
        <v>118</v>
      </c>
      <c r="AY202" s="16" t="s">
        <v>182</v>
      </c>
      <c r="BE202" s="142">
        <f>IF(N202="základní",J202,0)</f>
        <v>0</v>
      </c>
      <c r="BF202" s="142">
        <f>IF(N202="snížená",J202,0)</f>
        <v>0</v>
      </c>
      <c r="BG202" s="142">
        <f>IF(N202="zákl. přenesená",J202,0)</f>
        <v>0</v>
      </c>
      <c r="BH202" s="142">
        <f>IF(N202="sníž. přenesená",J202,0)</f>
        <v>0</v>
      </c>
      <c r="BI202" s="142">
        <f>IF(N202="nulová",J202,0)</f>
        <v>0</v>
      </c>
      <c r="BJ202" s="16" t="s">
        <v>77</v>
      </c>
      <c r="BK202" s="142">
        <f>ROUND(I202*H202,2)</f>
        <v>0</v>
      </c>
      <c r="BL202" s="16" t="s">
        <v>190</v>
      </c>
      <c r="BM202" s="141" t="s">
        <v>4136</v>
      </c>
    </row>
    <row r="203" spans="2:65" s="1" customFormat="1" ht="16.5" customHeight="1">
      <c r="B203" s="31"/>
      <c r="C203" s="130" t="s">
        <v>874</v>
      </c>
      <c r="D203" s="130" t="s">
        <v>185</v>
      </c>
      <c r="E203" s="131" t="s">
        <v>4137</v>
      </c>
      <c r="F203" s="132" t="s">
        <v>4086</v>
      </c>
      <c r="G203" s="133" t="s">
        <v>207</v>
      </c>
      <c r="H203" s="134">
        <v>15.2</v>
      </c>
      <c r="I203" s="135"/>
      <c r="J203" s="136">
        <f>ROUND(I203*H203,2)</f>
        <v>0</v>
      </c>
      <c r="K203" s="132" t="s">
        <v>287</v>
      </c>
      <c r="L203" s="31"/>
      <c r="M203" s="137" t="s">
        <v>19</v>
      </c>
      <c r="N203" s="138" t="s">
        <v>41</v>
      </c>
      <c r="P203" s="139">
        <f>O203*H203</f>
        <v>0</v>
      </c>
      <c r="Q203" s="139">
        <v>0</v>
      </c>
      <c r="R203" s="139">
        <f>Q203*H203</f>
        <v>0</v>
      </c>
      <c r="S203" s="139">
        <v>0</v>
      </c>
      <c r="T203" s="140">
        <f>S203*H203</f>
        <v>0</v>
      </c>
      <c r="AR203" s="141" t="s">
        <v>190</v>
      </c>
      <c r="AT203" s="141" t="s">
        <v>185</v>
      </c>
      <c r="AU203" s="141" t="s">
        <v>118</v>
      </c>
      <c r="AY203" s="16" t="s">
        <v>182</v>
      </c>
      <c r="BE203" s="142">
        <f>IF(N203="základní",J203,0)</f>
        <v>0</v>
      </c>
      <c r="BF203" s="142">
        <f>IF(N203="snížená",J203,0)</f>
        <v>0</v>
      </c>
      <c r="BG203" s="142">
        <f>IF(N203="zákl. přenesená",J203,0)</f>
        <v>0</v>
      </c>
      <c r="BH203" s="142">
        <f>IF(N203="sníž. přenesená",J203,0)</f>
        <v>0</v>
      </c>
      <c r="BI203" s="142">
        <f>IF(N203="nulová",J203,0)</f>
        <v>0</v>
      </c>
      <c r="BJ203" s="16" t="s">
        <v>77</v>
      </c>
      <c r="BK203" s="142">
        <f>ROUND(I203*H203,2)</f>
        <v>0</v>
      </c>
      <c r="BL203" s="16" t="s">
        <v>190</v>
      </c>
      <c r="BM203" s="141" t="s">
        <v>4138</v>
      </c>
    </row>
    <row r="204" spans="2:65" s="1" customFormat="1" ht="16.5" customHeight="1">
      <c r="B204" s="31"/>
      <c r="C204" s="130" t="s">
        <v>879</v>
      </c>
      <c r="D204" s="130" t="s">
        <v>185</v>
      </c>
      <c r="E204" s="131" t="s">
        <v>4139</v>
      </c>
      <c r="F204" s="132" t="s">
        <v>4083</v>
      </c>
      <c r="G204" s="133" t="s">
        <v>207</v>
      </c>
      <c r="H204" s="134">
        <v>15.2</v>
      </c>
      <c r="I204" s="135"/>
      <c r="J204" s="136">
        <f>ROUND(I204*H204,2)</f>
        <v>0</v>
      </c>
      <c r="K204" s="132" t="s">
        <v>287</v>
      </c>
      <c r="L204" s="31"/>
      <c r="M204" s="137" t="s">
        <v>19</v>
      </c>
      <c r="N204" s="138" t="s">
        <v>41</v>
      </c>
      <c r="P204" s="139">
        <f>O204*H204</f>
        <v>0</v>
      </c>
      <c r="Q204" s="139">
        <v>0</v>
      </c>
      <c r="R204" s="139">
        <f>Q204*H204</f>
        <v>0</v>
      </c>
      <c r="S204" s="139">
        <v>0</v>
      </c>
      <c r="T204" s="140">
        <f>S204*H204</f>
        <v>0</v>
      </c>
      <c r="AR204" s="141" t="s">
        <v>190</v>
      </c>
      <c r="AT204" s="141" t="s">
        <v>185</v>
      </c>
      <c r="AU204" s="141" t="s">
        <v>118</v>
      </c>
      <c r="AY204" s="16" t="s">
        <v>182</v>
      </c>
      <c r="BE204" s="142">
        <f>IF(N204="základní",J204,0)</f>
        <v>0</v>
      </c>
      <c r="BF204" s="142">
        <f>IF(N204="snížená",J204,0)</f>
        <v>0</v>
      </c>
      <c r="BG204" s="142">
        <f>IF(N204="zákl. přenesená",J204,0)</f>
        <v>0</v>
      </c>
      <c r="BH204" s="142">
        <f>IF(N204="sníž. přenesená",J204,0)</f>
        <v>0</v>
      </c>
      <c r="BI204" s="142">
        <f>IF(N204="nulová",J204,0)</f>
        <v>0</v>
      </c>
      <c r="BJ204" s="16" t="s">
        <v>77</v>
      </c>
      <c r="BK204" s="142">
        <f>ROUND(I204*H204,2)</f>
        <v>0</v>
      </c>
      <c r="BL204" s="16" t="s">
        <v>190</v>
      </c>
      <c r="BM204" s="141" t="s">
        <v>4140</v>
      </c>
    </row>
    <row r="205" spans="2:63" s="11" customFormat="1" ht="20.85" customHeight="1">
      <c r="B205" s="118"/>
      <c r="D205" s="119" t="s">
        <v>69</v>
      </c>
      <c r="E205" s="128" t="s">
        <v>4141</v>
      </c>
      <c r="F205" s="128" t="s">
        <v>4091</v>
      </c>
      <c r="I205" s="121"/>
      <c r="J205" s="129">
        <f>BK205</f>
        <v>0</v>
      </c>
      <c r="L205" s="118"/>
      <c r="M205" s="123"/>
      <c r="P205" s="124">
        <f>SUM(P206:P221)</f>
        <v>0</v>
      </c>
      <c r="R205" s="124">
        <f>SUM(R206:R221)</f>
        <v>0</v>
      </c>
      <c r="T205" s="125">
        <f>SUM(T206:T221)</f>
        <v>0</v>
      </c>
      <c r="AR205" s="119" t="s">
        <v>77</v>
      </c>
      <c r="AT205" s="126" t="s">
        <v>69</v>
      </c>
      <c r="AU205" s="126" t="s">
        <v>79</v>
      </c>
      <c r="AY205" s="119" t="s">
        <v>182</v>
      </c>
      <c r="BK205" s="127">
        <f>SUM(BK206:BK221)</f>
        <v>0</v>
      </c>
    </row>
    <row r="206" spans="2:65" s="1" customFormat="1" ht="16.5" customHeight="1">
      <c r="B206" s="31"/>
      <c r="C206" s="130" t="s">
        <v>881</v>
      </c>
      <c r="D206" s="130" t="s">
        <v>185</v>
      </c>
      <c r="E206" s="131" t="s">
        <v>4142</v>
      </c>
      <c r="F206" s="132" t="s">
        <v>4093</v>
      </c>
      <c r="G206" s="133" t="s">
        <v>1149</v>
      </c>
      <c r="H206" s="134">
        <v>4.4</v>
      </c>
      <c r="I206" s="135"/>
      <c r="J206" s="136">
        <f aca="true" t="shared" si="34" ref="J206:J221">ROUND(I206*H206,2)</f>
        <v>0</v>
      </c>
      <c r="K206" s="132" t="s">
        <v>287</v>
      </c>
      <c r="L206" s="31"/>
      <c r="M206" s="137" t="s">
        <v>19</v>
      </c>
      <c r="N206" s="138" t="s">
        <v>41</v>
      </c>
      <c r="P206" s="139">
        <f aca="true" t="shared" si="35" ref="P206:P221">O206*H206</f>
        <v>0</v>
      </c>
      <c r="Q206" s="139">
        <v>0</v>
      </c>
      <c r="R206" s="139">
        <f aca="true" t="shared" si="36" ref="R206:R221">Q206*H206</f>
        <v>0</v>
      </c>
      <c r="S206" s="139">
        <v>0</v>
      </c>
      <c r="T206" s="140">
        <f aca="true" t="shared" si="37" ref="T206:T221">S206*H206</f>
        <v>0</v>
      </c>
      <c r="AR206" s="141" t="s">
        <v>190</v>
      </c>
      <c r="AT206" s="141" t="s">
        <v>185</v>
      </c>
      <c r="AU206" s="141" t="s">
        <v>118</v>
      </c>
      <c r="AY206" s="16" t="s">
        <v>182</v>
      </c>
      <c r="BE206" s="142">
        <f aca="true" t="shared" si="38" ref="BE206:BE221">IF(N206="základní",J206,0)</f>
        <v>0</v>
      </c>
      <c r="BF206" s="142">
        <f aca="true" t="shared" si="39" ref="BF206:BF221">IF(N206="snížená",J206,0)</f>
        <v>0</v>
      </c>
      <c r="BG206" s="142">
        <f aca="true" t="shared" si="40" ref="BG206:BG221">IF(N206="zákl. přenesená",J206,0)</f>
        <v>0</v>
      </c>
      <c r="BH206" s="142">
        <f aca="true" t="shared" si="41" ref="BH206:BH221">IF(N206="sníž. přenesená",J206,0)</f>
        <v>0</v>
      </c>
      <c r="BI206" s="142">
        <f aca="true" t="shared" si="42" ref="BI206:BI221">IF(N206="nulová",J206,0)</f>
        <v>0</v>
      </c>
      <c r="BJ206" s="16" t="s">
        <v>77</v>
      </c>
      <c r="BK206" s="142">
        <f aca="true" t="shared" si="43" ref="BK206:BK221">ROUND(I206*H206,2)</f>
        <v>0</v>
      </c>
      <c r="BL206" s="16" t="s">
        <v>190</v>
      </c>
      <c r="BM206" s="141" t="s">
        <v>4143</v>
      </c>
    </row>
    <row r="207" spans="2:65" s="1" customFormat="1" ht="16.5" customHeight="1">
      <c r="B207" s="31"/>
      <c r="C207" s="130" t="s">
        <v>883</v>
      </c>
      <c r="D207" s="130" t="s">
        <v>185</v>
      </c>
      <c r="E207" s="131" t="s">
        <v>4144</v>
      </c>
      <c r="F207" s="132" t="s">
        <v>4083</v>
      </c>
      <c r="G207" s="133" t="s">
        <v>1149</v>
      </c>
      <c r="H207" s="134">
        <v>4.4</v>
      </c>
      <c r="I207" s="135"/>
      <c r="J207" s="136">
        <f t="shared" si="34"/>
        <v>0</v>
      </c>
      <c r="K207" s="132" t="s">
        <v>287</v>
      </c>
      <c r="L207" s="31"/>
      <c r="M207" s="137" t="s">
        <v>19</v>
      </c>
      <c r="N207" s="138" t="s">
        <v>41</v>
      </c>
      <c r="P207" s="139">
        <f t="shared" si="35"/>
        <v>0</v>
      </c>
      <c r="Q207" s="139">
        <v>0</v>
      </c>
      <c r="R207" s="139">
        <f t="shared" si="36"/>
        <v>0</v>
      </c>
      <c r="S207" s="139">
        <v>0</v>
      </c>
      <c r="T207" s="140">
        <f t="shared" si="37"/>
        <v>0</v>
      </c>
      <c r="AR207" s="141" t="s">
        <v>190</v>
      </c>
      <c r="AT207" s="141" t="s">
        <v>185</v>
      </c>
      <c r="AU207" s="141" t="s">
        <v>118</v>
      </c>
      <c r="AY207" s="16" t="s">
        <v>182</v>
      </c>
      <c r="BE207" s="142">
        <f t="shared" si="38"/>
        <v>0</v>
      </c>
      <c r="BF207" s="142">
        <f t="shared" si="39"/>
        <v>0</v>
      </c>
      <c r="BG207" s="142">
        <f t="shared" si="40"/>
        <v>0</v>
      </c>
      <c r="BH207" s="142">
        <f t="shared" si="41"/>
        <v>0</v>
      </c>
      <c r="BI207" s="142">
        <f t="shared" si="42"/>
        <v>0</v>
      </c>
      <c r="BJ207" s="16" t="s">
        <v>77</v>
      </c>
      <c r="BK207" s="142">
        <f t="shared" si="43"/>
        <v>0</v>
      </c>
      <c r="BL207" s="16" t="s">
        <v>190</v>
      </c>
      <c r="BM207" s="141" t="s">
        <v>4145</v>
      </c>
    </row>
    <row r="208" spans="2:65" s="1" customFormat="1" ht="16.5" customHeight="1">
      <c r="B208" s="31"/>
      <c r="C208" s="130" t="s">
        <v>888</v>
      </c>
      <c r="D208" s="130" t="s">
        <v>185</v>
      </c>
      <c r="E208" s="131" t="s">
        <v>4146</v>
      </c>
      <c r="F208" s="132" t="s">
        <v>4093</v>
      </c>
      <c r="G208" s="133" t="s">
        <v>1149</v>
      </c>
      <c r="H208" s="134">
        <v>1.7</v>
      </c>
      <c r="I208" s="135"/>
      <c r="J208" s="136">
        <f t="shared" si="34"/>
        <v>0</v>
      </c>
      <c r="K208" s="132" t="s">
        <v>287</v>
      </c>
      <c r="L208" s="31"/>
      <c r="M208" s="137" t="s">
        <v>19</v>
      </c>
      <c r="N208" s="138" t="s">
        <v>41</v>
      </c>
      <c r="P208" s="139">
        <f t="shared" si="35"/>
        <v>0</v>
      </c>
      <c r="Q208" s="139">
        <v>0</v>
      </c>
      <c r="R208" s="139">
        <f t="shared" si="36"/>
        <v>0</v>
      </c>
      <c r="S208" s="139">
        <v>0</v>
      </c>
      <c r="T208" s="140">
        <f t="shared" si="37"/>
        <v>0</v>
      </c>
      <c r="AR208" s="141" t="s">
        <v>190</v>
      </c>
      <c r="AT208" s="141" t="s">
        <v>185</v>
      </c>
      <c r="AU208" s="141" t="s">
        <v>118</v>
      </c>
      <c r="AY208" s="16" t="s">
        <v>182</v>
      </c>
      <c r="BE208" s="142">
        <f t="shared" si="38"/>
        <v>0</v>
      </c>
      <c r="BF208" s="142">
        <f t="shared" si="39"/>
        <v>0</v>
      </c>
      <c r="BG208" s="142">
        <f t="shared" si="40"/>
        <v>0</v>
      </c>
      <c r="BH208" s="142">
        <f t="shared" si="41"/>
        <v>0</v>
      </c>
      <c r="BI208" s="142">
        <f t="shared" si="42"/>
        <v>0</v>
      </c>
      <c r="BJ208" s="16" t="s">
        <v>77</v>
      </c>
      <c r="BK208" s="142">
        <f t="shared" si="43"/>
        <v>0</v>
      </c>
      <c r="BL208" s="16" t="s">
        <v>190</v>
      </c>
      <c r="BM208" s="141" t="s">
        <v>4147</v>
      </c>
    </row>
    <row r="209" spans="2:65" s="1" customFormat="1" ht="16.5" customHeight="1">
      <c r="B209" s="31"/>
      <c r="C209" s="130" t="s">
        <v>893</v>
      </c>
      <c r="D209" s="130" t="s">
        <v>185</v>
      </c>
      <c r="E209" s="131" t="s">
        <v>4148</v>
      </c>
      <c r="F209" s="132" t="s">
        <v>4083</v>
      </c>
      <c r="G209" s="133" t="s">
        <v>1149</v>
      </c>
      <c r="H209" s="134">
        <v>1.7</v>
      </c>
      <c r="I209" s="135"/>
      <c r="J209" s="136">
        <f t="shared" si="34"/>
        <v>0</v>
      </c>
      <c r="K209" s="132" t="s">
        <v>287</v>
      </c>
      <c r="L209" s="31"/>
      <c r="M209" s="137" t="s">
        <v>19</v>
      </c>
      <c r="N209" s="138" t="s">
        <v>41</v>
      </c>
      <c r="P209" s="139">
        <f t="shared" si="35"/>
        <v>0</v>
      </c>
      <c r="Q209" s="139">
        <v>0</v>
      </c>
      <c r="R209" s="139">
        <f t="shared" si="36"/>
        <v>0</v>
      </c>
      <c r="S209" s="139">
        <v>0</v>
      </c>
      <c r="T209" s="140">
        <f t="shared" si="37"/>
        <v>0</v>
      </c>
      <c r="AR209" s="141" t="s">
        <v>190</v>
      </c>
      <c r="AT209" s="141" t="s">
        <v>185</v>
      </c>
      <c r="AU209" s="141" t="s">
        <v>118</v>
      </c>
      <c r="AY209" s="16" t="s">
        <v>182</v>
      </c>
      <c r="BE209" s="142">
        <f t="shared" si="38"/>
        <v>0</v>
      </c>
      <c r="BF209" s="142">
        <f t="shared" si="39"/>
        <v>0</v>
      </c>
      <c r="BG209" s="142">
        <f t="shared" si="40"/>
        <v>0</v>
      </c>
      <c r="BH209" s="142">
        <f t="shared" si="41"/>
        <v>0</v>
      </c>
      <c r="BI209" s="142">
        <f t="shared" si="42"/>
        <v>0</v>
      </c>
      <c r="BJ209" s="16" t="s">
        <v>77</v>
      </c>
      <c r="BK209" s="142">
        <f t="shared" si="43"/>
        <v>0</v>
      </c>
      <c r="BL209" s="16" t="s">
        <v>190</v>
      </c>
      <c r="BM209" s="141" t="s">
        <v>4149</v>
      </c>
    </row>
    <row r="210" spans="2:65" s="1" customFormat="1" ht="16.5" customHeight="1">
      <c r="B210" s="31"/>
      <c r="C210" s="130" t="s">
        <v>897</v>
      </c>
      <c r="D210" s="130" t="s">
        <v>185</v>
      </c>
      <c r="E210" s="131" t="s">
        <v>4150</v>
      </c>
      <c r="F210" s="132" t="s">
        <v>4103</v>
      </c>
      <c r="G210" s="133" t="s">
        <v>1149</v>
      </c>
      <c r="H210" s="134">
        <v>34.3</v>
      </c>
      <c r="I210" s="135"/>
      <c r="J210" s="136">
        <f t="shared" si="34"/>
        <v>0</v>
      </c>
      <c r="K210" s="132" t="s">
        <v>287</v>
      </c>
      <c r="L210" s="31"/>
      <c r="M210" s="137" t="s">
        <v>19</v>
      </c>
      <c r="N210" s="138" t="s">
        <v>41</v>
      </c>
      <c r="P210" s="139">
        <f t="shared" si="35"/>
        <v>0</v>
      </c>
      <c r="Q210" s="139">
        <v>0</v>
      </c>
      <c r="R210" s="139">
        <f t="shared" si="36"/>
        <v>0</v>
      </c>
      <c r="S210" s="139">
        <v>0</v>
      </c>
      <c r="T210" s="140">
        <f t="shared" si="37"/>
        <v>0</v>
      </c>
      <c r="AR210" s="141" t="s">
        <v>190</v>
      </c>
      <c r="AT210" s="141" t="s">
        <v>185</v>
      </c>
      <c r="AU210" s="141" t="s">
        <v>118</v>
      </c>
      <c r="AY210" s="16" t="s">
        <v>182</v>
      </c>
      <c r="BE210" s="142">
        <f t="shared" si="38"/>
        <v>0</v>
      </c>
      <c r="BF210" s="142">
        <f t="shared" si="39"/>
        <v>0</v>
      </c>
      <c r="BG210" s="142">
        <f t="shared" si="40"/>
        <v>0</v>
      </c>
      <c r="BH210" s="142">
        <f t="shared" si="41"/>
        <v>0</v>
      </c>
      <c r="BI210" s="142">
        <f t="shared" si="42"/>
        <v>0</v>
      </c>
      <c r="BJ210" s="16" t="s">
        <v>77</v>
      </c>
      <c r="BK210" s="142">
        <f t="shared" si="43"/>
        <v>0</v>
      </c>
      <c r="BL210" s="16" t="s">
        <v>190</v>
      </c>
      <c r="BM210" s="141" t="s">
        <v>4151</v>
      </c>
    </row>
    <row r="211" spans="2:65" s="1" customFormat="1" ht="16.5" customHeight="1">
      <c r="B211" s="31"/>
      <c r="C211" s="130" t="s">
        <v>905</v>
      </c>
      <c r="D211" s="130" t="s">
        <v>185</v>
      </c>
      <c r="E211" s="131" t="s">
        <v>4152</v>
      </c>
      <c r="F211" s="132" t="s">
        <v>4083</v>
      </c>
      <c r="G211" s="133" t="s">
        <v>1149</v>
      </c>
      <c r="H211" s="134">
        <v>34.3</v>
      </c>
      <c r="I211" s="135"/>
      <c r="J211" s="136">
        <f t="shared" si="34"/>
        <v>0</v>
      </c>
      <c r="K211" s="132" t="s">
        <v>287</v>
      </c>
      <c r="L211" s="31"/>
      <c r="M211" s="137" t="s">
        <v>19</v>
      </c>
      <c r="N211" s="138" t="s">
        <v>41</v>
      </c>
      <c r="P211" s="139">
        <f t="shared" si="35"/>
        <v>0</v>
      </c>
      <c r="Q211" s="139">
        <v>0</v>
      </c>
      <c r="R211" s="139">
        <f t="shared" si="36"/>
        <v>0</v>
      </c>
      <c r="S211" s="139">
        <v>0</v>
      </c>
      <c r="T211" s="140">
        <f t="shared" si="37"/>
        <v>0</v>
      </c>
      <c r="AR211" s="141" t="s">
        <v>190</v>
      </c>
      <c r="AT211" s="141" t="s">
        <v>185</v>
      </c>
      <c r="AU211" s="141" t="s">
        <v>118</v>
      </c>
      <c r="AY211" s="16" t="s">
        <v>182</v>
      </c>
      <c r="BE211" s="142">
        <f t="shared" si="38"/>
        <v>0</v>
      </c>
      <c r="BF211" s="142">
        <f t="shared" si="39"/>
        <v>0</v>
      </c>
      <c r="BG211" s="142">
        <f t="shared" si="40"/>
        <v>0</v>
      </c>
      <c r="BH211" s="142">
        <f t="shared" si="41"/>
        <v>0</v>
      </c>
      <c r="BI211" s="142">
        <f t="shared" si="42"/>
        <v>0</v>
      </c>
      <c r="BJ211" s="16" t="s">
        <v>77</v>
      </c>
      <c r="BK211" s="142">
        <f t="shared" si="43"/>
        <v>0</v>
      </c>
      <c r="BL211" s="16" t="s">
        <v>190</v>
      </c>
      <c r="BM211" s="141" t="s">
        <v>4153</v>
      </c>
    </row>
    <row r="212" spans="2:65" s="1" customFormat="1" ht="16.5" customHeight="1">
      <c r="B212" s="31"/>
      <c r="C212" s="130" t="s">
        <v>914</v>
      </c>
      <c r="D212" s="130" t="s">
        <v>185</v>
      </c>
      <c r="E212" s="131" t="s">
        <v>4154</v>
      </c>
      <c r="F212" s="132" t="s">
        <v>4108</v>
      </c>
      <c r="G212" s="133" t="s">
        <v>1149</v>
      </c>
      <c r="H212" s="134">
        <v>27.1</v>
      </c>
      <c r="I212" s="135"/>
      <c r="J212" s="136">
        <f t="shared" si="34"/>
        <v>0</v>
      </c>
      <c r="K212" s="132" t="s">
        <v>287</v>
      </c>
      <c r="L212" s="31"/>
      <c r="M212" s="137" t="s">
        <v>19</v>
      </c>
      <c r="N212" s="138" t="s">
        <v>41</v>
      </c>
      <c r="P212" s="139">
        <f t="shared" si="35"/>
        <v>0</v>
      </c>
      <c r="Q212" s="139">
        <v>0</v>
      </c>
      <c r="R212" s="139">
        <f t="shared" si="36"/>
        <v>0</v>
      </c>
      <c r="S212" s="139">
        <v>0</v>
      </c>
      <c r="T212" s="140">
        <f t="shared" si="37"/>
        <v>0</v>
      </c>
      <c r="AR212" s="141" t="s">
        <v>190</v>
      </c>
      <c r="AT212" s="141" t="s">
        <v>185</v>
      </c>
      <c r="AU212" s="141" t="s">
        <v>118</v>
      </c>
      <c r="AY212" s="16" t="s">
        <v>182</v>
      </c>
      <c r="BE212" s="142">
        <f t="shared" si="38"/>
        <v>0</v>
      </c>
      <c r="BF212" s="142">
        <f t="shared" si="39"/>
        <v>0</v>
      </c>
      <c r="BG212" s="142">
        <f t="shared" si="40"/>
        <v>0</v>
      </c>
      <c r="BH212" s="142">
        <f t="shared" si="41"/>
        <v>0</v>
      </c>
      <c r="BI212" s="142">
        <f t="shared" si="42"/>
        <v>0</v>
      </c>
      <c r="BJ212" s="16" t="s">
        <v>77</v>
      </c>
      <c r="BK212" s="142">
        <f t="shared" si="43"/>
        <v>0</v>
      </c>
      <c r="BL212" s="16" t="s">
        <v>190</v>
      </c>
      <c r="BM212" s="141" t="s">
        <v>4155</v>
      </c>
    </row>
    <row r="213" spans="2:65" s="1" customFormat="1" ht="16.5" customHeight="1">
      <c r="B213" s="31"/>
      <c r="C213" s="130" t="s">
        <v>919</v>
      </c>
      <c r="D213" s="130" t="s">
        <v>185</v>
      </c>
      <c r="E213" s="131" t="s">
        <v>4156</v>
      </c>
      <c r="F213" s="132" t="s">
        <v>4083</v>
      </c>
      <c r="G213" s="133" t="s">
        <v>1149</v>
      </c>
      <c r="H213" s="134">
        <v>27.1</v>
      </c>
      <c r="I213" s="135"/>
      <c r="J213" s="136">
        <f t="shared" si="34"/>
        <v>0</v>
      </c>
      <c r="K213" s="132" t="s">
        <v>287</v>
      </c>
      <c r="L213" s="31"/>
      <c r="M213" s="137" t="s">
        <v>19</v>
      </c>
      <c r="N213" s="138" t="s">
        <v>41</v>
      </c>
      <c r="P213" s="139">
        <f t="shared" si="35"/>
        <v>0</v>
      </c>
      <c r="Q213" s="139">
        <v>0</v>
      </c>
      <c r="R213" s="139">
        <f t="shared" si="36"/>
        <v>0</v>
      </c>
      <c r="S213" s="139">
        <v>0</v>
      </c>
      <c r="T213" s="140">
        <f t="shared" si="37"/>
        <v>0</v>
      </c>
      <c r="AR213" s="141" t="s">
        <v>190</v>
      </c>
      <c r="AT213" s="141" t="s">
        <v>185</v>
      </c>
      <c r="AU213" s="141" t="s">
        <v>118</v>
      </c>
      <c r="AY213" s="16" t="s">
        <v>182</v>
      </c>
      <c r="BE213" s="142">
        <f t="shared" si="38"/>
        <v>0</v>
      </c>
      <c r="BF213" s="142">
        <f t="shared" si="39"/>
        <v>0</v>
      </c>
      <c r="BG213" s="142">
        <f t="shared" si="40"/>
        <v>0</v>
      </c>
      <c r="BH213" s="142">
        <f t="shared" si="41"/>
        <v>0</v>
      </c>
      <c r="BI213" s="142">
        <f t="shared" si="42"/>
        <v>0</v>
      </c>
      <c r="BJ213" s="16" t="s">
        <v>77</v>
      </c>
      <c r="BK213" s="142">
        <f t="shared" si="43"/>
        <v>0</v>
      </c>
      <c r="BL213" s="16" t="s">
        <v>190</v>
      </c>
      <c r="BM213" s="141" t="s">
        <v>4157</v>
      </c>
    </row>
    <row r="214" spans="2:65" s="1" customFormat="1" ht="16.5" customHeight="1">
      <c r="B214" s="31"/>
      <c r="C214" s="130" t="s">
        <v>924</v>
      </c>
      <c r="D214" s="130" t="s">
        <v>185</v>
      </c>
      <c r="E214" s="131" t="s">
        <v>4158</v>
      </c>
      <c r="F214" s="132" t="s">
        <v>4113</v>
      </c>
      <c r="G214" s="133" t="s">
        <v>1149</v>
      </c>
      <c r="H214" s="134">
        <v>25.4</v>
      </c>
      <c r="I214" s="135"/>
      <c r="J214" s="136">
        <f t="shared" si="34"/>
        <v>0</v>
      </c>
      <c r="K214" s="132" t="s">
        <v>287</v>
      </c>
      <c r="L214" s="31"/>
      <c r="M214" s="137" t="s">
        <v>19</v>
      </c>
      <c r="N214" s="138" t="s">
        <v>41</v>
      </c>
      <c r="P214" s="139">
        <f t="shared" si="35"/>
        <v>0</v>
      </c>
      <c r="Q214" s="139">
        <v>0</v>
      </c>
      <c r="R214" s="139">
        <f t="shared" si="36"/>
        <v>0</v>
      </c>
      <c r="S214" s="139">
        <v>0</v>
      </c>
      <c r="T214" s="140">
        <f t="shared" si="37"/>
        <v>0</v>
      </c>
      <c r="AR214" s="141" t="s">
        <v>190</v>
      </c>
      <c r="AT214" s="141" t="s">
        <v>185</v>
      </c>
      <c r="AU214" s="141" t="s">
        <v>118</v>
      </c>
      <c r="AY214" s="16" t="s">
        <v>182</v>
      </c>
      <c r="BE214" s="142">
        <f t="shared" si="38"/>
        <v>0</v>
      </c>
      <c r="BF214" s="142">
        <f t="shared" si="39"/>
        <v>0</v>
      </c>
      <c r="BG214" s="142">
        <f t="shared" si="40"/>
        <v>0</v>
      </c>
      <c r="BH214" s="142">
        <f t="shared" si="41"/>
        <v>0</v>
      </c>
      <c r="BI214" s="142">
        <f t="shared" si="42"/>
        <v>0</v>
      </c>
      <c r="BJ214" s="16" t="s">
        <v>77</v>
      </c>
      <c r="BK214" s="142">
        <f t="shared" si="43"/>
        <v>0</v>
      </c>
      <c r="BL214" s="16" t="s">
        <v>190</v>
      </c>
      <c r="BM214" s="141" t="s">
        <v>4159</v>
      </c>
    </row>
    <row r="215" spans="2:65" s="1" customFormat="1" ht="16.5" customHeight="1">
      <c r="B215" s="31"/>
      <c r="C215" s="130" t="s">
        <v>930</v>
      </c>
      <c r="D215" s="130" t="s">
        <v>185</v>
      </c>
      <c r="E215" s="131" t="s">
        <v>4160</v>
      </c>
      <c r="F215" s="132" t="s">
        <v>4083</v>
      </c>
      <c r="G215" s="133" t="s">
        <v>1149</v>
      </c>
      <c r="H215" s="134">
        <v>25.4</v>
      </c>
      <c r="I215" s="135"/>
      <c r="J215" s="136">
        <f t="shared" si="34"/>
        <v>0</v>
      </c>
      <c r="K215" s="132" t="s">
        <v>287</v>
      </c>
      <c r="L215" s="31"/>
      <c r="M215" s="137" t="s">
        <v>19</v>
      </c>
      <c r="N215" s="138" t="s">
        <v>41</v>
      </c>
      <c r="P215" s="139">
        <f t="shared" si="35"/>
        <v>0</v>
      </c>
      <c r="Q215" s="139">
        <v>0</v>
      </c>
      <c r="R215" s="139">
        <f t="shared" si="36"/>
        <v>0</v>
      </c>
      <c r="S215" s="139">
        <v>0</v>
      </c>
      <c r="T215" s="140">
        <f t="shared" si="37"/>
        <v>0</v>
      </c>
      <c r="AR215" s="141" t="s">
        <v>190</v>
      </c>
      <c r="AT215" s="141" t="s">
        <v>185</v>
      </c>
      <c r="AU215" s="141" t="s">
        <v>118</v>
      </c>
      <c r="AY215" s="16" t="s">
        <v>182</v>
      </c>
      <c r="BE215" s="142">
        <f t="shared" si="38"/>
        <v>0</v>
      </c>
      <c r="BF215" s="142">
        <f t="shared" si="39"/>
        <v>0</v>
      </c>
      <c r="BG215" s="142">
        <f t="shared" si="40"/>
        <v>0</v>
      </c>
      <c r="BH215" s="142">
        <f t="shared" si="41"/>
        <v>0</v>
      </c>
      <c r="BI215" s="142">
        <f t="shared" si="42"/>
        <v>0</v>
      </c>
      <c r="BJ215" s="16" t="s">
        <v>77</v>
      </c>
      <c r="BK215" s="142">
        <f t="shared" si="43"/>
        <v>0</v>
      </c>
      <c r="BL215" s="16" t="s">
        <v>190</v>
      </c>
      <c r="BM215" s="141" t="s">
        <v>4161</v>
      </c>
    </row>
    <row r="216" spans="2:65" s="1" customFormat="1" ht="16.5" customHeight="1">
      <c r="B216" s="31"/>
      <c r="C216" s="130" t="s">
        <v>935</v>
      </c>
      <c r="D216" s="130" t="s">
        <v>185</v>
      </c>
      <c r="E216" s="131" t="s">
        <v>4162</v>
      </c>
      <c r="F216" s="132" t="s">
        <v>4118</v>
      </c>
      <c r="G216" s="133" t="s">
        <v>1149</v>
      </c>
      <c r="H216" s="134">
        <v>12.2</v>
      </c>
      <c r="I216" s="135"/>
      <c r="J216" s="136">
        <f t="shared" si="34"/>
        <v>0</v>
      </c>
      <c r="K216" s="132" t="s">
        <v>287</v>
      </c>
      <c r="L216" s="31"/>
      <c r="M216" s="137" t="s">
        <v>19</v>
      </c>
      <c r="N216" s="138" t="s">
        <v>41</v>
      </c>
      <c r="P216" s="139">
        <f t="shared" si="35"/>
        <v>0</v>
      </c>
      <c r="Q216" s="139">
        <v>0</v>
      </c>
      <c r="R216" s="139">
        <f t="shared" si="36"/>
        <v>0</v>
      </c>
      <c r="S216" s="139">
        <v>0</v>
      </c>
      <c r="T216" s="140">
        <f t="shared" si="37"/>
        <v>0</v>
      </c>
      <c r="AR216" s="141" t="s">
        <v>190</v>
      </c>
      <c r="AT216" s="141" t="s">
        <v>185</v>
      </c>
      <c r="AU216" s="141" t="s">
        <v>118</v>
      </c>
      <c r="AY216" s="16" t="s">
        <v>182</v>
      </c>
      <c r="BE216" s="142">
        <f t="shared" si="38"/>
        <v>0</v>
      </c>
      <c r="BF216" s="142">
        <f t="shared" si="39"/>
        <v>0</v>
      </c>
      <c r="BG216" s="142">
        <f t="shared" si="40"/>
        <v>0</v>
      </c>
      <c r="BH216" s="142">
        <f t="shared" si="41"/>
        <v>0</v>
      </c>
      <c r="BI216" s="142">
        <f t="shared" si="42"/>
        <v>0</v>
      </c>
      <c r="BJ216" s="16" t="s">
        <v>77</v>
      </c>
      <c r="BK216" s="142">
        <f t="shared" si="43"/>
        <v>0</v>
      </c>
      <c r="BL216" s="16" t="s">
        <v>190</v>
      </c>
      <c r="BM216" s="141" t="s">
        <v>4163</v>
      </c>
    </row>
    <row r="217" spans="2:65" s="1" customFormat="1" ht="16.5" customHeight="1">
      <c r="B217" s="31"/>
      <c r="C217" s="130" t="s">
        <v>942</v>
      </c>
      <c r="D217" s="130" t="s">
        <v>185</v>
      </c>
      <c r="E217" s="131" t="s">
        <v>4164</v>
      </c>
      <c r="F217" s="132" t="s">
        <v>4083</v>
      </c>
      <c r="G217" s="133" t="s">
        <v>1149</v>
      </c>
      <c r="H217" s="134">
        <v>12.2</v>
      </c>
      <c r="I217" s="135"/>
      <c r="J217" s="136">
        <f t="shared" si="34"/>
        <v>0</v>
      </c>
      <c r="K217" s="132" t="s">
        <v>287</v>
      </c>
      <c r="L217" s="31"/>
      <c r="M217" s="137" t="s">
        <v>19</v>
      </c>
      <c r="N217" s="138" t="s">
        <v>41</v>
      </c>
      <c r="P217" s="139">
        <f t="shared" si="35"/>
        <v>0</v>
      </c>
      <c r="Q217" s="139">
        <v>0</v>
      </c>
      <c r="R217" s="139">
        <f t="shared" si="36"/>
        <v>0</v>
      </c>
      <c r="S217" s="139">
        <v>0</v>
      </c>
      <c r="T217" s="140">
        <f t="shared" si="37"/>
        <v>0</v>
      </c>
      <c r="AR217" s="141" t="s">
        <v>190</v>
      </c>
      <c r="AT217" s="141" t="s">
        <v>185</v>
      </c>
      <c r="AU217" s="141" t="s">
        <v>118</v>
      </c>
      <c r="AY217" s="16" t="s">
        <v>182</v>
      </c>
      <c r="BE217" s="142">
        <f t="shared" si="38"/>
        <v>0</v>
      </c>
      <c r="BF217" s="142">
        <f t="shared" si="39"/>
        <v>0</v>
      </c>
      <c r="BG217" s="142">
        <f t="shared" si="40"/>
        <v>0</v>
      </c>
      <c r="BH217" s="142">
        <f t="shared" si="41"/>
        <v>0</v>
      </c>
      <c r="BI217" s="142">
        <f t="shared" si="42"/>
        <v>0</v>
      </c>
      <c r="BJ217" s="16" t="s">
        <v>77</v>
      </c>
      <c r="BK217" s="142">
        <f t="shared" si="43"/>
        <v>0</v>
      </c>
      <c r="BL217" s="16" t="s">
        <v>190</v>
      </c>
      <c r="BM217" s="141" t="s">
        <v>4165</v>
      </c>
    </row>
    <row r="218" spans="2:65" s="1" customFormat="1" ht="16.5" customHeight="1">
      <c r="B218" s="31"/>
      <c r="C218" s="130" t="s">
        <v>947</v>
      </c>
      <c r="D218" s="130" t="s">
        <v>185</v>
      </c>
      <c r="E218" s="131" t="s">
        <v>4166</v>
      </c>
      <c r="F218" s="132" t="s">
        <v>4123</v>
      </c>
      <c r="G218" s="133" t="s">
        <v>1149</v>
      </c>
      <c r="H218" s="134">
        <v>1.9</v>
      </c>
      <c r="I218" s="135"/>
      <c r="J218" s="136">
        <f t="shared" si="34"/>
        <v>0</v>
      </c>
      <c r="K218" s="132" t="s">
        <v>287</v>
      </c>
      <c r="L218" s="31"/>
      <c r="M218" s="137" t="s">
        <v>19</v>
      </c>
      <c r="N218" s="138" t="s">
        <v>41</v>
      </c>
      <c r="P218" s="139">
        <f t="shared" si="35"/>
        <v>0</v>
      </c>
      <c r="Q218" s="139">
        <v>0</v>
      </c>
      <c r="R218" s="139">
        <f t="shared" si="36"/>
        <v>0</v>
      </c>
      <c r="S218" s="139">
        <v>0</v>
      </c>
      <c r="T218" s="140">
        <f t="shared" si="37"/>
        <v>0</v>
      </c>
      <c r="AR218" s="141" t="s">
        <v>190</v>
      </c>
      <c r="AT218" s="141" t="s">
        <v>185</v>
      </c>
      <c r="AU218" s="141" t="s">
        <v>118</v>
      </c>
      <c r="AY218" s="16" t="s">
        <v>182</v>
      </c>
      <c r="BE218" s="142">
        <f t="shared" si="38"/>
        <v>0</v>
      </c>
      <c r="BF218" s="142">
        <f t="shared" si="39"/>
        <v>0</v>
      </c>
      <c r="BG218" s="142">
        <f t="shared" si="40"/>
        <v>0</v>
      </c>
      <c r="BH218" s="142">
        <f t="shared" si="41"/>
        <v>0</v>
      </c>
      <c r="BI218" s="142">
        <f t="shared" si="42"/>
        <v>0</v>
      </c>
      <c r="BJ218" s="16" t="s">
        <v>77</v>
      </c>
      <c r="BK218" s="142">
        <f t="shared" si="43"/>
        <v>0</v>
      </c>
      <c r="BL218" s="16" t="s">
        <v>190</v>
      </c>
      <c r="BM218" s="141" t="s">
        <v>4167</v>
      </c>
    </row>
    <row r="219" spans="2:65" s="1" customFormat="1" ht="16.5" customHeight="1">
      <c r="B219" s="31"/>
      <c r="C219" s="130" t="s">
        <v>952</v>
      </c>
      <c r="D219" s="130" t="s">
        <v>185</v>
      </c>
      <c r="E219" s="131" t="s">
        <v>4168</v>
      </c>
      <c r="F219" s="132" t="s">
        <v>4083</v>
      </c>
      <c r="G219" s="133" t="s">
        <v>1149</v>
      </c>
      <c r="H219" s="134">
        <v>1.9</v>
      </c>
      <c r="I219" s="135"/>
      <c r="J219" s="136">
        <f t="shared" si="34"/>
        <v>0</v>
      </c>
      <c r="K219" s="132" t="s">
        <v>287</v>
      </c>
      <c r="L219" s="31"/>
      <c r="M219" s="137" t="s">
        <v>19</v>
      </c>
      <c r="N219" s="138" t="s">
        <v>41</v>
      </c>
      <c r="P219" s="139">
        <f t="shared" si="35"/>
        <v>0</v>
      </c>
      <c r="Q219" s="139">
        <v>0</v>
      </c>
      <c r="R219" s="139">
        <f t="shared" si="36"/>
        <v>0</v>
      </c>
      <c r="S219" s="139">
        <v>0</v>
      </c>
      <c r="T219" s="140">
        <f t="shared" si="37"/>
        <v>0</v>
      </c>
      <c r="AR219" s="141" t="s">
        <v>190</v>
      </c>
      <c r="AT219" s="141" t="s">
        <v>185</v>
      </c>
      <c r="AU219" s="141" t="s">
        <v>118</v>
      </c>
      <c r="AY219" s="16" t="s">
        <v>182</v>
      </c>
      <c r="BE219" s="142">
        <f t="shared" si="38"/>
        <v>0</v>
      </c>
      <c r="BF219" s="142">
        <f t="shared" si="39"/>
        <v>0</v>
      </c>
      <c r="BG219" s="142">
        <f t="shared" si="40"/>
        <v>0</v>
      </c>
      <c r="BH219" s="142">
        <f t="shared" si="41"/>
        <v>0</v>
      </c>
      <c r="BI219" s="142">
        <f t="shared" si="42"/>
        <v>0</v>
      </c>
      <c r="BJ219" s="16" t="s">
        <v>77</v>
      </c>
      <c r="BK219" s="142">
        <f t="shared" si="43"/>
        <v>0</v>
      </c>
      <c r="BL219" s="16" t="s">
        <v>190</v>
      </c>
      <c r="BM219" s="141" t="s">
        <v>4169</v>
      </c>
    </row>
    <row r="220" spans="2:65" s="1" customFormat="1" ht="16.5" customHeight="1">
      <c r="B220" s="31"/>
      <c r="C220" s="130" t="s">
        <v>1828</v>
      </c>
      <c r="D220" s="130" t="s">
        <v>185</v>
      </c>
      <c r="E220" s="131" t="s">
        <v>4170</v>
      </c>
      <c r="F220" s="132" t="s">
        <v>4128</v>
      </c>
      <c r="G220" s="133" t="s">
        <v>1149</v>
      </c>
      <c r="H220" s="134">
        <v>22.9</v>
      </c>
      <c r="I220" s="135"/>
      <c r="J220" s="136">
        <f t="shared" si="34"/>
        <v>0</v>
      </c>
      <c r="K220" s="132" t="s">
        <v>287</v>
      </c>
      <c r="L220" s="31"/>
      <c r="M220" s="137" t="s">
        <v>19</v>
      </c>
      <c r="N220" s="138" t="s">
        <v>41</v>
      </c>
      <c r="P220" s="139">
        <f t="shared" si="35"/>
        <v>0</v>
      </c>
      <c r="Q220" s="139">
        <v>0</v>
      </c>
      <c r="R220" s="139">
        <f t="shared" si="36"/>
        <v>0</v>
      </c>
      <c r="S220" s="139">
        <v>0</v>
      </c>
      <c r="T220" s="140">
        <f t="shared" si="37"/>
        <v>0</v>
      </c>
      <c r="AR220" s="141" t="s">
        <v>190</v>
      </c>
      <c r="AT220" s="141" t="s">
        <v>185</v>
      </c>
      <c r="AU220" s="141" t="s">
        <v>118</v>
      </c>
      <c r="AY220" s="16" t="s">
        <v>182</v>
      </c>
      <c r="BE220" s="142">
        <f t="shared" si="38"/>
        <v>0</v>
      </c>
      <c r="BF220" s="142">
        <f t="shared" si="39"/>
        <v>0</v>
      </c>
      <c r="BG220" s="142">
        <f t="shared" si="40"/>
        <v>0</v>
      </c>
      <c r="BH220" s="142">
        <f t="shared" si="41"/>
        <v>0</v>
      </c>
      <c r="BI220" s="142">
        <f t="shared" si="42"/>
        <v>0</v>
      </c>
      <c r="BJ220" s="16" t="s">
        <v>77</v>
      </c>
      <c r="BK220" s="142">
        <f t="shared" si="43"/>
        <v>0</v>
      </c>
      <c r="BL220" s="16" t="s">
        <v>190</v>
      </c>
      <c r="BM220" s="141" t="s">
        <v>4171</v>
      </c>
    </row>
    <row r="221" spans="2:65" s="1" customFormat="1" ht="16.5" customHeight="1">
      <c r="B221" s="31"/>
      <c r="C221" s="130" t="s">
        <v>1832</v>
      </c>
      <c r="D221" s="130" t="s">
        <v>185</v>
      </c>
      <c r="E221" s="131" t="s">
        <v>4172</v>
      </c>
      <c r="F221" s="132" t="s">
        <v>4083</v>
      </c>
      <c r="G221" s="133" t="s">
        <v>1149</v>
      </c>
      <c r="H221" s="134">
        <v>22.9</v>
      </c>
      <c r="I221" s="135"/>
      <c r="J221" s="136">
        <f t="shared" si="34"/>
        <v>0</v>
      </c>
      <c r="K221" s="132" t="s">
        <v>287</v>
      </c>
      <c r="L221" s="31"/>
      <c r="M221" s="137" t="s">
        <v>19</v>
      </c>
      <c r="N221" s="138" t="s">
        <v>41</v>
      </c>
      <c r="P221" s="139">
        <f t="shared" si="35"/>
        <v>0</v>
      </c>
      <c r="Q221" s="139">
        <v>0</v>
      </c>
      <c r="R221" s="139">
        <f t="shared" si="36"/>
        <v>0</v>
      </c>
      <c r="S221" s="139">
        <v>0</v>
      </c>
      <c r="T221" s="140">
        <f t="shared" si="37"/>
        <v>0</v>
      </c>
      <c r="AR221" s="141" t="s">
        <v>190</v>
      </c>
      <c r="AT221" s="141" t="s">
        <v>185</v>
      </c>
      <c r="AU221" s="141" t="s">
        <v>118</v>
      </c>
      <c r="AY221" s="16" t="s">
        <v>182</v>
      </c>
      <c r="BE221" s="142">
        <f t="shared" si="38"/>
        <v>0</v>
      </c>
      <c r="BF221" s="142">
        <f t="shared" si="39"/>
        <v>0</v>
      </c>
      <c r="BG221" s="142">
        <f t="shared" si="40"/>
        <v>0</v>
      </c>
      <c r="BH221" s="142">
        <f t="shared" si="41"/>
        <v>0</v>
      </c>
      <c r="BI221" s="142">
        <f t="shared" si="42"/>
        <v>0</v>
      </c>
      <c r="BJ221" s="16" t="s">
        <v>77</v>
      </c>
      <c r="BK221" s="142">
        <f t="shared" si="43"/>
        <v>0</v>
      </c>
      <c r="BL221" s="16" t="s">
        <v>190</v>
      </c>
      <c r="BM221" s="141" t="s">
        <v>4173</v>
      </c>
    </row>
    <row r="222" spans="2:63" s="11" customFormat="1" ht="20.85" customHeight="1">
      <c r="B222" s="118"/>
      <c r="D222" s="119" t="s">
        <v>69</v>
      </c>
      <c r="E222" s="128" t="s">
        <v>4174</v>
      </c>
      <c r="F222" s="128" t="s">
        <v>4175</v>
      </c>
      <c r="I222" s="121"/>
      <c r="J222" s="129">
        <f>BK222</f>
        <v>0</v>
      </c>
      <c r="L222" s="118"/>
      <c r="M222" s="123"/>
      <c r="P222" s="124">
        <f>SUM(P223:P230)</f>
        <v>0</v>
      </c>
      <c r="R222" s="124">
        <f>SUM(R223:R230)</f>
        <v>0</v>
      </c>
      <c r="T222" s="125">
        <f>SUM(T223:T230)</f>
        <v>0</v>
      </c>
      <c r="AR222" s="119" t="s">
        <v>77</v>
      </c>
      <c r="AT222" s="126" t="s">
        <v>69</v>
      </c>
      <c r="AU222" s="126" t="s">
        <v>79</v>
      </c>
      <c r="AY222" s="119" t="s">
        <v>182</v>
      </c>
      <c r="BK222" s="127">
        <f>SUM(BK223:BK230)</f>
        <v>0</v>
      </c>
    </row>
    <row r="223" spans="2:65" s="1" customFormat="1" ht="16.5" customHeight="1">
      <c r="B223" s="31"/>
      <c r="C223" s="130" t="s">
        <v>1836</v>
      </c>
      <c r="D223" s="130" t="s">
        <v>185</v>
      </c>
      <c r="E223" s="131" t="s">
        <v>4176</v>
      </c>
      <c r="F223" s="132" t="s">
        <v>4177</v>
      </c>
      <c r="G223" s="133" t="s">
        <v>1149</v>
      </c>
      <c r="H223" s="134">
        <v>74</v>
      </c>
      <c r="I223" s="135"/>
      <c r="J223" s="136">
        <f aca="true" t="shared" si="44" ref="J223:J230">ROUND(I223*H223,2)</f>
        <v>0</v>
      </c>
      <c r="K223" s="132" t="s">
        <v>287</v>
      </c>
      <c r="L223" s="31"/>
      <c r="M223" s="137" t="s">
        <v>19</v>
      </c>
      <c r="N223" s="138" t="s">
        <v>41</v>
      </c>
      <c r="P223" s="139">
        <f aca="true" t="shared" si="45" ref="P223:P230">O223*H223</f>
        <v>0</v>
      </c>
      <c r="Q223" s="139">
        <v>0</v>
      </c>
      <c r="R223" s="139">
        <f aca="true" t="shared" si="46" ref="R223:R230">Q223*H223</f>
        <v>0</v>
      </c>
      <c r="S223" s="139">
        <v>0</v>
      </c>
      <c r="T223" s="140">
        <f aca="true" t="shared" si="47" ref="T223:T230">S223*H223</f>
        <v>0</v>
      </c>
      <c r="AR223" s="141" t="s">
        <v>190</v>
      </c>
      <c r="AT223" s="141" t="s">
        <v>185</v>
      </c>
      <c r="AU223" s="141" t="s">
        <v>118</v>
      </c>
      <c r="AY223" s="16" t="s">
        <v>182</v>
      </c>
      <c r="BE223" s="142">
        <f aca="true" t="shared" si="48" ref="BE223:BE230">IF(N223="základní",J223,0)</f>
        <v>0</v>
      </c>
      <c r="BF223" s="142">
        <f aca="true" t="shared" si="49" ref="BF223:BF230">IF(N223="snížená",J223,0)</f>
        <v>0</v>
      </c>
      <c r="BG223" s="142">
        <f aca="true" t="shared" si="50" ref="BG223:BG230">IF(N223="zákl. přenesená",J223,0)</f>
        <v>0</v>
      </c>
      <c r="BH223" s="142">
        <f aca="true" t="shared" si="51" ref="BH223:BH230">IF(N223="sníž. přenesená",J223,0)</f>
        <v>0</v>
      </c>
      <c r="BI223" s="142">
        <f aca="true" t="shared" si="52" ref="BI223:BI230">IF(N223="nulová",J223,0)</f>
        <v>0</v>
      </c>
      <c r="BJ223" s="16" t="s">
        <v>77</v>
      </c>
      <c r="BK223" s="142">
        <f aca="true" t="shared" si="53" ref="BK223:BK230">ROUND(I223*H223,2)</f>
        <v>0</v>
      </c>
      <c r="BL223" s="16" t="s">
        <v>190</v>
      </c>
      <c r="BM223" s="141" t="s">
        <v>4178</v>
      </c>
    </row>
    <row r="224" spans="2:65" s="1" customFormat="1" ht="16.5" customHeight="1">
      <c r="B224" s="31"/>
      <c r="C224" s="130" t="s">
        <v>1840</v>
      </c>
      <c r="D224" s="130" t="s">
        <v>185</v>
      </c>
      <c r="E224" s="131" t="s">
        <v>4179</v>
      </c>
      <c r="F224" s="132" t="s">
        <v>4083</v>
      </c>
      <c r="G224" s="133" t="s">
        <v>1149</v>
      </c>
      <c r="H224" s="134">
        <v>74</v>
      </c>
      <c r="I224" s="135"/>
      <c r="J224" s="136">
        <f t="shared" si="44"/>
        <v>0</v>
      </c>
      <c r="K224" s="132" t="s">
        <v>287</v>
      </c>
      <c r="L224" s="31"/>
      <c r="M224" s="137" t="s">
        <v>19</v>
      </c>
      <c r="N224" s="138" t="s">
        <v>41</v>
      </c>
      <c r="P224" s="139">
        <f t="shared" si="45"/>
        <v>0</v>
      </c>
      <c r="Q224" s="139">
        <v>0</v>
      </c>
      <c r="R224" s="139">
        <f t="shared" si="46"/>
        <v>0</v>
      </c>
      <c r="S224" s="139">
        <v>0</v>
      </c>
      <c r="T224" s="140">
        <f t="shared" si="47"/>
        <v>0</v>
      </c>
      <c r="AR224" s="141" t="s">
        <v>190</v>
      </c>
      <c r="AT224" s="141" t="s">
        <v>185</v>
      </c>
      <c r="AU224" s="141" t="s">
        <v>118</v>
      </c>
      <c r="AY224" s="16" t="s">
        <v>182</v>
      </c>
      <c r="BE224" s="142">
        <f t="shared" si="48"/>
        <v>0</v>
      </c>
      <c r="BF224" s="142">
        <f t="shared" si="49"/>
        <v>0</v>
      </c>
      <c r="BG224" s="142">
        <f t="shared" si="50"/>
        <v>0</v>
      </c>
      <c r="BH224" s="142">
        <f t="shared" si="51"/>
        <v>0</v>
      </c>
      <c r="BI224" s="142">
        <f t="shared" si="52"/>
        <v>0</v>
      </c>
      <c r="BJ224" s="16" t="s">
        <v>77</v>
      </c>
      <c r="BK224" s="142">
        <f t="shared" si="53"/>
        <v>0</v>
      </c>
      <c r="BL224" s="16" t="s">
        <v>190</v>
      </c>
      <c r="BM224" s="141" t="s">
        <v>4180</v>
      </c>
    </row>
    <row r="225" spans="2:65" s="1" customFormat="1" ht="16.5" customHeight="1">
      <c r="B225" s="31"/>
      <c r="C225" s="130" t="s">
        <v>1844</v>
      </c>
      <c r="D225" s="130" t="s">
        <v>185</v>
      </c>
      <c r="E225" s="131" t="s">
        <v>4181</v>
      </c>
      <c r="F225" s="132" t="s">
        <v>4182</v>
      </c>
      <c r="G225" s="133" t="s">
        <v>1149</v>
      </c>
      <c r="H225" s="134">
        <v>30.6</v>
      </c>
      <c r="I225" s="135"/>
      <c r="J225" s="136">
        <f t="shared" si="44"/>
        <v>0</v>
      </c>
      <c r="K225" s="132" t="s">
        <v>287</v>
      </c>
      <c r="L225" s="31"/>
      <c r="M225" s="137" t="s">
        <v>19</v>
      </c>
      <c r="N225" s="138" t="s">
        <v>41</v>
      </c>
      <c r="P225" s="139">
        <f t="shared" si="45"/>
        <v>0</v>
      </c>
      <c r="Q225" s="139">
        <v>0</v>
      </c>
      <c r="R225" s="139">
        <f t="shared" si="46"/>
        <v>0</v>
      </c>
      <c r="S225" s="139">
        <v>0</v>
      </c>
      <c r="T225" s="140">
        <f t="shared" si="47"/>
        <v>0</v>
      </c>
      <c r="AR225" s="141" t="s">
        <v>190</v>
      </c>
      <c r="AT225" s="141" t="s">
        <v>185</v>
      </c>
      <c r="AU225" s="141" t="s">
        <v>118</v>
      </c>
      <c r="AY225" s="16" t="s">
        <v>182</v>
      </c>
      <c r="BE225" s="142">
        <f t="shared" si="48"/>
        <v>0</v>
      </c>
      <c r="BF225" s="142">
        <f t="shared" si="49"/>
        <v>0</v>
      </c>
      <c r="BG225" s="142">
        <f t="shared" si="50"/>
        <v>0</v>
      </c>
      <c r="BH225" s="142">
        <f t="shared" si="51"/>
        <v>0</v>
      </c>
      <c r="BI225" s="142">
        <f t="shared" si="52"/>
        <v>0</v>
      </c>
      <c r="BJ225" s="16" t="s">
        <v>77</v>
      </c>
      <c r="BK225" s="142">
        <f t="shared" si="53"/>
        <v>0</v>
      </c>
      <c r="BL225" s="16" t="s">
        <v>190</v>
      </c>
      <c r="BM225" s="141" t="s">
        <v>4183</v>
      </c>
    </row>
    <row r="226" spans="2:65" s="1" customFormat="1" ht="16.5" customHeight="1">
      <c r="B226" s="31"/>
      <c r="C226" s="130" t="s">
        <v>1848</v>
      </c>
      <c r="D226" s="130" t="s">
        <v>185</v>
      </c>
      <c r="E226" s="131" t="s">
        <v>4184</v>
      </c>
      <c r="F226" s="132" t="s">
        <v>4083</v>
      </c>
      <c r="G226" s="133" t="s">
        <v>1149</v>
      </c>
      <c r="H226" s="134">
        <v>30.6</v>
      </c>
      <c r="I226" s="135"/>
      <c r="J226" s="136">
        <f t="shared" si="44"/>
        <v>0</v>
      </c>
      <c r="K226" s="132" t="s">
        <v>287</v>
      </c>
      <c r="L226" s="31"/>
      <c r="M226" s="137" t="s">
        <v>19</v>
      </c>
      <c r="N226" s="138" t="s">
        <v>41</v>
      </c>
      <c r="P226" s="139">
        <f t="shared" si="45"/>
        <v>0</v>
      </c>
      <c r="Q226" s="139">
        <v>0</v>
      </c>
      <c r="R226" s="139">
        <f t="shared" si="46"/>
        <v>0</v>
      </c>
      <c r="S226" s="139">
        <v>0</v>
      </c>
      <c r="T226" s="140">
        <f t="shared" si="47"/>
        <v>0</v>
      </c>
      <c r="AR226" s="141" t="s">
        <v>190</v>
      </c>
      <c r="AT226" s="141" t="s">
        <v>185</v>
      </c>
      <c r="AU226" s="141" t="s">
        <v>118</v>
      </c>
      <c r="AY226" s="16" t="s">
        <v>182</v>
      </c>
      <c r="BE226" s="142">
        <f t="shared" si="48"/>
        <v>0</v>
      </c>
      <c r="BF226" s="142">
        <f t="shared" si="49"/>
        <v>0</v>
      </c>
      <c r="BG226" s="142">
        <f t="shared" si="50"/>
        <v>0</v>
      </c>
      <c r="BH226" s="142">
        <f t="shared" si="51"/>
        <v>0</v>
      </c>
      <c r="BI226" s="142">
        <f t="shared" si="52"/>
        <v>0</v>
      </c>
      <c r="BJ226" s="16" t="s">
        <v>77</v>
      </c>
      <c r="BK226" s="142">
        <f t="shared" si="53"/>
        <v>0</v>
      </c>
      <c r="BL226" s="16" t="s">
        <v>190</v>
      </c>
      <c r="BM226" s="141" t="s">
        <v>4185</v>
      </c>
    </row>
    <row r="227" spans="2:65" s="1" customFormat="1" ht="16.5" customHeight="1">
      <c r="B227" s="31"/>
      <c r="C227" s="130" t="s">
        <v>1852</v>
      </c>
      <c r="D227" s="130" t="s">
        <v>185</v>
      </c>
      <c r="E227" s="131" t="s">
        <v>4186</v>
      </c>
      <c r="F227" s="132" t="s">
        <v>4187</v>
      </c>
      <c r="G227" s="133" t="s">
        <v>1149</v>
      </c>
      <c r="H227" s="134">
        <v>8</v>
      </c>
      <c r="I227" s="135"/>
      <c r="J227" s="136">
        <f t="shared" si="44"/>
        <v>0</v>
      </c>
      <c r="K227" s="132" t="s">
        <v>287</v>
      </c>
      <c r="L227" s="31"/>
      <c r="M227" s="137" t="s">
        <v>19</v>
      </c>
      <c r="N227" s="138" t="s">
        <v>41</v>
      </c>
      <c r="P227" s="139">
        <f t="shared" si="45"/>
        <v>0</v>
      </c>
      <c r="Q227" s="139">
        <v>0</v>
      </c>
      <c r="R227" s="139">
        <f t="shared" si="46"/>
        <v>0</v>
      </c>
      <c r="S227" s="139">
        <v>0</v>
      </c>
      <c r="T227" s="140">
        <f t="shared" si="47"/>
        <v>0</v>
      </c>
      <c r="AR227" s="141" t="s">
        <v>190</v>
      </c>
      <c r="AT227" s="141" t="s">
        <v>185</v>
      </c>
      <c r="AU227" s="141" t="s">
        <v>118</v>
      </c>
      <c r="AY227" s="16" t="s">
        <v>182</v>
      </c>
      <c r="BE227" s="142">
        <f t="shared" si="48"/>
        <v>0</v>
      </c>
      <c r="BF227" s="142">
        <f t="shared" si="49"/>
        <v>0</v>
      </c>
      <c r="BG227" s="142">
        <f t="shared" si="50"/>
        <v>0</v>
      </c>
      <c r="BH227" s="142">
        <f t="shared" si="51"/>
        <v>0</v>
      </c>
      <c r="BI227" s="142">
        <f t="shared" si="52"/>
        <v>0</v>
      </c>
      <c r="BJ227" s="16" t="s">
        <v>77</v>
      </c>
      <c r="BK227" s="142">
        <f t="shared" si="53"/>
        <v>0</v>
      </c>
      <c r="BL227" s="16" t="s">
        <v>190</v>
      </c>
      <c r="BM227" s="141" t="s">
        <v>4188</v>
      </c>
    </row>
    <row r="228" spans="2:65" s="1" customFormat="1" ht="16.5" customHeight="1">
      <c r="B228" s="31"/>
      <c r="C228" s="130" t="s">
        <v>1858</v>
      </c>
      <c r="D228" s="130" t="s">
        <v>185</v>
      </c>
      <c r="E228" s="131" t="s">
        <v>4189</v>
      </c>
      <c r="F228" s="132" t="s">
        <v>4083</v>
      </c>
      <c r="G228" s="133" t="s">
        <v>1149</v>
      </c>
      <c r="H228" s="134">
        <v>8</v>
      </c>
      <c r="I228" s="135"/>
      <c r="J228" s="136">
        <f t="shared" si="44"/>
        <v>0</v>
      </c>
      <c r="K228" s="132" t="s">
        <v>287</v>
      </c>
      <c r="L228" s="31"/>
      <c r="M228" s="137" t="s">
        <v>19</v>
      </c>
      <c r="N228" s="138" t="s">
        <v>41</v>
      </c>
      <c r="P228" s="139">
        <f t="shared" si="45"/>
        <v>0</v>
      </c>
      <c r="Q228" s="139">
        <v>0</v>
      </c>
      <c r="R228" s="139">
        <f t="shared" si="46"/>
        <v>0</v>
      </c>
      <c r="S228" s="139">
        <v>0</v>
      </c>
      <c r="T228" s="140">
        <f t="shared" si="47"/>
        <v>0</v>
      </c>
      <c r="AR228" s="141" t="s">
        <v>190</v>
      </c>
      <c r="AT228" s="141" t="s">
        <v>185</v>
      </c>
      <c r="AU228" s="141" t="s">
        <v>118</v>
      </c>
      <c r="AY228" s="16" t="s">
        <v>182</v>
      </c>
      <c r="BE228" s="142">
        <f t="shared" si="48"/>
        <v>0</v>
      </c>
      <c r="BF228" s="142">
        <f t="shared" si="49"/>
        <v>0</v>
      </c>
      <c r="BG228" s="142">
        <f t="shared" si="50"/>
        <v>0</v>
      </c>
      <c r="BH228" s="142">
        <f t="shared" si="51"/>
        <v>0</v>
      </c>
      <c r="BI228" s="142">
        <f t="shared" si="52"/>
        <v>0</v>
      </c>
      <c r="BJ228" s="16" t="s">
        <v>77</v>
      </c>
      <c r="BK228" s="142">
        <f t="shared" si="53"/>
        <v>0</v>
      </c>
      <c r="BL228" s="16" t="s">
        <v>190</v>
      </c>
      <c r="BM228" s="141" t="s">
        <v>4190</v>
      </c>
    </row>
    <row r="229" spans="2:65" s="1" customFormat="1" ht="16.5" customHeight="1">
      <c r="B229" s="31"/>
      <c r="C229" s="130" t="s">
        <v>1862</v>
      </c>
      <c r="D229" s="130" t="s">
        <v>185</v>
      </c>
      <c r="E229" s="131" t="s">
        <v>4191</v>
      </c>
      <c r="F229" s="132" t="s">
        <v>4192</v>
      </c>
      <c r="G229" s="133" t="s">
        <v>1149</v>
      </c>
      <c r="H229" s="134">
        <v>4.7</v>
      </c>
      <c r="I229" s="135"/>
      <c r="J229" s="136">
        <f t="shared" si="44"/>
        <v>0</v>
      </c>
      <c r="K229" s="132" t="s">
        <v>287</v>
      </c>
      <c r="L229" s="31"/>
      <c r="M229" s="137" t="s">
        <v>19</v>
      </c>
      <c r="N229" s="138" t="s">
        <v>41</v>
      </c>
      <c r="P229" s="139">
        <f t="shared" si="45"/>
        <v>0</v>
      </c>
      <c r="Q229" s="139">
        <v>0</v>
      </c>
      <c r="R229" s="139">
        <f t="shared" si="46"/>
        <v>0</v>
      </c>
      <c r="S229" s="139">
        <v>0</v>
      </c>
      <c r="T229" s="140">
        <f t="shared" si="47"/>
        <v>0</v>
      </c>
      <c r="AR229" s="141" t="s">
        <v>190</v>
      </c>
      <c r="AT229" s="141" t="s">
        <v>185</v>
      </c>
      <c r="AU229" s="141" t="s">
        <v>118</v>
      </c>
      <c r="AY229" s="16" t="s">
        <v>182</v>
      </c>
      <c r="BE229" s="142">
        <f t="shared" si="48"/>
        <v>0</v>
      </c>
      <c r="BF229" s="142">
        <f t="shared" si="49"/>
        <v>0</v>
      </c>
      <c r="BG229" s="142">
        <f t="shared" si="50"/>
        <v>0</v>
      </c>
      <c r="BH229" s="142">
        <f t="shared" si="51"/>
        <v>0</v>
      </c>
      <c r="BI229" s="142">
        <f t="shared" si="52"/>
        <v>0</v>
      </c>
      <c r="BJ229" s="16" t="s">
        <v>77</v>
      </c>
      <c r="BK229" s="142">
        <f t="shared" si="53"/>
        <v>0</v>
      </c>
      <c r="BL229" s="16" t="s">
        <v>190</v>
      </c>
      <c r="BM229" s="141" t="s">
        <v>4193</v>
      </c>
    </row>
    <row r="230" spans="2:65" s="1" customFormat="1" ht="16.5" customHeight="1">
      <c r="B230" s="31"/>
      <c r="C230" s="130" t="s">
        <v>1866</v>
      </c>
      <c r="D230" s="130" t="s">
        <v>185</v>
      </c>
      <c r="E230" s="131" t="s">
        <v>4194</v>
      </c>
      <c r="F230" s="132" t="s">
        <v>4083</v>
      </c>
      <c r="G230" s="133" t="s">
        <v>1149</v>
      </c>
      <c r="H230" s="134">
        <v>4.7</v>
      </c>
      <c r="I230" s="135"/>
      <c r="J230" s="136">
        <f t="shared" si="44"/>
        <v>0</v>
      </c>
      <c r="K230" s="132" t="s">
        <v>287</v>
      </c>
      <c r="L230" s="31"/>
      <c r="M230" s="137" t="s">
        <v>19</v>
      </c>
      <c r="N230" s="138" t="s">
        <v>41</v>
      </c>
      <c r="P230" s="139">
        <f t="shared" si="45"/>
        <v>0</v>
      </c>
      <c r="Q230" s="139">
        <v>0</v>
      </c>
      <c r="R230" s="139">
        <f t="shared" si="46"/>
        <v>0</v>
      </c>
      <c r="S230" s="139">
        <v>0</v>
      </c>
      <c r="T230" s="140">
        <f t="shared" si="47"/>
        <v>0</v>
      </c>
      <c r="AR230" s="141" t="s">
        <v>190</v>
      </c>
      <c r="AT230" s="141" t="s">
        <v>185</v>
      </c>
      <c r="AU230" s="141" t="s">
        <v>118</v>
      </c>
      <c r="AY230" s="16" t="s">
        <v>182</v>
      </c>
      <c r="BE230" s="142">
        <f t="shared" si="48"/>
        <v>0</v>
      </c>
      <c r="BF230" s="142">
        <f t="shared" si="49"/>
        <v>0</v>
      </c>
      <c r="BG230" s="142">
        <f t="shared" si="50"/>
        <v>0</v>
      </c>
      <c r="BH230" s="142">
        <f t="shared" si="51"/>
        <v>0</v>
      </c>
      <c r="BI230" s="142">
        <f t="shared" si="52"/>
        <v>0</v>
      </c>
      <c r="BJ230" s="16" t="s">
        <v>77</v>
      </c>
      <c r="BK230" s="142">
        <f t="shared" si="53"/>
        <v>0</v>
      </c>
      <c r="BL230" s="16" t="s">
        <v>190</v>
      </c>
      <c r="BM230" s="141" t="s">
        <v>4195</v>
      </c>
    </row>
    <row r="231" spans="2:63" s="11" customFormat="1" ht="20.85" customHeight="1">
      <c r="B231" s="118"/>
      <c r="D231" s="119" t="s">
        <v>69</v>
      </c>
      <c r="E231" s="128" t="s">
        <v>4196</v>
      </c>
      <c r="F231" s="128" t="s">
        <v>4197</v>
      </c>
      <c r="I231" s="121"/>
      <c r="J231" s="129">
        <f>BK231</f>
        <v>0</v>
      </c>
      <c r="L231" s="118"/>
      <c r="M231" s="123"/>
      <c r="P231" s="124">
        <f>SUM(P232:P233)</f>
        <v>0</v>
      </c>
      <c r="R231" s="124">
        <f>SUM(R232:R233)</f>
        <v>0</v>
      </c>
      <c r="T231" s="125">
        <f>SUM(T232:T233)</f>
        <v>0</v>
      </c>
      <c r="AR231" s="119" t="s">
        <v>77</v>
      </c>
      <c r="AT231" s="126" t="s">
        <v>69</v>
      </c>
      <c r="AU231" s="126" t="s">
        <v>79</v>
      </c>
      <c r="AY231" s="119" t="s">
        <v>182</v>
      </c>
      <c r="BK231" s="127">
        <f>SUM(BK232:BK233)</f>
        <v>0</v>
      </c>
    </row>
    <row r="232" spans="2:65" s="1" customFormat="1" ht="24.2" customHeight="1">
      <c r="B232" s="31"/>
      <c r="C232" s="130" t="s">
        <v>1870</v>
      </c>
      <c r="D232" s="130" t="s">
        <v>185</v>
      </c>
      <c r="E232" s="131" t="s">
        <v>4198</v>
      </c>
      <c r="F232" s="132" t="s">
        <v>4199</v>
      </c>
      <c r="G232" s="133" t="s">
        <v>1240</v>
      </c>
      <c r="H232" s="134">
        <v>943</v>
      </c>
      <c r="I232" s="135"/>
      <c r="J232" s="136">
        <f>ROUND(I232*H232,2)</f>
        <v>0</v>
      </c>
      <c r="K232" s="132" t="s">
        <v>287</v>
      </c>
      <c r="L232" s="31"/>
      <c r="M232" s="137" t="s">
        <v>19</v>
      </c>
      <c r="N232" s="138" t="s">
        <v>41</v>
      </c>
      <c r="P232" s="139">
        <f>O232*H232</f>
        <v>0</v>
      </c>
      <c r="Q232" s="139">
        <v>0</v>
      </c>
      <c r="R232" s="139">
        <f>Q232*H232</f>
        <v>0</v>
      </c>
      <c r="S232" s="139">
        <v>0</v>
      </c>
      <c r="T232" s="140">
        <f>S232*H232</f>
        <v>0</v>
      </c>
      <c r="AR232" s="141" t="s">
        <v>190</v>
      </c>
      <c r="AT232" s="141" t="s">
        <v>185</v>
      </c>
      <c r="AU232" s="141" t="s">
        <v>118</v>
      </c>
      <c r="AY232" s="16" t="s">
        <v>182</v>
      </c>
      <c r="BE232" s="142">
        <f>IF(N232="základní",J232,0)</f>
        <v>0</v>
      </c>
      <c r="BF232" s="142">
        <f>IF(N232="snížená",J232,0)</f>
        <v>0</v>
      </c>
      <c r="BG232" s="142">
        <f>IF(N232="zákl. přenesená",J232,0)</f>
        <v>0</v>
      </c>
      <c r="BH232" s="142">
        <f>IF(N232="sníž. přenesená",J232,0)</f>
        <v>0</v>
      </c>
      <c r="BI232" s="142">
        <f>IF(N232="nulová",J232,0)</f>
        <v>0</v>
      </c>
      <c r="BJ232" s="16" t="s">
        <v>77</v>
      </c>
      <c r="BK232" s="142">
        <f>ROUND(I232*H232,2)</f>
        <v>0</v>
      </c>
      <c r="BL232" s="16" t="s">
        <v>190</v>
      </c>
      <c r="BM232" s="141" t="s">
        <v>4200</v>
      </c>
    </row>
    <row r="233" spans="2:65" s="1" customFormat="1" ht="16.5" customHeight="1">
      <c r="B233" s="31"/>
      <c r="C233" s="130" t="s">
        <v>1874</v>
      </c>
      <c r="D233" s="130" t="s">
        <v>185</v>
      </c>
      <c r="E233" s="131" t="s">
        <v>4201</v>
      </c>
      <c r="F233" s="132" t="s">
        <v>4202</v>
      </c>
      <c r="G233" s="133" t="s">
        <v>1240</v>
      </c>
      <c r="H233" s="134">
        <v>47.2</v>
      </c>
      <c r="I233" s="135"/>
      <c r="J233" s="136">
        <f>ROUND(I233*H233,2)</f>
        <v>0</v>
      </c>
      <c r="K233" s="132" t="s">
        <v>287</v>
      </c>
      <c r="L233" s="31"/>
      <c r="M233" s="137" t="s">
        <v>19</v>
      </c>
      <c r="N233" s="138" t="s">
        <v>41</v>
      </c>
      <c r="P233" s="139">
        <f>O233*H233</f>
        <v>0</v>
      </c>
      <c r="Q233" s="139">
        <v>0</v>
      </c>
      <c r="R233" s="139">
        <f>Q233*H233</f>
        <v>0</v>
      </c>
      <c r="S233" s="139">
        <v>0</v>
      </c>
      <c r="T233" s="140">
        <f>S233*H233</f>
        <v>0</v>
      </c>
      <c r="AR233" s="141" t="s">
        <v>190</v>
      </c>
      <c r="AT233" s="141" t="s">
        <v>185</v>
      </c>
      <c r="AU233" s="141" t="s">
        <v>118</v>
      </c>
      <c r="AY233" s="16" t="s">
        <v>182</v>
      </c>
      <c r="BE233" s="142">
        <f>IF(N233="základní",J233,0)</f>
        <v>0</v>
      </c>
      <c r="BF233" s="142">
        <f>IF(N233="snížená",J233,0)</f>
        <v>0</v>
      </c>
      <c r="BG233" s="142">
        <f>IF(N233="zákl. přenesená",J233,0)</f>
        <v>0</v>
      </c>
      <c r="BH233" s="142">
        <f>IF(N233="sníž. přenesená",J233,0)</f>
        <v>0</v>
      </c>
      <c r="BI233" s="142">
        <f>IF(N233="nulová",J233,0)</f>
        <v>0</v>
      </c>
      <c r="BJ233" s="16" t="s">
        <v>77</v>
      </c>
      <c r="BK233" s="142">
        <f>ROUND(I233*H233,2)</f>
        <v>0</v>
      </c>
      <c r="BL233" s="16" t="s">
        <v>190</v>
      </c>
      <c r="BM233" s="141" t="s">
        <v>4203</v>
      </c>
    </row>
    <row r="234" spans="2:63" s="11" customFormat="1" ht="22.9" customHeight="1">
      <c r="B234" s="118"/>
      <c r="D234" s="119" t="s">
        <v>69</v>
      </c>
      <c r="E234" s="128" t="s">
        <v>4204</v>
      </c>
      <c r="F234" s="128" t="s">
        <v>4205</v>
      </c>
      <c r="I234" s="121"/>
      <c r="J234" s="129">
        <f>BK234</f>
        <v>0</v>
      </c>
      <c r="L234" s="118"/>
      <c r="M234" s="123"/>
      <c r="P234" s="124">
        <f>P235+SUM(P236:P277)+P282+P305</f>
        <v>0</v>
      </c>
      <c r="R234" s="124">
        <f>R235+SUM(R236:R277)+R282+R305</f>
        <v>0</v>
      </c>
      <c r="T234" s="125">
        <f>T235+SUM(T236:T277)+T282+T305</f>
        <v>0</v>
      </c>
      <c r="AR234" s="119" t="s">
        <v>77</v>
      </c>
      <c r="AT234" s="126" t="s">
        <v>69</v>
      </c>
      <c r="AU234" s="126" t="s">
        <v>77</v>
      </c>
      <c r="AY234" s="119" t="s">
        <v>182</v>
      </c>
      <c r="BK234" s="127">
        <f>BK235+SUM(BK236:BK277)+BK282+BK305</f>
        <v>0</v>
      </c>
    </row>
    <row r="235" spans="2:65" s="1" customFormat="1" ht="37.9" customHeight="1">
      <c r="B235" s="31"/>
      <c r="C235" s="130" t="s">
        <v>1878</v>
      </c>
      <c r="D235" s="130" t="s">
        <v>185</v>
      </c>
      <c r="E235" s="131" t="s">
        <v>4206</v>
      </c>
      <c r="F235" s="132" t="s">
        <v>4207</v>
      </c>
      <c r="G235" s="133" t="s">
        <v>286</v>
      </c>
      <c r="H235" s="134">
        <v>1</v>
      </c>
      <c r="I235" s="135"/>
      <c r="J235" s="136">
        <f>ROUND(I235*H235,2)</f>
        <v>0</v>
      </c>
      <c r="K235" s="132" t="s">
        <v>287</v>
      </c>
      <c r="L235" s="31"/>
      <c r="M235" s="137" t="s">
        <v>19</v>
      </c>
      <c r="N235" s="138" t="s">
        <v>41</v>
      </c>
      <c r="P235" s="139">
        <f>O235*H235</f>
        <v>0</v>
      </c>
      <c r="Q235" s="139">
        <v>0</v>
      </c>
      <c r="R235" s="139">
        <f>Q235*H235</f>
        <v>0</v>
      </c>
      <c r="S235" s="139">
        <v>0</v>
      </c>
      <c r="T235" s="140">
        <f>S235*H235</f>
        <v>0</v>
      </c>
      <c r="AR235" s="141" t="s">
        <v>190</v>
      </c>
      <c r="AT235" s="141" t="s">
        <v>185</v>
      </c>
      <c r="AU235" s="141" t="s">
        <v>79</v>
      </c>
      <c r="AY235" s="16" t="s">
        <v>182</v>
      </c>
      <c r="BE235" s="142">
        <f>IF(N235="základní",J235,0)</f>
        <v>0</v>
      </c>
      <c r="BF235" s="142">
        <f>IF(N235="snížená",J235,0)</f>
        <v>0</v>
      </c>
      <c r="BG235" s="142">
        <f>IF(N235="zákl. přenesená",J235,0)</f>
        <v>0</v>
      </c>
      <c r="BH235" s="142">
        <f>IF(N235="sníž. přenesená",J235,0)</f>
        <v>0</v>
      </c>
      <c r="BI235" s="142">
        <f>IF(N235="nulová",J235,0)</f>
        <v>0</v>
      </c>
      <c r="BJ235" s="16" t="s">
        <v>77</v>
      </c>
      <c r="BK235" s="142">
        <f>ROUND(I235*H235,2)</f>
        <v>0</v>
      </c>
      <c r="BL235" s="16" t="s">
        <v>190</v>
      </c>
      <c r="BM235" s="141" t="s">
        <v>4208</v>
      </c>
    </row>
    <row r="236" spans="2:47" s="1" customFormat="1" ht="58.5">
      <c r="B236" s="31"/>
      <c r="D236" s="148" t="s">
        <v>281</v>
      </c>
      <c r="F236" s="175" t="s">
        <v>4209</v>
      </c>
      <c r="I236" s="145"/>
      <c r="L236" s="31"/>
      <c r="M236" s="146"/>
      <c r="T236" s="52"/>
      <c r="AT236" s="16" t="s">
        <v>281</v>
      </c>
      <c r="AU236" s="16" t="s">
        <v>79</v>
      </c>
    </row>
    <row r="237" spans="2:65" s="1" customFormat="1" ht="76.35" customHeight="1">
      <c r="B237" s="31"/>
      <c r="C237" s="130" t="s">
        <v>1882</v>
      </c>
      <c r="D237" s="130" t="s">
        <v>185</v>
      </c>
      <c r="E237" s="131" t="s">
        <v>4210</v>
      </c>
      <c r="F237" s="132" t="s">
        <v>4211</v>
      </c>
      <c r="G237" s="133" t="s">
        <v>286</v>
      </c>
      <c r="H237" s="134">
        <v>1</v>
      </c>
      <c r="I237" s="135"/>
      <c r="J237" s="136">
        <f aca="true" t="shared" si="54" ref="J237:J276">ROUND(I237*H237,2)</f>
        <v>0</v>
      </c>
      <c r="K237" s="132" t="s">
        <v>287</v>
      </c>
      <c r="L237" s="31"/>
      <c r="M237" s="137" t="s">
        <v>19</v>
      </c>
      <c r="N237" s="138" t="s">
        <v>41</v>
      </c>
      <c r="P237" s="139">
        <f aca="true" t="shared" si="55" ref="P237:P276">O237*H237</f>
        <v>0</v>
      </c>
      <c r="Q237" s="139">
        <v>0</v>
      </c>
      <c r="R237" s="139">
        <f aca="true" t="shared" si="56" ref="R237:R276">Q237*H237</f>
        <v>0</v>
      </c>
      <c r="S237" s="139">
        <v>0</v>
      </c>
      <c r="T237" s="140">
        <f aca="true" t="shared" si="57" ref="T237:T276">S237*H237</f>
        <v>0</v>
      </c>
      <c r="AR237" s="141" t="s">
        <v>190</v>
      </c>
      <c r="AT237" s="141" t="s">
        <v>185</v>
      </c>
      <c r="AU237" s="141" t="s">
        <v>79</v>
      </c>
      <c r="AY237" s="16" t="s">
        <v>182</v>
      </c>
      <c r="BE237" s="142">
        <f aca="true" t="shared" si="58" ref="BE237:BE276">IF(N237="základní",J237,0)</f>
        <v>0</v>
      </c>
      <c r="BF237" s="142">
        <f aca="true" t="shared" si="59" ref="BF237:BF276">IF(N237="snížená",J237,0)</f>
        <v>0</v>
      </c>
      <c r="BG237" s="142">
        <f aca="true" t="shared" si="60" ref="BG237:BG276">IF(N237="zákl. přenesená",J237,0)</f>
        <v>0</v>
      </c>
      <c r="BH237" s="142">
        <f aca="true" t="shared" si="61" ref="BH237:BH276">IF(N237="sníž. přenesená",J237,0)</f>
        <v>0</v>
      </c>
      <c r="BI237" s="142">
        <f aca="true" t="shared" si="62" ref="BI237:BI276">IF(N237="nulová",J237,0)</f>
        <v>0</v>
      </c>
      <c r="BJ237" s="16" t="s">
        <v>77</v>
      </c>
      <c r="BK237" s="142">
        <f aca="true" t="shared" si="63" ref="BK237:BK276">ROUND(I237*H237,2)</f>
        <v>0</v>
      </c>
      <c r="BL237" s="16" t="s">
        <v>190</v>
      </c>
      <c r="BM237" s="141" t="s">
        <v>4212</v>
      </c>
    </row>
    <row r="238" spans="2:65" s="1" customFormat="1" ht="33" customHeight="1">
      <c r="B238" s="31"/>
      <c r="C238" s="130" t="s">
        <v>1886</v>
      </c>
      <c r="D238" s="130" t="s">
        <v>185</v>
      </c>
      <c r="E238" s="131" t="s">
        <v>4213</v>
      </c>
      <c r="F238" s="132" t="s">
        <v>4214</v>
      </c>
      <c r="G238" s="133" t="s">
        <v>286</v>
      </c>
      <c r="H238" s="134">
        <v>1</v>
      </c>
      <c r="I238" s="135"/>
      <c r="J238" s="136">
        <f t="shared" si="54"/>
        <v>0</v>
      </c>
      <c r="K238" s="132" t="s">
        <v>287</v>
      </c>
      <c r="L238" s="31"/>
      <c r="M238" s="137" t="s">
        <v>19</v>
      </c>
      <c r="N238" s="138" t="s">
        <v>41</v>
      </c>
      <c r="P238" s="139">
        <f t="shared" si="55"/>
        <v>0</v>
      </c>
      <c r="Q238" s="139">
        <v>0</v>
      </c>
      <c r="R238" s="139">
        <f t="shared" si="56"/>
        <v>0</v>
      </c>
      <c r="S238" s="139">
        <v>0</v>
      </c>
      <c r="T238" s="140">
        <f t="shared" si="57"/>
        <v>0</v>
      </c>
      <c r="AR238" s="141" t="s">
        <v>190</v>
      </c>
      <c r="AT238" s="141" t="s">
        <v>185</v>
      </c>
      <c r="AU238" s="141" t="s">
        <v>79</v>
      </c>
      <c r="AY238" s="16" t="s">
        <v>182</v>
      </c>
      <c r="BE238" s="142">
        <f t="shared" si="58"/>
        <v>0</v>
      </c>
      <c r="BF238" s="142">
        <f t="shared" si="59"/>
        <v>0</v>
      </c>
      <c r="BG238" s="142">
        <f t="shared" si="60"/>
        <v>0</v>
      </c>
      <c r="BH238" s="142">
        <f t="shared" si="61"/>
        <v>0</v>
      </c>
      <c r="BI238" s="142">
        <f t="shared" si="62"/>
        <v>0</v>
      </c>
      <c r="BJ238" s="16" t="s">
        <v>77</v>
      </c>
      <c r="BK238" s="142">
        <f t="shared" si="63"/>
        <v>0</v>
      </c>
      <c r="BL238" s="16" t="s">
        <v>190</v>
      </c>
      <c r="BM238" s="141" t="s">
        <v>4215</v>
      </c>
    </row>
    <row r="239" spans="2:65" s="1" customFormat="1" ht="16.5" customHeight="1">
      <c r="B239" s="31"/>
      <c r="C239" s="130" t="s">
        <v>1890</v>
      </c>
      <c r="D239" s="130" t="s">
        <v>185</v>
      </c>
      <c r="E239" s="131" t="s">
        <v>4216</v>
      </c>
      <c r="F239" s="132" t="s">
        <v>4217</v>
      </c>
      <c r="G239" s="133" t="s">
        <v>286</v>
      </c>
      <c r="H239" s="134">
        <v>1</v>
      </c>
      <c r="I239" s="135"/>
      <c r="J239" s="136">
        <f t="shared" si="54"/>
        <v>0</v>
      </c>
      <c r="K239" s="132" t="s">
        <v>287</v>
      </c>
      <c r="L239" s="31"/>
      <c r="M239" s="137" t="s">
        <v>19</v>
      </c>
      <c r="N239" s="138" t="s">
        <v>41</v>
      </c>
      <c r="P239" s="139">
        <f t="shared" si="55"/>
        <v>0</v>
      </c>
      <c r="Q239" s="139">
        <v>0</v>
      </c>
      <c r="R239" s="139">
        <f t="shared" si="56"/>
        <v>0</v>
      </c>
      <c r="S239" s="139">
        <v>0</v>
      </c>
      <c r="T239" s="140">
        <f t="shared" si="57"/>
        <v>0</v>
      </c>
      <c r="AR239" s="141" t="s">
        <v>190</v>
      </c>
      <c r="AT239" s="141" t="s">
        <v>185</v>
      </c>
      <c r="AU239" s="141" t="s">
        <v>79</v>
      </c>
      <c r="AY239" s="16" t="s">
        <v>182</v>
      </c>
      <c r="BE239" s="142">
        <f t="shared" si="58"/>
        <v>0</v>
      </c>
      <c r="BF239" s="142">
        <f t="shared" si="59"/>
        <v>0</v>
      </c>
      <c r="BG239" s="142">
        <f t="shared" si="60"/>
        <v>0</v>
      </c>
      <c r="BH239" s="142">
        <f t="shared" si="61"/>
        <v>0</v>
      </c>
      <c r="BI239" s="142">
        <f t="shared" si="62"/>
        <v>0</v>
      </c>
      <c r="BJ239" s="16" t="s">
        <v>77</v>
      </c>
      <c r="BK239" s="142">
        <f t="shared" si="63"/>
        <v>0</v>
      </c>
      <c r="BL239" s="16" t="s">
        <v>190</v>
      </c>
      <c r="BM239" s="141" t="s">
        <v>4218</v>
      </c>
    </row>
    <row r="240" spans="2:65" s="1" customFormat="1" ht="33" customHeight="1">
      <c r="B240" s="31"/>
      <c r="C240" s="130" t="s">
        <v>2401</v>
      </c>
      <c r="D240" s="130" t="s">
        <v>185</v>
      </c>
      <c r="E240" s="131" t="s">
        <v>4219</v>
      </c>
      <c r="F240" s="132" t="s">
        <v>4220</v>
      </c>
      <c r="G240" s="133" t="s">
        <v>286</v>
      </c>
      <c r="H240" s="134">
        <v>1</v>
      </c>
      <c r="I240" s="135"/>
      <c r="J240" s="136">
        <f t="shared" si="54"/>
        <v>0</v>
      </c>
      <c r="K240" s="132" t="s">
        <v>287</v>
      </c>
      <c r="L240" s="31"/>
      <c r="M240" s="137" t="s">
        <v>19</v>
      </c>
      <c r="N240" s="138" t="s">
        <v>41</v>
      </c>
      <c r="P240" s="139">
        <f t="shared" si="55"/>
        <v>0</v>
      </c>
      <c r="Q240" s="139">
        <v>0</v>
      </c>
      <c r="R240" s="139">
        <f t="shared" si="56"/>
        <v>0</v>
      </c>
      <c r="S240" s="139">
        <v>0</v>
      </c>
      <c r="T240" s="140">
        <f t="shared" si="57"/>
        <v>0</v>
      </c>
      <c r="AR240" s="141" t="s">
        <v>190</v>
      </c>
      <c r="AT240" s="141" t="s">
        <v>185</v>
      </c>
      <c r="AU240" s="141" t="s">
        <v>79</v>
      </c>
      <c r="AY240" s="16" t="s">
        <v>182</v>
      </c>
      <c r="BE240" s="142">
        <f t="shared" si="58"/>
        <v>0</v>
      </c>
      <c r="BF240" s="142">
        <f t="shared" si="59"/>
        <v>0</v>
      </c>
      <c r="BG240" s="142">
        <f t="shared" si="60"/>
        <v>0</v>
      </c>
      <c r="BH240" s="142">
        <f t="shared" si="61"/>
        <v>0</v>
      </c>
      <c r="BI240" s="142">
        <f t="shared" si="62"/>
        <v>0</v>
      </c>
      <c r="BJ240" s="16" t="s">
        <v>77</v>
      </c>
      <c r="BK240" s="142">
        <f t="shared" si="63"/>
        <v>0</v>
      </c>
      <c r="BL240" s="16" t="s">
        <v>190</v>
      </c>
      <c r="BM240" s="141" t="s">
        <v>4221</v>
      </c>
    </row>
    <row r="241" spans="2:65" s="1" customFormat="1" ht="16.5" customHeight="1">
      <c r="B241" s="31"/>
      <c r="C241" s="130" t="s">
        <v>2706</v>
      </c>
      <c r="D241" s="130" t="s">
        <v>185</v>
      </c>
      <c r="E241" s="131" t="s">
        <v>4222</v>
      </c>
      <c r="F241" s="132" t="s">
        <v>4217</v>
      </c>
      <c r="G241" s="133" t="s">
        <v>286</v>
      </c>
      <c r="H241" s="134">
        <v>1</v>
      </c>
      <c r="I241" s="135"/>
      <c r="J241" s="136">
        <f t="shared" si="54"/>
        <v>0</v>
      </c>
      <c r="K241" s="132" t="s">
        <v>287</v>
      </c>
      <c r="L241" s="31"/>
      <c r="M241" s="137" t="s">
        <v>19</v>
      </c>
      <c r="N241" s="138" t="s">
        <v>41</v>
      </c>
      <c r="P241" s="139">
        <f t="shared" si="55"/>
        <v>0</v>
      </c>
      <c r="Q241" s="139">
        <v>0</v>
      </c>
      <c r="R241" s="139">
        <f t="shared" si="56"/>
        <v>0</v>
      </c>
      <c r="S241" s="139">
        <v>0</v>
      </c>
      <c r="T241" s="140">
        <f t="shared" si="57"/>
        <v>0</v>
      </c>
      <c r="AR241" s="141" t="s">
        <v>190</v>
      </c>
      <c r="AT241" s="141" t="s">
        <v>185</v>
      </c>
      <c r="AU241" s="141" t="s">
        <v>79</v>
      </c>
      <c r="AY241" s="16" t="s">
        <v>182</v>
      </c>
      <c r="BE241" s="142">
        <f t="shared" si="58"/>
        <v>0</v>
      </c>
      <c r="BF241" s="142">
        <f t="shared" si="59"/>
        <v>0</v>
      </c>
      <c r="BG241" s="142">
        <f t="shared" si="60"/>
        <v>0</v>
      </c>
      <c r="BH241" s="142">
        <f t="shared" si="61"/>
        <v>0</v>
      </c>
      <c r="BI241" s="142">
        <f t="shared" si="62"/>
        <v>0</v>
      </c>
      <c r="BJ241" s="16" t="s">
        <v>77</v>
      </c>
      <c r="BK241" s="142">
        <f t="shared" si="63"/>
        <v>0</v>
      </c>
      <c r="BL241" s="16" t="s">
        <v>190</v>
      </c>
      <c r="BM241" s="141" t="s">
        <v>4223</v>
      </c>
    </row>
    <row r="242" spans="2:65" s="1" customFormat="1" ht="24.2" customHeight="1">
      <c r="B242" s="31"/>
      <c r="C242" s="130" t="s">
        <v>1894</v>
      </c>
      <c r="D242" s="130" t="s">
        <v>185</v>
      </c>
      <c r="E242" s="131" t="s">
        <v>4224</v>
      </c>
      <c r="F242" s="132" t="s">
        <v>4225</v>
      </c>
      <c r="G242" s="133" t="s">
        <v>286</v>
      </c>
      <c r="H242" s="134">
        <v>4</v>
      </c>
      <c r="I242" s="135"/>
      <c r="J242" s="136">
        <f t="shared" si="54"/>
        <v>0</v>
      </c>
      <c r="K242" s="132" t="s">
        <v>287</v>
      </c>
      <c r="L242" s="31"/>
      <c r="M242" s="137" t="s">
        <v>19</v>
      </c>
      <c r="N242" s="138" t="s">
        <v>41</v>
      </c>
      <c r="P242" s="139">
        <f t="shared" si="55"/>
        <v>0</v>
      </c>
      <c r="Q242" s="139">
        <v>0</v>
      </c>
      <c r="R242" s="139">
        <f t="shared" si="56"/>
        <v>0</v>
      </c>
      <c r="S242" s="139">
        <v>0</v>
      </c>
      <c r="T242" s="140">
        <f t="shared" si="57"/>
        <v>0</v>
      </c>
      <c r="AR242" s="141" t="s">
        <v>190</v>
      </c>
      <c r="AT242" s="141" t="s">
        <v>185</v>
      </c>
      <c r="AU242" s="141" t="s">
        <v>79</v>
      </c>
      <c r="AY242" s="16" t="s">
        <v>182</v>
      </c>
      <c r="BE242" s="142">
        <f t="shared" si="58"/>
        <v>0</v>
      </c>
      <c r="BF242" s="142">
        <f t="shared" si="59"/>
        <v>0</v>
      </c>
      <c r="BG242" s="142">
        <f t="shared" si="60"/>
        <v>0</v>
      </c>
      <c r="BH242" s="142">
        <f t="shared" si="61"/>
        <v>0</v>
      </c>
      <c r="BI242" s="142">
        <f t="shared" si="62"/>
        <v>0</v>
      </c>
      <c r="BJ242" s="16" t="s">
        <v>77</v>
      </c>
      <c r="BK242" s="142">
        <f t="shared" si="63"/>
        <v>0</v>
      </c>
      <c r="BL242" s="16" t="s">
        <v>190</v>
      </c>
      <c r="BM242" s="141" t="s">
        <v>4226</v>
      </c>
    </row>
    <row r="243" spans="2:65" s="1" customFormat="1" ht="16.5" customHeight="1">
      <c r="B243" s="31"/>
      <c r="C243" s="130" t="s">
        <v>1898</v>
      </c>
      <c r="D243" s="130" t="s">
        <v>185</v>
      </c>
      <c r="E243" s="131" t="s">
        <v>4227</v>
      </c>
      <c r="F243" s="132" t="s">
        <v>4228</v>
      </c>
      <c r="G243" s="133" t="s">
        <v>286</v>
      </c>
      <c r="H243" s="134">
        <v>4</v>
      </c>
      <c r="I243" s="135"/>
      <c r="J243" s="136">
        <f t="shared" si="54"/>
        <v>0</v>
      </c>
      <c r="K243" s="132" t="s">
        <v>287</v>
      </c>
      <c r="L243" s="31"/>
      <c r="M243" s="137" t="s">
        <v>19</v>
      </c>
      <c r="N243" s="138" t="s">
        <v>41</v>
      </c>
      <c r="P243" s="139">
        <f t="shared" si="55"/>
        <v>0</v>
      </c>
      <c r="Q243" s="139">
        <v>0</v>
      </c>
      <c r="R243" s="139">
        <f t="shared" si="56"/>
        <v>0</v>
      </c>
      <c r="S243" s="139">
        <v>0</v>
      </c>
      <c r="T243" s="140">
        <f t="shared" si="57"/>
        <v>0</v>
      </c>
      <c r="AR243" s="141" t="s">
        <v>190</v>
      </c>
      <c r="AT243" s="141" t="s">
        <v>185</v>
      </c>
      <c r="AU243" s="141" t="s">
        <v>79</v>
      </c>
      <c r="AY243" s="16" t="s">
        <v>182</v>
      </c>
      <c r="BE243" s="142">
        <f t="shared" si="58"/>
        <v>0</v>
      </c>
      <c r="BF243" s="142">
        <f t="shared" si="59"/>
        <v>0</v>
      </c>
      <c r="BG243" s="142">
        <f t="shared" si="60"/>
        <v>0</v>
      </c>
      <c r="BH243" s="142">
        <f t="shared" si="61"/>
        <v>0</v>
      </c>
      <c r="BI243" s="142">
        <f t="shared" si="62"/>
        <v>0</v>
      </c>
      <c r="BJ243" s="16" t="s">
        <v>77</v>
      </c>
      <c r="BK243" s="142">
        <f t="shared" si="63"/>
        <v>0</v>
      </c>
      <c r="BL243" s="16" t="s">
        <v>190</v>
      </c>
      <c r="BM243" s="141" t="s">
        <v>4229</v>
      </c>
    </row>
    <row r="244" spans="2:65" s="1" customFormat="1" ht="24.2" customHeight="1">
      <c r="B244" s="31"/>
      <c r="C244" s="130" t="s">
        <v>1902</v>
      </c>
      <c r="D244" s="130" t="s">
        <v>185</v>
      </c>
      <c r="E244" s="131" t="s">
        <v>4230</v>
      </c>
      <c r="F244" s="132" t="s">
        <v>4034</v>
      </c>
      <c r="G244" s="133" t="s">
        <v>286</v>
      </c>
      <c r="H244" s="134">
        <v>16</v>
      </c>
      <c r="I244" s="135"/>
      <c r="J244" s="136">
        <f t="shared" si="54"/>
        <v>0</v>
      </c>
      <c r="K244" s="132" t="s">
        <v>287</v>
      </c>
      <c r="L244" s="31"/>
      <c r="M244" s="137" t="s">
        <v>19</v>
      </c>
      <c r="N244" s="138" t="s">
        <v>41</v>
      </c>
      <c r="P244" s="139">
        <f t="shared" si="55"/>
        <v>0</v>
      </c>
      <c r="Q244" s="139">
        <v>0</v>
      </c>
      <c r="R244" s="139">
        <f t="shared" si="56"/>
        <v>0</v>
      </c>
      <c r="S244" s="139">
        <v>0</v>
      </c>
      <c r="T244" s="140">
        <f t="shared" si="57"/>
        <v>0</v>
      </c>
      <c r="AR244" s="141" t="s">
        <v>190</v>
      </c>
      <c r="AT244" s="141" t="s">
        <v>185</v>
      </c>
      <c r="AU244" s="141" t="s">
        <v>79</v>
      </c>
      <c r="AY244" s="16" t="s">
        <v>182</v>
      </c>
      <c r="BE244" s="142">
        <f t="shared" si="58"/>
        <v>0</v>
      </c>
      <c r="BF244" s="142">
        <f t="shared" si="59"/>
        <v>0</v>
      </c>
      <c r="BG244" s="142">
        <f t="shared" si="60"/>
        <v>0</v>
      </c>
      <c r="BH244" s="142">
        <f t="shared" si="61"/>
        <v>0</v>
      </c>
      <c r="BI244" s="142">
        <f t="shared" si="62"/>
        <v>0</v>
      </c>
      <c r="BJ244" s="16" t="s">
        <v>77</v>
      </c>
      <c r="BK244" s="142">
        <f t="shared" si="63"/>
        <v>0</v>
      </c>
      <c r="BL244" s="16" t="s">
        <v>190</v>
      </c>
      <c r="BM244" s="141" t="s">
        <v>4231</v>
      </c>
    </row>
    <row r="245" spans="2:65" s="1" customFormat="1" ht="16.5" customHeight="1">
      <c r="B245" s="31"/>
      <c r="C245" s="130" t="s">
        <v>1906</v>
      </c>
      <c r="D245" s="130" t="s">
        <v>185</v>
      </c>
      <c r="E245" s="131" t="s">
        <v>4232</v>
      </c>
      <c r="F245" s="132" t="s">
        <v>4037</v>
      </c>
      <c r="G245" s="133" t="s">
        <v>286</v>
      </c>
      <c r="H245" s="134">
        <v>16</v>
      </c>
      <c r="I245" s="135"/>
      <c r="J245" s="136">
        <f t="shared" si="54"/>
        <v>0</v>
      </c>
      <c r="K245" s="132" t="s">
        <v>287</v>
      </c>
      <c r="L245" s="31"/>
      <c r="M245" s="137" t="s">
        <v>19</v>
      </c>
      <c r="N245" s="138" t="s">
        <v>41</v>
      </c>
      <c r="P245" s="139">
        <f t="shared" si="55"/>
        <v>0</v>
      </c>
      <c r="Q245" s="139">
        <v>0</v>
      </c>
      <c r="R245" s="139">
        <f t="shared" si="56"/>
        <v>0</v>
      </c>
      <c r="S245" s="139">
        <v>0</v>
      </c>
      <c r="T245" s="140">
        <f t="shared" si="57"/>
        <v>0</v>
      </c>
      <c r="AR245" s="141" t="s">
        <v>190</v>
      </c>
      <c r="AT245" s="141" t="s">
        <v>185</v>
      </c>
      <c r="AU245" s="141" t="s">
        <v>79</v>
      </c>
      <c r="AY245" s="16" t="s">
        <v>182</v>
      </c>
      <c r="BE245" s="142">
        <f t="shared" si="58"/>
        <v>0</v>
      </c>
      <c r="BF245" s="142">
        <f t="shared" si="59"/>
        <v>0</v>
      </c>
      <c r="BG245" s="142">
        <f t="shared" si="60"/>
        <v>0</v>
      </c>
      <c r="BH245" s="142">
        <f t="shared" si="61"/>
        <v>0</v>
      </c>
      <c r="BI245" s="142">
        <f t="shared" si="62"/>
        <v>0</v>
      </c>
      <c r="BJ245" s="16" t="s">
        <v>77</v>
      </c>
      <c r="BK245" s="142">
        <f t="shared" si="63"/>
        <v>0</v>
      </c>
      <c r="BL245" s="16" t="s">
        <v>190</v>
      </c>
      <c r="BM245" s="141" t="s">
        <v>4233</v>
      </c>
    </row>
    <row r="246" spans="2:65" s="1" customFormat="1" ht="24.2" customHeight="1">
      <c r="B246" s="31"/>
      <c r="C246" s="130" t="s">
        <v>295</v>
      </c>
      <c r="D246" s="130" t="s">
        <v>185</v>
      </c>
      <c r="E246" s="131" t="s">
        <v>4234</v>
      </c>
      <c r="F246" s="132" t="s">
        <v>4235</v>
      </c>
      <c r="G246" s="133" t="s">
        <v>286</v>
      </c>
      <c r="H246" s="134">
        <v>1</v>
      </c>
      <c r="I246" s="135"/>
      <c r="J246" s="136">
        <f t="shared" si="54"/>
        <v>0</v>
      </c>
      <c r="K246" s="132" t="s">
        <v>287</v>
      </c>
      <c r="L246" s="31"/>
      <c r="M246" s="137" t="s">
        <v>19</v>
      </c>
      <c r="N246" s="138" t="s">
        <v>41</v>
      </c>
      <c r="P246" s="139">
        <f t="shared" si="55"/>
        <v>0</v>
      </c>
      <c r="Q246" s="139">
        <v>0</v>
      </c>
      <c r="R246" s="139">
        <f t="shared" si="56"/>
        <v>0</v>
      </c>
      <c r="S246" s="139">
        <v>0</v>
      </c>
      <c r="T246" s="140">
        <f t="shared" si="57"/>
        <v>0</v>
      </c>
      <c r="AR246" s="141" t="s">
        <v>190</v>
      </c>
      <c r="AT246" s="141" t="s">
        <v>185</v>
      </c>
      <c r="AU246" s="141" t="s">
        <v>79</v>
      </c>
      <c r="AY246" s="16" t="s">
        <v>182</v>
      </c>
      <c r="BE246" s="142">
        <f t="shared" si="58"/>
        <v>0</v>
      </c>
      <c r="BF246" s="142">
        <f t="shared" si="59"/>
        <v>0</v>
      </c>
      <c r="BG246" s="142">
        <f t="shared" si="60"/>
        <v>0</v>
      </c>
      <c r="BH246" s="142">
        <f t="shared" si="61"/>
        <v>0</v>
      </c>
      <c r="BI246" s="142">
        <f t="shared" si="62"/>
        <v>0</v>
      </c>
      <c r="BJ246" s="16" t="s">
        <v>77</v>
      </c>
      <c r="BK246" s="142">
        <f t="shared" si="63"/>
        <v>0</v>
      </c>
      <c r="BL246" s="16" t="s">
        <v>190</v>
      </c>
      <c r="BM246" s="141" t="s">
        <v>4236</v>
      </c>
    </row>
    <row r="247" spans="2:65" s="1" customFormat="1" ht="16.5" customHeight="1">
      <c r="B247" s="31"/>
      <c r="C247" s="130" t="s">
        <v>1915</v>
      </c>
      <c r="D247" s="130" t="s">
        <v>185</v>
      </c>
      <c r="E247" s="131" t="s">
        <v>4237</v>
      </c>
      <c r="F247" s="132" t="s">
        <v>3980</v>
      </c>
      <c r="G247" s="133" t="s">
        <v>286</v>
      </c>
      <c r="H247" s="134">
        <v>1</v>
      </c>
      <c r="I247" s="135"/>
      <c r="J247" s="136">
        <f t="shared" si="54"/>
        <v>0</v>
      </c>
      <c r="K247" s="132" t="s">
        <v>287</v>
      </c>
      <c r="L247" s="31"/>
      <c r="M247" s="137" t="s">
        <v>19</v>
      </c>
      <c r="N247" s="138" t="s">
        <v>41</v>
      </c>
      <c r="P247" s="139">
        <f t="shared" si="55"/>
        <v>0</v>
      </c>
      <c r="Q247" s="139">
        <v>0</v>
      </c>
      <c r="R247" s="139">
        <f t="shared" si="56"/>
        <v>0</v>
      </c>
      <c r="S247" s="139">
        <v>0</v>
      </c>
      <c r="T247" s="140">
        <f t="shared" si="57"/>
        <v>0</v>
      </c>
      <c r="AR247" s="141" t="s">
        <v>190</v>
      </c>
      <c r="AT247" s="141" t="s">
        <v>185</v>
      </c>
      <c r="AU247" s="141" t="s">
        <v>79</v>
      </c>
      <c r="AY247" s="16" t="s">
        <v>182</v>
      </c>
      <c r="BE247" s="142">
        <f t="shared" si="58"/>
        <v>0</v>
      </c>
      <c r="BF247" s="142">
        <f t="shared" si="59"/>
        <v>0</v>
      </c>
      <c r="BG247" s="142">
        <f t="shared" si="60"/>
        <v>0</v>
      </c>
      <c r="BH247" s="142">
        <f t="shared" si="61"/>
        <v>0</v>
      </c>
      <c r="BI247" s="142">
        <f t="shared" si="62"/>
        <v>0</v>
      </c>
      <c r="BJ247" s="16" t="s">
        <v>77</v>
      </c>
      <c r="BK247" s="142">
        <f t="shared" si="63"/>
        <v>0</v>
      </c>
      <c r="BL247" s="16" t="s">
        <v>190</v>
      </c>
      <c r="BM247" s="141" t="s">
        <v>4238</v>
      </c>
    </row>
    <row r="248" spans="2:65" s="1" customFormat="1" ht="24.2" customHeight="1">
      <c r="B248" s="31"/>
      <c r="C248" s="130" t="s">
        <v>1919</v>
      </c>
      <c r="D248" s="130" t="s">
        <v>185</v>
      </c>
      <c r="E248" s="131" t="s">
        <v>4239</v>
      </c>
      <c r="F248" s="132" t="s">
        <v>4240</v>
      </c>
      <c r="G248" s="133" t="s">
        <v>286</v>
      </c>
      <c r="H248" s="134">
        <v>5</v>
      </c>
      <c r="I248" s="135"/>
      <c r="J248" s="136">
        <f t="shared" si="54"/>
        <v>0</v>
      </c>
      <c r="K248" s="132" t="s">
        <v>287</v>
      </c>
      <c r="L248" s="31"/>
      <c r="M248" s="137" t="s">
        <v>19</v>
      </c>
      <c r="N248" s="138" t="s">
        <v>41</v>
      </c>
      <c r="P248" s="139">
        <f t="shared" si="55"/>
        <v>0</v>
      </c>
      <c r="Q248" s="139">
        <v>0</v>
      </c>
      <c r="R248" s="139">
        <f t="shared" si="56"/>
        <v>0</v>
      </c>
      <c r="S248" s="139">
        <v>0</v>
      </c>
      <c r="T248" s="140">
        <f t="shared" si="57"/>
        <v>0</v>
      </c>
      <c r="AR248" s="141" t="s">
        <v>190</v>
      </c>
      <c r="AT248" s="141" t="s">
        <v>185</v>
      </c>
      <c r="AU248" s="141" t="s">
        <v>79</v>
      </c>
      <c r="AY248" s="16" t="s">
        <v>182</v>
      </c>
      <c r="BE248" s="142">
        <f t="shared" si="58"/>
        <v>0</v>
      </c>
      <c r="BF248" s="142">
        <f t="shared" si="59"/>
        <v>0</v>
      </c>
      <c r="BG248" s="142">
        <f t="shared" si="60"/>
        <v>0</v>
      </c>
      <c r="BH248" s="142">
        <f t="shared" si="61"/>
        <v>0</v>
      </c>
      <c r="BI248" s="142">
        <f t="shared" si="62"/>
        <v>0</v>
      </c>
      <c r="BJ248" s="16" t="s">
        <v>77</v>
      </c>
      <c r="BK248" s="142">
        <f t="shared" si="63"/>
        <v>0</v>
      </c>
      <c r="BL248" s="16" t="s">
        <v>190</v>
      </c>
      <c r="BM248" s="141" t="s">
        <v>4241</v>
      </c>
    </row>
    <row r="249" spans="2:65" s="1" customFormat="1" ht="16.5" customHeight="1">
      <c r="B249" s="31"/>
      <c r="C249" s="130" t="s">
        <v>1923</v>
      </c>
      <c r="D249" s="130" t="s">
        <v>185</v>
      </c>
      <c r="E249" s="131" t="s">
        <v>4242</v>
      </c>
      <c r="F249" s="132" t="s">
        <v>3980</v>
      </c>
      <c r="G249" s="133" t="s">
        <v>286</v>
      </c>
      <c r="H249" s="134">
        <v>5</v>
      </c>
      <c r="I249" s="135"/>
      <c r="J249" s="136">
        <f t="shared" si="54"/>
        <v>0</v>
      </c>
      <c r="K249" s="132" t="s">
        <v>287</v>
      </c>
      <c r="L249" s="31"/>
      <c r="M249" s="137" t="s">
        <v>19</v>
      </c>
      <c r="N249" s="138" t="s">
        <v>41</v>
      </c>
      <c r="P249" s="139">
        <f t="shared" si="55"/>
        <v>0</v>
      </c>
      <c r="Q249" s="139">
        <v>0</v>
      </c>
      <c r="R249" s="139">
        <f t="shared" si="56"/>
        <v>0</v>
      </c>
      <c r="S249" s="139">
        <v>0</v>
      </c>
      <c r="T249" s="140">
        <f t="shared" si="57"/>
        <v>0</v>
      </c>
      <c r="AR249" s="141" t="s">
        <v>190</v>
      </c>
      <c r="AT249" s="141" t="s">
        <v>185</v>
      </c>
      <c r="AU249" s="141" t="s">
        <v>79</v>
      </c>
      <c r="AY249" s="16" t="s">
        <v>182</v>
      </c>
      <c r="BE249" s="142">
        <f t="shared" si="58"/>
        <v>0</v>
      </c>
      <c r="BF249" s="142">
        <f t="shared" si="59"/>
        <v>0</v>
      </c>
      <c r="BG249" s="142">
        <f t="shared" si="60"/>
        <v>0</v>
      </c>
      <c r="BH249" s="142">
        <f t="shared" si="61"/>
        <v>0</v>
      </c>
      <c r="BI249" s="142">
        <f t="shared" si="62"/>
        <v>0</v>
      </c>
      <c r="BJ249" s="16" t="s">
        <v>77</v>
      </c>
      <c r="BK249" s="142">
        <f t="shared" si="63"/>
        <v>0</v>
      </c>
      <c r="BL249" s="16" t="s">
        <v>190</v>
      </c>
      <c r="BM249" s="141" t="s">
        <v>4243</v>
      </c>
    </row>
    <row r="250" spans="2:65" s="1" customFormat="1" ht="24.2" customHeight="1">
      <c r="B250" s="31"/>
      <c r="C250" s="130" t="s">
        <v>1927</v>
      </c>
      <c r="D250" s="130" t="s">
        <v>185</v>
      </c>
      <c r="E250" s="131" t="s">
        <v>4244</v>
      </c>
      <c r="F250" s="132" t="s">
        <v>4245</v>
      </c>
      <c r="G250" s="133" t="s">
        <v>286</v>
      </c>
      <c r="H250" s="134">
        <v>7</v>
      </c>
      <c r="I250" s="135"/>
      <c r="J250" s="136">
        <f t="shared" si="54"/>
        <v>0</v>
      </c>
      <c r="K250" s="132" t="s">
        <v>287</v>
      </c>
      <c r="L250" s="31"/>
      <c r="M250" s="137" t="s">
        <v>19</v>
      </c>
      <c r="N250" s="138" t="s">
        <v>41</v>
      </c>
      <c r="P250" s="139">
        <f t="shared" si="55"/>
        <v>0</v>
      </c>
      <c r="Q250" s="139">
        <v>0</v>
      </c>
      <c r="R250" s="139">
        <f t="shared" si="56"/>
        <v>0</v>
      </c>
      <c r="S250" s="139">
        <v>0</v>
      </c>
      <c r="T250" s="140">
        <f t="shared" si="57"/>
        <v>0</v>
      </c>
      <c r="AR250" s="141" t="s">
        <v>190</v>
      </c>
      <c r="AT250" s="141" t="s">
        <v>185</v>
      </c>
      <c r="AU250" s="141" t="s">
        <v>79</v>
      </c>
      <c r="AY250" s="16" t="s">
        <v>182</v>
      </c>
      <c r="BE250" s="142">
        <f t="shared" si="58"/>
        <v>0</v>
      </c>
      <c r="BF250" s="142">
        <f t="shared" si="59"/>
        <v>0</v>
      </c>
      <c r="BG250" s="142">
        <f t="shared" si="60"/>
        <v>0</v>
      </c>
      <c r="BH250" s="142">
        <f t="shared" si="61"/>
        <v>0</v>
      </c>
      <c r="BI250" s="142">
        <f t="shared" si="62"/>
        <v>0</v>
      </c>
      <c r="BJ250" s="16" t="s">
        <v>77</v>
      </c>
      <c r="BK250" s="142">
        <f t="shared" si="63"/>
        <v>0</v>
      </c>
      <c r="BL250" s="16" t="s">
        <v>190</v>
      </c>
      <c r="BM250" s="141" t="s">
        <v>4246</v>
      </c>
    </row>
    <row r="251" spans="2:65" s="1" customFormat="1" ht="16.5" customHeight="1">
      <c r="B251" s="31"/>
      <c r="C251" s="130" t="s">
        <v>1931</v>
      </c>
      <c r="D251" s="130" t="s">
        <v>185</v>
      </c>
      <c r="E251" s="131" t="s">
        <v>4247</v>
      </c>
      <c r="F251" s="132" t="s">
        <v>3980</v>
      </c>
      <c r="G251" s="133" t="s">
        <v>286</v>
      </c>
      <c r="H251" s="134">
        <v>7</v>
      </c>
      <c r="I251" s="135"/>
      <c r="J251" s="136">
        <f t="shared" si="54"/>
        <v>0</v>
      </c>
      <c r="K251" s="132" t="s">
        <v>287</v>
      </c>
      <c r="L251" s="31"/>
      <c r="M251" s="137" t="s">
        <v>19</v>
      </c>
      <c r="N251" s="138" t="s">
        <v>41</v>
      </c>
      <c r="P251" s="139">
        <f t="shared" si="55"/>
        <v>0</v>
      </c>
      <c r="Q251" s="139">
        <v>0</v>
      </c>
      <c r="R251" s="139">
        <f t="shared" si="56"/>
        <v>0</v>
      </c>
      <c r="S251" s="139">
        <v>0</v>
      </c>
      <c r="T251" s="140">
        <f t="shared" si="57"/>
        <v>0</v>
      </c>
      <c r="AR251" s="141" t="s">
        <v>190</v>
      </c>
      <c r="AT251" s="141" t="s">
        <v>185</v>
      </c>
      <c r="AU251" s="141" t="s">
        <v>79</v>
      </c>
      <c r="AY251" s="16" t="s">
        <v>182</v>
      </c>
      <c r="BE251" s="142">
        <f t="shared" si="58"/>
        <v>0</v>
      </c>
      <c r="BF251" s="142">
        <f t="shared" si="59"/>
        <v>0</v>
      </c>
      <c r="BG251" s="142">
        <f t="shared" si="60"/>
        <v>0</v>
      </c>
      <c r="BH251" s="142">
        <f t="shared" si="61"/>
        <v>0</v>
      </c>
      <c r="BI251" s="142">
        <f t="shared" si="62"/>
        <v>0</v>
      </c>
      <c r="BJ251" s="16" t="s">
        <v>77</v>
      </c>
      <c r="BK251" s="142">
        <f t="shared" si="63"/>
        <v>0</v>
      </c>
      <c r="BL251" s="16" t="s">
        <v>190</v>
      </c>
      <c r="BM251" s="141" t="s">
        <v>4248</v>
      </c>
    </row>
    <row r="252" spans="2:65" s="1" customFormat="1" ht="24.2" customHeight="1">
      <c r="B252" s="31"/>
      <c r="C252" s="130" t="s">
        <v>1935</v>
      </c>
      <c r="D252" s="130" t="s">
        <v>185</v>
      </c>
      <c r="E252" s="131" t="s">
        <v>4249</v>
      </c>
      <c r="F252" s="132" t="s">
        <v>4013</v>
      </c>
      <c r="G252" s="133" t="s">
        <v>286</v>
      </c>
      <c r="H252" s="134">
        <v>1</v>
      </c>
      <c r="I252" s="135"/>
      <c r="J252" s="136">
        <f t="shared" si="54"/>
        <v>0</v>
      </c>
      <c r="K252" s="132" t="s">
        <v>287</v>
      </c>
      <c r="L252" s="31"/>
      <c r="M252" s="137" t="s">
        <v>19</v>
      </c>
      <c r="N252" s="138" t="s">
        <v>41</v>
      </c>
      <c r="P252" s="139">
        <f t="shared" si="55"/>
        <v>0</v>
      </c>
      <c r="Q252" s="139">
        <v>0</v>
      </c>
      <c r="R252" s="139">
        <f t="shared" si="56"/>
        <v>0</v>
      </c>
      <c r="S252" s="139">
        <v>0</v>
      </c>
      <c r="T252" s="140">
        <f t="shared" si="57"/>
        <v>0</v>
      </c>
      <c r="AR252" s="141" t="s">
        <v>190</v>
      </c>
      <c r="AT252" s="141" t="s">
        <v>185</v>
      </c>
      <c r="AU252" s="141" t="s">
        <v>79</v>
      </c>
      <c r="AY252" s="16" t="s">
        <v>182</v>
      </c>
      <c r="BE252" s="142">
        <f t="shared" si="58"/>
        <v>0</v>
      </c>
      <c r="BF252" s="142">
        <f t="shared" si="59"/>
        <v>0</v>
      </c>
      <c r="BG252" s="142">
        <f t="shared" si="60"/>
        <v>0</v>
      </c>
      <c r="BH252" s="142">
        <f t="shared" si="61"/>
        <v>0</v>
      </c>
      <c r="BI252" s="142">
        <f t="shared" si="62"/>
        <v>0</v>
      </c>
      <c r="BJ252" s="16" t="s">
        <v>77</v>
      </c>
      <c r="BK252" s="142">
        <f t="shared" si="63"/>
        <v>0</v>
      </c>
      <c r="BL252" s="16" t="s">
        <v>190</v>
      </c>
      <c r="BM252" s="141" t="s">
        <v>4250</v>
      </c>
    </row>
    <row r="253" spans="2:65" s="1" customFormat="1" ht="16.5" customHeight="1">
      <c r="B253" s="31"/>
      <c r="C253" s="130" t="s">
        <v>1939</v>
      </c>
      <c r="D253" s="130" t="s">
        <v>185</v>
      </c>
      <c r="E253" s="131" t="s">
        <v>4251</v>
      </c>
      <c r="F253" s="132" t="s">
        <v>3980</v>
      </c>
      <c r="G253" s="133" t="s">
        <v>286</v>
      </c>
      <c r="H253" s="134">
        <v>1</v>
      </c>
      <c r="I253" s="135"/>
      <c r="J253" s="136">
        <f t="shared" si="54"/>
        <v>0</v>
      </c>
      <c r="K253" s="132" t="s">
        <v>287</v>
      </c>
      <c r="L253" s="31"/>
      <c r="M253" s="137" t="s">
        <v>19</v>
      </c>
      <c r="N253" s="138" t="s">
        <v>41</v>
      </c>
      <c r="P253" s="139">
        <f t="shared" si="55"/>
        <v>0</v>
      </c>
      <c r="Q253" s="139">
        <v>0</v>
      </c>
      <c r="R253" s="139">
        <f t="shared" si="56"/>
        <v>0</v>
      </c>
      <c r="S253" s="139">
        <v>0</v>
      </c>
      <c r="T253" s="140">
        <f t="shared" si="57"/>
        <v>0</v>
      </c>
      <c r="AR253" s="141" t="s">
        <v>190</v>
      </c>
      <c r="AT253" s="141" t="s">
        <v>185</v>
      </c>
      <c r="AU253" s="141" t="s">
        <v>79</v>
      </c>
      <c r="AY253" s="16" t="s">
        <v>182</v>
      </c>
      <c r="BE253" s="142">
        <f t="shared" si="58"/>
        <v>0</v>
      </c>
      <c r="BF253" s="142">
        <f t="shared" si="59"/>
        <v>0</v>
      </c>
      <c r="BG253" s="142">
        <f t="shared" si="60"/>
        <v>0</v>
      </c>
      <c r="BH253" s="142">
        <f t="shared" si="61"/>
        <v>0</v>
      </c>
      <c r="BI253" s="142">
        <f t="shared" si="62"/>
        <v>0</v>
      </c>
      <c r="BJ253" s="16" t="s">
        <v>77</v>
      </c>
      <c r="BK253" s="142">
        <f t="shared" si="63"/>
        <v>0</v>
      </c>
      <c r="BL253" s="16" t="s">
        <v>190</v>
      </c>
      <c r="BM253" s="141" t="s">
        <v>4252</v>
      </c>
    </row>
    <row r="254" spans="2:65" s="1" customFormat="1" ht="44.25" customHeight="1">
      <c r="B254" s="31"/>
      <c r="C254" s="130" t="s">
        <v>1943</v>
      </c>
      <c r="D254" s="130" t="s">
        <v>185</v>
      </c>
      <c r="E254" s="131" t="s">
        <v>4253</v>
      </c>
      <c r="F254" s="132" t="s">
        <v>4254</v>
      </c>
      <c r="G254" s="133" t="s">
        <v>286</v>
      </c>
      <c r="H254" s="134">
        <v>1</v>
      </c>
      <c r="I254" s="135"/>
      <c r="J254" s="136">
        <f t="shared" si="54"/>
        <v>0</v>
      </c>
      <c r="K254" s="132" t="s">
        <v>287</v>
      </c>
      <c r="L254" s="31"/>
      <c r="M254" s="137" t="s">
        <v>19</v>
      </c>
      <c r="N254" s="138" t="s">
        <v>41</v>
      </c>
      <c r="P254" s="139">
        <f t="shared" si="55"/>
        <v>0</v>
      </c>
      <c r="Q254" s="139">
        <v>0</v>
      </c>
      <c r="R254" s="139">
        <f t="shared" si="56"/>
        <v>0</v>
      </c>
      <c r="S254" s="139">
        <v>0</v>
      </c>
      <c r="T254" s="140">
        <f t="shared" si="57"/>
        <v>0</v>
      </c>
      <c r="AR254" s="141" t="s">
        <v>190</v>
      </c>
      <c r="AT254" s="141" t="s">
        <v>185</v>
      </c>
      <c r="AU254" s="141" t="s">
        <v>79</v>
      </c>
      <c r="AY254" s="16" t="s">
        <v>182</v>
      </c>
      <c r="BE254" s="142">
        <f t="shared" si="58"/>
        <v>0</v>
      </c>
      <c r="BF254" s="142">
        <f t="shared" si="59"/>
        <v>0</v>
      </c>
      <c r="BG254" s="142">
        <f t="shared" si="60"/>
        <v>0</v>
      </c>
      <c r="BH254" s="142">
        <f t="shared" si="61"/>
        <v>0</v>
      </c>
      <c r="BI254" s="142">
        <f t="shared" si="62"/>
        <v>0</v>
      </c>
      <c r="BJ254" s="16" t="s">
        <v>77</v>
      </c>
      <c r="BK254" s="142">
        <f t="shared" si="63"/>
        <v>0</v>
      </c>
      <c r="BL254" s="16" t="s">
        <v>190</v>
      </c>
      <c r="BM254" s="141" t="s">
        <v>4255</v>
      </c>
    </row>
    <row r="255" spans="2:65" s="1" customFormat="1" ht="44.25" customHeight="1">
      <c r="B255" s="31"/>
      <c r="C255" s="130" t="s">
        <v>1947</v>
      </c>
      <c r="D255" s="130" t="s">
        <v>185</v>
      </c>
      <c r="E255" s="131" t="s">
        <v>4256</v>
      </c>
      <c r="F255" s="132" t="s">
        <v>4257</v>
      </c>
      <c r="G255" s="133" t="s">
        <v>286</v>
      </c>
      <c r="H255" s="134">
        <v>1</v>
      </c>
      <c r="I255" s="135"/>
      <c r="J255" s="136">
        <f t="shared" si="54"/>
        <v>0</v>
      </c>
      <c r="K255" s="132" t="s">
        <v>287</v>
      </c>
      <c r="L255" s="31"/>
      <c r="M255" s="137" t="s">
        <v>19</v>
      </c>
      <c r="N255" s="138" t="s">
        <v>41</v>
      </c>
      <c r="P255" s="139">
        <f t="shared" si="55"/>
        <v>0</v>
      </c>
      <c r="Q255" s="139">
        <v>0</v>
      </c>
      <c r="R255" s="139">
        <f t="shared" si="56"/>
        <v>0</v>
      </c>
      <c r="S255" s="139">
        <v>0</v>
      </c>
      <c r="T255" s="140">
        <f t="shared" si="57"/>
        <v>0</v>
      </c>
      <c r="AR255" s="141" t="s">
        <v>190</v>
      </c>
      <c r="AT255" s="141" t="s">
        <v>185</v>
      </c>
      <c r="AU255" s="141" t="s">
        <v>79</v>
      </c>
      <c r="AY255" s="16" t="s">
        <v>182</v>
      </c>
      <c r="BE255" s="142">
        <f t="shared" si="58"/>
        <v>0</v>
      </c>
      <c r="BF255" s="142">
        <f t="shared" si="59"/>
        <v>0</v>
      </c>
      <c r="BG255" s="142">
        <f t="shared" si="60"/>
        <v>0</v>
      </c>
      <c r="BH255" s="142">
        <f t="shared" si="61"/>
        <v>0</v>
      </c>
      <c r="BI255" s="142">
        <f t="shared" si="62"/>
        <v>0</v>
      </c>
      <c r="BJ255" s="16" t="s">
        <v>77</v>
      </c>
      <c r="BK255" s="142">
        <f t="shared" si="63"/>
        <v>0</v>
      </c>
      <c r="BL255" s="16" t="s">
        <v>190</v>
      </c>
      <c r="BM255" s="141" t="s">
        <v>4258</v>
      </c>
    </row>
    <row r="256" spans="2:65" s="1" customFormat="1" ht="16.5" customHeight="1">
      <c r="B256" s="31"/>
      <c r="C256" s="130" t="s">
        <v>1951</v>
      </c>
      <c r="D256" s="130" t="s">
        <v>185</v>
      </c>
      <c r="E256" s="131" t="s">
        <v>4259</v>
      </c>
      <c r="F256" s="132" t="s">
        <v>4260</v>
      </c>
      <c r="G256" s="133" t="s">
        <v>286</v>
      </c>
      <c r="H256" s="134">
        <v>2</v>
      </c>
      <c r="I256" s="135"/>
      <c r="J256" s="136">
        <f t="shared" si="54"/>
        <v>0</v>
      </c>
      <c r="K256" s="132" t="s">
        <v>287</v>
      </c>
      <c r="L256" s="31"/>
      <c r="M256" s="137" t="s">
        <v>19</v>
      </c>
      <c r="N256" s="138" t="s">
        <v>41</v>
      </c>
      <c r="P256" s="139">
        <f t="shared" si="55"/>
        <v>0</v>
      </c>
      <c r="Q256" s="139">
        <v>0</v>
      </c>
      <c r="R256" s="139">
        <f t="shared" si="56"/>
        <v>0</v>
      </c>
      <c r="S256" s="139">
        <v>0</v>
      </c>
      <c r="T256" s="140">
        <f t="shared" si="57"/>
        <v>0</v>
      </c>
      <c r="AR256" s="141" t="s">
        <v>190</v>
      </c>
      <c r="AT256" s="141" t="s">
        <v>185</v>
      </c>
      <c r="AU256" s="141" t="s">
        <v>79</v>
      </c>
      <c r="AY256" s="16" t="s">
        <v>182</v>
      </c>
      <c r="BE256" s="142">
        <f t="shared" si="58"/>
        <v>0</v>
      </c>
      <c r="BF256" s="142">
        <f t="shared" si="59"/>
        <v>0</v>
      </c>
      <c r="BG256" s="142">
        <f t="shared" si="60"/>
        <v>0</v>
      </c>
      <c r="BH256" s="142">
        <f t="shared" si="61"/>
        <v>0</v>
      </c>
      <c r="BI256" s="142">
        <f t="shared" si="62"/>
        <v>0</v>
      </c>
      <c r="BJ256" s="16" t="s">
        <v>77</v>
      </c>
      <c r="BK256" s="142">
        <f t="shared" si="63"/>
        <v>0</v>
      </c>
      <c r="BL256" s="16" t="s">
        <v>190</v>
      </c>
      <c r="BM256" s="141" t="s">
        <v>4261</v>
      </c>
    </row>
    <row r="257" spans="2:65" s="1" customFormat="1" ht="24.2" customHeight="1">
      <c r="B257" s="31"/>
      <c r="C257" s="130" t="s">
        <v>1955</v>
      </c>
      <c r="D257" s="130" t="s">
        <v>185</v>
      </c>
      <c r="E257" s="131" t="s">
        <v>4262</v>
      </c>
      <c r="F257" s="132" t="s">
        <v>4263</v>
      </c>
      <c r="G257" s="133" t="s">
        <v>286</v>
      </c>
      <c r="H257" s="134">
        <v>8</v>
      </c>
      <c r="I257" s="135"/>
      <c r="J257" s="136">
        <f t="shared" si="54"/>
        <v>0</v>
      </c>
      <c r="K257" s="132" t="s">
        <v>287</v>
      </c>
      <c r="L257" s="31"/>
      <c r="M257" s="137" t="s">
        <v>19</v>
      </c>
      <c r="N257" s="138" t="s">
        <v>41</v>
      </c>
      <c r="P257" s="139">
        <f t="shared" si="55"/>
        <v>0</v>
      </c>
      <c r="Q257" s="139">
        <v>0</v>
      </c>
      <c r="R257" s="139">
        <f t="shared" si="56"/>
        <v>0</v>
      </c>
      <c r="S257" s="139">
        <v>0</v>
      </c>
      <c r="T257" s="140">
        <f t="shared" si="57"/>
        <v>0</v>
      </c>
      <c r="AR257" s="141" t="s">
        <v>190</v>
      </c>
      <c r="AT257" s="141" t="s">
        <v>185</v>
      </c>
      <c r="AU257" s="141" t="s">
        <v>79</v>
      </c>
      <c r="AY257" s="16" t="s">
        <v>182</v>
      </c>
      <c r="BE257" s="142">
        <f t="shared" si="58"/>
        <v>0</v>
      </c>
      <c r="BF257" s="142">
        <f t="shared" si="59"/>
        <v>0</v>
      </c>
      <c r="BG257" s="142">
        <f t="shared" si="60"/>
        <v>0</v>
      </c>
      <c r="BH257" s="142">
        <f t="shared" si="61"/>
        <v>0</v>
      </c>
      <c r="BI257" s="142">
        <f t="shared" si="62"/>
        <v>0</v>
      </c>
      <c r="BJ257" s="16" t="s">
        <v>77</v>
      </c>
      <c r="BK257" s="142">
        <f t="shared" si="63"/>
        <v>0</v>
      </c>
      <c r="BL257" s="16" t="s">
        <v>190</v>
      </c>
      <c r="BM257" s="141" t="s">
        <v>4264</v>
      </c>
    </row>
    <row r="258" spans="2:65" s="1" customFormat="1" ht="16.5" customHeight="1">
      <c r="B258" s="31"/>
      <c r="C258" s="130" t="s">
        <v>1959</v>
      </c>
      <c r="D258" s="130" t="s">
        <v>185</v>
      </c>
      <c r="E258" s="131" t="s">
        <v>4265</v>
      </c>
      <c r="F258" s="132" t="s">
        <v>4048</v>
      </c>
      <c r="G258" s="133" t="s">
        <v>286</v>
      </c>
      <c r="H258" s="134">
        <v>8</v>
      </c>
      <c r="I258" s="135"/>
      <c r="J258" s="136">
        <f t="shared" si="54"/>
        <v>0</v>
      </c>
      <c r="K258" s="132" t="s">
        <v>287</v>
      </c>
      <c r="L258" s="31"/>
      <c r="M258" s="137" t="s">
        <v>19</v>
      </c>
      <c r="N258" s="138" t="s">
        <v>41</v>
      </c>
      <c r="P258" s="139">
        <f t="shared" si="55"/>
        <v>0</v>
      </c>
      <c r="Q258" s="139">
        <v>0</v>
      </c>
      <c r="R258" s="139">
        <f t="shared" si="56"/>
        <v>0</v>
      </c>
      <c r="S258" s="139">
        <v>0</v>
      </c>
      <c r="T258" s="140">
        <f t="shared" si="57"/>
        <v>0</v>
      </c>
      <c r="AR258" s="141" t="s">
        <v>190</v>
      </c>
      <c r="AT258" s="141" t="s">
        <v>185</v>
      </c>
      <c r="AU258" s="141" t="s">
        <v>79</v>
      </c>
      <c r="AY258" s="16" t="s">
        <v>182</v>
      </c>
      <c r="BE258" s="142">
        <f t="shared" si="58"/>
        <v>0</v>
      </c>
      <c r="BF258" s="142">
        <f t="shared" si="59"/>
        <v>0</v>
      </c>
      <c r="BG258" s="142">
        <f t="shared" si="60"/>
        <v>0</v>
      </c>
      <c r="BH258" s="142">
        <f t="shared" si="61"/>
        <v>0</v>
      </c>
      <c r="BI258" s="142">
        <f t="shared" si="62"/>
        <v>0</v>
      </c>
      <c r="BJ258" s="16" t="s">
        <v>77</v>
      </c>
      <c r="BK258" s="142">
        <f t="shared" si="63"/>
        <v>0</v>
      </c>
      <c r="BL258" s="16" t="s">
        <v>190</v>
      </c>
      <c r="BM258" s="141" t="s">
        <v>4266</v>
      </c>
    </row>
    <row r="259" spans="2:65" s="1" customFormat="1" ht="24.2" customHeight="1">
      <c r="B259" s="31"/>
      <c r="C259" s="130" t="s">
        <v>1963</v>
      </c>
      <c r="D259" s="130" t="s">
        <v>185</v>
      </c>
      <c r="E259" s="131" t="s">
        <v>4267</v>
      </c>
      <c r="F259" s="132" t="s">
        <v>4045</v>
      </c>
      <c r="G259" s="133" t="s">
        <v>286</v>
      </c>
      <c r="H259" s="134">
        <v>5</v>
      </c>
      <c r="I259" s="135"/>
      <c r="J259" s="136">
        <f t="shared" si="54"/>
        <v>0</v>
      </c>
      <c r="K259" s="132" t="s">
        <v>287</v>
      </c>
      <c r="L259" s="31"/>
      <c r="M259" s="137" t="s">
        <v>19</v>
      </c>
      <c r="N259" s="138" t="s">
        <v>41</v>
      </c>
      <c r="P259" s="139">
        <f t="shared" si="55"/>
        <v>0</v>
      </c>
      <c r="Q259" s="139">
        <v>0</v>
      </c>
      <c r="R259" s="139">
        <f t="shared" si="56"/>
        <v>0</v>
      </c>
      <c r="S259" s="139">
        <v>0</v>
      </c>
      <c r="T259" s="140">
        <f t="shared" si="57"/>
        <v>0</v>
      </c>
      <c r="AR259" s="141" t="s">
        <v>190</v>
      </c>
      <c r="AT259" s="141" t="s">
        <v>185</v>
      </c>
      <c r="AU259" s="141" t="s">
        <v>79</v>
      </c>
      <c r="AY259" s="16" t="s">
        <v>182</v>
      </c>
      <c r="BE259" s="142">
        <f t="shared" si="58"/>
        <v>0</v>
      </c>
      <c r="BF259" s="142">
        <f t="shared" si="59"/>
        <v>0</v>
      </c>
      <c r="BG259" s="142">
        <f t="shared" si="60"/>
        <v>0</v>
      </c>
      <c r="BH259" s="142">
        <f t="shared" si="61"/>
        <v>0</v>
      </c>
      <c r="BI259" s="142">
        <f t="shared" si="62"/>
        <v>0</v>
      </c>
      <c r="BJ259" s="16" t="s">
        <v>77</v>
      </c>
      <c r="BK259" s="142">
        <f t="shared" si="63"/>
        <v>0</v>
      </c>
      <c r="BL259" s="16" t="s">
        <v>190</v>
      </c>
      <c r="BM259" s="141" t="s">
        <v>4268</v>
      </c>
    </row>
    <row r="260" spans="2:65" s="1" customFormat="1" ht="16.5" customHeight="1">
      <c r="B260" s="31"/>
      <c r="C260" s="130" t="s">
        <v>1967</v>
      </c>
      <c r="D260" s="130" t="s">
        <v>185</v>
      </c>
      <c r="E260" s="131" t="s">
        <v>4269</v>
      </c>
      <c r="F260" s="132" t="s">
        <v>4048</v>
      </c>
      <c r="G260" s="133" t="s">
        <v>286</v>
      </c>
      <c r="H260" s="134">
        <v>5</v>
      </c>
      <c r="I260" s="135"/>
      <c r="J260" s="136">
        <f t="shared" si="54"/>
        <v>0</v>
      </c>
      <c r="K260" s="132" t="s">
        <v>287</v>
      </c>
      <c r="L260" s="31"/>
      <c r="M260" s="137" t="s">
        <v>19</v>
      </c>
      <c r="N260" s="138" t="s">
        <v>41</v>
      </c>
      <c r="P260" s="139">
        <f t="shared" si="55"/>
        <v>0</v>
      </c>
      <c r="Q260" s="139">
        <v>0</v>
      </c>
      <c r="R260" s="139">
        <f t="shared" si="56"/>
        <v>0</v>
      </c>
      <c r="S260" s="139">
        <v>0</v>
      </c>
      <c r="T260" s="140">
        <f t="shared" si="57"/>
        <v>0</v>
      </c>
      <c r="AR260" s="141" t="s">
        <v>190</v>
      </c>
      <c r="AT260" s="141" t="s">
        <v>185</v>
      </c>
      <c r="AU260" s="141" t="s">
        <v>79</v>
      </c>
      <c r="AY260" s="16" t="s">
        <v>182</v>
      </c>
      <c r="BE260" s="142">
        <f t="shared" si="58"/>
        <v>0</v>
      </c>
      <c r="BF260" s="142">
        <f t="shared" si="59"/>
        <v>0</v>
      </c>
      <c r="BG260" s="142">
        <f t="shared" si="60"/>
        <v>0</v>
      </c>
      <c r="BH260" s="142">
        <f t="shared" si="61"/>
        <v>0</v>
      </c>
      <c r="BI260" s="142">
        <f t="shared" si="62"/>
        <v>0</v>
      </c>
      <c r="BJ260" s="16" t="s">
        <v>77</v>
      </c>
      <c r="BK260" s="142">
        <f t="shared" si="63"/>
        <v>0</v>
      </c>
      <c r="BL260" s="16" t="s">
        <v>190</v>
      </c>
      <c r="BM260" s="141" t="s">
        <v>4270</v>
      </c>
    </row>
    <row r="261" spans="2:65" s="1" customFormat="1" ht="24.2" customHeight="1">
      <c r="B261" s="31"/>
      <c r="C261" s="130" t="s">
        <v>1971</v>
      </c>
      <c r="D261" s="130" t="s">
        <v>185</v>
      </c>
      <c r="E261" s="131" t="s">
        <v>4271</v>
      </c>
      <c r="F261" s="132" t="s">
        <v>4051</v>
      </c>
      <c r="G261" s="133" t="s">
        <v>286</v>
      </c>
      <c r="H261" s="134">
        <v>5</v>
      </c>
      <c r="I261" s="135"/>
      <c r="J261" s="136">
        <f t="shared" si="54"/>
        <v>0</v>
      </c>
      <c r="K261" s="132" t="s">
        <v>287</v>
      </c>
      <c r="L261" s="31"/>
      <c r="M261" s="137" t="s">
        <v>19</v>
      </c>
      <c r="N261" s="138" t="s">
        <v>41</v>
      </c>
      <c r="P261" s="139">
        <f t="shared" si="55"/>
        <v>0</v>
      </c>
      <c r="Q261" s="139">
        <v>0</v>
      </c>
      <c r="R261" s="139">
        <f t="shared" si="56"/>
        <v>0</v>
      </c>
      <c r="S261" s="139">
        <v>0</v>
      </c>
      <c r="T261" s="140">
        <f t="shared" si="57"/>
        <v>0</v>
      </c>
      <c r="AR261" s="141" t="s">
        <v>190</v>
      </c>
      <c r="AT261" s="141" t="s">
        <v>185</v>
      </c>
      <c r="AU261" s="141" t="s">
        <v>79</v>
      </c>
      <c r="AY261" s="16" t="s">
        <v>182</v>
      </c>
      <c r="BE261" s="142">
        <f t="shared" si="58"/>
        <v>0</v>
      </c>
      <c r="BF261" s="142">
        <f t="shared" si="59"/>
        <v>0</v>
      </c>
      <c r="BG261" s="142">
        <f t="shared" si="60"/>
        <v>0</v>
      </c>
      <c r="BH261" s="142">
        <f t="shared" si="61"/>
        <v>0</v>
      </c>
      <c r="BI261" s="142">
        <f t="shared" si="62"/>
        <v>0</v>
      </c>
      <c r="BJ261" s="16" t="s">
        <v>77</v>
      </c>
      <c r="BK261" s="142">
        <f t="shared" si="63"/>
        <v>0</v>
      </c>
      <c r="BL261" s="16" t="s">
        <v>190</v>
      </c>
      <c r="BM261" s="141" t="s">
        <v>4272</v>
      </c>
    </row>
    <row r="262" spans="2:65" s="1" customFormat="1" ht="16.5" customHeight="1">
      <c r="B262" s="31"/>
      <c r="C262" s="130" t="s">
        <v>1975</v>
      </c>
      <c r="D262" s="130" t="s">
        <v>185</v>
      </c>
      <c r="E262" s="131" t="s">
        <v>4273</v>
      </c>
      <c r="F262" s="132" t="s">
        <v>4048</v>
      </c>
      <c r="G262" s="133" t="s">
        <v>286</v>
      </c>
      <c r="H262" s="134">
        <v>5</v>
      </c>
      <c r="I262" s="135"/>
      <c r="J262" s="136">
        <f t="shared" si="54"/>
        <v>0</v>
      </c>
      <c r="K262" s="132" t="s">
        <v>287</v>
      </c>
      <c r="L262" s="31"/>
      <c r="M262" s="137" t="s">
        <v>19</v>
      </c>
      <c r="N262" s="138" t="s">
        <v>41</v>
      </c>
      <c r="P262" s="139">
        <f t="shared" si="55"/>
        <v>0</v>
      </c>
      <c r="Q262" s="139">
        <v>0</v>
      </c>
      <c r="R262" s="139">
        <f t="shared" si="56"/>
        <v>0</v>
      </c>
      <c r="S262" s="139">
        <v>0</v>
      </c>
      <c r="T262" s="140">
        <f t="shared" si="57"/>
        <v>0</v>
      </c>
      <c r="AR262" s="141" t="s">
        <v>190</v>
      </c>
      <c r="AT262" s="141" t="s">
        <v>185</v>
      </c>
      <c r="AU262" s="141" t="s">
        <v>79</v>
      </c>
      <c r="AY262" s="16" t="s">
        <v>182</v>
      </c>
      <c r="BE262" s="142">
        <f t="shared" si="58"/>
        <v>0</v>
      </c>
      <c r="BF262" s="142">
        <f t="shared" si="59"/>
        <v>0</v>
      </c>
      <c r="BG262" s="142">
        <f t="shared" si="60"/>
        <v>0</v>
      </c>
      <c r="BH262" s="142">
        <f t="shared" si="61"/>
        <v>0</v>
      </c>
      <c r="BI262" s="142">
        <f t="shared" si="62"/>
        <v>0</v>
      </c>
      <c r="BJ262" s="16" t="s">
        <v>77</v>
      </c>
      <c r="BK262" s="142">
        <f t="shared" si="63"/>
        <v>0</v>
      </c>
      <c r="BL262" s="16" t="s">
        <v>190</v>
      </c>
      <c r="BM262" s="141" t="s">
        <v>4274</v>
      </c>
    </row>
    <row r="263" spans="2:65" s="1" customFormat="1" ht="16.5" customHeight="1">
      <c r="B263" s="31"/>
      <c r="C263" s="130" t="s">
        <v>1979</v>
      </c>
      <c r="D263" s="130" t="s">
        <v>185</v>
      </c>
      <c r="E263" s="131" t="s">
        <v>4275</v>
      </c>
      <c r="F263" s="132" t="s">
        <v>4276</v>
      </c>
      <c r="G263" s="133" t="s">
        <v>286</v>
      </c>
      <c r="H263" s="134">
        <v>8</v>
      </c>
      <c r="I263" s="135"/>
      <c r="J263" s="136">
        <f t="shared" si="54"/>
        <v>0</v>
      </c>
      <c r="K263" s="132" t="s">
        <v>287</v>
      </c>
      <c r="L263" s="31"/>
      <c r="M263" s="137" t="s">
        <v>19</v>
      </c>
      <c r="N263" s="138" t="s">
        <v>41</v>
      </c>
      <c r="P263" s="139">
        <f t="shared" si="55"/>
        <v>0</v>
      </c>
      <c r="Q263" s="139">
        <v>0</v>
      </c>
      <c r="R263" s="139">
        <f t="shared" si="56"/>
        <v>0</v>
      </c>
      <c r="S263" s="139">
        <v>0</v>
      </c>
      <c r="T263" s="140">
        <f t="shared" si="57"/>
        <v>0</v>
      </c>
      <c r="AR263" s="141" t="s">
        <v>190</v>
      </c>
      <c r="AT263" s="141" t="s">
        <v>185</v>
      </c>
      <c r="AU263" s="141" t="s">
        <v>79</v>
      </c>
      <c r="AY263" s="16" t="s">
        <v>182</v>
      </c>
      <c r="BE263" s="142">
        <f t="shared" si="58"/>
        <v>0</v>
      </c>
      <c r="BF263" s="142">
        <f t="shared" si="59"/>
        <v>0</v>
      </c>
      <c r="BG263" s="142">
        <f t="shared" si="60"/>
        <v>0</v>
      </c>
      <c r="BH263" s="142">
        <f t="shared" si="61"/>
        <v>0</v>
      </c>
      <c r="BI263" s="142">
        <f t="shared" si="62"/>
        <v>0</v>
      </c>
      <c r="BJ263" s="16" t="s">
        <v>77</v>
      </c>
      <c r="BK263" s="142">
        <f t="shared" si="63"/>
        <v>0</v>
      </c>
      <c r="BL263" s="16" t="s">
        <v>190</v>
      </c>
      <c r="BM263" s="141" t="s">
        <v>4277</v>
      </c>
    </row>
    <row r="264" spans="2:65" s="1" customFormat="1" ht="16.5" customHeight="1">
      <c r="B264" s="31"/>
      <c r="C264" s="130" t="s">
        <v>1983</v>
      </c>
      <c r="D264" s="130" t="s">
        <v>185</v>
      </c>
      <c r="E264" s="131" t="s">
        <v>4278</v>
      </c>
      <c r="F264" s="132" t="s">
        <v>4279</v>
      </c>
      <c r="G264" s="133" t="s">
        <v>286</v>
      </c>
      <c r="H264" s="134">
        <v>8</v>
      </c>
      <c r="I264" s="135"/>
      <c r="J264" s="136">
        <f t="shared" si="54"/>
        <v>0</v>
      </c>
      <c r="K264" s="132" t="s">
        <v>287</v>
      </c>
      <c r="L264" s="31"/>
      <c r="M264" s="137" t="s">
        <v>19</v>
      </c>
      <c r="N264" s="138" t="s">
        <v>41</v>
      </c>
      <c r="P264" s="139">
        <f t="shared" si="55"/>
        <v>0</v>
      </c>
      <c r="Q264" s="139">
        <v>0</v>
      </c>
      <c r="R264" s="139">
        <f t="shared" si="56"/>
        <v>0</v>
      </c>
      <c r="S264" s="139">
        <v>0</v>
      </c>
      <c r="T264" s="140">
        <f t="shared" si="57"/>
        <v>0</v>
      </c>
      <c r="AR264" s="141" t="s">
        <v>190</v>
      </c>
      <c r="AT264" s="141" t="s">
        <v>185</v>
      </c>
      <c r="AU264" s="141" t="s">
        <v>79</v>
      </c>
      <c r="AY264" s="16" t="s">
        <v>182</v>
      </c>
      <c r="BE264" s="142">
        <f t="shared" si="58"/>
        <v>0</v>
      </c>
      <c r="BF264" s="142">
        <f t="shared" si="59"/>
        <v>0</v>
      </c>
      <c r="BG264" s="142">
        <f t="shared" si="60"/>
        <v>0</v>
      </c>
      <c r="BH264" s="142">
        <f t="shared" si="61"/>
        <v>0</v>
      </c>
      <c r="BI264" s="142">
        <f t="shared" si="62"/>
        <v>0</v>
      </c>
      <c r="BJ264" s="16" t="s">
        <v>77</v>
      </c>
      <c r="BK264" s="142">
        <f t="shared" si="63"/>
        <v>0</v>
      </c>
      <c r="BL264" s="16" t="s">
        <v>190</v>
      </c>
      <c r="BM264" s="141" t="s">
        <v>4280</v>
      </c>
    </row>
    <row r="265" spans="2:65" s="1" customFormat="1" ht="16.5" customHeight="1">
      <c r="B265" s="31"/>
      <c r="C265" s="130" t="s">
        <v>1987</v>
      </c>
      <c r="D265" s="130" t="s">
        <v>185</v>
      </c>
      <c r="E265" s="131" t="s">
        <v>4281</v>
      </c>
      <c r="F265" s="132" t="s">
        <v>4282</v>
      </c>
      <c r="G265" s="133" t="s">
        <v>286</v>
      </c>
      <c r="H265" s="134">
        <v>1</v>
      </c>
      <c r="I265" s="135"/>
      <c r="J265" s="136">
        <f t="shared" si="54"/>
        <v>0</v>
      </c>
      <c r="K265" s="132" t="s">
        <v>287</v>
      </c>
      <c r="L265" s="31"/>
      <c r="M265" s="137" t="s">
        <v>19</v>
      </c>
      <c r="N265" s="138" t="s">
        <v>41</v>
      </c>
      <c r="P265" s="139">
        <f t="shared" si="55"/>
        <v>0</v>
      </c>
      <c r="Q265" s="139">
        <v>0</v>
      </c>
      <c r="R265" s="139">
        <f t="shared" si="56"/>
        <v>0</v>
      </c>
      <c r="S265" s="139">
        <v>0</v>
      </c>
      <c r="T265" s="140">
        <f t="shared" si="57"/>
        <v>0</v>
      </c>
      <c r="AR265" s="141" t="s">
        <v>190</v>
      </c>
      <c r="AT265" s="141" t="s">
        <v>185</v>
      </c>
      <c r="AU265" s="141" t="s">
        <v>79</v>
      </c>
      <c r="AY265" s="16" t="s">
        <v>182</v>
      </c>
      <c r="BE265" s="142">
        <f t="shared" si="58"/>
        <v>0</v>
      </c>
      <c r="BF265" s="142">
        <f t="shared" si="59"/>
        <v>0</v>
      </c>
      <c r="BG265" s="142">
        <f t="shared" si="60"/>
        <v>0</v>
      </c>
      <c r="BH265" s="142">
        <f t="shared" si="61"/>
        <v>0</v>
      </c>
      <c r="BI265" s="142">
        <f t="shared" si="62"/>
        <v>0</v>
      </c>
      <c r="BJ265" s="16" t="s">
        <v>77</v>
      </c>
      <c r="BK265" s="142">
        <f t="shared" si="63"/>
        <v>0</v>
      </c>
      <c r="BL265" s="16" t="s">
        <v>190</v>
      </c>
      <c r="BM265" s="141" t="s">
        <v>4283</v>
      </c>
    </row>
    <row r="266" spans="2:65" s="1" customFormat="1" ht="16.5" customHeight="1">
      <c r="B266" s="31"/>
      <c r="C266" s="130" t="s">
        <v>1991</v>
      </c>
      <c r="D266" s="130" t="s">
        <v>185</v>
      </c>
      <c r="E266" s="131" t="s">
        <v>4284</v>
      </c>
      <c r="F266" s="132" t="s">
        <v>4279</v>
      </c>
      <c r="G266" s="133" t="s">
        <v>286</v>
      </c>
      <c r="H266" s="134">
        <v>1</v>
      </c>
      <c r="I266" s="135"/>
      <c r="J266" s="136">
        <f t="shared" si="54"/>
        <v>0</v>
      </c>
      <c r="K266" s="132" t="s">
        <v>287</v>
      </c>
      <c r="L266" s="31"/>
      <c r="M266" s="137" t="s">
        <v>19</v>
      </c>
      <c r="N266" s="138" t="s">
        <v>41</v>
      </c>
      <c r="P266" s="139">
        <f t="shared" si="55"/>
        <v>0</v>
      </c>
      <c r="Q266" s="139">
        <v>0</v>
      </c>
      <c r="R266" s="139">
        <f t="shared" si="56"/>
        <v>0</v>
      </c>
      <c r="S266" s="139">
        <v>0</v>
      </c>
      <c r="T266" s="140">
        <f t="shared" si="57"/>
        <v>0</v>
      </c>
      <c r="AR266" s="141" t="s">
        <v>190</v>
      </c>
      <c r="AT266" s="141" t="s">
        <v>185</v>
      </c>
      <c r="AU266" s="141" t="s">
        <v>79</v>
      </c>
      <c r="AY266" s="16" t="s">
        <v>182</v>
      </c>
      <c r="BE266" s="142">
        <f t="shared" si="58"/>
        <v>0</v>
      </c>
      <c r="BF266" s="142">
        <f t="shared" si="59"/>
        <v>0</v>
      </c>
      <c r="BG266" s="142">
        <f t="shared" si="60"/>
        <v>0</v>
      </c>
      <c r="BH266" s="142">
        <f t="shared" si="61"/>
        <v>0</v>
      </c>
      <c r="BI266" s="142">
        <f t="shared" si="62"/>
        <v>0</v>
      </c>
      <c r="BJ266" s="16" t="s">
        <v>77</v>
      </c>
      <c r="BK266" s="142">
        <f t="shared" si="63"/>
        <v>0</v>
      </c>
      <c r="BL266" s="16" t="s">
        <v>190</v>
      </c>
      <c r="BM266" s="141" t="s">
        <v>4285</v>
      </c>
    </row>
    <row r="267" spans="2:65" s="1" customFormat="1" ht="24.2" customHeight="1">
      <c r="B267" s="31"/>
      <c r="C267" s="130" t="s">
        <v>1995</v>
      </c>
      <c r="D267" s="130" t="s">
        <v>185</v>
      </c>
      <c r="E267" s="131" t="s">
        <v>4286</v>
      </c>
      <c r="F267" s="132" t="s">
        <v>4287</v>
      </c>
      <c r="G267" s="133" t="s">
        <v>286</v>
      </c>
      <c r="H267" s="134">
        <v>1</v>
      </c>
      <c r="I267" s="135"/>
      <c r="J267" s="136">
        <f t="shared" si="54"/>
        <v>0</v>
      </c>
      <c r="K267" s="132" t="s">
        <v>287</v>
      </c>
      <c r="L267" s="31"/>
      <c r="M267" s="137" t="s">
        <v>19</v>
      </c>
      <c r="N267" s="138" t="s">
        <v>41</v>
      </c>
      <c r="P267" s="139">
        <f t="shared" si="55"/>
        <v>0</v>
      </c>
      <c r="Q267" s="139">
        <v>0</v>
      </c>
      <c r="R267" s="139">
        <f t="shared" si="56"/>
        <v>0</v>
      </c>
      <c r="S267" s="139">
        <v>0</v>
      </c>
      <c r="T267" s="140">
        <f t="shared" si="57"/>
        <v>0</v>
      </c>
      <c r="AR267" s="141" t="s">
        <v>190</v>
      </c>
      <c r="AT267" s="141" t="s">
        <v>185</v>
      </c>
      <c r="AU267" s="141" t="s">
        <v>79</v>
      </c>
      <c r="AY267" s="16" t="s">
        <v>182</v>
      </c>
      <c r="BE267" s="142">
        <f t="shared" si="58"/>
        <v>0</v>
      </c>
      <c r="BF267" s="142">
        <f t="shared" si="59"/>
        <v>0</v>
      </c>
      <c r="BG267" s="142">
        <f t="shared" si="60"/>
        <v>0</v>
      </c>
      <c r="BH267" s="142">
        <f t="shared" si="61"/>
        <v>0</v>
      </c>
      <c r="BI267" s="142">
        <f t="shared" si="62"/>
        <v>0</v>
      </c>
      <c r="BJ267" s="16" t="s">
        <v>77</v>
      </c>
      <c r="BK267" s="142">
        <f t="shared" si="63"/>
        <v>0</v>
      </c>
      <c r="BL267" s="16" t="s">
        <v>190</v>
      </c>
      <c r="BM267" s="141" t="s">
        <v>4288</v>
      </c>
    </row>
    <row r="268" spans="2:65" s="1" customFormat="1" ht="16.5" customHeight="1">
      <c r="B268" s="31"/>
      <c r="C268" s="130" t="s">
        <v>1999</v>
      </c>
      <c r="D268" s="130" t="s">
        <v>185</v>
      </c>
      <c r="E268" s="131" t="s">
        <v>4289</v>
      </c>
      <c r="F268" s="132" t="s">
        <v>4059</v>
      </c>
      <c r="G268" s="133" t="s">
        <v>286</v>
      </c>
      <c r="H268" s="134">
        <v>1</v>
      </c>
      <c r="I268" s="135"/>
      <c r="J268" s="136">
        <f t="shared" si="54"/>
        <v>0</v>
      </c>
      <c r="K268" s="132" t="s">
        <v>287</v>
      </c>
      <c r="L268" s="31"/>
      <c r="M268" s="137" t="s">
        <v>19</v>
      </c>
      <c r="N268" s="138" t="s">
        <v>41</v>
      </c>
      <c r="P268" s="139">
        <f t="shared" si="55"/>
        <v>0</v>
      </c>
      <c r="Q268" s="139">
        <v>0</v>
      </c>
      <c r="R268" s="139">
        <f t="shared" si="56"/>
        <v>0</v>
      </c>
      <c r="S268" s="139">
        <v>0</v>
      </c>
      <c r="T268" s="140">
        <f t="shared" si="57"/>
        <v>0</v>
      </c>
      <c r="AR268" s="141" t="s">
        <v>190</v>
      </c>
      <c r="AT268" s="141" t="s">
        <v>185</v>
      </c>
      <c r="AU268" s="141" t="s">
        <v>79</v>
      </c>
      <c r="AY268" s="16" t="s">
        <v>182</v>
      </c>
      <c r="BE268" s="142">
        <f t="shared" si="58"/>
        <v>0</v>
      </c>
      <c r="BF268" s="142">
        <f t="shared" si="59"/>
        <v>0</v>
      </c>
      <c r="BG268" s="142">
        <f t="shared" si="60"/>
        <v>0</v>
      </c>
      <c r="BH268" s="142">
        <f t="shared" si="61"/>
        <v>0</v>
      </c>
      <c r="BI268" s="142">
        <f t="shared" si="62"/>
        <v>0</v>
      </c>
      <c r="BJ268" s="16" t="s">
        <v>77</v>
      </c>
      <c r="BK268" s="142">
        <f t="shared" si="63"/>
        <v>0</v>
      </c>
      <c r="BL268" s="16" t="s">
        <v>190</v>
      </c>
      <c r="BM268" s="141" t="s">
        <v>4290</v>
      </c>
    </row>
    <row r="269" spans="2:65" s="1" customFormat="1" ht="24.2" customHeight="1">
      <c r="B269" s="31"/>
      <c r="C269" s="130" t="s">
        <v>2003</v>
      </c>
      <c r="D269" s="130" t="s">
        <v>185</v>
      </c>
      <c r="E269" s="131" t="s">
        <v>4291</v>
      </c>
      <c r="F269" s="132" t="s">
        <v>4292</v>
      </c>
      <c r="G269" s="133" t="s">
        <v>286</v>
      </c>
      <c r="H269" s="134">
        <v>5</v>
      </c>
      <c r="I269" s="135"/>
      <c r="J269" s="136">
        <f t="shared" si="54"/>
        <v>0</v>
      </c>
      <c r="K269" s="132" t="s">
        <v>287</v>
      </c>
      <c r="L269" s="31"/>
      <c r="M269" s="137" t="s">
        <v>19</v>
      </c>
      <c r="N269" s="138" t="s">
        <v>41</v>
      </c>
      <c r="P269" s="139">
        <f t="shared" si="55"/>
        <v>0</v>
      </c>
      <c r="Q269" s="139">
        <v>0</v>
      </c>
      <c r="R269" s="139">
        <f t="shared" si="56"/>
        <v>0</v>
      </c>
      <c r="S269" s="139">
        <v>0</v>
      </c>
      <c r="T269" s="140">
        <f t="shared" si="57"/>
        <v>0</v>
      </c>
      <c r="AR269" s="141" t="s">
        <v>190</v>
      </c>
      <c r="AT269" s="141" t="s">
        <v>185</v>
      </c>
      <c r="AU269" s="141" t="s">
        <v>79</v>
      </c>
      <c r="AY269" s="16" t="s">
        <v>182</v>
      </c>
      <c r="BE269" s="142">
        <f t="shared" si="58"/>
        <v>0</v>
      </c>
      <c r="BF269" s="142">
        <f t="shared" si="59"/>
        <v>0</v>
      </c>
      <c r="BG269" s="142">
        <f t="shared" si="60"/>
        <v>0</v>
      </c>
      <c r="BH269" s="142">
        <f t="shared" si="61"/>
        <v>0</v>
      </c>
      <c r="BI269" s="142">
        <f t="shared" si="62"/>
        <v>0</v>
      </c>
      <c r="BJ269" s="16" t="s">
        <v>77</v>
      </c>
      <c r="BK269" s="142">
        <f t="shared" si="63"/>
        <v>0</v>
      </c>
      <c r="BL269" s="16" t="s">
        <v>190</v>
      </c>
      <c r="BM269" s="141" t="s">
        <v>4293</v>
      </c>
    </row>
    <row r="270" spans="2:65" s="1" customFormat="1" ht="16.5" customHeight="1">
      <c r="B270" s="31"/>
      <c r="C270" s="130" t="s">
        <v>2007</v>
      </c>
      <c r="D270" s="130" t="s">
        <v>185</v>
      </c>
      <c r="E270" s="131" t="s">
        <v>4294</v>
      </c>
      <c r="F270" s="132" t="s">
        <v>4059</v>
      </c>
      <c r="G270" s="133" t="s">
        <v>286</v>
      </c>
      <c r="H270" s="134">
        <v>5</v>
      </c>
      <c r="I270" s="135"/>
      <c r="J270" s="136">
        <f t="shared" si="54"/>
        <v>0</v>
      </c>
      <c r="K270" s="132" t="s">
        <v>287</v>
      </c>
      <c r="L270" s="31"/>
      <c r="M270" s="137" t="s">
        <v>19</v>
      </c>
      <c r="N270" s="138" t="s">
        <v>41</v>
      </c>
      <c r="P270" s="139">
        <f t="shared" si="55"/>
        <v>0</v>
      </c>
      <c r="Q270" s="139">
        <v>0</v>
      </c>
      <c r="R270" s="139">
        <f t="shared" si="56"/>
        <v>0</v>
      </c>
      <c r="S270" s="139">
        <v>0</v>
      </c>
      <c r="T270" s="140">
        <f t="shared" si="57"/>
        <v>0</v>
      </c>
      <c r="AR270" s="141" t="s">
        <v>190</v>
      </c>
      <c r="AT270" s="141" t="s">
        <v>185</v>
      </c>
      <c r="AU270" s="141" t="s">
        <v>79</v>
      </c>
      <c r="AY270" s="16" t="s">
        <v>182</v>
      </c>
      <c r="BE270" s="142">
        <f t="shared" si="58"/>
        <v>0</v>
      </c>
      <c r="BF270" s="142">
        <f t="shared" si="59"/>
        <v>0</v>
      </c>
      <c r="BG270" s="142">
        <f t="shared" si="60"/>
        <v>0</v>
      </c>
      <c r="BH270" s="142">
        <f t="shared" si="61"/>
        <v>0</v>
      </c>
      <c r="BI270" s="142">
        <f t="shared" si="62"/>
        <v>0</v>
      </c>
      <c r="BJ270" s="16" t="s">
        <v>77</v>
      </c>
      <c r="BK270" s="142">
        <f t="shared" si="63"/>
        <v>0</v>
      </c>
      <c r="BL270" s="16" t="s">
        <v>190</v>
      </c>
      <c r="BM270" s="141" t="s">
        <v>4295</v>
      </c>
    </row>
    <row r="271" spans="2:65" s="1" customFormat="1" ht="24.2" customHeight="1">
      <c r="B271" s="31"/>
      <c r="C271" s="130" t="s">
        <v>2011</v>
      </c>
      <c r="D271" s="130" t="s">
        <v>185</v>
      </c>
      <c r="E271" s="131" t="s">
        <v>4296</v>
      </c>
      <c r="F271" s="132" t="s">
        <v>4297</v>
      </c>
      <c r="G271" s="133" t="s">
        <v>286</v>
      </c>
      <c r="H271" s="134">
        <v>1</v>
      </c>
      <c r="I271" s="135"/>
      <c r="J271" s="136">
        <f t="shared" si="54"/>
        <v>0</v>
      </c>
      <c r="K271" s="132" t="s">
        <v>287</v>
      </c>
      <c r="L271" s="31"/>
      <c r="M271" s="137" t="s">
        <v>19</v>
      </c>
      <c r="N271" s="138" t="s">
        <v>41</v>
      </c>
      <c r="P271" s="139">
        <f t="shared" si="55"/>
        <v>0</v>
      </c>
      <c r="Q271" s="139">
        <v>0</v>
      </c>
      <c r="R271" s="139">
        <f t="shared" si="56"/>
        <v>0</v>
      </c>
      <c r="S271" s="139">
        <v>0</v>
      </c>
      <c r="T271" s="140">
        <f t="shared" si="57"/>
        <v>0</v>
      </c>
      <c r="AR271" s="141" t="s">
        <v>190</v>
      </c>
      <c r="AT271" s="141" t="s">
        <v>185</v>
      </c>
      <c r="AU271" s="141" t="s">
        <v>79</v>
      </c>
      <c r="AY271" s="16" t="s">
        <v>182</v>
      </c>
      <c r="BE271" s="142">
        <f t="shared" si="58"/>
        <v>0</v>
      </c>
      <c r="BF271" s="142">
        <f t="shared" si="59"/>
        <v>0</v>
      </c>
      <c r="BG271" s="142">
        <f t="shared" si="60"/>
        <v>0</v>
      </c>
      <c r="BH271" s="142">
        <f t="shared" si="61"/>
        <v>0</v>
      </c>
      <c r="BI271" s="142">
        <f t="shared" si="62"/>
        <v>0</v>
      </c>
      <c r="BJ271" s="16" t="s">
        <v>77</v>
      </c>
      <c r="BK271" s="142">
        <f t="shared" si="63"/>
        <v>0</v>
      </c>
      <c r="BL271" s="16" t="s">
        <v>190</v>
      </c>
      <c r="BM271" s="141" t="s">
        <v>4298</v>
      </c>
    </row>
    <row r="272" spans="2:65" s="1" customFormat="1" ht="16.5" customHeight="1">
      <c r="B272" s="31"/>
      <c r="C272" s="130" t="s">
        <v>2015</v>
      </c>
      <c r="D272" s="130" t="s">
        <v>185</v>
      </c>
      <c r="E272" s="131" t="s">
        <v>4299</v>
      </c>
      <c r="F272" s="132" t="s">
        <v>4059</v>
      </c>
      <c r="G272" s="133" t="s">
        <v>286</v>
      </c>
      <c r="H272" s="134">
        <v>1</v>
      </c>
      <c r="I272" s="135"/>
      <c r="J272" s="136">
        <f t="shared" si="54"/>
        <v>0</v>
      </c>
      <c r="K272" s="132" t="s">
        <v>287</v>
      </c>
      <c r="L272" s="31"/>
      <c r="M272" s="137" t="s">
        <v>19</v>
      </c>
      <c r="N272" s="138" t="s">
        <v>41</v>
      </c>
      <c r="P272" s="139">
        <f t="shared" si="55"/>
        <v>0</v>
      </c>
      <c r="Q272" s="139">
        <v>0</v>
      </c>
      <c r="R272" s="139">
        <f t="shared" si="56"/>
        <v>0</v>
      </c>
      <c r="S272" s="139">
        <v>0</v>
      </c>
      <c r="T272" s="140">
        <f t="shared" si="57"/>
        <v>0</v>
      </c>
      <c r="AR272" s="141" t="s">
        <v>190</v>
      </c>
      <c r="AT272" s="141" t="s">
        <v>185</v>
      </c>
      <c r="AU272" s="141" t="s">
        <v>79</v>
      </c>
      <c r="AY272" s="16" t="s">
        <v>182</v>
      </c>
      <c r="BE272" s="142">
        <f t="shared" si="58"/>
        <v>0</v>
      </c>
      <c r="BF272" s="142">
        <f t="shared" si="59"/>
        <v>0</v>
      </c>
      <c r="BG272" s="142">
        <f t="shared" si="60"/>
        <v>0</v>
      </c>
      <c r="BH272" s="142">
        <f t="shared" si="61"/>
        <v>0</v>
      </c>
      <c r="BI272" s="142">
        <f t="shared" si="62"/>
        <v>0</v>
      </c>
      <c r="BJ272" s="16" t="s">
        <v>77</v>
      </c>
      <c r="BK272" s="142">
        <f t="shared" si="63"/>
        <v>0</v>
      </c>
      <c r="BL272" s="16" t="s">
        <v>190</v>
      </c>
      <c r="BM272" s="141" t="s">
        <v>4300</v>
      </c>
    </row>
    <row r="273" spans="2:65" s="1" customFormat="1" ht="24.2" customHeight="1">
      <c r="B273" s="31"/>
      <c r="C273" s="130" t="s">
        <v>2019</v>
      </c>
      <c r="D273" s="130" t="s">
        <v>185</v>
      </c>
      <c r="E273" s="131" t="s">
        <v>4301</v>
      </c>
      <c r="F273" s="132" t="s">
        <v>4302</v>
      </c>
      <c r="G273" s="133" t="s">
        <v>286</v>
      </c>
      <c r="H273" s="134">
        <v>2</v>
      </c>
      <c r="I273" s="135"/>
      <c r="J273" s="136">
        <f t="shared" si="54"/>
        <v>0</v>
      </c>
      <c r="K273" s="132" t="s">
        <v>287</v>
      </c>
      <c r="L273" s="31"/>
      <c r="M273" s="137" t="s">
        <v>19</v>
      </c>
      <c r="N273" s="138" t="s">
        <v>41</v>
      </c>
      <c r="P273" s="139">
        <f t="shared" si="55"/>
        <v>0</v>
      </c>
      <c r="Q273" s="139">
        <v>0</v>
      </c>
      <c r="R273" s="139">
        <f t="shared" si="56"/>
        <v>0</v>
      </c>
      <c r="S273" s="139">
        <v>0</v>
      </c>
      <c r="T273" s="140">
        <f t="shared" si="57"/>
        <v>0</v>
      </c>
      <c r="AR273" s="141" t="s">
        <v>190</v>
      </c>
      <c r="AT273" s="141" t="s">
        <v>185</v>
      </c>
      <c r="AU273" s="141" t="s">
        <v>79</v>
      </c>
      <c r="AY273" s="16" t="s">
        <v>182</v>
      </c>
      <c r="BE273" s="142">
        <f t="shared" si="58"/>
        <v>0</v>
      </c>
      <c r="BF273" s="142">
        <f t="shared" si="59"/>
        <v>0</v>
      </c>
      <c r="BG273" s="142">
        <f t="shared" si="60"/>
        <v>0</v>
      </c>
      <c r="BH273" s="142">
        <f t="shared" si="61"/>
        <v>0</v>
      </c>
      <c r="BI273" s="142">
        <f t="shared" si="62"/>
        <v>0</v>
      </c>
      <c r="BJ273" s="16" t="s">
        <v>77</v>
      </c>
      <c r="BK273" s="142">
        <f t="shared" si="63"/>
        <v>0</v>
      </c>
      <c r="BL273" s="16" t="s">
        <v>190</v>
      </c>
      <c r="BM273" s="141" t="s">
        <v>4303</v>
      </c>
    </row>
    <row r="274" spans="2:65" s="1" customFormat="1" ht="16.5" customHeight="1">
      <c r="B274" s="31"/>
      <c r="C274" s="130" t="s">
        <v>2023</v>
      </c>
      <c r="D274" s="130" t="s">
        <v>185</v>
      </c>
      <c r="E274" s="131" t="s">
        <v>4304</v>
      </c>
      <c r="F274" s="132" t="s">
        <v>4305</v>
      </c>
      <c r="G274" s="133" t="s">
        <v>286</v>
      </c>
      <c r="H274" s="134">
        <v>2</v>
      </c>
      <c r="I274" s="135"/>
      <c r="J274" s="136">
        <f t="shared" si="54"/>
        <v>0</v>
      </c>
      <c r="K274" s="132" t="s">
        <v>287</v>
      </c>
      <c r="L274" s="31"/>
      <c r="M274" s="137" t="s">
        <v>19</v>
      </c>
      <c r="N274" s="138" t="s">
        <v>41</v>
      </c>
      <c r="P274" s="139">
        <f t="shared" si="55"/>
        <v>0</v>
      </c>
      <c r="Q274" s="139">
        <v>0</v>
      </c>
      <c r="R274" s="139">
        <f t="shared" si="56"/>
        <v>0</v>
      </c>
      <c r="S274" s="139">
        <v>0</v>
      </c>
      <c r="T274" s="140">
        <f t="shared" si="57"/>
        <v>0</v>
      </c>
      <c r="AR274" s="141" t="s">
        <v>190</v>
      </c>
      <c r="AT274" s="141" t="s">
        <v>185</v>
      </c>
      <c r="AU274" s="141" t="s">
        <v>79</v>
      </c>
      <c r="AY274" s="16" t="s">
        <v>182</v>
      </c>
      <c r="BE274" s="142">
        <f t="shared" si="58"/>
        <v>0</v>
      </c>
      <c r="BF274" s="142">
        <f t="shared" si="59"/>
        <v>0</v>
      </c>
      <c r="BG274" s="142">
        <f t="shared" si="60"/>
        <v>0</v>
      </c>
      <c r="BH274" s="142">
        <f t="shared" si="61"/>
        <v>0</v>
      </c>
      <c r="BI274" s="142">
        <f t="shared" si="62"/>
        <v>0</v>
      </c>
      <c r="BJ274" s="16" t="s">
        <v>77</v>
      </c>
      <c r="BK274" s="142">
        <f t="shared" si="63"/>
        <v>0</v>
      </c>
      <c r="BL274" s="16" t="s">
        <v>190</v>
      </c>
      <c r="BM274" s="141" t="s">
        <v>4306</v>
      </c>
    </row>
    <row r="275" spans="2:65" s="1" customFormat="1" ht="33" customHeight="1">
      <c r="B275" s="31"/>
      <c r="C275" s="130" t="s">
        <v>2027</v>
      </c>
      <c r="D275" s="130" t="s">
        <v>185</v>
      </c>
      <c r="E275" s="131" t="s">
        <v>4307</v>
      </c>
      <c r="F275" s="132" t="s">
        <v>4308</v>
      </c>
      <c r="G275" s="133" t="s">
        <v>2181</v>
      </c>
      <c r="H275" s="134">
        <v>2</v>
      </c>
      <c r="I275" s="135"/>
      <c r="J275" s="136">
        <f t="shared" si="54"/>
        <v>0</v>
      </c>
      <c r="K275" s="132" t="s">
        <v>287</v>
      </c>
      <c r="L275" s="31"/>
      <c r="M275" s="137" t="s">
        <v>19</v>
      </c>
      <c r="N275" s="138" t="s">
        <v>41</v>
      </c>
      <c r="P275" s="139">
        <f t="shared" si="55"/>
        <v>0</v>
      </c>
      <c r="Q275" s="139">
        <v>0</v>
      </c>
      <c r="R275" s="139">
        <f t="shared" si="56"/>
        <v>0</v>
      </c>
      <c r="S275" s="139">
        <v>0</v>
      </c>
      <c r="T275" s="140">
        <f t="shared" si="57"/>
        <v>0</v>
      </c>
      <c r="AR275" s="141" t="s">
        <v>190</v>
      </c>
      <c r="AT275" s="141" t="s">
        <v>185</v>
      </c>
      <c r="AU275" s="141" t="s">
        <v>79</v>
      </c>
      <c r="AY275" s="16" t="s">
        <v>182</v>
      </c>
      <c r="BE275" s="142">
        <f t="shared" si="58"/>
        <v>0</v>
      </c>
      <c r="BF275" s="142">
        <f t="shared" si="59"/>
        <v>0</v>
      </c>
      <c r="BG275" s="142">
        <f t="shared" si="60"/>
        <v>0</v>
      </c>
      <c r="BH275" s="142">
        <f t="shared" si="61"/>
        <v>0</v>
      </c>
      <c r="BI275" s="142">
        <f t="shared" si="62"/>
        <v>0</v>
      </c>
      <c r="BJ275" s="16" t="s">
        <v>77</v>
      </c>
      <c r="BK275" s="142">
        <f t="shared" si="63"/>
        <v>0</v>
      </c>
      <c r="BL275" s="16" t="s">
        <v>190</v>
      </c>
      <c r="BM275" s="141" t="s">
        <v>4309</v>
      </c>
    </row>
    <row r="276" spans="2:65" s="1" customFormat="1" ht="16.5" customHeight="1">
      <c r="B276" s="31"/>
      <c r="C276" s="130" t="s">
        <v>2031</v>
      </c>
      <c r="D276" s="130" t="s">
        <v>185</v>
      </c>
      <c r="E276" s="131" t="s">
        <v>4310</v>
      </c>
      <c r="F276" s="132" t="s">
        <v>4311</v>
      </c>
      <c r="G276" s="133" t="s">
        <v>2181</v>
      </c>
      <c r="H276" s="134">
        <v>2</v>
      </c>
      <c r="I276" s="135"/>
      <c r="J276" s="136">
        <f t="shared" si="54"/>
        <v>0</v>
      </c>
      <c r="K276" s="132" t="s">
        <v>287</v>
      </c>
      <c r="L276" s="31"/>
      <c r="M276" s="137" t="s">
        <v>19</v>
      </c>
      <c r="N276" s="138" t="s">
        <v>41</v>
      </c>
      <c r="P276" s="139">
        <f t="shared" si="55"/>
        <v>0</v>
      </c>
      <c r="Q276" s="139">
        <v>0</v>
      </c>
      <c r="R276" s="139">
        <f t="shared" si="56"/>
        <v>0</v>
      </c>
      <c r="S276" s="139">
        <v>0</v>
      </c>
      <c r="T276" s="140">
        <f t="shared" si="57"/>
        <v>0</v>
      </c>
      <c r="AR276" s="141" t="s">
        <v>190</v>
      </c>
      <c r="AT276" s="141" t="s">
        <v>185</v>
      </c>
      <c r="AU276" s="141" t="s">
        <v>79</v>
      </c>
      <c r="AY276" s="16" t="s">
        <v>182</v>
      </c>
      <c r="BE276" s="142">
        <f t="shared" si="58"/>
        <v>0</v>
      </c>
      <c r="BF276" s="142">
        <f t="shared" si="59"/>
        <v>0</v>
      </c>
      <c r="BG276" s="142">
        <f t="shared" si="60"/>
        <v>0</v>
      </c>
      <c r="BH276" s="142">
        <f t="shared" si="61"/>
        <v>0</v>
      </c>
      <c r="BI276" s="142">
        <f t="shared" si="62"/>
        <v>0</v>
      </c>
      <c r="BJ276" s="16" t="s">
        <v>77</v>
      </c>
      <c r="BK276" s="142">
        <f t="shared" si="63"/>
        <v>0</v>
      </c>
      <c r="BL276" s="16" t="s">
        <v>190</v>
      </c>
      <c r="BM276" s="141" t="s">
        <v>4312</v>
      </c>
    </row>
    <row r="277" spans="2:63" s="11" customFormat="1" ht="20.85" customHeight="1">
      <c r="B277" s="118"/>
      <c r="D277" s="119" t="s">
        <v>69</v>
      </c>
      <c r="E277" s="128" t="s">
        <v>4313</v>
      </c>
      <c r="F277" s="128" t="s">
        <v>4091</v>
      </c>
      <c r="I277" s="121"/>
      <c r="J277" s="129">
        <f>BK277</f>
        <v>0</v>
      </c>
      <c r="L277" s="118"/>
      <c r="M277" s="123"/>
      <c r="P277" s="124">
        <f>SUM(P278:P281)</f>
        <v>0</v>
      </c>
      <c r="R277" s="124">
        <f>SUM(R278:R281)</f>
        <v>0</v>
      </c>
      <c r="T277" s="125">
        <f>SUM(T278:T281)</f>
        <v>0</v>
      </c>
      <c r="AR277" s="119" t="s">
        <v>77</v>
      </c>
      <c r="AT277" s="126" t="s">
        <v>69</v>
      </c>
      <c r="AU277" s="126" t="s">
        <v>79</v>
      </c>
      <c r="AY277" s="119" t="s">
        <v>182</v>
      </c>
      <c r="BK277" s="127">
        <f>SUM(BK278:BK281)</f>
        <v>0</v>
      </c>
    </row>
    <row r="278" spans="2:65" s="1" customFormat="1" ht="16.5" customHeight="1">
      <c r="B278" s="31"/>
      <c r="C278" s="130" t="s">
        <v>2035</v>
      </c>
      <c r="D278" s="130" t="s">
        <v>185</v>
      </c>
      <c r="E278" s="131" t="s">
        <v>4314</v>
      </c>
      <c r="F278" s="132" t="s">
        <v>4103</v>
      </c>
      <c r="G278" s="133" t="s">
        <v>1149</v>
      </c>
      <c r="H278" s="134">
        <v>1</v>
      </c>
      <c r="I278" s="135"/>
      <c r="J278" s="136">
        <f>ROUND(I278*H278,2)</f>
        <v>0</v>
      </c>
      <c r="K278" s="132" t="s">
        <v>287</v>
      </c>
      <c r="L278" s="31"/>
      <c r="M278" s="137" t="s">
        <v>19</v>
      </c>
      <c r="N278" s="138" t="s">
        <v>41</v>
      </c>
      <c r="P278" s="139">
        <f>O278*H278</f>
        <v>0</v>
      </c>
      <c r="Q278" s="139">
        <v>0</v>
      </c>
      <c r="R278" s="139">
        <f>Q278*H278</f>
        <v>0</v>
      </c>
      <c r="S278" s="139">
        <v>0</v>
      </c>
      <c r="T278" s="140">
        <f>S278*H278</f>
        <v>0</v>
      </c>
      <c r="AR278" s="141" t="s">
        <v>190</v>
      </c>
      <c r="AT278" s="141" t="s">
        <v>185</v>
      </c>
      <c r="AU278" s="141" t="s">
        <v>118</v>
      </c>
      <c r="AY278" s="16" t="s">
        <v>182</v>
      </c>
      <c r="BE278" s="142">
        <f>IF(N278="základní",J278,0)</f>
        <v>0</v>
      </c>
      <c r="BF278" s="142">
        <f>IF(N278="snížená",J278,0)</f>
        <v>0</v>
      </c>
      <c r="BG278" s="142">
        <f>IF(N278="zákl. přenesená",J278,0)</f>
        <v>0</v>
      </c>
      <c r="BH278" s="142">
        <f>IF(N278="sníž. přenesená",J278,0)</f>
        <v>0</v>
      </c>
      <c r="BI278" s="142">
        <f>IF(N278="nulová",J278,0)</f>
        <v>0</v>
      </c>
      <c r="BJ278" s="16" t="s">
        <v>77</v>
      </c>
      <c r="BK278" s="142">
        <f>ROUND(I278*H278,2)</f>
        <v>0</v>
      </c>
      <c r="BL278" s="16" t="s">
        <v>190</v>
      </c>
      <c r="BM278" s="141" t="s">
        <v>4315</v>
      </c>
    </row>
    <row r="279" spans="2:65" s="1" customFormat="1" ht="16.5" customHeight="1">
      <c r="B279" s="31"/>
      <c r="C279" s="130" t="s">
        <v>2039</v>
      </c>
      <c r="D279" s="130" t="s">
        <v>185</v>
      </c>
      <c r="E279" s="131" t="s">
        <v>4316</v>
      </c>
      <c r="F279" s="132" t="s">
        <v>4083</v>
      </c>
      <c r="G279" s="133" t="s">
        <v>1149</v>
      </c>
      <c r="H279" s="134">
        <v>1</v>
      </c>
      <c r="I279" s="135"/>
      <c r="J279" s="136">
        <f>ROUND(I279*H279,2)</f>
        <v>0</v>
      </c>
      <c r="K279" s="132" t="s">
        <v>287</v>
      </c>
      <c r="L279" s="31"/>
      <c r="M279" s="137" t="s">
        <v>19</v>
      </c>
      <c r="N279" s="138" t="s">
        <v>41</v>
      </c>
      <c r="P279" s="139">
        <f>O279*H279</f>
        <v>0</v>
      </c>
      <c r="Q279" s="139">
        <v>0</v>
      </c>
      <c r="R279" s="139">
        <f>Q279*H279</f>
        <v>0</v>
      </c>
      <c r="S279" s="139">
        <v>0</v>
      </c>
      <c r="T279" s="140">
        <f>S279*H279</f>
        <v>0</v>
      </c>
      <c r="AR279" s="141" t="s">
        <v>190</v>
      </c>
      <c r="AT279" s="141" t="s">
        <v>185</v>
      </c>
      <c r="AU279" s="141" t="s">
        <v>118</v>
      </c>
      <c r="AY279" s="16" t="s">
        <v>182</v>
      </c>
      <c r="BE279" s="142">
        <f>IF(N279="základní",J279,0)</f>
        <v>0</v>
      </c>
      <c r="BF279" s="142">
        <f>IF(N279="snížená",J279,0)</f>
        <v>0</v>
      </c>
      <c r="BG279" s="142">
        <f>IF(N279="zákl. přenesená",J279,0)</f>
        <v>0</v>
      </c>
      <c r="BH279" s="142">
        <f>IF(N279="sníž. přenesená",J279,0)</f>
        <v>0</v>
      </c>
      <c r="BI279" s="142">
        <f>IF(N279="nulová",J279,0)</f>
        <v>0</v>
      </c>
      <c r="BJ279" s="16" t="s">
        <v>77</v>
      </c>
      <c r="BK279" s="142">
        <f>ROUND(I279*H279,2)</f>
        <v>0</v>
      </c>
      <c r="BL279" s="16" t="s">
        <v>190</v>
      </c>
      <c r="BM279" s="141" t="s">
        <v>4317</v>
      </c>
    </row>
    <row r="280" spans="2:65" s="1" customFormat="1" ht="16.5" customHeight="1">
      <c r="B280" s="31"/>
      <c r="C280" s="130" t="s">
        <v>2043</v>
      </c>
      <c r="D280" s="130" t="s">
        <v>185</v>
      </c>
      <c r="E280" s="131" t="s">
        <v>4318</v>
      </c>
      <c r="F280" s="132" t="s">
        <v>4108</v>
      </c>
      <c r="G280" s="133" t="s">
        <v>1149</v>
      </c>
      <c r="H280" s="134">
        <v>0.6</v>
      </c>
      <c r="I280" s="135"/>
      <c r="J280" s="136">
        <f>ROUND(I280*H280,2)</f>
        <v>0</v>
      </c>
      <c r="K280" s="132" t="s">
        <v>287</v>
      </c>
      <c r="L280" s="31"/>
      <c r="M280" s="137" t="s">
        <v>19</v>
      </c>
      <c r="N280" s="138" t="s">
        <v>41</v>
      </c>
      <c r="P280" s="139">
        <f>O280*H280</f>
        <v>0</v>
      </c>
      <c r="Q280" s="139">
        <v>0</v>
      </c>
      <c r="R280" s="139">
        <f>Q280*H280</f>
        <v>0</v>
      </c>
      <c r="S280" s="139">
        <v>0</v>
      </c>
      <c r="T280" s="140">
        <f>S280*H280</f>
        <v>0</v>
      </c>
      <c r="AR280" s="141" t="s">
        <v>190</v>
      </c>
      <c r="AT280" s="141" t="s">
        <v>185</v>
      </c>
      <c r="AU280" s="141" t="s">
        <v>118</v>
      </c>
      <c r="AY280" s="16" t="s">
        <v>182</v>
      </c>
      <c r="BE280" s="142">
        <f>IF(N280="základní",J280,0)</f>
        <v>0</v>
      </c>
      <c r="BF280" s="142">
        <f>IF(N280="snížená",J280,0)</f>
        <v>0</v>
      </c>
      <c r="BG280" s="142">
        <f>IF(N280="zákl. přenesená",J280,0)</f>
        <v>0</v>
      </c>
      <c r="BH280" s="142">
        <f>IF(N280="sníž. přenesená",J280,0)</f>
        <v>0</v>
      </c>
      <c r="BI280" s="142">
        <f>IF(N280="nulová",J280,0)</f>
        <v>0</v>
      </c>
      <c r="BJ280" s="16" t="s">
        <v>77</v>
      </c>
      <c r="BK280" s="142">
        <f>ROUND(I280*H280,2)</f>
        <v>0</v>
      </c>
      <c r="BL280" s="16" t="s">
        <v>190</v>
      </c>
      <c r="BM280" s="141" t="s">
        <v>4319</v>
      </c>
    </row>
    <row r="281" spans="2:65" s="1" customFormat="1" ht="16.5" customHeight="1">
      <c r="B281" s="31"/>
      <c r="C281" s="130" t="s">
        <v>2047</v>
      </c>
      <c r="D281" s="130" t="s">
        <v>185</v>
      </c>
      <c r="E281" s="131" t="s">
        <v>4320</v>
      </c>
      <c r="F281" s="132" t="s">
        <v>4083</v>
      </c>
      <c r="G281" s="133" t="s">
        <v>1149</v>
      </c>
      <c r="H281" s="134">
        <v>0.6</v>
      </c>
      <c r="I281" s="135"/>
      <c r="J281" s="136">
        <f>ROUND(I281*H281,2)</f>
        <v>0</v>
      </c>
      <c r="K281" s="132" t="s">
        <v>287</v>
      </c>
      <c r="L281" s="31"/>
      <c r="M281" s="137" t="s">
        <v>19</v>
      </c>
      <c r="N281" s="138" t="s">
        <v>41</v>
      </c>
      <c r="P281" s="139">
        <f>O281*H281</f>
        <v>0</v>
      </c>
      <c r="Q281" s="139">
        <v>0</v>
      </c>
      <c r="R281" s="139">
        <f>Q281*H281</f>
        <v>0</v>
      </c>
      <c r="S281" s="139">
        <v>0</v>
      </c>
      <c r="T281" s="140">
        <f>S281*H281</f>
        <v>0</v>
      </c>
      <c r="AR281" s="141" t="s">
        <v>190</v>
      </c>
      <c r="AT281" s="141" t="s">
        <v>185</v>
      </c>
      <c r="AU281" s="141" t="s">
        <v>118</v>
      </c>
      <c r="AY281" s="16" t="s">
        <v>182</v>
      </c>
      <c r="BE281" s="142">
        <f>IF(N281="základní",J281,0)</f>
        <v>0</v>
      </c>
      <c r="BF281" s="142">
        <f>IF(N281="snížená",J281,0)</f>
        <v>0</v>
      </c>
      <c r="BG281" s="142">
        <f>IF(N281="zákl. přenesená",J281,0)</f>
        <v>0</v>
      </c>
      <c r="BH281" s="142">
        <f>IF(N281="sníž. přenesená",J281,0)</f>
        <v>0</v>
      </c>
      <c r="BI281" s="142">
        <f>IF(N281="nulová",J281,0)</f>
        <v>0</v>
      </c>
      <c r="BJ281" s="16" t="s">
        <v>77</v>
      </c>
      <c r="BK281" s="142">
        <f>ROUND(I281*H281,2)</f>
        <v>0</v>
      </c>
      <c r="BL281" s="16" t="s">
        <v>190</v>
      </c>
      <c r="BM281" s="141" t="s">
        <v>4321</v>
      </c>
    </row>
    <row r="282" spans="2:63" s="11" customFormat="1" ht="20.85" customHeight="1">
      <c r="B282" s="118"/>
      <c r="D282" s="119" t="s">
        <v>69</v>
      </c>
      <c r="E282" s="128" t="s">
        <v>4322</v>
      </c>
      <c r="F282" s="128" t="s">
        <v>4175</v>
      </c>
      <c r="I282" s="121"/>
      <c r="J282" s="129">
        <f>BK282</f>
        <v>0</v>
      </c>
      <c r="L282" s="118"/>
      <c r="M282" s="123"/>
      <c r="P282" s="124">
        <f>SUM(P283:P304)</f>
        <v>0</v>
      </c>
      <c r="R282" s="124">
        <f>SUM(R283:R304)</f>
        <v>0</v>
      </c>
      <c r="T282" s="125">
        <f>SUM(T283:T304)</f>
        <v>0</v>
      </c>
      <c r="AR282" s="119" t="s">
        <v>77</v>
      </c>
      <c r="AT282" s="126" t="s">
        <v>69</v>
      </c>
      <c r="AU282" s="126" t="s">
        <v>79</v>
      </c>
      <c r="AY282" s="119" t="s">
        <v>182</v>
      </c>
      <c r="BK282" s="127">
        <f>SUM(BK283:BK304)</f>
        <v>0</v>
      </c>
    </row>
    <row r="283" spans="2:65" s="1" customFormat="1" ht="16.5" customHeight="1">
      <c r="B283" s="31"/>
      <c r="C283" s="130" t="s">
        <v>2052</v>
      </c>
      <c r="D283" s="130" t="s">
        <v>185</v>
      </c>
      <c r="E283" s="131" t="s">
        <v>4323</v>
      </c>
      <c r="F283" s="132" t="s">
        <v>4324</v>
      </c>
      <c r="G283" s="133" t="s">
        <v>1149</v>
      </c>
      <c r="H283" s="134">
        <v>6.8</v>
      </c>
      <c r="I283" s="135"/>
      <c r="J283" s="136">
        <f aca="true" t="shared" si="64" ref="J283:J304">ROUND(I283*H283,2)</f>
        <v>0</v>
      </c>
      <c r="K283" s="132" t="s">
        <v>287</v>
      </c>
      <c r="L283" s="31"/>
      <c r="M283" s="137" t="s">
        <v>19</v>
      </c>
      <c r="N283" s="138" t="s">
        <v>41</v>
      </c>
      <c r="P283" s="139">
        <f aca="true" t="shared" si="65" ref="P283:P304">O283*H283</f>
        <v>0</v>
      </c>
      <c r="Q283" s="139">
        <v>0</v>
      </c>
      <c r="R283" s="139">
        <f aca="true" t="shared" si="66" ref="R283:R304">Q283*H283</f>
        <v>0</v>
      </c>
      <c r="S283" s="139">
        <v>0</v>
      </c>
      <c r="T283" s="140">
        <f aca="true" t="shared" si="67" ref="T283:T304">S283*H283</f>
        <v>0</v>
      </c>
      <c r="AR283" s="141" t="s">
        <v>190</v>
      </c>
      <c r="AT283" s="141" t="s">
        <v>185</v>
      </c>
      <c r="AU283" s="141" t="s">
        <v>118</v>
      </c>
      <c r="AY283" s="16" t="s">
        <v>182</v>
      </c>
      <c r="BE283" s="142">
        <f aca="true" t="shared" si="68" ref="BE283:BE304">IF(N283="základní",J283,0)</f>
        <v>0</v>
      </c>
      <c r="BF283" s="142">
        <f aca="true" t="shared" si="69" ref="BF283:BF304">IF(N283="snížená",J283,0)</f>
        <v>0</v>
      </c>
      <c r="BG283" s="142">
        <f aca="true" t="shared" si="70" ref="BG283:BG304">IF(N283="zákl. přenesená",J283,0)</f>
        <v>0</v>
      </c>
      <c r="BH283" s="142">
        <f aca="true" t="shared" si="71" ref="BH283:BH304">IF(N283="sníž. přenesená",J283,0)</f>
        <v>0</v>
      </c>
      <c r="BI283" s="142">
        <f aca="true" t="shared" si="72" ref="BI283:BI304">IF(N283="nulová",J283,0)</f>
        <v>0</v>
      </c>
      <c r="BJ283" s="16" t="s">
        <v>77</v>
      </c>
      <c r="BK283" s="142">
        <f aca="true" t="shared" si="73" ref="BK283:BK304">ROUND(I283*H283,2)</f>
        <v>0</v>
      </c>
      <c r="BL283" s="16" t="s">
        <v>190</v>
      </c>
      <c r="BM283" s="141" t="s">
        <v>4325</v>
      </c>
    </row>
    <row r="284" spans="2:65" s="1" customFormat="1" ht="16.5" customHeight="1">
      <c r="B284" s="31"/>
      <c r="C284" s="130" t="s">
        <v>2057</v>
      </c>
      <c r="D284" s="130" t="s">
        <v>185</v>
      </c>
      <c r="E284" s="131" t="s">
        <v>4326</v>
      </c>
      <c r="F284" s="132" t="s">
        <v>4083</v>
      </c>
      <c r="G284" s="133" t="s">
        <v>1149</v>
      </c>
      <c r="H284" s="134">
        <v>6.8</v>
      </c>
      <c r="I284" s="135"/>
      <c r="J284" s="136">
        <f t="shared" si="64"/>
        <v>0</v>
      </c>
      <c r="K284" s="132" t="s">
        <v>287</v>
      </c>
      <c r="L284" s="31"/>
      <c r="M284" s="137" t="s">
        <v>19</v>
      </c>
      <c r="N284" s="138" t="s">
        <v>41</v>
      </c>
      <c r="P284" s="139">
        <f t="shared" si="65"/>
        <v>0</v>
      </c>
      <c r="Q284" s="139">
        <v>0</v>
      </c>
      <c r="R284" s="139">
        <f t="shared" si="66"/>
        <v>0</v>
      </c>
      <c r="S284" s="139">
        <v>0</v>
      </c>
      <c r="T284" s="140">
        <f t="shared" si="67"/>
        <v>0</v>
      </c>
      <c r="AR284" s="141" t="s">
        <v>190</v>
      </c>
      <c r="AT284" s="141" t="s">
        <v>185</v>
      </c>
      <c r="AU284" s="141" t="s">
        <v>118</v>
      </c>
      <c r="AY284" s="16" t="s">
        <v>182</v>
      </c>
      <c r="BE284" s="142">
        <f t="shared" si="68"/>
        <v>0</v>
      </c>
      <c r="BF284" s="142">
        <f t="shared" si="69"/>
        <v>0</v>
      </c>
      <c r="BG284" s="142">
        <f t="shared" si="70"/>
        <v>0</v>
      </c>
      <c r="BH284" s="142">
        <f t="shared" si="71"/>
        <v>0</v>
      </c>
      <c r="BI284" s="142">
        <f t="shared" si="72"/>
        <v>0</v>
      </c>
      <c r="BJ284" s="16" t="s">
        <v>77</v>
      </c>
      <c r="BK284" s="142">
        <f t="shared" si="73"/>
        <v>0</v>
      </c>
      <c r="BL284" s="16" t="s">
        <v>190</v>
      </c>
      <c r="BM284" s="141" t="s">
        <v>4327</v>
      </c>
    </row>
    <row r="285" spans="2:65" s="1" customFormat="1" ht="16.5" customHeight="1">
      <c r="B285" s="31"/>
      <c r="C285" s="130" t="s">
        <v>2061</v>
      </c>
      <c r="D285" s="130" t="s">
        <v>185</v>
      </c>
      <c r="E285" s="131" t="s">
        <v>4328</v>
      </c>
      <c r="F285" s="132" t="s">
        <v>4329</v>
      </c>
      <c r="G285" s="133" t="s">
        <v>1149</v>
      </c>
      <c r="H285" s="134">
        <v>0.6</v>
      </c>
      <c r="I285" s="135"/>
      <c r="J285" s="136">
        <f t="shared" si="64"/>
        <v>0</v>
      </c>
      <c r="K285" s="132" t="s">
        <v>287</v>
      </c>
      <c r="L285" s="31"/>
      <c r="M285" s="137" t="s">
        <v>19</v>
      </c>
      <c r="N285" s="138" t="s">
        <v>41</v>
      </c>
      <c r="P285" s="139">
        <f t="shared" si="65"/>
        <v>0</v>
      </c>
      <c r="Q285" s="139">
        <v>0</v>
      </c>
      <c r="R285" s="139">
        <f t="shared" si="66"/>
        <v>0</v>
      </c>
      <c r="S285" s="139">
        <v>0</v>
      </c>
      <c r="T285" s="140">
        <f t="shared" si="67"/>
        <v>0</v>
      </c>
      <c r="AR285" s="141" t="s">
        <v>190</v>
      </c>
      <c r="AT285" s="141" t="s">
        <v>185</v>
      </c>
      <c r="AU285" s="141" t="s">
        <v>118</v>
      </c>
      <c r="AY285" s="16" t="s">
        <v>182</v>
      </c>
      <c r="BE285" s="142">
        <f t="shared" si="68"/>
        <v>0</v>
      </c>
      <c r="BF285" s="142">
        <f t="shared" si="69"/>
        <v>0</v>
      </c>
      <c r="BG285" s="142">
        <f t="shared" si="70"/>
        <v>0</v>
      </c>
      <c r="BH285" s="142">
        <f t="shared" si="71"/>
        <v>0</v>
      </c>
      <c r="BI285" s="142">
        <f t="shared" si="72"/>
        <v>0</v>
      </c>
      <c r="BJ285" s="16" t="s">
        <v>77</v>
      </c>
      <c r="BK285" s="142">
        <f t="shared" si="73"/>
        <v>0</v>
      </c>
      <c r="BL285" s="16" t="s">
        <v>190</v>
      </c>
      <c r="BM285" s="141" t="s">
        <v>4330</v>
      </c>
    </row>
    <row r="286" spans="2:65" s="1" customFormat="1" ht="16.5" customHeight="1">
      <c r="B286" s="31"/>
      <c r="C286" s="130" t="s">
        <v>2065</v>
      </c>
      <c r="D286" s="130" t="s">
        <v>185</v>
      </c>
      <c r="E286" s="131" t="s">
        <v>4331</v>
      </c>
      <c r="F286" s="132" t="s">
        <v>4083</v>
      </c>
      <c r="G286" s="133" t="s">
        <v>1149</v>
      </c>
      <c r="H286" s="134">
        <v>0.6</v>
      </c>
      <c r="I286" s="135"/>
      <c r="J286" s="136">
        <f t="shared" si="64"/>
        <v>0</v>
      </c>
      <c r="K286" s="132" t="s">
        <v>287</v>
      </c>
      <c r="L286" s="31"/>
      <c r="M286" s="137" t="s">
        <v>19</v>
      </c>
      <c r="N286" s="138" t="s">
        <v>41</v>
      </c>
      <c r="P286" s="139">
        <f t="shared" si="65"/>
        <v>0</v>
      </c>
      <c r="Q286" s="139">
        <v>0</v>
      </c>
      <c r="R286" s="139">
        <f t="shared" si="66"/>
        <v>0</v>
      </c>
      <c r="S286" s="139">
        <v>0</v>
      </c>
      <c r="T286" s="140">
        <f t="shared" si="67"/>
        <v>0</v>
      </c>
      <c r="AR286" s="141" t="s">
        <v>190</v>
      </c>
      <c r="AT286" s="141" t="s">
        <v>185</v>
      </c>
      <c r="AU286" s="141" t="s">
        <v>118</v>
      </c>
      <c r="AY286" s="16" t="s">
        <v>182</v>
      </c>
      <c r="BE286" s="142">
        <f t="shared" si="68"/>
        <v>0</v>
      </c>
      <c r="BF286" s="142">
        <f t="shared" si="69"/>
        <v>0</v>
      </c>
      <c r="BG286" s="142">
        <f t="shared" si="70"/>
        <v>0</v>
      </c>
      <c r="BH286" s="142">
        <f t="shared" si="71"/>
        <v>0</v>
      </c>
      <c r="BI286" s="142">
        <f t="shared" si="72"/>
        <v>0</v>
      </c>
      <c r="BJ286" s="16" t="s">
        <v>77</v>
      </c>
      <c r="BK286" s="142">
        <f t="shared" si="73"/>
        <v>0</v>
      </c>
      <c r="BL286" s="16" t="s">
        <v>190</v>
      </c>
      <c r="BM286" s="141" t="s">
        <v>4332</v>
      </c>
    </row>
    <row r="287" spans="2:65" s="1" customFormat="1" ht="16.5" customHeight="1">
      <c r="B287" s="31"/>
      <c r="C287" s="130" t="s">
        <v>2069</v>
      </c>
      <c r="D287" s="130" t="s">
        <v>185</v>
      </c>
      <c r="E287" s="131" t="s">
        <v>4333</v>
      </c>
      <c r="F287" s="132" t="s">
        <v>4334</v>
      </c>
      <c r="G287" s="133" t="s">
        <v>1149</v>
      </c>
      <c r="H287" s="134">
        <v>35.3</v>
      </c>
      <c r="I287" s="135"/>
      <c r="J287" s="136">
        <f t="shared" si="64"/>
        <v>0</v>
      </c>
      <c r="K287" s="132" t="s">
        <v>287</v>
      </c>
      <c r="L287" s="31"/>
      <c r="M287" s="137" t="s">
        <v>19</v>
      </c>
      <c r="N287" s="138" t="s">
        <v>41</v>
      </c>
      <c r="P287" s="139">
        <f t="shared" si="65"/>
        <v>0</v>
      </c>
      <c r="Q287" s="139">
        <v>0</v>
      </c>
      <c r="R287" s="139">
        <f t="shared" si="66"/>
        <v>0</v>
      </c>
      <c r="S287" s="139">
        <v>0</v>
      </c>
      <c r="T287" s="140">
        <f t="shared" si="67"/>
        <v>0</v>
      </c>
      <c r="AR287" s="141" t="s">
        <v>190</v>
      </c>
      <c r="AT287" s="141" t="s">
        <v>185</v>
      </c>
      <c r="AU287" s="141" t="s">
        <v>118</v>
      </c>
      <c r="AY287" s="16" t="s">
        <v>182</v>
      </c>
      <c r="BE287" s="142">
        <f t="shared" si="68"/>
        <v>0</v>
      </c>
      <c r="BF287" s="142">
        <f t="shared" si="69"/>
        <v>0</v>
      </c>
      <c r="BG287" s="142">
        <f t="shared" si="70"/>
        <v>0</v>
      </c>
      <c r="BH287" s="142">
        <f t="shared" si="71"/>
        <v>0</v>
      </c>
      <c r="BI287" s="142">
        <f t="shared" si="72"/>
        <v>0</v>
      </c>
      <c r="BJ287" s="16" t="s">
        <v>77</v>
      </c>
      <c r="BK287" s="142">
        <f t="shared" si="73"/>
        <v>0</v>
      </c>
      <c r="BL287" s="16" t="s">
        <v>190</v>
      </c>
      <c r="BM287" s="141" t="s">
        <v>4335</v>
      </c>
    </row>
    <row r="288" spans="2:65" s="1" customFormat="1" ht="16.5" customHeight="1">
      <c r="B288" s="31"/>
      <c r="C288" s="130" t="s">
        <v>2073</v>
      </c>
      <c r="D288" s="130" t="s">
        <v>185</v>
      </c>
      <c r="E288" s="131" t="s">
        <v>4336</v>
      </c>
      <c r="F288" s="132" t="s">
        <v>4083</v>
      </c>
      <c r="G288" s="133" t="s">
        <v>1149</v>
      </c>
      <c r="H288" s="134">
        <v>35.3</v>
      </c>
      <c r="I288" s="135"/>
      <c r="J288" s="136">
        <f t="shared" si="64"/>
        <v>0</v>
      </c>
      <c r="K288" s="132" t="s">
        <v>287</v>
      </c>
      <c r="L288" s="31"/>
      <c r="M288" s="137" t="s">
        <v>19</v>
      </c>
      <c r="N288" s="138" t="s">
        <v>41</v>
      </c>
      <c r="P288" s="139">
        <f t="shared" si="65"/>
        <v>0</v>
      </c>
      <c r="Q288" s="139">
        <v>0</v>
      </c>
      <c r="R288" s="139">
        <f t="shared" si="66"/>
        <v>0</v>
      </c>
      <c r="S288" s="139">
        <v>0</v>
      </c>
      <c r="T288" s="140">
        <f t="shared" si="67"/>
        <v>0</v>
      </c>
      <c r="AR288" s="141" t="s">
        <v>190</v>
      </c>
      <c r="AT288" s="141" t="s">
        <v>185</v>
      </c>
      <c r="AU288" s="141" t="s">
        <v>118</v>
      </c>
      <c r="AY288" s="16" t="s">
        <v>182</v>
      </c>
      <c r="BE288" s="142">
        <f t="shared" si="68"/>
        <v>0</v>
      </c>
      <c r="BF288" s="142">
        <f t="shared" si="69"/>
        <v>0</v>
      </c>
      <c r="BG288" s="142">
        <f t="shared" si="70"/>
        <v>0</v>
      </c>
      <c r="BH288" s="142">
        <f t="shared" si="71"/>
        <v>0</v>
      </c>
      <c r="BI288" s="142">
        <f t="shared" si="72"/>
        <v>0</v>
      </c>
      <c r="BJ288" s="16" t="s">
        <v>77</v>
      </c>
      <c r="BK288" s="142">
        <f t="shared" si="73"/>
        <v>0</v>
      </c>
      <c r="BL288" s="16" t="s">
        <v>190</v>
      </c>
      <c r="BM288" s="141" t="s">
        <v>4337</v>
      </c>
    </row>
    <row r="289" spans="2:65" s="1" customFormat="1" ht="16.5" customHeight="1">
      <c r="B289" s="31"/>
      <c r="C289" s="130" t="s">
        <v>2078</v>
      </c>
      <c r="D289" s="130" t="s">
        <v>185</v>
      </c>
      <c r="E289" s="131" t="s">
        <v>4338</v>
      </c>
      <c r="F289" s="132" t="s">
        <v>4339</v>
      </c>
      <c r="G289" s="133" t="s">
        <v>1149</v>
      </c>
      <c r="H289" s="134">
        <v>4.4</v>
      </c>
      <c r="I289" s="135"/>
      <c r="J289" s="136">
        <f t="shared" si="64"/>
        <v>0</v>
      </c>
      <c r="K289" s="132" t="s">
        <v>287</v>
      </c>
      <c r="L289" s="31"/>
      <c r="M289" s="137" t="s">
        <v>19</v>
      </c>
      <c r="N289" s="138" t="s">
        <v>41</v>
      </c>
      <c r="P289" s="139">
        <f t="shared" si="65"/>
        <v>0</v>
      </c>
      <c r="Q289" s="139">
        <v>0</v>
      </c>
      <c r="R289" s="139">
        <f t="shared" si="66"/>
        <v>0</v>
      </c>
      <c r="S289" s="139">
        <v>0</v>
      </c>
      <c r="T289" s="140">
        <f t="shared" si="67"/>
        <v>0</v>
      </c>
      <c r="AR289" s="141" t="s">
        <v>190</v>
      </c>
      <c r="AT289" s="141" t="s">
        <v>185</v>
      </c>
      <c r="AU289" s="141" t="s">
        <v>118</v>
      </c>
      <c r="AY289" s="16" t="s">
        <v>182</v>
      </c>
      <c r="BE289" s="142">
        <f t="shared" si="68"/>
        <v>0</v>
      </c>
      <c r="BF289" s="142">
        <f t="shared" si="69"/>
        <v>0</v>
      </c>
      <c r="BG289" s="142">
        <f t="shared" si="70"/>
        <v>0</v>
      </c>
      <c r="BH289" s="142">
        <f t="shared" si="71"/>
        <v>0</v>
      </c>
      <c r="BI289" s="142">
        <f t="shared" si="72"/>
        <v>0</v>
      </c>
      <c r="BJ289" s="16" t="s">
        <v>77</v>
      </c>
      <c r="BK289" s="142">
        <f t="shared" si="73"/>
        <v>0</v>
      </c>
      <c r="BL289" s="16" t="s">
        <v>190</v>
      </c>
      <c r="BM289" s="141" t="s">
        <v>4340</v>
      </c>
    </row>
    <row r="290" spans="2:65" s="1" customFormat="1" ht="16.5" customHeight="1">
      <c r="B290" s="31"/>
      <c r="C290" s="130" t="s">
        <v>2082</v>
      </c>
      <c r="D290" s="130" t="s">
        <v>185</v>
      </c>
      <c r="E290" s="131" t="s">
        <v>4341</v>
      </c>
      <c r="F290" s="132" t="s">
        <v>4083</v>
      </c>
      <c r="G290" s="133" t="s">
        <v>1149</v>
      </c>
      <c r="H290" s="134">
        <v>4.4</v>
      </c>
      <c r="I290" s="135"/>
      <c r="J290" s="136">
        <f t="shared" si="64"/>
        <v>0</v>
      </c>
      <c r="K290" s="132" t="s">
        <v>287</v>
      </c>
      <c r="L290" s="31"/>
      <c r="M290" s="137" t="s">
        <v>19</v>
      </c>
      <c r="N290" s="138" t="s">
        <v>41</v>
      </c>
      <c r="P290" s="139">
        <f t="shared" si="65"/>
        <v>0</v>
      </c>
      <c r="Q290" s="139">
        <v>0</v>
      </c>
      <c r="R290" s="139">
        <f t="shared" si="66"/>
        <v>0</v>
      </c>
      <c r="S290" s="139">
        <v>0</v>
      </c>
      <c r="T290" s="140">
        <f t="shared" si="67"/>
        <v>0</v>
      </c>
      <c r="AR290" s="141" t="s">
        <v>190</v>
      </c>
      <c r="AT290" s="141" t="s">
        <v>185</v>
      </c>
      <c r="AU290" s="141" t="s">
        <v>118</v>
      </c>
      <c r="AY290" s="16" t="s">
        <v>182</v>
      </c>
      <c r="BE290" s="142">
        <f t="shared" si="68"/>
        <v>0</v>
      </c>
      <c r="BF290" s="142">
        <f t="shared" si="69"/>
        <v>0</v>
      </c>
      <c r="BG290" s="142">
        <f t="shared" si="70"/>
        <v>0</v>
      </c>
      <c r="BH290" s="142">
        <f t="shared" si="71"/>
        <v>0</v>
      </c>
      <c r="BI290" s="142">
        <f t="shared" si="72"/>
        <v>0</v>
      </c>
      <c r="BJ290" s="16" t="s">
        <v>77</v>
      </c>
      <c r="BK290" s="142">
        <f t="shared" si="73"/>
        <v>0</v>
      </c>
      <c r="BL290" s="16" t="s">
        <v>190</v>
      </c>
      <c r="BM290" s="141" t="s">
        <v>4342</v>
      </c>
    </row>
    <row r="291" spans="2:65" s="1" customFormat="1" ht="16.5" customHeight="1">
      <c r="B291" s="31"/>
      <c r="C291" s="130" t="s">
        <v>767</v>
      </c>
      <c r="D291" s="130" t="s">
        <v>185</v>
      </c>
      <c r="E291" s="131" t="s">
        <v>4343</v>
      </c>
      <c r="F291" s="132" t="s">
        <v>4177</v>
      </c>
      <c r="G291" s="133" t="s">
        <v>1149</v>
      </c>
      <c r="H291" s="134">
        <v>54.8</v>
      </c>
      <c r="I291" s="135"/>
      <c r="J291" s="136">
        <f t="shared" si="64"/>
        <v>0</v>
      </c>
      <c r="K291" s="132" t="s">
        <v>287</v>
      </c>
      <c r="L291" s="31"/>
      <c r="M291" s="137" t="s">
        <v>19</v>
      </c>
      <c r="N291" s="138" t="s">
        <v>41</v>
      </c>
      <c r="P291" s="139">
        <f t="shared" si="65"/>
        <v>0</v>
      </c>
      <c r="Q291" s="139">
        <v>0</v>
      </c>
      <c r="R291" s="139">
        <f t="shared" si="66"/>
        <v>0</v>
      </c>
      <c r="S291" s="139">
        <v>0</v>
      </c>
      <c r="T291" s="140">
        <f t="shared" si="67"/>
        <v>0</v>
      </c>
      <c r="AR291" s="141" t="s">
        <v>190</v>
      </c>
      <c r="AT291" s="141" t="s">
        <v>185</v>
      </c>
      <c r="AU291" s="141" t="s">
        <v>118</v>
      </c>
      <c r="AY291" s="16" t="s">
        <v>182</v>
      </c>
      <c r="BE291" s="142">
        <f t="shared" si="68"/>
        <v>0</v>
      </c>
      <c r="BF291" s="142">
        <f t="shared" si="69"/>
        <v>0</v>
      </c>
      <c r="BG291" s="142">
        <f t="shared" si="70"/>
        <v>0</v>
      </c>
      <c r="BH291" s="142">
        <f t="shared" si="71"/>
        <v>0</v>
      </c>
      <c r="BI291" s="142">
        <f t="shared" si="72"/>
        <v>0</v>
      </c>
      <c r="BJ291" s="16" t="s">
        <v>77</v>
      </c>
      <c r="BK291" s="142">
        <f t="shared" si="73"/>
        <v>0</v>
      </c>
      <c r="BL291" s="16" t="s">
        <v>190</v>
      </c>
      <c r="BM291" s="141" t="s">
        <v>4344</v>
      </c>
    </row>
    <row r="292" spans="2:65" s="1" customFormat="1" ht="16.5" customHeight="1">
      <c r="B292" s="31"/>
      <c r="C292" s="130" t="s">
        <v>2312</v>
      </c>
      <c r="D292" s="130" t="s">
        <v>185</v>
      </c>
      <c r="E292" s="131" t="s">
        <v>4345</v>
      </c>
      <c r="F292" s="132" t="s">
        <v>4083</v>
      </c>
      <c r="G292" s="133" t="s">
        <v>1149</v>
      </c>
      <c r="H292" s="134">
        <v>54.8</v>
      </c>
      <c r="I292" s="135"/>
      <c r="J292" s="136">
        <f t="shared" si="64"/>
        <v>0</v>
      </c>
      <c r="K292" s="132" t="s">
        <v>287</v>
      </c>
      <c r="L292" s="31"/>
      <c r="M292" s="137" t="s">
        <v>19</v>
      </c>
      <c r="N292" s="138" t="s">
        <v>41</v>
      </c>
      <c r="P292" s="139">
        <f t="shared" si="65"/>
        <v>0</v>
      </c>
      <c r="Q292" s="139">
        <v>0</v>
      </c>
      <c r="R292" s="139">
        <f t="shared" si="66"/>
        <v>0</v>
      </c>
      <c r="S292" s="139">
        <v>0</v>
      </c>
      <c r="T292" s="140">
        <f t="shared" si="67"/>
        <v>0</v>
      </c>
      <c r="AR292" s="141" t="s">
        <v>190</v>
      </c>
      <c r="AT292" s="141" t="s">
        <v>185</v>
      </c>
      <c r="AU292" s="141" t="s">
        <v>118</v>
      </c>
      <c r="AY292" s="16" t="s">
        <v>182</v>
      </c>
      <c r="BE292" s="142">
        <f t="shared" si="68"/>
        <v>0</v>
      </c>
      <c r="BF292" s="142">
        <f t="shared" si="69"/>
        <v>0</v>
      </c>
      <c r="BG292" s="142">
        <f t="shared" si="70"/>
        <v>0</v>
      </c>
      <c r="BH292" s="142">
        <f t="shared" si="71"/>
        <v>0</v>
      </c>
      <c r="BI292" s="142">
        <f t="shared" si="72"/>
        <v>0</v>
      </c>
      <c r="BJ292" s="16" t="s">
        <v>77</v>
      </c>
      <c r="BK292" s="142">
        <f t="shared" si="73"/>
        <v>0</v>
      </c>
      <c r="BL292" s="16" t="s">
        <v>190</v>
      </c>
      <c r="BM292" s="141" t="s">
        <v>4346</v>
      </c>
    </row>
    <row r="293" spans="2:65" s="1" customFormat="1" ht="16.5" customHeight="1">
      <c r="B293" s="31"/>
      <c r="C293" s="130" t="s">
        <v>2436</v>
      </c>
      <c r="D293" s="130" t="s">
        <v>185</v>
      </c>
      <c r="E293" s="131" t="s">
        <v>4347</v>
      </c>
      <c r="F293" s="132" t="s">
        <v>4182</v>
      </c>
      <c r="G293" s="133" t="s">
        <v>1149</v>
      </c>
      <c r="H293" s="134">
        <v>17.3</v>
      </c>
      <c r="I293" s="135"/>
      <c r="J293" s="136">
        <f t="shared" si="64"/>
        <v>0</v>
      </c>
      <c r="K293" s="132" t="s">
        <v>287</v>
      </c>
      <c r="L293" s="31"/>
      <c r="M293" s="137" t="s">
        <v>19</v>
      </c>
      <c r="N293" s="138" t="s">
        <v>41</v>
      </c>
      <c r="P293" s="139">
        <f t="shared" si="65"/>
        <v>0</v>
      </c>
      <c r="Q293" s="139">
        <v>0</v>
      </c>
      <c r="R293" s="139">
        <f t="shared" si="66"/>
        <v>0</v>
      </c>
      <c r="S293" s="139">
        <v>0</v>
      </c>
      <c r="T293" s="140">
        <f t="shared" si="67"/>
        <v>0</v>
      </c>
      <c r="AR293" s="141" t="s">
        <v>190</v>
      </c>
      <c r="AT293" s="141" t="s">
        <v>185</v>
      </c>
      <c r="AU293" s="141" t="s">
        <v>118</v>
      </c>
      <c r="AY293" s="16" t="s">
        <v>182</v>
      </c>
      <c r="BE293" s="142">
        <f t="shared" si="68"/>
        <v>0</v>
      </c>
      <c r="BF293" s="142">
        <f t="shared" si="69"/>
        <v>0</v>
      </c>
      <c r="BG293" s="142">
        <f t="shared" si="70"/>
        <v>0</v>
      </c>
      <c r="BH293" s="142">
        <f t="shared" si="71"/>
        <v>0</v>
      </c>
      <c r="BI293" s="142">
        <f t="shared" si="72"/>
        <v>0</v>
      </c>
      <c r="BJ293" s="16" t="s">
        <v>77</v>
      </c>
      <c r="BK293" s="142">
        <f t="shared" si="73"/>
        <v>0</v>
      </c>
      <c r="BL293" s="16" t="s">
        <v>190</v>
      </c>
      <c r="BM293" s="141" t="s">
        <v>4348</v>
      </c>
    </row>
    <row r="294" spans="2:65" s="1" customFormat="1" ht="16.5" customHeight="1">
      <c r="B294" s="31"/>
      <c r="C294" s="130" t="s">
        <v>2315</v>
      </c>
      <c r="D294" s="130" t="s">
        <v>185</v>
      </c>
      <c r="E294" s="131" t="s">
        <v>4349</v>
      </c>
      <c r="F294" s="132" t="s">
        <v>4083</v>
      </c>
      <c r="G294" s="133" t="s">
        <v>1149</v>
      </c>
      <c r="H294" s="134">
        <v>17.3</v>
      </c>
      <c r="I294" s="135"/>
      <c r="J294" s="136">
        <f t="shared" si="64"/>
        <v>0</v>
      </c>
      <c r="K294" s="132" t="s">
        <v>287</v>
      </c>
      <c r="L294" s="31"/>
      <c r="M294" s="137" t="s">
        <v>19</v>
      </c>
      <c r="N294" s="138" t="s">
        <v>41</v>
      </c>
      <c r="P294" s="139">
        <f t="shared" si="65"/>
        <v>0</v>
      </c>
      <c r="Q294" s="139">
        <v>0</v>
      </c>
      <c r="R294" s="139">
        <f t="shared" si="66"/>
        <v>0</v>
      </c>
      <c r="S294" s="139">
        <v>0</v>
      </c>
      <c r="T294" s="140">
        <f t="shared" si="67"/>
        <v>0</v>
      </c>
      <c r="AR294" s="141" t="s">
        <v>190</v>
      </c>
      <c r="AT294" s="141" t="s">
        <v>185</v>
      </c>
      <c r="AU294" s="141" t="s">
        <v>118</v>
      </c>
      <c r="AY294" s="16" t="s">
        <v>182</v>
      </c>
      <c r="BE294" s="142">
        <f t="shared" si="68"/>
        <v>0</v>
      </c>
      <c r="BF294" s="142">
        <f t="shared" si="69"/>
        <v>0</v>
      </c>
      <c r="BG294" s="142">
        <f t="shared" si="70"/>
        <v>0</v>
      </c>
      <c r="BH294" s="142">
        <f t="shared" si="71"/>
        <v>0</v>
      </c>
      <c r="BI294" s="142">
        <f t="shared" si="72"/>
        <v>0</v>
      </c>
      <c r="BJ294" s="16" t="s">
        <v>77</v>
      </c>
      <c r="BK294" s="142">
        <f t="shared" si="73"/>
        <v>0</v>
      </c>
      <c r="BL294" s="16" t="s">
        <v>190</v>
      </c>
      <c r="BM294" s="141" t="s">
        <v>4350</v>
      </c>
    </row>
    <row r="295" spans="2:65" s="1" customFormat="1" ht="16.5" customHeight="1">
      <c r="B295" s="31"/>
      <c r="C295" s="130" t="s">
        <v>2443</v>
      </c>
      <c r="D295" s="130" t="s">
        <v>185</v>
      </c>
      <c r="E295" s="131" t="s">
        <v>4351</v>
      </c>
      <c r="F295" s="132" t="s">
        <v>4187</v>
      </c>
      <c r="G295" s="133" t="s">
        <v>1149</v>
      </c>
      <c r="H295" s="134">
        <v>12.3</v>
      </c>
      <c r="I295" s="135"/>
      <c r="J295" s="136">
        <f t="shared" si="64"/>
        <v>0</v>
      </c>
      <c r="K295" s="132" t="s">
        <v>287</v>
      </c>
      <c r="L295" s="31"/>
      <c r="M295" s="137" t="s">
        <v>19</v>
      </c>
      <c r="N295" s="138" t="s">
        <v>41</v>
      </c>
      <c r="P295" s="139">
        <f t="shared" si="65"/>
        <v>0</v>
      </c>
      <c r="Q295" s="139">
        <v>0</v>
      </c>
      <c r="R295" s="139">
        <f t="shared" si="66"/>
        <v>0</v>
      </c>
      <c r="S295" s="139">
        <v>0</v>
      </c>
      <c r="T295" s="140">
        <f t="shared" si="67"/>
        <v>0</v>
      </c>
      <c r="AR295" s="141" t="s">
        <v>190</v>
      </c>
      <c r="AT295" s="141" t="s">
        <v>185</v>
      </c>
      <c r="AU295" s="141" t="s">
        <v>118</v>
      </c>
      <c r="AY295" s="16" t="s">
        <v>182</v>
      </c>
      <c r="BE295" s="142">
        <f t="shared" si="68"/>
        <v>0</v>
      </c>
      <c r="BF295" s="142">
        <f t="shared" si="69"/>
        <v>0</v>
      </c>
      <c r="BG295" s="142">
        <f t="shared" si="70"/>
        <v>0</v>
      </c>
      <c r="BH295" s="142">
        <f t="shared" si="71"/>
        <v>0</v>
      </c>
      <c r="BI295" s="142">
        <f t="shared" si="72"/>
        <v>0</v>
      </c>
      <c r="BJ295" s="16" t="s">
        <v>77</v>
      </c>
      <c r="BK295" s="142">
        <f t="shared" si="73"/>
        <v>0</v>
      </c>
      <c r="BL295" s="16" t="s">
        <v>190</v>
      </c>
      <c r="BM295" s="141" t="s">
        <v>4352</v>
      </c>
    </row>
    <row r="296" spans="2:65" s="1" customFormat="1" ht="16.5" customHeight="1">
      <c r="B296" s="31"/>
      <c r="C296" s="130" t="s">
        <v>2318</v>
      </c>
      <c r="D296" s="130" t="s">
        <v>185</v>
      </c>
      <c r="E296" s="131" t="s">
        <v>4353</v>
      </c>
      <c r="F296" s="132" t="s">
        <v>4083</v>
      </c>
      <c r="G296" s="133" t="s">
        <v>1149</v>
      </c>
      <c r="H296" s="134">
        <v>12.3</v>
      </c>
      <c r="I296" s="135"/>
      <c r="J296" s="136">
        <f t="shared" si="64"/>
        <v>0</v>
      </c>
      <c r="K296" s="132" t="s">
        <v>287</v>
      </c>
      <c r="L296" s="31"/>
      <c r="M296" s="137" t="s">
        <v>19</v>
      </c>
      <c r="N296" s="138" t="s">
        <v>41</v>
      </c>
      <c r="P296" s="139">
        <f t="shared" si="65"/>
        <v>0</v>
      </c>
      <c r="Q296" s="139">
        <v>0</v>
      </c>
      <c r="R296" s="139">
        <f t="shared" si="66"/>
        <v>0</v>
      </c>
      <c r="S296" s="139">
        <v>0</v>
      </c>
      <c r="T296" s="140">
        <f t="shared" si="67"/>
        <v>0</v>
      </c>
      <c r="AR296" s="141" t="s">
        <v>190</v>
      </c>
      <c r="AT296" s="141" t="s">
        <v>185</v>
      </c>
      <c r="AU296" s="141" t="s">
        <v>118</v>
      </c>
      <c r="AY296" s="16" t="s">
        <v>182</v>
      </c>
      <c r="BE296" s="142">
        <f t="shared" si="68"/>
        <v>0</v>
      </c>
      <c r="BF296" s="142">
        <f t="shared" si="69"/>
        <v>0</v>
      </c>
      <c r="BG296" s="142">
        <f t="shared" si="70"/>
        <v>0</v>
      </c>
      <c r="BH296" s="142">
        <f t="shared" si="71"/>
        <v>0</v>
      </c>
      <c r="BI296" s="142">
        <f t="shared" si="72"/>
        <v>0</v>
      </c>
      <c r="BJ296" s="16" t="s">
        <v>77</v>
      </c>
      <c r="BK296" s="142">
        <f t="shared" si="73"/>
        <v>0</v>
      </c>
      <c r="BL296" s="16" t="s">
        <v>190</v>
      </c>
      <c r="BM296" s="141" t="s">
        <v>4354</v>
      </c>
    </row>
    <row r="297" spans="2:65" s="1" customFormat="1" ht="16.5" customHeight="1">
      <c r="B297" s="31"/>
      <c r="C297" s="130" t="s">
        <v>2450</v>
      </c>
      <c r="D297" s="130" t="s">
        <v>185</v>
      </c>
      <c r="E297" s="131" t="s">
        <v>4355</v>
      </c>
      <c r="F297" s="132" t="s">
        <v>4192</v>
      </c>
      <c r="G297" s="133" t="s">
        <v>1149</v>
      </c>
      <c r="H297" s="134">
        <v>5.2</v>
      </c>
      <c r="I297" s="135"/>
      <c r="J297" s="136">
        <f t="shared" si="64"/>
        <v>0</v>
      </c>
      <c r="K297" s="132" t="s">
        <v>287</v>
      </c>
      <c r="L297" s="31"/>
      <c r="M297" s="137" t="s">
        <v>19</v>
      </c>
      <c r="N297" s="138" t="s">
        <v>41</v>
      </c>
      <c r="P297" s="139">
        <f t="shared" si="65"/>
        <v>0</v>
      </c>
      <c r="Q297" s="139">
        <v>0</v>
      </c>
      <c r="R297" s="139">
        <f t="shared" si="66"/>
        <v>0</v>
      </c>
      <c r="S297" s="139">
        <v>0</v>
      </c>
      <c r="T297" s="140">
        <f t="shared" si="67"/>
        <v>0</v>
      </c>
      <c r="AR297" s="141" t="s">
        <v>190</v>
      </c>
      <c r="AT297" s="141" t="s">
        <v>185</v>
      </c>
      <c r="AU297" s="141" t="s">
        <v>118</v>
      </c>
      <c r="AY297" s="16" t="s">
        <v>182</v>
      </c>
      <c r="BE297" s="142">
        <f t="shared" si="68"/>
        <v>0</v>
      </c>
      <c r="BF297" s="142">
        <f t="shared" si="69"/>
        <v>0</v>
      </c>
      <c r="BG297" s="142">
        <f t="shared" si="70"/>
        <v>0</v>
      </c>
      <c r="BH297" s="142">
        <f t="shared" si="71"/>
        <v>0</v>
      </c>
      <c r="BI297" s="142">
        <f t="shared" si="72"/>
        <v>0</v>
      </c>
      <c r="BJ297" s="16" t="s">
        <v>77</v>
      </c>
      <c r="BK297" s="142">
        <f t="shared" si="73"/>
        <v>0</v>
      </c>
      <c r="BL297" s="16" t="s">
        <v>190</v>
      </c>
      <c r="BM297" s="141" t="s">
        <v>4356</v>
      </c>
    </row>
    <row r="298" spans="2:65" s="1" customFormat="1" ht="16.5" customHeight="1">
      <c r="B298" s="31"/>
      <c r="C298" s="130" t="s">
        <v>2319</v>
      </c>
      <c r="D298" s="130" t="s">
        <v>185</v>
      </c>
      <c r="E298" s="131" t="s">
        <v>4357</v>
      </c>
      <c r="F298" s="132" t="s">
        <v>4083</v>
      </c>
      <c r="G298" s="133" t="s">
        <v>1149</v>
      </c>
      <c r="H298" s="134">
        <v>5.2</v>
      </c>
      <c r="I298" s="135"/>
      <c r="J298" s="136">
        <f t="shared" si="64"/>
        <v>0</v>
      </c>
      <c r="K298" s="132" t="s">
        <v>287</v>
      </c>
      <c r="L298" s="31"/>
      <c r="M298" s="137" t="s">
        <v>19</v>
      </c>
      <c r="N298" s="138" t="s">
        <v>41</v>
      </c>
      <c r="P298" s="139">
        <f t="shared" si="65"/>
        <v>0</v>
      </c>
      <c r="Q298" s="139">
        <v>0</v>
      </c>
      <c r="R298" s="139">
        <f t="shared" si="66"/>
        <v>0</v>
      </c>
      <c r="S298" s="139">
        <v>0</v>
      </c>
      <c r="T298" s="140">
        <f t="shared" si="67"/>
        <v>0</v>
      </c>
      <c r="AR298" s="141" t="s">
        <v>190</v>
      </c>
      <c r="AT298" s="141" t="s">
        <v>185</v>
      </c>
      <c r="AU298" s="141" t="s">
        <v>118</v>
      </c>
      <c r="AY298" s="16" t="s">
        <v>182</v>
      </c>
      <c r="BE298" s="142">
        <f t="shared" si="68"/>
        <v>0</v>
      </c>
      <c r="BF298" s="142">
        <f t="shared" si="69"/>
        <v>0</v>
      </c>
      <c r="BG298" s="142">
        <f t="shared" si="70"/>
        <v>0</v>
      </c>
      <c r="BH298" s="142">
        <f t="shared" si="71"/>
        <v>0</v>
      </c>
      <c r="BI298" s="142">
        <f t="shared" si="72"/>
        <v>0</v>
      </c>
      <c r="BJ298" s="16" t="s">
        <v>77</v>
      </c>
      <c r="BK298" s="142">
        <f t="shared" si="73"/>
        <v>0</v>
      </c>
      <c r="BL298" s="16" t="s">
        <v>190</v>
      </c>
      <c r="BM298" s="141" t="s">
        <v>4358</v>
      </c>
    </row>
    <row r="299" spans="2:65" s="1" customFormat="1" ht="16.5" customHeight="1">
      <c r="B299" s="31"/>
      <c r="C299" s="130" t="s">
        <v>2457</v>
      </c>
      <c r="D299" s="130" t="s">
        <v>185</v>
      </c>
      <c r="E299" s="131" t="s">
        <v>4359</v>
      </c>
      <c r="F299" s="132" t="s">
        <v>4360</v>
      </c>
      <c r="G299" s="133" t="s">
        <v>1149</v>
      </c>
      <c r="H299" s="134">
        <v>7.5</v>
      </c>
      <c r="I299" s="135"/>
      <c r="J299" s="136">
        <f t="shared" si="64"/>
        <v>0</v>
      </c>
      <c r="K299" s="132" t="s">
        <v>287</v>
      </c>
      <c r="L299" s="31"/>
      <c r="M299" s="137" t="s">
        <v>19</v>
      </c>
      <c r="N299" s="138" t="s">
        <v>41</v>
      </c>
      <c r="P299" s="139">
        <f t="shared" si="65"/>
        <v>0</v>
      </c>
      <c r="Q299" s="139">
        <v>0</v>
      </c>
      <c r="R299" s="139">
        <f t="shared" si="66"/>
        <v>0</v>
      </c>
      <c r="S299" s="139">
        <v>0</v>
      </c>
      <c r="T299" s="140">
        <f t="shared" si="67"/>
        <v>0</v>
      </c>
      <c r="AR299" s="141" t="s">
        <v>190</v>
      </c>
      <c r="AT299" s="141" t="s">
        <v>185</v>
      </c>
      <c r="AU299" s="141" t="s">
        <v>118</v>
      </c>
      <c r="AY299" s="16" t="s">
        <v>182</v>
      </c>
      <c r="BE299" s="142">
        <f t="shared" si="68"/>
        <v>0</v>
      </c>
      <c r="BF299" s="142">
        <f t="shared" si="69"/>
        <v>0</v>
      </c>
      <c r="BG299" s="142">
        <f t="shared" si="70"/>
        <v>0</v>
      </c>
      <c r="BH299" s="142">
        <f t="shared" si="71"/>
        <v>0</v>
      </c>
      <c r="BI299" s="142">
        <f t="shared" si="72"/>
        <v>0</v>
      </c>
      <c r="BJ299" s="16" t="s">
        <v>77</v>
      </c>
      <c r="BK299" s="142">
        <f t="shared" si="73"/>
        <v>0</v>
      </c>
      <c r="BL299" s="16" t="s">
        <v>190</v>
      </c>
      <c r="BM299" s="141" t="s">
        <v>4361</v>
      </c>
    </row>
    <row r="300" spans="2:65" s="1" customFormat="1" ht="16.5" customHeight="1">
      <c r="B300" s="31"/>
      <c r="C300" s="130" t="s">
        <v>2320</v>
      </c>
      <c r="D300" s="130" t="s">
        <v>185</v>
      </c>
      <c r="E300" s="131" t="s">
        <v>4362</v>
      </c>
      <c r="F300" s="132" t="s">
        <v>4083</v>
      </c>
      <c r="G300" s="133" t="s">
        <v>1149</v>
      </c>
      <c r="H300" s="134">
        <v>7.5</v>
      </c>
      <c r="I300" s="135"/>
      <c r="J300" s="136">
        <f t="shared" si="64"/>
        <v>0</v>
      </c>
      <c r="K300" s="132" t="s">
        <v>287</v>
      </c>
      <c r="L300" s="31"/>
      <c r="M300" s="137" t="s">
        <v>19</v>
      </c>
      <c r="N300" s="138" t="s">
        <v>41</v>
      </c>
      <c r="P300" s="139">
        <f t="shared" si="65"/>
        <v>0</v>
      </c>
      <c r="Q300" s="139">
        <v>0</v>
      </c>
      <c r="R300" s="139">
        <f t="shared" si="66"/>
        <v>0</v>
      </c>
      <c r="S300" s="139">
        <v>0</v>
      </c>
      <c r="T300" s="140">
        <f t="shared" si="67"/>
        <v>0</v>
      </c>
      <c r="AR300" s="141" t="s">
        <v>190</v>
      </c>
      <c r="AT300" s="141" t="s">
        <v>185</v>
      </c>
      <c r="AU300" s="141" t="s">
        <v>118</v>
      </c>
      <c r="AY300" s="16" t="s">
        <v>182</v>
      </c>
      <c r="BE300" s="142">
        <f t="shared" si="68"/>
        <v>0</v>
      </c>
      <c r="BF300" s="142">
        <f t="shared" si="69"/>
        <v>0</v>
      </c>
      <c r="BG300" s="142">
        <f t="shared" si="70"/>
        <v>0</v>
      </c>
      <c r="BH300" s="142">
        <f t="shared" si="71"/>
        <v>0</v>
      </c>
      <c r="BI300" s="142">
        <f t="shared" si="72"/>
        <v>0</v>
      </c>
      <c r="BJ300" s="16" t="s">
        <v>77</v>
      </c>
      <c r="BK300" s="142">
        <f t="shared" si="73"/>
        <v>0</v>
      </c>
      <c r="BL300" s="16" t="s">
        <v>190</v>
      </c>
      <c r="BM300" s="141" t="s">
        <v>4363</v>
      </c>
    </row>
    <row r="301" spans="2:65" s="1" customFormat="1" ht="16.5" customHeight="1">
      <c r="B301" s="31"/>
      <c r="C301" s="130" t="s">
        <v>2464</v>
      </c>
      <c r="D301" s="130" t="s">
        <v>185</v>
      </c>
      <c r="E301" s="131" t="s">
        <v>4364</v>
      </c>
      <c r="F301" s="132" t="s">
        <v>4365</v>
      </c>
      <c r="G301" s="133" t="s">
        <v>1149</v>
      </c>
      <c r="H301" s="134">
        <v>6.3</v>
      </c>
      <c r="I301" s="135"/>
      <c r="J301" s="136">
        <f t="shared" si="64"/>
        <v>0</v>
      </c>
      <c r="K301" s="132" t="s">
        <v>287</v>
      </c>
      <c r="L301" s="31"/>
      <c r="M301" s="137" t="s">
        <v>19</v>
      </c>
      <c r="N301" s="138" t="s">
        <v>41</v>
      </c>
      <c r="P301" s="139">
        <f t="shared" si="65"/>
        <v>0</v>
      </c>
      <c r="Q301" s="139">
        <v>0</v>
      </c>
      <c r="R301" s="139">
        <f t="shared" si="66"/>
        <v>0</v>
      </c>
      <c r="S301" s="139">
        <v>0</v>
      </c>
      <c r="T301" s="140">
        <f t="shared" si="67"/>
        <v>0</v>
      </c>
      <c r="AR301" s="141" t="s">
        <v>190</v>
      </c>
      <c r="AT301" s="141" t="s">
        <v>185</v>
      </c>
      <c r="AU301" s="141" t="s">
        <v>118</v>
      </c>
      <c r="AY301" s="16" t="s">
        <v>182</v>
      </c>
      <c r="BE301" s="142">
        <f t="shared" si="68"/>
        <v>0</v>
      </c>
      <c r="BF301" s="142">
        <f t="shared" si="69"/>
        <v>0</v>
      </c>
      <c r="BG301" s="142">
        <f t="shared" si="70"/>
        <v>0</v>
      </c>
      <c r="BH301" s="142">
        <f t="shared" si="71"/>
        <v>0</v>
      </c>
      <c r="BI301" s="142">
        <f t="shared" si="72"/>
        <v>0</v>
      </c>
      <c r="BJ301" s="16" t="s">
        <v>77</v>
      </c>
      <c r="BK301" s="142">
        <f t="shared" si="73"/>
        <v>0</v>
      </c>
      <c r="BL301" s="16" t="s">
        <v>190</v>
      </c>
      <c r="BM301" s="141" t="s">
        <v>4366</v>
      </c>
    </row>
    <row r="302" spans="2:65" s="1" customFormat="1" ht="16.5" customHeight="1">
      <c r="B302" s="31"/>
      <c r="C302" s="130" t="s">
        <v>2321</v>
      </c>
      <c r="D302" s="130" t="s">
        <v>185</v>
      </c>
      <c r="E302" s="131" t="s">
        <v>4367</v>
      </c>
      <c r="F302" s="132" t="s">
        <v>4083</v>
      </c>
      <c r="G302" s="133" t="s">
        <v>1149</v>
      </c>
      <c r="H302" s="134">
        <v>6.3</v>
      </c>
      <c r="I302" s="135"/>
      <c r="J302" s="136">
        <f t="shared" si="64"/>
        <v>0</v>
      </c>
      <c r="K302" s="132" t="s">
        <v>287</v>
      </c>
      <c r="L302" s="31"/>
      <c r="M302" s="137" t="s">
        <v>19</v>
      </c>
      <c r="N302" s="138" t="s">
        <v>41</v>
      </c>
      <c r="P302" s="139">
        <f t="shared" si="65"/>
        <v>0</v>
      </c>
      <c r="Q302" s="139">
        <v>0</v>
      </c>
      <c r="R302" s="139">
        <f t="shared" si="66"/>
        <v>0</v>
      </c>
      <c r="S302" s="139">
        <v>0</v>
      </c>
      <c r="T302" s="140">
        <f t="shared" si="67"/>
        <v>0</v>
      </c>
      <c r="AR302" s="141" t="s">
        <v>190</v>
      </c>
      <c r="AT302" s="141" t="s">
        <v>185</v>
      </c>
      <c r="AU302" s="141" t="s">
        <v>118</v>
      </c>
      <c r="AY302" s="16" t="s">
        <v>182</v>
      </c>
      <c r="BE302" s="142">
        <f t="shared" si="68"/>
        <v>0</v>
      </c>
      <c r="BF302" s="142">
        <f t="shared" si="69"/>
        <v>0</v>
      </c>
      <c r="BG302" s="142">
        <f t="shared" si="70"/>
        <v>0</v>
      </c>
      <c r="BH302" s="142">
        <f t="shared" si="71"/>
        <v>0</v>
      </c>
      <c r="BI302" s="142">
        <f t="shared" si="72"/>
        <v>0</v>
      </c>
      <c r="BJ302" s="16" t="s">
        <v>77</v>
      </c>
      <c r="BK302" s="142">
        <f t="shared" si="73"/>
        <v>0</v>
      </c>
      <c r="BL302" s="16" t="s">
        <v>190</v>
      </c>
      <c r="BM302" s="141" t="s">
        <v>4368</v>
      </c>
    </row>
    <row r="303" spans="2:65" s="1" customFormat="1" ht="33" customHeight="1">
      <c r="B303" s="31"/>
      <c r="C303" s="130" t="s">
        <v>2471</v>
      </c>
      <c r="D303" s="130" t="s">
        <v>185</v>
      </c>
      <c r="E303" s="131" t="s">
        <v>4369</v>
      </c>
      <c r="F303" s="132" t="s">
        <v>4370</v>
      </c>
      <c r="G303" s="133" t="s">
        <v>286</v>
      </c>
      <c r="H303" s="134">
        <v>2</v>
      </c>
      <c r="I303" s="135"/>
      <c r="J303" s="136">
        <f t="shared" si="64"/>
        <v>0</v>
      </c>
      <c r="K303" s="132" t="s">
        <v>287</v>
      </c>
      <c r="L303" s="31"/>
      <c r="M303" s="137" t="s">
        <v>19</v>
      </c>
      <c r="N303" s="138" t="s">
        <v>41</v>
      </c>
      <c r="P303" s="139">
        <f t="shared" si="65"/>
        <v>0</v>
      </c>
      <c r="Q303" s="139">
        <v>0</v>
      </c>
      <c r="R303" s="139">
        <f t="shared" si="66"/>
        <v>0</v>
      </c>
      <c r="S303" s="139">
        <v>0</v>
      </c>
      <c r="T303" s="140">
        <f t="shared" si="67"/>
        <v>0</v>
      </c>
      <c r="AR303" s="141" t="s">
        <v>190</v>
      </c>
      <c r="AT303" s="141" t="s">
        <v>185</v>
      </c>
      <c r="AU303" s="141" t="s">
        <v>118</v>
      </c>
      <c r="AY303" s="16" t="s">
        <v>182</v>
      </c>
      <c r="BE303" s="142">
        <f t="shared" si="68"/>
        <v>0</v>
      </c>
      <c r="BF303" s="142">
        <f t="shared" si="69"/>
        <v>0</v>
      </c>
      <c r="BG303" s="142">
        <f t="shared" si="70"/>
        <v>0</v>
      </c>
      <c r="BH303" s="142">
        <f t="shared" si="71"/>
        <v>0</v>
      </c>
      <c r="BI303" s="142">
        <f t="shared" si="72"/>
        <v>0</v>
      </c>
      <c r="BJ303" s="16" t="s">
        <v>77</v>
      </c>
      <c r="BK303" s="142">
        <f t="shared" si="73"/>
        <v>0</v>
      </c>
      <c r="BL303" s="16" t="s">
        <v>190</v>
      </c>
      <c r="BM303" s="141" t="s">
        <v>4371</v>
      </c>
    </row>
    <row r="304" spans="2:65" s="1" customFormat="1" ht="16.5" customHeight="1">
      <c r="B304" s="31"/>
      <c r="C304" s="130" t="s">
        <v>2322</v>
      </c>
      <c r="D304" s="130" t="s">
        <v>185</v>
      </c>
      <c r="E304" s="131" t="s">
        <v>4372</v>
      </c>
      <c r="F304" s="132" t="s">
        <v>4373</v>
      </c>
      <c r="G304" s="133" t="s">
        <v>2181</v>
      </c>
      <c r="H304" s="134">
        <v>2</v>
      </c>
      <c r="I304" s="135"/>
      <c r="J304" s="136">
        <f t="shared" si="64"/>
        <v>0</v>
      </c>
      <c r="K304" s="132" t="s">
        <v>287</v>
      </c>
      <c r="L304" s="31"/>
      <c r="M304" s="137" t="s">
        <v>19</v>
      </c>
      <c r="N304" s="138" t="s">
        <v>41</v>
      </c>
      <c r="P304" s="139">
        <f t="shared" si="65"/>
        <v>0</v>
      </c>
      <c r="Q304" s="139">
        <v>0</v>
      </c>
      <c r="R304" s="139">
        <f t="shared" si="66"/>
        <v>0</v>
      </c>
      <c r="S304" s="139">
        <v>0</v>
      </c>
      <c r="T304" s="140">
        <f t="shared" si="67"/>
        <v>0</v>
      </c>
      <c r="AR304" s="141" t="s">
        <v>190</v>
      </c>
      <c r="AT304" s="141" t="s">
        <v>185</v>
      </c>
      <c r="AU304" s="141" t="s">
        <v>118</v>
      </c>
      <c r="AY304" s="16" t="s">
        <v>182</v>
      </c>
      <c r="BE304" s="142">
        <f t="shared" si="68"/>
        <v>0</v>
      </c>
      <c r="BF304" s="142">
        <f t="shared" si="69"/>
        <v>0</v>
      </c>
      <c r="BG304" s="142">
        <f t="shared" si="70"/>
        <v>0</v>
      </c>
      <c r="BH304" s="142">
        <f t="shared" si="71"/>
        <v>0</v>
      </c>
      <c r="BI304" s="142">
        <f t="shared" si="72"/>
        <v>0</v>
      </c>
      <c r="BJ304" s="16" t="s">
        <v>77</v>
      </c>
      <c r="BK304" s="142">
        <f t="shared" si="73"/>
        <v>0</v>
      </c>
      <c r="BL304" s="16" t="s">
        <v>190</v>
      </c>
      <c r="BM304" s="141" t="s">
        <v>4374</v>
      </c>
    </row>
    <row r="305" spans="2:63" s="11" customFormat="1" ht="20.85" customHeight="1">
      <c r="B305" s="118"/>
      <c r="D305" s="119" t="s">
        <v>69</v>
      </c>
      <c r="E305" s="128" t="s">
        <v>4375</v>
      </c>
      <c r="F305" s="128" t="s">
        <v>4197</v>
      </c>
      <c r="I305" s="121"/>
      <c r="J305" s="129">
        <f>BK305</f>
        <v>0</v>
      </c>
      <c r="L305" s="118"/>
      <c r="M305" s="123"/>
      <c r="P305" s="124">
        <f>SUM(P306:P307)</f>
        <v>0</v>
      </c>
      <c r="R305" s="124">
        <f>SUM(R306:R307)</f>
        <v>0</v>
      </c>
      <c r="T305" s="125">
        <f>SUM(T306:T307)</f>
        <v>0</v>
      </c>
      <c r="AR305" s="119" t="s">
        <v>77</v>
      </c>
      <c r="AT305" s="126" t="s">
        <v>69</v>
      </c>
      <c r="AU305" s="126" t="s">
        <v>79</v>
      </c>
      <c r="AY305" s="119" t="s">
        <v>182</v>
      </c>
      <c r="BK305" s="127">
        <f>SUM(BK306:BK307)</f>
        <v>0</v>
      </c>
    </row>
    <row r="306" spans="2:65" s="1" customFormat="1" ht="24.2" customHeight="1">
      <c r="B306" s="31"/>
      <c r="C306" s="130" t="s">
        <v>2478</v>
      </c>
      <c r="D306" s="130" t="s">
        <v>185</v>
      </c>
      <c r="E306" s="131" t="s">
        <v>4376</v>
      </c>
      <c r="F306" s="132" t="s">
        <v>4199</v>
      </c>
      <c r="G306" s="133" t="s">
        <v>1240</v>
      </c>
      <c r="H306" s="134">
        <v>90</v>
      </c>
      <c r="I306" s="135"/>
      <c r="J306" s="136">
        <f>ROUND(I306*H306,2)</f>
        <v>0</v>
      </c>
      <c r="K306" s="132" t="s">
        <v>287</v>
      </c>
      <c r="L306" s="31"/>
      <c r="M306" s="137" t="s">
        <v>19</v>
      </c>
      <c r="N306" s="138" t="s">
        <v>41</v>
      </c>
      <c r="P306" s="139">
        <f>O306*H306</f>
        <v>0</v>
      </c>
      <c r="Q306" s="139">
        <v>0</v>
      </c>
      <c r="R306" s="139">
        <f>Q306*H306</f>
        <v>0</v>
      </c>
      <c r="S306" s="139">
        <v>0</v>
      </c>
      <c r="T306" s="140">
        <f>S306*H306</f>
        <v>0</v>
      </c>
      <c r="AR306" s="141" t="s">
        <v>190</v>
      </c>
      <c r="AT306" s="141" t="s">
        <v>185</v>
      </c>
      <c r="AU306" s="141" t="s">
        <v>118</v>
      </c>
      <c r="AY306" s="16" t="s">
        <v>182</v>
      </c>
      <c r="BE306" s="142">
        <f>IF(N306="základní",J306,0)</f>
        <v>0</v>
      </c>
      <c r="BF306" s="142">
        <f>IF(N306="snížená",J306,0)</f>
        <v>0</v>
      </c>
      <c r="BG306" s="142">
        <f>IF(N306="zákl. přenesená",J306,0)</f>
        <v>0</v>
      </c>
      <c r="BH306" s="142">
        <f>IF(N306="sníž. přenesená",J306,0)</f>
        <v>0</v>
      </c>
      <c r="BI306" s="142">
        <f>IF(N306="nulová",J306,0)</f>
        <v>0</v>
      </c>
      <c r="BJ306" s="16" t="s">
        <v>77</v>
      </c>
      <c r="BK306" s="142">
        <f>ROUND(I306*H306,2)</f>
        <v>0</v>
      </c>
      <c r="BL306" s="16" t="s">
        <v>190</v>
      </c>
      <c r="BM306" s="141" t="s">
        <v>4377</v>
      </c>
    </row>
    <row r="307" spans="2:65" s="1" customFormat="1" ht="16.5" customHeight="1">
      <c r="B307" s="31"/>
      <c r="C307" s="130" t="s">
        <v>2323</v>
      </c>
      <c r="D307" s="130" t="s">
        <v>185</v>
      </c>
      <c r="E307" s="131" t="s">
        <v>4378</v>
      </c>
      <c r="F307" s="132" t="s">
        <v>4202</v>
      </c>
      <c r="G307" s="133" t="s">
        <v>1240</v>
      </c>
      <c r="H307" s="134">
        <v>4.5</v>
      </c>
      <c r="I307" s="135"/>
      <c r="J307" s="136">
        <f>ROUND(I307*H307,2)</f>
        <v>0</v>
      </c>
      <c r="K307" s="132" t="s">
        <v>287</v>
      </c>
      <c r="L307" s="31"/>
      <c r="M307" s="137" t="s">
        <v>19</v>
      </c>
      <c r="N307" s="138" t="s">
        <v>41</v>
      </c>
      <c r="P307" s="139">
        <f>O307*H307</f>
        <v>0</v>
      </c>
      <c r="Q307" s="139">
        <v>0</v>
      </c>
      <c r="R307" s="139">
        <f>Q307*H307</f>
        <v>0</v>
      </c>
      <c r="S307" s="139">
        <v>0</v>
      </c>
      <c r="T307" s="140">
        <f>S307*H307</f>
        <v>0</v>
      </c>
      <c r="AR307" s="141" t="s">
        <v>190</v>
      </c>
      <c r="AT307" s="141" t="s">
        <v>185</v>
      </c>
      <c r="AU307" s="141" t="s">
        <v>118</v>
      </c>
      <c r="AY307" s="16" t="s">
        <v>182</v>
      </c>
      <c r="BE307" s="142">
        <f>IF(N307="základní",J307,0)</f>
        <v>0</v>
      </c>
      <c r="BF307" s="142">
        <f>IF(N307="snížená",J307,0)</f>
        <v>0</v>
      </c>
      <c r="BG307" s="142">
        <f>IF(N307="zákl. přenesená",J307,0)</f>
        <v>0</v>
      </c>
      <c r="BH307" s="142">
        <f>IF(N307="sníž. přenesená",J307,0)</f>
        <v>0</v>
      </c>
      <c r="BI307" s="142">
        <f>IF(N307="nulová",J307,0)</f>
        <v>0</v>
      </c>
      <c r="BJ307" s="16" t="s">
        <v>77</v>
      </c>
      <c r="BK307" s="142">
        <f>ROUND(I307*H307,2)</f>
        <v>0</v>
      </c>
      <c r="BL307" s="16" t="s">
        <v>190</v>
      </c>
      <c r="BM307" s="141" t="s">
        <v>4379</v>
      </c>
    </row>
    <row r="308" spans="2:63" s="11" customFormat="1" ht="22.9" customHeight="1">
      <c r="B308" s="118"/>
      <c r="D308" s="119" t="s">
        <v>69</v>
      </c>
      <c r="E308" s="128" t="s">
        <v>4380</v>
      </c>
      <c r="F308" s="128" t="s">
        <v>4381</v>
      </c>
      <c r="I308" s="121"/>
      <c r="J308" s="129">
        <f>BK308</f>
        <v>0</v>
      </c>
      <c r="L308" s="118"/>
      <c r="M308" s="123"/>
      <c r="P308" s="124">
        <f>P309+SUM(P310:P346)+P351+P364</f>
        <v>0</v>
      </c>
      <c r="R308" s="124">
        <f>R309+SUM(R310:R346)+R351+R364</f>
        <v>0</v>
      </c>
      <c r="T308" s="125">
        <f>T309+SUM(T310:T346)+T351+T364</f>
        <v>0</v>
      </c>
      <c r="AR308" s="119" t="s">
        <v>77</v>
      </c>
      <c r="AT308" s="126" t="s">
        <v>69</v>
      </c>
      <c r="AU308" s="126" t="s">
        <v>77</v>
      </c>
      <c r="AY308" s="119" t="s">
        <v>182</v>
      </c>
      <c r="BK308" s="127">
        <f>BK309+SUM(BK310:BK346)+BK351+BK364</f>
        <v>0</v>
      </c>
    </row>
    <row r="309" spans="2:65" s="1" customFormat="1" ht="37.9" customHeight="1">
      <c r="B309" s="31"/>
      <c r="C309" s="130" t="s">
        <v>2485</v>
      </c>
      <c r="D309" s="130" t="s">
        <v>185</v>
      </c>
      <c r="E309" s="131" t="s">
        <v>4382</v>
      </c>
      <c r="F309" s="132" t="s">
        <v>4383</v>
      </c>
      <c r="G309" s="133" t="s">
        <v>286</v>
      </c>
      <c r="H309" s="134">
        <v>1</v>
      </c>
      <c r="I309" s="135"/>
      <c r="J309" s="136">
        <f>ROUND(I309*H309,2)</f>
        <v>0</v>
      </c>
      <c r="K309" s="132" t="s">
        <v>287</v>
      </c>
      <c r="L309" s="31"/>
      <c r="M309" s="137" t="s">
        <v>19</v>
      </c>
      <c r="N309" s="138" t="s">
        <v>41</v>
      </c>
      <c r="P309" s="139">
        <f>O309*H309</f>
        <v>0</v>
      </c>
      <c r="Q309" s="139">
        <v>0</v>
      </c>
      <c r="R309" s="139">
        <f>Q309*H309</f>
        <v>0</v>
      </c>
      <c r="S309" s="139">
        <v>0</v>
      </c>
      <c r="T309" s="140">
        <f>S309*H309</f>
        <v>0</v>
      </c>
      <c r="AR309" s="141" t="s">
        <v>190</v>
      </c>
      <c r="AT309" s="141" t="s">
        <v>185</v>
      </c>
      <c r="AU309" s="141" t="s">
        <v>79</v>
      </c>
      <c r="AY309" s="16" t="s">
        <v>182</v>
      </c>
      <c r="BE309" s="142">
        <f>IF(N309="základní",J309,0)</f>
        <v>0</v>
      </c>
      <c r="BF309" s="142">
        <f>IF(N309="snížená",J309,0)</f>
        <v>0</v>
      </c>
      <c r="BG309" s="142">
        <f>IF(N309="zákl. přenesená",J309,0)</f>
        <v>0</v>
      </c>
      <c r="BH309" s="142">
        <f>IF(N309="sníž. přenesená",J309,0)</f>
        <v>0</v>
      </c>
      <c r="BI309" s="142">
        <f>IF(N309="nulová",J309,0)</f>
        <v>0</v>
      </c>
      <c r="BJ309" s="16" t="s">
        <v>77</v>
      </c>
      <c r="BK309" s="142">
        <f>ROUND(I309*H309,2)</f>
        <v>0</v>
      </c>
      <c r="BL309" s="16" t="s">
        <v>190</v>
      </c>
      <c r="BM309" s="141" t="s">
        <v>4384</v>
      </c>
    </row>
    <row r="310" spans="2:47" s="1" customFormat="1" ht="78">
      <c r="B310" s="31"/>
      <c r="D310" s="148" t="s">
        <v>281</v>
      </c>
      <c r="F310" s="175" t="s">
        <v>4385</v>
      </c>
      <c r="I310" s="145"/>
      <c r="L310" s="31"/>
      <c r="M310" s="146"/>
      <c r="T310" s="52"/>
      <c r="AT310" s="16" t="s">
        <v>281</v>
      </c>
      <c r="AU310" s="16" t="s">
        <v>79</v>
      </c>
    </row>
    <row r="311" spans="2:65" s="1" customFormat="1" ht="76.35" customHeight="1">
      <c r="B311" s="31"/>
      <c r="C311" s="130" t="s">
        <v>2324</v>
      </c>
      <c r="D311" s="130" t="s">
        <v>185</v>
      </c>
      <c r="E311" s="131" t="s">
        <v>4386</v>
      </c>
      <c r="F311" s="132" t="s">
        <v>4211</v>
      </c>
      <c r="G311" s="133" t="s">
        <v>286</v>
      </c>
      <c r="H311" s="134">
        <v>1</v>
      </c>
      <c r="I311" s="135"/>
      <c r="J311" s="136">
        <f aca="true" t="shared" si="74" ref="J311:J345">ROUND(I311*H311,2)</f>
        <v>0</v>
      </c>
      <c r="K311" s="132" t="s">
        <v>287</v>
      </c>
      <c r="L311" s="31"/>
      <c r="M311" s="137" t="s">
        <v>19</v>
      </c>
      <c r="N311" s="138" t="s">
        <v>41</v>
      </c>
      <c r="P311" s="139">
        <f aca="true" t="shared" si="75" ref="P311:P345">O311*H311</f>
        <v>0</v>
      </c>
      <c r="Q311" s="139">
        <v>0</v>
      </c>
      <c r="R311" s="139">
        <f aca="true" t="shared" si="76" ref="R311:R345">Q311*H311</f>
        <v>0</v>
      </c>
      <c r="S311" s="139">
        <v>0</v>
      </c>
      <c r="T311" s="140">
        <f aca="true" t="shared" si="77" ref="T311:T345">S311*H311</f>
        <v>0</v>
      </c>
      <c r="AR311" s="141" t="s">
        <v>190</v>
      </c>
      <c r="AT311" s="141" t="s">
        <v>185</v>
      </c>
      <c r="AU311" s="141" t="s">
        <v>79</v>
      </c>
      <c r="AY311" s="16" t="s">
        <v>182</v>
      </c>
      <c r="BE311" s="142">
        <f aca="true" t="shared" si="78" ref="BE311:BE345">IF(N311="základní",J311,0)</f>
        <v>0</v>
      </c>
      <c r="BF311" s="142">
        <f aca="true" t="shared" si="79" ref="BF311:BF345">IF(N311="snížená",J311,0)</f>
        <v>0</v>
      </c>
      <c r="BG311" s="142">
        <f aca="true" t="shared" si="80" ref="BG311:BG345">IF(N311="zákl. přenesená",J311,0)</f>
        <v>0</v>
      </c>
      <c r="BH311" s="142">
        <f aca="true" t="shared" si="81" ref="BH311:BH345">IF(N311="sníž. přenesená",J311,0)</f>
        <v>0</v>
      </c>
      <c r="BI311" s="142">
        <f aca="true" t="shared" si="82" ref="BI311:BI345">IF(N311="nulová",J311,0)</f>
        <v>0</v>
      </c>
      <c r="BJ311" s="16" t="s">
        <v>77</v>
      </c>
      <c r="BK311" s="142">
        <f aca="true" t="shared" si="83" ref="BK311:BK345">ROUND(I311*H311,2)</f>
        <v>0</v>
      </c>
      <c r="BL311" s="16" t="s">
        <v>190</v>
      </c>
      <c r="BM311" s="141" t="s">
        <v>4387</v>
      </c>
    </row>
    <row r="312" spans="2:65" s="1" customFormat="1" ht="33" customHeight="1">
      <c r="B312" s="31"/>
      <c r="C312" s="130" t="s">
        <v>2492</v>
      </c>
      <c r="D312" s="130" t="s">
        <v>185</v>
      </c>
      <c r="E312" s="131" t="s">
        <v>4388</v>
      </c>
      <c r="F312" s="132" t="s">
        <v>4389</v>
      </c>
      <c r="G312" s="133" t="s">
        <v>286</v>
      </c>
      <c r="H312" s="134">
        <v>1</v>
      </c>
      <c r="I312" s="135"/>
      <c r="J312" s="136">
        <f t="shared" si="74"/>
        <v>0</v>
      </c>
      <c r="K312" s="132" t="s">
        <v>287</v>
      </c>
      <c r="L312" s="31"/>
      <c r="M312" s="137" t="s">
        <v>19</v>
      </c>
      <c r="N312" s="138" t="s">
        <v>41</v>
      </c>
      <c r="P312" s="139">
        <f t="shared" si="75"/>
        <v>0</v>
      </c>
      <c r="Q312" s="139">
        <v>0</v>
      </c>
      <c r="R312" s="139">
        <f t="shared" si="76"/>
        <v>0</v>
      </c>
      <c r="S312" s="139">
        <v>0</v>
      </c>
      <c r="T312" s="140">
        <f t="shared" si="77"/>
        <v>0</v>
      </c>
      <c r="AR312" s="141" t="s">
        <v>190</v>
      </c>
      <c r="AT312" s="141" t="s">
        <v>185</v>
      </c>
      <c r="AU312" s="141" t="s">
        <v>79</v>
      </c>
      <c r="AY312" s="16" t="s">
        <v>182</v>
      </c>
      <c r="BE312" s="142">
        <f t="shared" si="78"/>
        <v>0</v>
      </c>
      <c r="BF312" s="142">
        <f t="shared" si="79"/>
        <v>0</v>
      </c>
      <c r="BG312" s="142">
        <f t="shared" si="80"/>
        <v>0</v>
      </c>
      <c r="BH312" s="142">
        <f t="shared" si="81"/>
        <v>0</v>
      </c>
      <c r="BI312" s="142">
        <f t="shared" si="82"/>
        <v>0</v>
      </c>
      <c r="BJ312" s="16" t="s">
        <v>77</v>
      </c>
      <c r="BK312" s="142">
        <f t="shared" si="83"/>
        <v>0</v>
      </c>
      <c r="BL312" s="16" t="s">
        <v>190</v>
      </c>
      <c r="BM312" s="141" t="s">
        <v>4390</v>
      </c>
    </row>
    <row r="313" spans="2:65" s="1" customFormat="1" ht="16.5" customHeight="1">
      <c r="B313" s="31"/>
      <c r="C313" s="130" t="s">
        <v>2325</v>
      </c>
      <c r="D313" s="130" t="s">
        <v>185</v>
      </c>
      <c r="E313" s="131" t="s">
        <v>4391</v>
      </c>
      <c r="F313" s="132" t="s">
        <v>4217</v>
      </c>
      <c r="G313" s="133" t="s">
        <v>286</v>
      </c>
      <c r="H313" s="134">
        <v>1</v>
      </c>
      <c r="I313" s="135"/>
      <c r="J313" s="136">
        <f t="shared" si="74"/>
        <v>0</v>
      </c>
      <c r="K313" s="132" t="s">
        <v>287</v>
      </c>
      <c r="L313" s="31"/>
      <c r="M313" s="137" t="s">
        <v>19</v>
      </c>
      <c r="N313" s="138" t="s">
        <v>41</v>
      </c>
      <c r="P313" s="139">
        <f t="shared" si="75"/>
        <v>0</v>
      </c>
      <c r="Q313" s="139">
        <v>0</v>
      </c>
      <c r="R313" s="139">
        <f t="shared" si="76"/>
        <v>0</v>
      </c>
      <c r="S313" s="139">
        <v>0</v>
      </c>
      <c r="T313" s="140">
        <f t="shared" si="77"/>
        <v>0</v>
      </c>
      <c r="AR313" s="141" t="s">
        <v>190</v>
      </c>
      <c r="AT313" s="141" t="s">
        <v>185</v>
      </c>
      <c r="AU313" s="141" t="s">
        <v>79</v>
      </c>
      <c r="AY313" s="16" t="s">
        <v>182</v>
      </c>
      <c r="BE313" s="142">
        <f t="shared" si="78"/>
        <v>0</v>
      </c>
      <c r="BF313" s="142">
        <f t="shared" si="79"/>
        <v>0</v>
      </c>
      <c r="BG313" s="142">
        <f t="shared" si="80"/>
        <v>0</v>
      </c>
      <c r="BH313" s="142">
        <f t="shared" si="81"/>
        <v>0</v>
      </c>
      <c r="BI313" s="142">
        <f t="shared" si="82"/>
        <v>0</v>
      </c>
      <c r="BJ313" s="16" t="s">
        <v>77</v>
      </c>
      <c r="BK313" s="142">
        <f t="shared" si="83"/>
        <v>0</v>
      </c>
      <c r="BL313" s="16" t="s">
        <v>190</v>
      </c>
      <c r="BM313" s="141" t="s">
        <v>4392</v>
      </c>
    </row>
    <row r="314" spans="2:65" s="1" customFormat="1" ht="33" customHeight="1">
      <c r="B314" s="31"/>
      <c r="C314" s="130" t="s">
        <v>2499</v>
      </c>
      <c r="D314" s="130" t="s">
        <v>185</v>
      </c>
      <c r="E314" s="131" t="s">
        <v>4393</v>
      </c>
      <c r="F314" s="132" t="s">
        <v>4394</v>
      </c>
      <c r="G314" s="133" t="s">
        <v>286</v>
      </c>
      <c r="H314" s="134">
        <v>1</v>
      </c>
      <c r="I314" s="135"/>
      <c r="J314" s="136">
        <f t="shared" si="74"/>
        <v>0</v>
      </c>
      <c r="K314" s="132" t="s">
        <v>287</v>
      </c>
      <c r="L314" s="31"/>
      <c r="M314" s="137" t="s">
        <v>19</v>
      </c>
      <c r="N314" s="138" t="s">
        <v>41</v>
      </c>
      <c r="P314" s="139">
        <f t="shared" si="75"/>
        <v>0</v>
      </c>
      <c r="Q314" s="139">
        <v>0</v>
      </c>
      <c r="R314" s="139">
        <f t="shared" si="76"/>
        <v>0</v>
      </c>
      <c r="S314" s="139">
        <v>0</v>
      </c>
      <c r="T314" s="140">
        <f t="shared" si="77"/>
        <v>0</v>
      </c>
      <c r="AR314" s="141" t="s">
        <v>190</v>
      </c>
      <c r="AT314" s="141" t="s">
        <v>185</v>
      </c>
      <c r="AU314" s="141" t="s">
        <v>79</v>
      </c>
      <c r="AY314" s="16" t="s">
        <v>182</v>
      </c>
      <c r="BE314" s="142">
        <f t="shared" si="78"/>
        <v>0</v>
      </c>
      <c r="BF314" s="142">
        <f t="shared" si="79"/>
        <v>0</v>
      </c>
      <c r="BG314" s="142">
        <f t="shared" si="80"/>
        <v>0</v>
      </c>
      <c r="BH314" s="142">
        <f t="shared" si="81"/>
        <v>0</v>
      </c>
      <c r="BI314" s="142">
        <f t="shared" si="82"/>
        <v>0</v>
      </c>
      <c r="BJ314" s="16" t="s">
        <v>77</v>
      </c>
      <c r="BK314" s="142">
        <f t="shared" si="83"/>
        <v>0</v>
      </c>
      <c r="BL314" s="16" t="s">
        <v>190</v>
      </c>
      <c r="BM314" s="141" t="s">
        <v>4395</v>
      </c>
    </row>
    <row r="315" spans="2:65" s="1" customFormat="1" ht="16.5" customHeight="1">
      <c r="B315" s="31"/>
      <c r="C315" s="130" t="s">
        <v>2326</v>
      </c>
      <c r="D315" s="130" t="s">
        <v>185</v>
      </c>
      <c r="E315" s="131" t="s">
        <v>4396</v>
      </c>
      <c r="F315" s="132" t="s">
        <v>4217</v>
      </c>
      <c r="G315" s="133" t="s">
        <v>286</v>
      </c>
      <c r="H315" s="134">
        <v>1</v>
      </c>
      <c r="I315" s="135"/>
      <c r="J315" s="136">
        <f t="shared" si="74"/>
        <v>0</v>
      </c>
      <c r="K315" s="132" t="s">
        <v>287</v>
      </c>
      <c r="L315" s="31"/>
      <c r="M315" s="137" t="s">
        <v>19</v>
      </c>
      <c r="N315" s="138" t="s">
        <v>41</v>
      </c>
      <c r="P315" s="139">
        <f t="shared" si="75"/>
        <v>0</v>
      </c>
      <c r="Q315" s="139">
        <v>0</v>
      </c>
      <c r="R315" s="139">
        <f t="shared" si="76"/>
        <v>0</v>
      </c>
      <c r="S315" s="139">
        <v>0</v>
      </c>
      <c r="T315" s="140">
        <f t="shared" si="77"/>
        <v>0</v>
      </c>
      <c r="AR315" s="141" t="s">
        <v>190</v>
      </c>
      <c r="AT315" s="141" t="s">
        <v>185</v>
      </c>
      <c r="AU315" s="141" t="s">
        <v>79</v>
      </c>
      <c r="AY315" s="16" t="s">
        <v>182</v>
      </c>
      <c r="BE315" s="142">
        <f t="shared" si="78"/>
        <v>0</v>
      </c>
      <c r="BF315" s="142">
        <f t="shared" si="79"/>
        <v>0</v>
      </c>
      <c r="BG315" s="142">
        <f t="shared" si="80"/>
        <v>0</v>
      </c>
      <c r="BH315" s="142">
        <f t="shared" si="81"/>
        <v>0</v>
      </c>
      <c r="BI315" s="142">
        <f t="shared" si="82"/>
        <v>0</v>
      </c>
      <c r="BJ315" s="16" t="s">
        <v>77</v>
      </c>
      <c r="BK315" s="142">
        <f t="shared" si="83"/>
        <v>0</v>
      </c>
      <c r="BL315" s="16" t="s">
        <v>190</v>
      </c>
      <c r="BM315" s="141" t="s">
        <v>4397</v>
      </c>
    </row>
    <row r="316" spans="2:65" s="1" customFormat="1" ht="24.2" customHeight="1">
      <c r="B316" s="31"/>
      <c r="C316" s="130" t="s">
        <v>2507</v>
      </c>
      <c r="D316" s="130" t="s">
        <v>185</v>
      </c>
      <c r="E316" s="131" t="s">
        <v>4398</v>
      </c>
      <c r="F316" s="132" t="s">
        <v>4399</v>
      </c>
      <c r="G316" s="133" t="s">
        <v>286</v>
      </c>
      <c r="H316" s="134">
        <v>4</v>
      </c>
      <c r="I316" s="135"/>
      <c r="J316" s="136">
        <f t="shared" si="74"/>
        <v>0</v>
      </c>
      <c r="K316" s="132" t="s">
        <v>287</v>
      </c>
      <c r="L316" s="31"/>
      <c r="M316" s="137" t="s">
        <v>19</v>
      </c>
      <c r="N316" s="138" t="s">
        <v>41</v>
      </c>
      <c r="P316" s="139">
        <f t="shared" si="75"/>
        <v>0</v>
      </c>
      <c r="Q316" s="139">
        <v>0</v>
      </c>
      <c r="R316" s="139">
        <f t="shared" si="76"/>
        <v>0</v>
      </c>
      <c r="S316" s="139">
        <v>0</v>
      </c>
      <c r="T316" s="140">
        <f t="shared" si="77"/>
        <v>0</v>
      </c>
      <c r="AR316" s="141" t="s">
        <v>190</v>
      </c>
      <c r="AT316" s="141" t="s">
        <v>185</v>
      </c>
      <c r="AU316" s="141" t="s">
        <v>79</v>
      </c>
      <c r="AY316" s="16" t="s">
        <v>182</v>
      </c>
      <c r="BE316" s="142">
        <f t="shared" si="78"/>
        <v>0</v>
      </c>
      <c r="BF316" s="142">
        <f t="shared" si="79"/>
        <v>0</v>
      </c>
      <c r="BG316" s="142">
        <f t="shared" si="80"/>
        <v>0</v>
      </c>
      <c r="BH316" s="142">
        <f t="shared" si="81"/>
        <v>0</v>
      </c>
      <c r="BI316" s="142">
        <f t="shared" si="82"/>
        <v>0</v>
      </c>
      <c r="BJ316" s="16" t="s">
        <v>77</v>
      </c>
      <c r="BK316" s="142">
        <f t="shared" si="83"/>
        <v>0</v>
      </c>
      <c r="BL316" s="16" t="s">
        <v>190</v>
      </c>
      <c r="BM316" s="141" t="s">
        <v>4400</v>
      </c>
    </row>
    <row r="317" spans="2:65" s="1" customFormat="1" ht="16.5" customHeight="1">
      <c r="B317" s="31"/>
      <c r="C317" s="130" t="s">
        <v>2329</v>
      </c>
      <c r="D317" s="130" t="s">
        <v>185</v>
      </c>
      <c r="E317" s="131" t="s">
        <v>4401</v>
      </c>
      <c r="F317" s="132" t="s">
        <v>4228</v>
      </c>
      <c r="G317" s="133" t="s">
        <v>286</v>
      </c>
      <c r="H317" s="134">
        <v>4</v>
      </c>
      <c r="I317" s="135"/>
      <c r="J317" s="136">
        <f t="shared" si="74"/>
        <v>0</v>
      </c>
      <c r="K317" s="132" t="s">
        <v>287</v>
      </c>
      <c r="L317" s="31"/>
      <c r="M317" s="137" t="s">
        <v>19</v>
      </c>
      <c r="N317" s="138" t="s">
        <v>41</v>
      </c>
      <c r="P317" s="139">
        <f t="shared" si="75"/>
        <v>0</v>
      </c>
      <c r="Q317" s="139">
        <v>0</v>
      </c>
      <c r="R317" s="139">
        <f t="shared" si="76"/>
        <v>0</v>
      </c>
      <c r="S317" s="139">
        <v>0</v>
      </c>
      <c r="T317" s="140">
        <f t="shared" si="77"/>
        <v>0</v>
      </c>
      <c r="AR317" s="141" t="s">
        <v>190</v>
      </c>
      <c r="AT317" s="141" t="s">
        <v>185</v>
      </c>
      <c r="AU317" s="141" t="s">
        <v>79</v>
      </c>
      <c r="AY317" s="16" t="s">
        <v>182</v>
      </c>
      <c r="BE317" s="142">
        <f t="shared" si="78"/>
        <v>0</v>
      </c>
      <c r="BF317" s="142">
        <f t="shared" si="79"/>
        <v>0</v>
      </c>
      <c r="BG317" s="142">
        <f t="shared" si="80"/>
        <v>0</v>
      </c>
      <c r="BH317" s="142">
        <f t="shared" si="81"/>
        <v>0</v>
      </c>
      <c r="BI317" s="142">
        <f t="shared" si="82"/>
        <v>0</v>
      </c>
      <c r="BJ317" s="16" t="s">
        <v>77</v>
      </c>
      <c r="BK317" s="142">
        <f t="shared" si="83"/>
        <v>0</v>
      </c>
      <c r="BL317" s="16" t="s">
        <v>190</v>
      </c>
      <c r="BM317" s="141" t="s">
        <v>4402</v>
      </c>
    </row>
    <row r="318" spans="2:65" s="1" customFormat="1" ht="24.2" customHeight="1">
      <c r="B318" s="31"/>
      <c r="C318" s="130" t="s">
        <v>2514</v>
      </c>
      <c r="D318" s="130" t="s">
        <v>185</v>
      </c>
      <c r="E318" s="131" t="s">
        <v>4403</v>
      </c>
      <c r="F318" s="132" t="s">
        <v>4404</v>
      </c>
      <c r="G318" s="133" t="s">
        <v>286</v>
      </c>
      <c r="H318" s="134">
        <v>2</v>
      </c>
      <c r="I318" s="135"/>
      <c r="J318" s="136">
        <f t="shared" si="74"/>
        <v>0</v>
      </c>
      <c r="K318" s="132" t="s">
        <v>287</v>
      </c>
      <c r="L318" s="31"/>
      <c r="M318" s="137" t="s">
        <v>19</v>
      </c>
      <c r="N318" s="138" t="s">
        <v>41</v>
      </c>
      <c r="P318" s="139">
        <f t="shared" si="75"/>
        <v>0</v>
      </c>
      <c r="Q318" s="139">
        <v>0</v>
      </c>
      <c r="R318" s="139">
        <f t="shared" si="76"/>
        <v>0</v>
      </c>
      <c r="S318" s="139">
        <v>0</v>
      </c>
      <c r="T318" s="140">
        <f t="shared" si="77"/>
        <v>0</v>
      </c>
      <c r="AR318" s="141" t="s">
        <v>190</v>
      </c>
      <c r="AT318" s="141" t="s">
        <v>185</v>
      </c>
      <c r="AU318" s="141" t="s">
        <v>79</v>
      </c>
      <c r="AY318" s="16" t="s">
        <v>182</v>
      </c>
      <c r="BE318" s="142">
        <f t="shared" si="78"/>
        <v>0</v>
      </c>
      <c r="BF318" s="142">
        <f t="shared" si="79"/>
        <v>0</v>
      </c>
      <c r="BG318" s="142">
        <f t="shared" si="80"/>
        <v>0</v>
      </c>
      <c r="BH318" s="142">
        <f t="shared" si="81"/>
        <v>0</v>
      </c>
      <c r="BI318" s="142">
        <f t="shared" si="82"/>
        <v>0</v>
      </c>
      <c r="BJ318" s="16" t="s">
        <v>77</v>
      </c>
      <c r="BK318" s="142">
        <f t="shared" si="83"/>
        <v>0</v>
      </c>
      <c r="BL318" s="16" t="s">
        <v>190</v>
      </c>
      <c r="BM318" s="141" t="s">
        <v>4405</v>
      </c>
    </row>
    <row r="319" spans="2:65" s="1" customFormat="1" ht="16.5" customHeight="1">
      <c r="B319" s="31"/>
      <c r="C319" s="130" t="s">
        <v>2332</v>
      </c>
      <c r="D319" s="130" t="s">
        <v>185</v>
      </c>
      <c r="E319" s="131" t="s">
        <v>4406</v>
      </c>
      <c r="F319" s="132" t="s">
        <v>4037</v>
      </c>
      <c r="G319" s="133" t="s">
        <v>286</v>
      </c>
      <c r="H319" s="134">
        <v>2</v>
      </c>
      <c r="I319" s="135"/>
      <c r="J319" s="136">
        <f t="shared" si="74"/>
        <v>0</v>
      </c>
      <c r="K319" s="132" t="s">
        <v>287</v>
      </c>
      <c r="L319" s="31"/>
      <c r="M319" s="137" t="s">
        <v>19</v>
      </c>
      <c r="N319" s="138" t="s">
        <v>41</v>
      </c>
      <c r="P319" s="139">
        <f t="shared" si="75"/>
        <v>0</v>
      </c>
      <c r="Q319" s="139">
        <v>0</v>
      </c>
      <c r="R319" s="139">
        <f t="shared" si="76"/>
        <v>0</v>
      </c>
      <c r="S319" s="139">
        <v>0</v>
      </c>
      <c r="T319" s="140">
        <f t="shared" si="77"/>
        <v>0</v>
      </c>
      <c r="AR319" s="141" t="s">
        <v>190</v>
      </c>
      <c r="AT319" s="141" t="s">
        <v>185</v>
      </c>
      <c r="AU319" s="141" t="s">
        <v>79</v>
      </c>
      <c r="AY319" s="16" t="s">
        <v>182</v>
      </c>
      <c r="BE319" s="142">
        <f t="shared" si="78"/>
        <v>0</v>
      </c>
      <c r="BF319" s="142">
        <f t="shared" si="79"/>
        <v>0</v>
      </c>
      <c r="BG319" s="142">
        <f t="shared" si="80"/>
        <v>0</v>
      </c>
      <c r="BH319" s="142">
        <f t="shared" si="81"/>
        <v>0</v>
      </c>
      <c r="BI319" s="142">
        <f t="shared" si="82"/>
        <v>0</v>
      </c>
      <c r="BJ319" s="16" t="s">
        <v>77</v>
      </c>
      <c r="BK319" s="142">
        <f t="shared" si="83"/>
        <v>0</v>
      </c>
      <c r="BL319" s="16" t="s">
        <v>190</v>
      </c>
      <c r="BM319" s="141" t="s">
        <v>4407</v>
      </c>
    </row>
    <row r="320" spans="2:65" s="1" customFormat="1" ht="24.2" customHeight="1">
      <c r="B320" s="31"/>
      <c r="C320" s="130" t="s">
        <v>2521</v>
      </c>
      <c r="D320" s="130" t="s">
        <v>185</v>
      </c>
      <c r="E320" s="131" t="s">
        <v>4408</v>
      </c>
      <c r="F320" s="132" t="s">
        <v>4409</v>
      </c>
      <c r="G320" s="133" t="s">
        <v>286</v>
      </c>
      <c r="H320" s="134">
        <v>1</v>
      </c>
      <c r="I320" s="135"/>
      <c r="J320" s="136">
        <f t="shared" si="74"/>
        <v>0</v>
      </c>
      <c r="K320" s="132" t="s">
        <v>287</v>
      </c>
      <c r="L320" s="31"/>
      <c r="M320" s="137" t="s">
        <v>19</v>
      </c>
      <c r="N320" s="138" t="s">
        <v>41</v>
      </c>
      <c r="P320" s="139">
        <f t="shared" si="75"/>
        <v>0</v>
      </c>
      <c r="Q320" s="139">
        <v>0</v>
      </c>
      <c r="R320" s="139">
        <f t="shared" si="76"/>
        <v>0</v>
      </c>
      <c r="S320" s="139">
        <v>0</v>
      </c>
      <c r="T320" s="140">
        <f t="shared" si="77"/>
        <v>0</v>
      </c>
      <c r="AR320" s="141" t="s">
        <v>190</v>
      </c>
      <c r="AT320" s="141" t="s">
        <v>185</v>
      </c>
      <c r="AU320" s="141" t="s">
        <v>79</v>
      </c>
      <c r="AY320" s="16" t="s">
        <v>182</v>
      </c>
      <c r="BE320" s="142">
        <f t="shared" si="78"/>
        <v>0</v>
      </c>
      <c r="BF320" s="142">
        <f t="shared" si="79"/>
        <v>0</v>
      </c>
      <c r="BG320" s="142">
        <f t="shared" si="80"/>
        <v>0</v>
      </c>
      <c r="BH320" s="142">
        <f t="shared" si="81"/>
        <v>0</v>
      </c>
      <c r="BI320" s="142">
        <f t="shared" si="82"/>
        <v>0</v>
      </c>
      <c r="BJ320" s="16" t="s">
        <v>77</v>
      </c>
      <c r="BK320" s="142">
        <f t="shared" si="83"/>
        <v>0</v>
      </c>
      <c r="BL320" s="16" t="s">
        <v>190</v>
      </c>
      <c r="BM320" s="141" t="s">
        <v>4410</v>
      </c>
    </row>
    <row r="321" spans="2:65" s="1" customFormat="1" ht="16.5" customHeight="1">
      <c r="B321" s="31"/>
      <c r="C321" s="130" t="s">
        <v>2335</v>
      </c>
      <c r="D321" s="130" t="s">
        <v>185</v>
      </c>
      <c r="E321" s="131" t="s">
        <v>4411</v>
      </c>
      <c r="F321" s="132" t="s">
        <v>4037</v>
      </c>
      <c r="G321" s="133" t="s">
        <v>286</v>
      </c>
      <c r="H321" s="134">
        <v>1</v>
      </c>
      <c r="I321" s="135"/>
      <c r="J321" s="136">
        <f t="shared" si="74"/>
        <v>0</v>
      </c>
      <c r="K321" s="132" t="s">
        <v>287</v>
      </c>
      <c r="L321" s="31"/>
      <c r="M321" s="137" t="s">
        <v>19</v>
      </c>
      <c r="N321" s="138" t="s">
        <v>41</v>
      </c>
      <c r="P321" s="139">
        <f t="shared" si="75"/>
        <v>0</v>
      </c>
      <c r="Q321" s="139">
        <v>0</v>
      </c>
      <c r="R321" s="139">
        <f t="shared" si="76"/>
        <v>0</v>
      </c>
      <c r="S321" s="139">
        <v>0</v>
      </c>
      <c r="T321" s="140">
        <f t="shared" si="77"/>
        <v>0</v>
      </c>
      <c r="AR321" s="141" t="s">
        <v>190</v>
      </c>
      <c r="AT321" s="141" t="s">
        <v>185</v>
      </c>
      <c r="AU321" s="141" t="s">
        <v>79</v>
      </c>
      <c r="AY321" s="16" t="s">
        <v>182</v>
      </c>
      <c r="BE321" s="142">
        <f t="shared" si="78"/>
        <v>0</v>
      </c>
      <c r="BF321" s="142">
        <f t="shared" si="79"/>
        <v>0</v>
      </c>
      <c r="BG321" s="142">
        <f t="shared" si="80"/>
        <v>0</v>
      </c>
      <c r="BH321" s="142">
        <f t="shared" si="81"/>
        <v>0</v>
      </c>
      <c r="BI321" s="142">
        <f t="shared" si="82"/>
        <v>0</v>
      </c>
      <c r="BJ321" s="16" t="s">
        <v>77</v>
      </c>
      <c r="BK321" s="142">
        <f t="shared" si="83"/>
        <v>0</v>
      </c>
      <c r="BL321" s="16" t="s">
        <v>190</v>
      </c>
      <c r="BM321" s="141" t="s">
        <v>4412</v>
      </c>
    </row>
    <row r="322" spans="2:65" s="1" customFormat="1" ht="24.2" customHeight="1">
      <c r="B322" s="31"/>
      <c r="C322" s="130" t="s">
        <v>2528</v>
      </c>
      <c r="D322" s="130" t="s">
        <v>185</v>
      </c>
      <c r="E322" s="131" t="s">
        <v>4413</v>
      </c>
      <c r="F322" s="132" t="s">
        <v>4040</v>
      </c>
      <c r="G322" s="133" t="s">
        <v>286</v>
      </c>
      <c r="H322" s="134">
        <v>3</v>
      </c>
      <c r="I322" s="135"/>
      <c r="J322" s="136">
        <f t="shared" si="74"/>
        <v>0</v>
      </c>
      <c r="K322" s="132" t="s">
        <v>287</v>
      </c>
      <c r="L322" s="31"/>
      <c r="M322" s="137" t="s">
        <v>19</v>
      </c>
      <c r="N322" s="138" t="s">
        <v>41</v>
      </c>
      <c r="P322" s="139">
        <f t="shared" si="75"/>
        <v>0</v>
      </c>
      <c r="Q322" s="139">
        <v>0</v>
      </c>
      <c r="R322" s="139">
        <f t="shared" si="76"/>
        <v>0</v>
      </c>
      <c r="S322" s="139">
        <v>0</v>
      </c>
      <c r="T322" s="140">
        <f t="shared" si="77"/>
        <v>0</v>
      </c>
      <c r="AR322" s="141" t="s">
        <v>190</v>
      </c>
      <c r="AT322" s="141" t="s">
        <v>185</v>
      </c>
      <c r="AU322" s="141" t="s">
        <v>79</v>
      </c>
      <c r="AY322" s="16" t="s">
        <v>182</v>
      </c>
      <c r="BE322" s="142">
        <f t="shared" si="78"/>
        <v>0</v>
      </c>
      <c r="BF322" s="142">
        <f t="shared" si="79"/>
        <v>0</v>
      </c>
      <c r="BG322" s="142">
        <f t="shared" si="80"/>
        <v>0</v>
      </c>
      <c r="BH322" s="142">
        <f t="shared" si="81"/>
        <v>0</v>
      </c>
      <c r="BI322" s="142">
        <f t="shared" si="82"/>
        <v>0</v>
      </c>
      <c r="BJ322" s="16" t="s">
        <v>77</v>
      </c>
      <c r="BK322" s="142">
        <f t="shared" si="83"/>
        <v>0</v>
      </c>
      <c r="BL322" s="16" t="s">
        <v>190</v>
      </c>
      <c r="BM322" s="141" t="s">
        <v>4414</v>
      </c>
    </row>
    <row r="323" spans="2:65" s="1" customFormat="1" ht="16.5" customHeight="1">
      <c r="B323" s="31"/>
      <c r="C323" s="130" t="s">
        <v>2338</v>
      </c>
      <c r="D323" s="130" t="s">
        <v>185</v>
      </c>
      <c r="E323" s="131" t="s">
        <v>4415</v>
      </c>
      <c r="F323" s="132" t="s">
        <v>4037</v>
      </c>
      <c r="G323" s="133" t="s">
        <v>286</v>
      </c>
      <c r="H323" s="134">
        <v>3</v>
      </c>
      <c r="I323" s="135"/>
      <c r="J323" s="136">
        <f t="shared" si="74"/>
        <v>0</v>
      </c>
      <c r="K323" s="132" t="s">
        <v>287</v>
      </c>
      <c r="L323" s="31"/>
      <c r="M323" s="137" t="s">
        <v>19</v>
      </c>
      <c r="N323" s="138" t="s">
        <v>41</v>
      </c>
      <c r="P323" s="139">
        <f t="shared" si="75"/>
        <v>0</v>
      </c>
      <c r="Q323" s="139">
        <v>0</v>
      </c>
      <c r="R323" s="139">
        <f t="shared" si="76"/>
        <v>0</v>
      </c>
      <c r="S323" s="139">
        <v>0</v>
      </c>
      <c r="T323" s="140">
        <f t="shared" si="77"/>
        <v>0</v>
      </c>
      <c r="AR323" s="141" t="s">
        <v>190</v>
      </c>
      <c r="AT323" s="141" t="s">
        <v>185</v>
      </c>
      <c r="AU323" s="141" t="s">
        <v>79</v>
      </c>
      <c r="AY323" s="16" t="s">
        <v>182</v>
      </c>
      <c r="BE323" s="142">
        <f t="shared" si="78"/>
        <v>0</v>
      </c>
      <c r="BF323" s="142">
        <f t="shared" si="79"/>
        <v>0</v>
      </c>
      <c r="BG323" s="142">
        <f t="shared" si="80"/>
        <v>0</v>
      </c>
      <c r="BH323" s="142">
        <f t="shared" si="81"/>
        <v>0</v>
      </c>
      <c r="BI323" s="142">
        <f t="shared" si="82"/>
        <v>0</v>
      </c>
      <c r="BJ323" s="16" t="s">
        <v>77</v>
      </c>
      <c r="BK323" s="142">
        <f t="shared" si="83"/>
        <v>0</v>
      </c>
      <c r="BL323" s="16" t="s">
        <v>190</v>
      </c>
      <c r="BM323" s="141" t="s">
        <v>4416</v>
      </c>
    </row>
    <row r="324" spans="2:65" s="1" customFormat="1" ht="24.2" customHeight="1">
      <c r="B324" s="31"/>
      <c r="C324" s="130" t="s">
        <v>2534</v>
      </c>
      <c r="D324" s="130" t="s">
        <v>185</v>
      </c>
      <c r="E324" s="131" t="s">
        <v>4417</v>
      </c>
      <c r="F324" s="132" t="s">
        <v>4235</v>
      </c>
      <c r="G324" s="133" t="s">
        <v>286</v>
      </c>
      <c r="H324" s="134">
        <v>2</v>
      </c>
      <c r="I324" s="135"/>
      <c r="J324" s="136">
        <f t="shared" si="74"/>
        <v>0</v>
      </c>
      <c r="K324" s="132" t="s">
        <v>287</v>
      </c>
      <c r="L324" s="31"/>
      <c r="M324" s="137" t="s">
        <v>19</v>
      </c>
      <c r="N324" s="138" t="s">
        <v>41</v>
      </c>
      <c r="P324" s="139">
        <f t="shared" si="75"/>
        <v>0</v>
      </c>
      <c r="Q324" s="139">
        <v>0</v>
      </c>
      <c r="R324" s="139">
        <f t="shared" si="76"/>
        <v>0</v>
      </c>
      <c r="S324" s="139">
        <v>0</v>
      </c>
      <c r="T324" s="140">
        <f t="shared" si="77"/>
        <v>0</v>
      </c>
      <c r="AR324" s="141" t="s">
        <v>190</v>
      </c>
      <c r="AT324" s="141" t="s">
        <v>185</v>
      </c>
      <c r="AU324" s="141" t="s">
        <v>79</v>
      </c>
      <c r="AY324" s="16" t="s">
        <v>182</v>
      </c>
      <c r="BE324" s="142">
        <f t="shared" si="78"/>
        <v>0</v>
      </c>
      <c r="BF324" s="142">
        <f t="shared" si="79"/>
        <v>0</v>
      </c>
      <c r="BG324" s="142">
        <f t="shared" si="80"/>
        <v>0</v>
      </c>
      <c r="BH324" s="142">
        <f t="shared" si="81"/>
        <v>0</v>
      </c>
      <c r="BI324" s="142">
        <f t="shared" si="82"/>
        <v>0</v>
      </c>
      <c r="BJ324" s="16" t="s">
        <v>77</v>
      </c>
      <c r="BK324" s="142">
        <f t="shared" si="83"/>
        <v>0</v>
      </c>
      <c r="BL324" s="16" t="s">
        <v>190</v>
      </c>
      <c r="BM324" s="141" t="s">
        <v>4418</v>
      </c>
    </row>
    <row r="325" spans="2:65" s="1" customFormat="1" ht="16.5" customHeight="1">
      <c r="B325" s="31"/>
      <c r="C325" s="130" t="s">
        <v>2341</v>
      </c>
      <c r="D325" s="130" t="s">
        <v>185</v>
      </c>
      <c r="E325" s="131" t="s">
        <v>4419</v>
      </c>
      <c r="F325" s="132" t="s">
        <v>3980</v>
      </c>
      <c r="G325" s="133" t="s">
        <v>286</v>
      </c>
      <c r="H325" s="134">
        <v>2</v>
      </c>
      <c r="I325" s="135"/>
      <c r="J325" s="136">
        <f t="shared" si="74"/>
        <v>0</v>
      </c>
      <c r="K325" s="132" t="s">
        <v>287</v>
      </c>
      <c r="L325" s="31"/>
      <c r="M325" s="137" t="s">
        <v>19</v>
      </c>
      <c r="N325" s="138" t="s">
        <v>41</v>
      </c>
      <c r="P325" s="139">
        <f t="shared" si="75"/>
        <v>0</v>
      </c>
      <c r="Q325" s="139">
        <v>0</v>
      </c>
      <c r="R325" s="139">
        <f t="shared" si="76"/>
        <v>0</v>
      </c>
      <c r="S325" s="139">
        <v>0</v>
      </c>
      <c r="T325" s="140">
        <f t="shared" si="77"/>
        <v>0</v>
      </c>
      <c r="AR325" s="141" t="s">
        <v>190</v>
      </c>
      <c r="AT325" s="141" t="s">
        <v>185</v>
      </c>
      <c r="AU325" s="141" t="s">
        <v>79</v>
      </c>
      <c r="AY325" s="16" t="s">
        <v>182</v>
      </c>
      <c r="BE325" s="142">
        <f t="shared" si="78"/>
        <v>0</v>
      </c>
      <c r="BF325" s="142">
        <f t="shared" si="79"/>
        <v>0</v>
      </c>
      <c r="BG325" s="142">
        <f t="shared" si="80"/>
        <v>0</v>
      </c>
      <c r="BH325" s="142">
        <f t="shared" si="81"/>
        <v>0</v>
      </c>
      <c r="BI325" s="142">
        <f t="shared" si="82"/>
        <v>0</v>
      </c>
      <c r="BJ325" s="16" t="s">
        <v>77</v>
      </c>
      <c r="BK325" s="142">
        <f t="shared" si="83"/>
        <v>0</v>
      </c>
      <c r="BL325" s="16" t="s">
        <v>190</v>
      </c>
      <c r="BM325" s="141" t="s">
        <v>4420</v>
      </c>
    </row>
    <row r="326" spans="2:65" s="1" customFormat="1" ht="24.2" customHeight="1">
      <c r="B326" s="31"/>
      <c r="C326" s="130" t="s">
        <v>2541</v>
      </c>
      <c r="D326" s="130" t="s">
        <v>185</v>
      </c>
      <c r="E326" s="131" t="s">
        <v>4421</v>
      </c>
      <c r="F326" s="132" t="s">
        <v>4240</v>
      </c>
      <c r="G326" s="133" t="s">
        <v>286</v>
      </c>
      <c r="H326" s="134">
        <v>1</v>
      </c>
      <c r="I326" s="135"/>
      <c r="J326" s="136">
        <f t="shared" si="74"/>
        <v>0</v>
      </c>
      <c r="K326" s="132" t="s">
        <v>287</v>
      </c>
      <c r="L326" s="31"/>
      <c r="M326" s="137" t="s">
        <v>19</v>
      </c>
      <c r="N326" s="138" t="s">
        <v>41</v>
      </c>
      <c r="P326" s="139">
        <f t="shared" si="75"/>
        <v>0</v>
      </c>
      <c r="Q326" s="139">
        <v>0</v>
      </c>
      <c r="R326" s="139">
        <f t="shared" si="76"/>
        <v>0</v>
      </c>
      <c r="S326" s="139">
        <v>0</v>
      </c>
      <c r="T326" s="140">
        <f t="shared" si="77"/>
        <v>0</v>
      </c>
      <c r="AR326" s="141" t="s">
        <v>190</v>
      </c>
      <c r="AT326" s="141" t="s">
        <v>185</v>
      </c>
      <c r="AU326" s="141" t="s">
        <v>79</v>
      </c>
      <c r="AY326" s="16" t="s">
        <v>182</v>
      </c>
      <c r="BE326" s="142">
        <f t="shared" si="78"/>
        <v>0</v>
      </c>
      <c r="BF326" s="142">
        <f t="shared" si="79"/>
        <v>0</v>
      </c>
      <c r="BG326" s="142">
        <f t="shared" si="80"/>
        <v>0</v>
      </c>
      <c r="BH326" s="142">
        <f t="shared" si="81"/>
        <v>0</v>
      </c>
      <c r="BI326" s="142">
        <f t="shared" si="82"/>
        <v>0</v>
      </c>
      <c r="BJ326" s="16" t="s">
        <v>77</v>
      </c>
      <c r="BK326" s="142">
        <f t="shared" si="83"/>
        <v>0</v>
      </c>
      <c r="BL326" s="16" t="s">
        <v>190</v>
      </c>
      <c r="BM326" s="141" t="s">
        <v>4422</v>
      </c>
    </row>
    <row r="327" spans="2:65" s="1" customFormat="1" ht="16.5" customHeight="1">
      <c r="B327" s="31"/>
      <c r="C327" s="130" t="s">
        <v>2342</v>
      </c>
      <c r="D327" s="130" t="s">
        <v>185</v>
      </c>
      <c r="E327" s="131" t="s">
        <v>4423</v>
      </c>
      <c r="F327" s="132" t="s">
        <v>3980</v>
      </c>
      <c r="G327" s="133" t="s">
        <v>286</v>
      </c>
      <c r="H327" s="134">
        <v>1</v>
      </c>
      <c r="I327" s="135"/>
      <c r="J327" s="136">
        <f t="shared" si="74"/>
        <v>0</v>
      </c>
      <c r="K327" s="132" t="s">
        <v>287</v>
      </c>
      <c r="L327" s="31"/>
      <c r="M327" s="137" t="s">
        <v>19</v>
      </c>
      <c r="N327" s="138" t="s">
        <v>41</v>
      </c>
      <c r="P327" s="139">
        <f t="shared" si="75"/>
        <v>0</v>
      </c>
      <c r="Q327" s="139">
        <v>0</v>
      </c>
      <c r="R327" s="139">
        <f t="shared" si="76"/>
        <v>0</v>
      </c>
      <c r="S327" s="139">
        <v>0</v>
      </c>
      <c r="T327" s="140">
        <f t="shared" si="77"/>
        <v>0</v>
      </c>
      <c r="AR327" s="141" t="s">
        <v>190</v>
      </c>
      <c r="AT327" s="141" t="s">
        <v>185</v>
      </c>
      <c r="AU327" s="141" t="s">
        <v>79</v>
      </c>
      <c r="AY327" s="16" t="s">
        <v>182</v>
      </c>
      <c r="BE327" s="142">
        <f t="shared" si="78"/>
        <v>0</v>
      </c>
      <c r="BF327" s="142">
        <f t="shared" si="79"/>
        <v>0</v>
      </c>
      <c r="BG327" s="142">
        <f t="shared" si="80"/>
        <v>0</v>
      </c>
      <c r="BH327" s="142">
        <f t="shared" si="81"/>
        <v>0</v>
      </c>
      <c r="BI327" s="142">
        <f t="shared" si="82"/>
        <v>0</v>
      </c>
      <c r="BJ327" s="16" t="s">
        <v>77</v>
      </c>
      <c r="BK327" s="142">
        <f t="shared" si="83"/>
        <v>0</v>
      </c>
      <c r="BL327" s="16" t="s">
        <v>190</v>
      </c>
      <c r="BM327" s="141" t="s">
        <v>4424</v>
      </c>
    </row>
    <row r="328" spans="2:65" s="1" customFormat="1" ht="24.2" customHeight="1">
      <c r="B328" s="31"/>
      <c r="C328" s="130" t="s">
        <v>2547</v>
      </c>
      <c r="D328" s="130" t="s">
        <v>185</v>
      </c>
      <c r="E328" s="131" t="s">
        <v>4425</v>
      </c>
      <c r="F328" s="132" t="s">
        <v>4245</v>
      </c>
      <c r="G328" s="133" t="s">
        <v>286</v>
      </c>
      <c r="H328" s="134">
        <v>1</v>
      </c>
      <c r="I328" s="135"/>
      <c r="J328" s="136">
        <f t="shared" si="74"/>
        <v>0</v>
      </c>
      <c r="K328" s="132" t="s">
        <v>287</v>
      </c>
      <c r="L328" s="31"/>
      <c r="M328" s="137" t="s">
        <v>19</v>
      </c>
      <c r="N328" s="138" t="s">
        <v>41</v>
      </c>
      <c r="P328" s="139">
        <f t="shared" si="75"/>
        <v>0</v>
      </c>
      <c r="Q328" s="139">
        <v>0</v>
      </c>
      <c r="R328" s="139">
        <f t="shared" si="76"/>
        <v>0</v>
      </c>
      <c r="S328" s="139">
        <v>0</v>
      </c>
      <c r="T328" s="140">
        <f t="shared" si="77"/>
        <v>0</v>
      </c>
      <c r="AR328" s="141" t="s">
        <v>190</v>
      </c>
      <c r="AT328" s="141" t="s">
        <v>185</v>
      </c>
      <c r="AU328" s="141" t="s">
        <v>79</v>
      </c>
      <c r="AY328" s="16" t="s">
        <v>182</v>
      </c>
      <c r="BE328" s="142">
        <f t="shared" si="78"/>
        <v>0</v>
      </c>
      <c r="BF328" s="142">
        <f t="shared" si="79"/>
        <v>0</v>
      </c>
      <c r="BG328" s="142">
        <f t="shared" si="80"/>
        <v>0</v>
      </c>
      <c r="BH328" s="142">
        <f t="shared" si="81"/>
        <v>0</v>
      </c>
      <c r="BI328" s="142">
        <f t="shared" si="82"/>
        <v>0</v>
      </c>
      <c r="BJ328" s="16" t="s">
        <v>77</v>
      </c>
      <c r="BK328" s="142">
        <f t="shared" si="83"/>
        <v>0</v>
      </c>
      <c r="BL328" s="16" t="s">
        <v>190</v>
      </c>
      <c r="BM328" s="141" t="s">
        <v>4426</v>
      </c>
    </row>
    <row r="329" spans="2:65" s="1" customFormat="1" ht="16.5" customHeight="1">
      <c r="B329" s="31"/>
      <c r="C329" s="130" t="s">
        <v>2343</v>
      </c>
      <c r="D329" s="130" t="s">
        <v>185</v>
      </c>
      <c r="E329" s="131" t="s">
        <v>4427</v>
      </c>
      <c r="F329" s="132" t="s">
        <v>3980</v>
      </c>
      <c r="G329" s="133" t="s">
        <v>286</v>
      </c>
      <c r="H329" s="134">
        <v>1</v>
      </c>
      <c r="I329" s="135"/>
      <c r="J329" s="136">
        <f t="shared" si="74"/>
        <v>0</v>
      </c>
      <c r="K329" s="132" t="s">
        <v>287</v>
      </c>
      <c r="L329" s="31"/>
      <c r="M329" s="137" t="s">
        <v>19</v>
      </c>
      <c r="N329" s="138" t="s">
        <v>41</v>
      </c>
      <c r="P329" s="139">
        <f t="shared" si="75"/>
        <v>0</v>
      </c>
      <c r="Q329" s="139">
        <v>0</v>
      </c>
      <c r="R329" s="139">
        <f t="shared" si="76"/>
        <v>0</v>
      </c>
      <c r="S329" s="139">
        <v>0</v>
      </c>
      <c r="T329" s="140">
        <f t="shared" si="77"/>
        <v>0</v>
      </c>
      <c r="AR329" s="141" t="s">
        <v>190</v>
      </c>
      <c r="AT329" s="141" t="s">
        <v>185</v>
      </c>
      <c r="AU329" s="141" t="s">
        <v>79</v>
      </c>
      <c r="AY329" s="16" t="s">
        <v>182</v>
      </c>
      <c r="BE329" s="142">
        <f t="shared" si="78"/>
        <v>0</v>
      </c>
      <c r="BF329" s="142">
        <f t="shared" si="79"/>
        <v>0</v>
      </c>
      <c r="BG329" s="142">
        <f t="shared" si="80"/>
        <v>0</v>
      </c>
      <c r="BH329" s="142">
        <f t="shared" si="81"/>
        <v>0</v>
      </c>
      <c r="BI329" s="142">
        <f t="shared" si="82"/>
        <v>0</v>
      </c>
      <c r="BJ329" s="16" t="s">
        <v>77</v>
      </c>
      <c r="BK329" s="142">
        <f t="shared" si="83"/>
        <v>0</v>
      </c>
      <c r="BL329" s="16" t="s">
        <v>190</v>
      </c>
      <c r="BM329" s="141" t="s">
        <v>4428</v>
      </c>
    </row>
    <row r="330" spans="2:65" s="1" customFormat="1" ht="24.2" customHeight="1">
      <c r="B330" s="31"/>
      <c r="C330" s="130" t="s">
        <v>2554</v>
      </c>
      <c r="D330" s="130" t="s">
        <v>185</v>
      </c>
      <c r="E330" s="131" t="s">
        <v>4429</v>
      </c>
      <c r="F330" s="132" t="s">
        <v>4013</v>
      </c>
      <c r="G330" s="133" t="s">
        <v>286</v>
      </c>
      <c r="H330" s="134">
        <v>2</v>
      </c>
      <c r="I330" s="135"/>
      <c r="J330" s="136">
        <f t="shared" si="74"/>
        <v>0</v>
      </c>
      <c r="K330" s="132" t="s">
        <v>287</v>
      </c>
      <c r="L330" s="31"/>
      <c r="M330" s="137" t="s">
        <v>19</v>
      </c>
      <c r="N330" s="138" t="s">
        <v>41</v>
      </c>
      <c r="P330" s="139">
        <f t="shared" si="75"/>
        <v>0</v>
      </c>
      <c r="Q330" s="139">
        <v>0</v>
      </c>
      <c r="R330" s="139">
        <f t="shared" si="76"/>
        <v>0</v>
      </c>
      <c r="S330" s="139">
        <v>0</v>
      </c>
      <c r="T330" s="140">
        <f t="shared" si="77"/>
        <v>0</v>
      </c>
      <c r="AR330" s="141" t="s">
        <v>190</v>
      </c>
      <c r="AT330" s="141" t="s">
        <v>185</v>
      </c>
      <c r="AU330" s="141" t="s">
        <v>79</v>
      </c>
      <c r="AY330" s="16" t="s">
        <v>182</v>
      </c>
      <c r="BE330" s="142">
        <f t="shared" si="78"/>
        <v>0</v>
      </c>
      <c r="BF330" s="142">
        <f t="shared" si="79"/>
        <v>0</v>
      </c>
      <c r="BG330" s="142">
        <f t="shared" si="80"/>
        <v>0</v>
      </c>
      <c r="BH330" s="142">
        <f t="shared" si="81"/>
        <v>0</v>
      </c>
      <c r="BI330" s="142">
        <f t="shared" si="82"/>
        <v>0</v>
      </c>
      <c r="BJ330" s="16" t="s">
        <v>77</v>
      </c>
      <c r="BK330" s="142">
        <f t="shared" si="83"/>
        <v>0</v>
      </c>
      <c r="BL330" s="16" t="s">
        <v>190</v>
      </c>
      <c r="BM330" s="141" t="s">
        <v>4430</v>
      </c>
    </row>
    <row r="331" spans="2:65" s="1" customFormat="1" ht="16.5" customHeight="1">
      <c r="B331" s="31"/>
      <c r="C331" s="130" t="s">
        <v>1420</v>
      </c>
      <c r="D331" s="130" t="s">
        <v>185</v>
      </c>
      <c r="E331" s="131" t="s">
        <v>4431</v>
      </c>
      <c r="F331" s="132" t="s">
        <v>3980</v>
      </c>
      <c r="G331" s="133" t="s">
        <v>286</v>
      </c>
      <c r="H331" s="134">
        <v>2</v>
      </c>
      <c r="I331" s="135"/>
      <c r="J331" s="136">
        <f t="shared" si="74"/>
        <v>0</v>
      </c>
      <c r="K331" s="132" t="s">
        <v>287</v>
      </c>
      <c r="L331" s="31"/>
      <c r="M331" s="137" t="s">
        <v>19</v>
      </c>
      <c r="N331" s="138" t="s">
        <v>41</v>
      </c>
      <c r="P331" s="139">
        <f t="shared" si="75"/>
        <v>0</v>
      </c>
      <c r="Q331" s="139">
        <v>0</v>
      </c>
      <c r="R331" s="139">
        <f t="shared" si="76"/>
        <v>0</v>
      </c>
      <c r="S331" s="139">
        <v>0</v>
      </c>
      <c r="T331" s="140">
        <f t="shared" si="77"/>
        <v>0</v>
      </c>
      <c r="AR331" s="141" t="s">
        <v>190</v>
      </c>
      <c r="AT331" s="141" t="s">
        <v>185</v>
      </c>
      <c r="AU331" s="141" t="s">
        <v>79</v>
      </c>
      <c r="AY331" s="16" t="s">
        <v>182</v>
      </c>
      <c r="BE331" s="142">
        <f t="shared" si="78"/>
        <v>0</v>
      </c>
      <c r="BF331" s="142">
        <f t="shared" si="79"/>
        <v>0</v>
      </c>
      <c r="BG331" s="142">
        <f t="shared" si="80"/>
        <v>0</v>
      </c>
      <c r="BH331" s="142">
        <f t="shared" si="81"/>
        <v>0</v>
      </c>
      <c r="BI331" s="142">
        <f t="shared" si="82"/>
        <v>0</v>
      </c>
      <c r="BJ331" s="16" t="s">
        <v>77</v>
      </c>
      <c r="BK331" s="142">
        <f t="shared" si="83"/>
        <v>0</v>
      </c>
      <c r="BL331" s="16" t="s">
        <v>190</v>
      </c>
      <c r="BM331" s="141" t="s">
        <v>4432</v>
      </c>
    </row>
    <row r="332" spans="2:65" s="1" customFormat="1" ht="24.2" customHeight="1">
      <c r="B332" s="31"/>
      <c r="C332" s="130" t="s">
        <v>2561</v>
      </c>
      <c r="D332" s="130" t="s">
        <v>185</v>
      </c>
      <c r="E332" s="131" t="s">
        <v>4433</v>
      </c>
      <c r="F332" s="132" t="s">
        <v>4263</v>
      </c>
      <c r="G332" s="133" t="s">
        <v>286</v>
      </c>
      <c r="H332" s="134">
        <v>8</v>
      </c>
      <c r="I332" s="135"/>
      <c r="J332" s="136">
        <f t="shared" si="74"/>
        <v>0</v>
      </c>
      <c r="K332" s="132" t="s">
        <v>287</v>
      </c>
      <c r="L332" s="31"/>
      <c r="M332" s="137" t="s">
        <v>19</v>
      </c>
      <c r="N332" s="138" t="s">
        <v>41</v>
      </c>
      <c r="P332" s="139">
        <f t="shared" si="75"/>
        <v>0</v>
      </c>
      <c r="Q332" s="139">
        <v>0</v>
      </c>
      <c r="R332" s="139">
        <f t="shared" si="76"/>
        <v>0</v>
      </c>
      <c r="S332" s="139">
        <v>0</v>
      </c>
      <c r="T332" s="140">
        <f t="shared" si="77"/>
        <v>0</v>
      </c>
      <c r="AR332" s="141" t="s">
        <v>190</v>
      </c>
      <c r="AT332" s="141" t="s">
        <v>185</v>
      </c>
      <c r="AU332" s="141" t="s">
        <v>79</v>
      </c>
      <c r="AY332" s="16" t="s">
        <v>182</v>
      </c>
      <c r="BE332" s="142">
        <f t="shared" si="78"/>
        <v>0</v>
      </c>
      <c r="BF332" s="142">
        <f t="shared" si="79"/>
        <v>0</v>
      </c>
      <c r="BG332" s="142">
        <f t="shared" si="80"/>
        <v>0</v>
      </c>
      <c r="BH332" s="142">
        <f t="shared" si="81"/>
        <v>0</v>
      </c>
      <c r="BI332" s="142">
        <f t="shared" si="82"/>
        <v>0</v>
      </c>
      <c r="BJ332" s="16" t="s">
        <v>77</v>
      </c>
      <c r="BK332" s="142">
        <f t="shared" si="83"/>
        <v>0</v>
      </c>
      <c r="BL332" s="16" t="s">
        <v>190</v>
      </c>
      <c r="BM332" s="141" t="s">
        <v>4434</v>
      </c>
    </row>
    <row r="333" spans="2:65" s="1" customFormat="1" ht="16.5" customHeight="1">
      <c r="B333" s="31"/>
      <c r="C333" s="130" t="s">
        <v>2344</v>
      </c>
      <c r="D333" s="130" t="s">
        <v>185</v>
      </c>
      <c r="E333" s="131" t="s">
        <v>4435</v>
      </c>
      <c r="F333" s="132" t="s">
        <v>4436</v>
      </c>
      <c r="G333" s="133" t="s">
        <v>286</v>
      </c>
      <c r="H333" s="134">
        <v>8</v>
      </c>
      <c r="I333" s="135"/>
      <c r="J333" s="136">
        <f t="shared" si="74"/>
        <v>0</v>
      </c>
      <c r="K333" s="132" t="s">
        <v>287</v>
      </c>
      <c r="L333" s="31"/>
      <c r="M333" s="137" t="s">
        <v>19</v>
      </c>
      <c r="N333" s="138" t="s">
        <v>41</v>
      </c>
      <c r="P333" s="139">
        <f t="shared" si="75"/>
        <v>0</v>
      </c>
      <c r="Q333" s="139">
        <v>0</v>
      </c>
      <c r="R333" s="139">
        <f t="shared" si="76"/>
        <v>0</v>
      </c>
      <c r="S333" s="139">
        <v>0</v>
      </c>
      <c r="T333" s="140">
        <f t="shared" si="77"/>
        <v>0</v>
      </c>
      <c r="AR333" s="141" t="s">
        <v>190</v>
      </c>
      <c r="AT333" s="141" t="s">
        <v>185</v>
      </c>
      <c r="AU333" s="141" t="s">
        <v>79</v>
      </c>
      <c r="AY333" s="16" t="s">
        <v>182</v>
      </c>
      <c r="BE333" s="142">
        <f t="shared" si="78"/>
        <v>0</v>
      </c>
      <c r="BF333" s="142">
        <f t="shared" si="79"/>
        <v>0</v>
      </c>
      <c r="BG333" s="142">
        <f t="shared" si="80"/>
        <v>0</v>
      </c>
      <c r="BH333" s="142">
        <f t="shared" si="81"/>
        <v>0</v>
      </c>
      <c r="BI333" s="142">
        <f t="shared" si="82"/>
        <v>0</v>
      </c>
      <c r="BJ333" s="16" t="s">
        <v>77</v>
      </c>
      <c r="BK333" s="142">
        <f t="shared" si="83"/>
        <v>0</v>
      </c>
      <c r="BL333" s="16" t="s">
        <v>190</v>
      </c>
      <c r="BM333" s="141" t="s">
        <v>4437</v>
      </c>
    </row>
    <row r="334" spans="2:65" s="1" customFormat="1" ht="24.2" customHeight="1">
      <c r="B334" s="31"/>
      <c r="C334" s="130" t="s">
        <v>2570</v>
      </c>
      <c r="D334" s="130" t="s">
        <v>185</v>
      </c>
      <c r="E334" s="131" t="s">
        <v>4438</v>
      </c>
      <c r="F334" s="132" t="s">
        <v>4045</v>
      </c>
      <c r="G334" s="133" t="s">
        <v>286</v>
      </c>
      <c r="H334" s="134">
        <v>1</v>
      </c>
      <c r="I334" s="135"/>
      <c r="J334" s="136">
        <f t="shared" si="74"/>
        <v>0</v>
      </c>
      <c r="K334" s="132" t="s">
        <v>287</v>
      </c>
      <c r="L334" s="31"/>
      <c r="M334" s="137" t="s">
        <v>19</v>
      </c>
      <c r="N334" s="138" t="s">
        <v>41</v>
      </c>
      <c r="P334" s="139">
        <f t="shared" si="75"/>
        <v>0</v>
      </c>
      <c r="Q334" s="139">
        <v>0</v>
      </c>
      <c r="R334" s="139">
        <f t="shared" si="76"/>
        <v>0</v>
      </c>
      <c r="S334" s="139">
        <v>0</v>
      </c>
      <c r="T334" s="140">
        <f t="shared" si="77"/>
        <v>0</v>
      </c>
      <c r="AR334" s="141" t="s">
        <v>190</v>
      </c>
      <c r="AT334" s="141" t="s">
        <v>185</v>
      </c>
      <c r="AU334" s="141" t="s">
        <v>79</v>
      </c>
      <c r="AY334" s="16" t="s">
        <v>182</v>
      </c>
      <c r="BE334" s="142">
        <f t="shared" si="78"/>
        <v>0</v>
      </c>
      <c r="BF334" s="142">
        <f t="shared" si="79"/>
        <v>0</v>
      </c>
      <c r="BG334" s="142">
        <f t="shared" si="80"/>
        <v>0</v>
      </c>
      <c r="BH334" s="142">
        <f t="shared" si="81"/>
        <v>0</v>
      </c>
      <c r="BI334" s="142">
        <f t="shared" si="82"/>
        <v>0</v>
      </c>
      <c r="BJ334" s="16" t="s">
        <v>77</v>
      </c>
      <c r="BK334" s="142">
        <f t="shared" si="83"/>
        <v>0</v>
      </c>
      <c r="BL334" s="16" t="s">
        <v>190</v>
      </c>
      <c r="BM334" s="141" t="s">
        <v>4439</v>
      </c>
    </row>
    <row r="335" spans="2:65" s="1" customFormat="1" ht="16.5" customHeight="1">
      <c r="B335" s="31"/>
      <c r="C335" s="130" t="s">
        <v>2345</v>
      </c>
      <c r="D335" s="130" t="s">
        <v>185</v>
      </c>
      <c r="E335" s="131" t="s">
        <v>4440</v>
      </c>
      <c r="F335" s="132" t="s">
        <v>4436</v>
      </c>
      <c r="G335" s="133" t="s">
        <v>286</v>
      </c>
      <c r="H335" s="134">
        <v>1</v>
      </c>
      <c r="I335" s="135"/>
      <c r="J335" s="136">
        <f t="shared" si="74"/>
        <v>0</v>
      </c>
      <c r="K335" s="132" t="s">
        <v>287</v>
      </c>
      <c r="L335" s="31"/>
      <c r="M335" s="137" t="s">
        <v>19</v>
      </c>
      <c r="N335" s="138" t="s">
        <v>41</v>
      </c>
      <c r="P335" s="139">
        <f t="shared" si="75"/>
        <v>0</v>
      </c>
      <c r="Q335" s="139">
        <v>0</v>
      </c>
      <c r="R335" s="139">
        <f t="shared" si="76"/>
        <v>0</v>
      </c>
      <c r="S335" s="139">
        <v>0</v>
      </c>
      <c r="T335" s="140">
        <f t="shared" si="77"/>
        <v>0</v>
      </c>
      <c r="AR335" s="141" t="s">
        <v>190</v>
      </c>
      <c r="AT335" s="141" t="s">
        <v>185</v>
      </c>
      <c r="AU335" s="141" t="s">
        <v>79</v>
      </c>
      <c r="AY335" s="16" t="s">
        <v>182</v>
      </c>
      <c r="BE335" s="142">
        <f t="shared" si="78"/>
        <v>0</v>
      </c>
      <c r="BF335" s="142">
        <f t="shared" si="79"/>
        <v>0</v>
      </c>
      <c r="BG335" s="142">
        <f t="shared" si="80"/>
        <v>0</v>
      </c>
      <c r="BH335" s="142">
        <f t="shared" si="81"/>
        <v>0</v>
      </c>
      <c r="BI335" s="142">
        <f t="shared" si="82"/>
        <v>0</v>
      </c>
      <c r="BJ335" s="16" t="s">
        <v>77</v>
      </c>
      <c r="BK335" s="142">
        <f t="shared" si="83"/>
        <v>0</v>
      </c>
      <c r="BL335" s="16" t="s">
        <v>190</v>
      </c>
      <c r="BM335" s="141" t="s">
        <v>4441</v>
      </c>
    </row>
    <row r="336" spans="2:65" s="1" customFormat="1" ht="16.5" customHeight="1">
      <c r="B336" s="31"/>
      <c r="C336" s="130" t="s">
        <v>2577</v>
      </c>
      <c r="D336" s="130" t="s">
        <v>185</v>
      </c>
      <c r="E336" s="131" t="s">
        <v>4442</v>
      </c>
      <c r="F336" s="132" t="s">
        <v>4276</v>
      </c>
      <c r="G336" s="133" t="s">
        <v>286</v>
      </c>
      <c r="H336" s="134">
        <v>5</v>
      </c>
      <c r="I336" s="135"/>
      <c r="J336" s="136">
        <f t="shared" si="74"/>
        <v>0</v>
      </c>
      <c r="K336" s="132" t="s">
        <v>287</v>
      </c>
      <c r="L336" s="31"/>
      <c r="M336" s="137" t="s">
        <v>19</v>
      </c>
      <c r="N336" s="138" t="s">
        <v>41</v>
      </c>
      <c r="P336" s="139">
        <f t="shared" si="75"/>
        <v>0</v>
      </c>
      <c r="Q336" s="139">
        <v>0</v>
      </c>
      <c r="R336" s="139">
        <f t="shared" si="76"/>
        <v>0</v>
      </c>
      <c r="S336" s="139">
        <v>0</v>
      </c>
      <c r="T336" s="140">
        <f t="shared" si="77"/>
        <v>0</v>
      </c>
      <c r="AR336" s="141" t="s">
        <v>190</v>
      </c>
      <c r="AT336" s="141" t="s">
        <v>185</v>
      </c>
      <c r="AU336" s="141" t="s">
        <v>79</v>
      </c>
      <c r="AY336" s="16" t="s">
        <v>182</v>
      </c>
      <c r="BE336" s="142">
        <f t="shared" si="78"/>
        <v>0</v>
      </c>
      <c r="BF336" s="142">
        <f t="shared" si="79"/>
        <v>0</v>
      </c>
      <c r="BG336" s="142">
        <f t="shared" si="80"/>
        <v>0</v>
      </c>
      <c r="BH336" s="142">
        <f t="shared" si="81"/>
        <v>0</v>
      </c>
      <c r="BI336" s="142">
        <f t="shared" si="82"/>
        <v>0</v>
      </c>
      <c r="BJ336" s="16" t="s">
        <v>77</v>
      </c>
      <c r="BK336" s="142">
        <f t="shared" si="83"/>
        <v>0</v>
      </c>
      <c r="BL336" s="16" t="s">
        <v>190</v>
      </c>
      <c r="BM336" s="141" t="s">
        <v>4443</v>
      </c>
    </row>
    <row r="337" spans="2:65" s="1" customFormat="1" ht="16.5" customHeight="1">
      <c r="B337" s="31"/>
      <c r="C337" s="130" t="s">
        <v>2348</v>
      </c>
      <c r="D337" s="130" t="s">
        <v>185</v>
      </c>
      <c r="E337" s="131" t="s">
        <v>4444</v>
      </c>
      <c r="F337" s="132" t="s">
        <v>4279</v>
      </c>
      <c r="G337" s="133" t="s">
        <v>286</v>
      </c>
      <c r="H337" s="134">
        <v>5</v>
      </c>
      <c r="I337" s="135"/>
      <c r="J337" s="136">
        <f t="shared" si="74"/>
        <v>0</v>
      </c>
      <c r="K337" s="132" t="s">
        <v>287</v>
      </c>
      <c r="L337" s="31"/>
      <c r="M337" s="137" t="s">
        <v>19</v>
      </c>
      <c r="N337" s="138" t="s">
        <v>41</v>
      </c>
      <c r="P337" s="139">
        <f t="shared" si="75"/>
        <v>0</v>
      </c>
      <c r="Q337" s="139">
        <v>0</v>
      </c>
      <c r="R337" s="139">
        <f t="shared" si="76"/>
        <v>0</v>
      </c>
      <c r="S337" s="139">
        <v>0</v>
      </c>
      <c r="T337" s="140">
        <f t="shared" si="77"/>
        <v>0</v>
      </c>
      <c r="AR337" s="141" t="s">
        <v>190</v>
      </c>
      <c r="AT337" s="141" t="s">
        <v>185</v>
      </c>
      <c r="AU337" s="141" t="s">
        <v>79</v>
      </c>
      <c r="AY337" s="16" t="s">
        <v>182</v>
      </c>
      <c r="BE337" s="142">
        <f t="shared" si="78"/>
        <v>0</v>
      </c>
      <c r="BF337" s="142">
        <f t="shared" si="79"/>
        <v>0</v>
      </c>
      <c r="BG337" s="142">
        <f t="shared" si="80"/>
        <v>0</v>
      </c>
      <c r="BH337" s="142">
        <f t="shared" si="81"/>
        <v>0</v>
      </c>
      <c r="BI337" s="142">
        <f t="shared" si="82"/>
        <v>0</v>
      </c>
      <c r="BJ337" s="16" t="s">
        <v>77</v>
      </c>
      <c r="BK337" s="142">
        <f t="shared" si="83"/>
        <v>0</v>
      </c>
      <c r="BL337" s="16" t="s">
        <v>190</v>
      </c>
      <c r="BM337" s="141" t="s">
        <v>4445</v>
      </c>
    </row>
    <row r="338" spans="2:65" s="1" customFormat="1" ht="16.5" customHeight="1">
      <c r="B338" s="31"/>
      <c r="C338" s="130" t="s">
        <v>2584</v>
      </c>
      <c r="D338" s="130" t="s">
        <v>185</v>
      </c>
      <c r="E338" s="131" t="s">
        <v>4446</v>
      </c>
      <c r="F338" s="132" t="s">
        <v>4282</v>
      </c>
      <c r="G338" s="133" t="s">
        <v>286</v>
      </c>
      <c r="H338" s="134">
        <v>2</v>
      </c>
      <c r="I338" s="135"/>
      <c r="J338" s="136">
        <f t="shared" si="74"/>
        <v>0</v>
      </c>
      <c r="K338" s="132" t="s">
        <v>287</v>
      </c>
      <c r="L338" s="31"/>
      <c r="M338" s="137" t="s">
        <v>19</v>
      </c>
      <c r="N338" s="138" t="s">
        <v>41</v>
      </c>
      <c r="P338" s="139">
        <f t="shared" si="75"/>
        <v>0</v>
      </c>
      <c r="Q338" s="139">
        <v>0</v>
      </c>
      <c r="R338" s="139">
        <f t="shared" si="76"/>
        <v>0</v>
      </c>
      <c r="S338" s="139">
        <v>0</v>
      </c>
      <c r="T338" s="140">
        <f t="shared" si="77"/>
        <v>0</v>
      </c>
      <c r="AR338" s="141" t="s">
        <v>190</v>
      </c>
      <c r="AT338" s="141" t="s">
        <v>185</v>
      </c>
      <c r="AU338" s="141" t="s">
        <v>79</v>
      </c>
      <c r="AY338" s="16" t="s">
        <v>182</v>
      </c>
      <c r="BE338" s="142">
        <f t="shared" si="78"/>
        <v>0</v>
      </c>
      <c r="BF338" s="142">
        <f t="shared" si="79"/>
        <v>0</v>
      </c>
      <c r="BG338" s="142">
        <f t="shared" si="80"/>
        <v>0</v>
      </c>
      <c r="BH338" s="142">
        <f t="shared" si="81"/>
        <v>0</v>
      </c>
      <c r="BI338" s="142">
        <f t="shared" si="82"/>
        <v>0</v>
      </c>
      <c r="BJ338" s="16" t="s">
        <v>77</v>
      </c>
      <c r="BK338" s="142">
        <f t="shared" si="83"/>
        <v>0</v>
      </c>
      <c r="BL338" s="16" t="s">
        <v>190</v>
      </c>
      <c r="BM338" s="141" t="s">
        <v>4447</v>
      </c>
    </row>
    <row r="339" spans="2:65" s="1" customFormat="1" ht="16.5" customHeight="1">
      <c r="B339" s="31"/>
      <c r="C339" s="130" t="s">
        <v>2351</v>
      </c>
      <c r="D339" s="130" t="s">
        <v>185</v>
      </c>
      <c r="E339" s="131" t="s">
        <v>4448</v>
      </c>
      <c r="F339" s="132" t="s">
        <v>4279</v>
      </c>
      <c r="G339" s="133" t="s">
        <v>286</v>
      </c>
      <c r="H339" s="134">
        <v>2</v>
      </c>
      <c r="I339" s="135"/>
      <c r="J339" s="136">
        <f t="shared" si="74"/>
        <v>0</v>
      </c>
      <c r="K339" s="132" t="s">
        <v>287</v>
      </c>
      <c r="L339" s="31"/>
      <c r="M339" s="137" t="s">
        <v>19</v>
      </c>
      <c r="N339" s="138" t="s">
        <v>41</v>
      </c>
      <c r="P339" s="139">
        <f t="shared" si="75"/>
        <v>0</v>
      </c>
      <c r="Q339" s="139">
        <v>0</v>
      </c>
      <c r="R339" s="139">
        <f t="shared" si="76"/>
        <v>0</v>
      </c>
      <c r="S339" s="139">
        <v>0</v>
      </c>
      <c r="T339" s="140">
        <f t="shared" si="77"/>
        <v>0</v>
      </c>
      <c r="AR339" s="141" t="s">
        <v>190</v>
      </c>
      <c r="AT339" s="141" t="s">
        <v>185</v>
      </c>
      <c r="AU339" s="141" t="s">
        <v>79</v>
      </c>
      <c r="AY339" s="16" t="s">
        <v>182</v>
      </c>
      <c r="BE339" s="142">
        <f t="shared" si="78"/>
        <v>0</v>
      </c>
      <c r="BF339" s="142">
        <f t="shared" si="79"/>
        <v>0</v>
      </c>
      <c r="BG339" s="142">
        <f t="shared" si="80"/>
        <v>0</v>
      </c>
      <c r="BH339" s="142">
        <f t="shared" si="81"/>
        <v>0</v>
      </c>
      <c r="BI339" s="142">
        <f t="shared" si="82"/>
        <v>0</v>
      </c>
      <c r="BJ339" s="16" t="s">
        <v>77</v>
      </c>
      <c r="BK339" s="142">
        <f t="shared" si="83"/>
        <v>0</v>
      </c>
      <c r="BL339" s="16" t="s">
        <v>190</v>
      </c>
      <c r="BM339" s="141" t="s">
        <v>4449</v>
      </c>
    </row>
    <row r="340" spans="2:65" s="1" customFormat="1" ht="24.2" customHeight="1">
      <c r="B340" s="31"/>
      <c r="C340" s="130" t="s">
        <v>2591</v>
      </c>
      <c r="D340" s="130" t="s">
        <v>185</v>
      </c>
      <c r="E340" s="131" t="s">
        <v>4450</v>
      </c>
      <c r="F340" s="132" t="s">
        <v>4292</v>
      </c>
      <c r="G340" s="133" t="s">
        <v>286</v>
      </c>
      <c r="H340" s="134">
        <v>2</v>
      </c>
      <c r="I340" s="135"/>
      <c r="J340" s="136">
        <f t="shared" si="74"/>
        <v>0</v>
      </c>
      <c r="K340" s="132" t="s">
        <v>287</v>
      </c>
      <c r="L340" s="31"/>
      <c r="M340" s="137" t="s">
        <v>19</v>
      </c>
      <c r="N340" s="138" t="s">
        <v>41</v>
      </c>
      <c r="P340" s="139">
        <f t="shared" si="75"/>
        <v>0</v>
      </c>
      <c r="Q340" s="139">
        <v>0</v>
      </c>
      <c r="R340" s="139">
        <f t="shared" si="76"/>
        <v>0</v>
      </c>
      <c r="S340" s="139">
        <v>0</v>
      </c>
      <c r="T340" s="140">
        <f t="shared" si="77"/>
        <v>0</v>
      </c>
      <c r="AR340" s="141" t="s">
        <v>190</v>
      </c>
      <c r="AT340" s="141" t="s">
        <v>185</v>
      </c>
      <c r="AU340" s="141" t="s">
        <v>79</v>
      </c>
      <c r="AY340" s="16" t="s">
        <v>182</v>
      </c>
      <c r="BE340" s="142">
        <f t="shared" si="78"/>
        <v>0</v>
      </c>
      <c r="BF340" s="142">
        <f t="shared" si="79"/>
        <v>0</v>
      </c>
      <c r="BG340" s="142">
        <f t="shared" si="80"/>
        <v>0</v>
      </c>
      <c r="BH340" s="142">
        <f t="shared" si="81"/>
        <v>0</v>
      </c>
      <c r="BI340" s="142">
        <f t="shared" si="82"/>
        <v>0</v>
      </c>
      <c r="BJ340" s="16" t="s">
        <v>77</v>
      </c>
      <c r="BK340" s="142">
        <f t="shared" si="83"/>
        <v>0</v>
      </c>
      <c r="BL340" s="16" t="s">
        <v>190</v>
      </c>
      <c r="BM340" s="141" t="s">
        <v>4451</v>
      </c>
    </row>
    <row r="341" spans="2:65" s="1" customFormat="1" ht="16.5" customHeight="1">
      <c r="B341" s="31"/>
      <c r="C341" s="130" t="s">
        <v>2354</v>
      </c>
      <c r="D341" s="130" t="s">
        <v>185</v>
      </c>
      <c r="E341" s="131" t="s">
        <v>4452</v>
      </c>
      <c r="F341" s="132" t="s">
        <v>4059</v>
      </c>
      <c r="G341" s="133" t="s">
        <v>286</v>
      </c>
      <c r="H341" s="134">
        <v>2</v>
      </c>
      <c r="I341" s="135"/>
      <c r="J341" s="136">
        <f t="shared" si="74"/>
        <v>0</v>
      </c>
      <c r="K341" s="132" t="s">
        <v>287</v>
      </c>
      <c r="L341" s="31"/>
      <c r="M341" s="137" t="s">
        <v>19</v>
      </c>
      <c r="N341" s="138" t="s">
        <v>41</v>
      </c>
      <c r="P341" s="139">
        <f t="shared" si="75"/>
        <v>0</v>
      </c>
      <c r="Q341" s="139">
        <v>0</v>
      </c>
      <c r="R341" s="139">
        <f t="shared" si="76"/>
        <v>0</v>
      </c>
      <c r="S341" s="139">
        <v>0</v>
      </c>
      <c r="T341" s="140">
        <f t="shared" si="77"/>
        <v>0</v>
      </c>
      <c r="AR341" s="141" t="s">
        <v>190</v>
      </c>
      <c r="AT341" s="141" t="s">
        <v>185</v>
      </c>
      <c r="AU341" s="141" t="s">
        <v>79</v>
      </c>
      <c r="AY341" s="16" t="s">
        <v>182</v>
      </c>
      <c r="BE341" s="142">
        <f t="shared" si="78"/>
        <v>0</v>
      </c>
      <c r="BF341" s="142">
        <f t="shared" si="79"/>
        <v>0</v>
      </c>
      <c r="BG341" s="142">
        <f t="shared" si="80"/>
        <v>0</v>
      </c>
      <c r="BH341" s="142">
        <f t="shared" si="81"/>
        <v>0</v>
      </c>
      <c r="BI341" s="142">
        <f t="shared" si="82"/>
        <v>0</v>
      </c>
      <c r="BJ341" s="16" t="s">
        <v>77</v>
      </c>
      <c r="BK341" s="142">
        <f t="shared" si="83"/>
        <v>0</v>
      </c>
      <c r="BL341" s="16" t="s">
        <v>190</v>
      </c>
      <c r="BM341" s="141" t="s">
        <v>4453</v>
      </c>
    </row>
    <row r="342" spans="2:65" s="1" customFormat="1" ht="24.2" customHeight="1">
      <c r="B342" s="31"/>
      <c r="C342" s="130" t="s">
        <v>2598</v>
      </c>
      <c r="D342" s="130" t="s">
        <v>185</v>
      </c>
      <c r="E342" s="131" t="s">
        <v>4454</v>
      </c>
      <c r="F342" s="132" t="s">
        <v>4292</v>
      </c>
      <c r="G342" s="133" t="s">
        <v>286</v>
      </c>
      <c r="H342" s="134">
        <v>2</v>
      </c>
      <c r="I342" s="135"/>
      <c r="J342" s="136">
        <f t="shared" si="74"/>
        <v>0</v>
      </c>
      <c r="K342" s="132" t="s">
        <v>287</v>
      </c>
      <c r="L342" s="31"/>
      <c r="M342" s="137" t="s">
        <v>19</v>
      </c>
      <c r="N342" s="138" t="s">
        <v>41</v>
      </c>
      <c r="P342" s="139">
        <f t="shared" si="75"/>
        <v>0</v>
      </c>
      <c r="Q342" s="139">
        <v>0</v>
      </c>
      <c r="R342" s="139">
        <f t="shared" si="76"/>
        <v>0</v>
      </c>
      <c r="S342" s="139">
        <v>0</v>
      </c>
      <c r="T342" s="140">
        <f t="shared" si="77"/>
        <v>0</v>
      </c>
      <c r="AR342" s="141" t="s">
        <v>190</v>
      </c>
      <c r="AT342" s="141" t="s">
        <v>185</v>
      </c>
      <c r="AU342" s="141" t="s">
        <v>79</v>
      </c>
      <c r="AY342" s="16" t="s">
        <v>182</v>
      </c>
      <c r="BE342" s="142">
        <f t="shared" si="78"/>
        <v>0</v>
      </c>
      <c r="BF342" s="142">
        <f t="shared" si="79"/>
        <v>0</v>
      </c>
      <c r="BG342" s="142">
        <f t="shared" si="80"/>
        <v>0</v>
      </c>
      <c r="BH342" s="142">
        <f t="shared" si="81"/>
        <v>0</v>
      </c>
      <c r="BI342" s="142">
        <f t="shared" si="82"/>
        <v>0</v>
      </c>
      <c r="BJ342" s="16" t="s">
        <v>77</v>
      </c>
      <c r="BK342" s="142">
        <f t="shared" si="83"/>
        <v>0</v>
      </c>
      <c r="BL342" s="16" t="s">
        <v>190</v>
      </c>
      <c r="BM342" s="141" t="s">
        <v>4455</v>
      </c>
    </row>
    <row r="343" spans="2:65" s="1" customFormat="1" ht="16.5" customHeight="1">
      <c r="B343" s="31"/>
      <c r="C343" s="130" t="s">
        <v>2357</v>
      </c>
      <c r="D343" s="130" t="s">
        <v>185</v>
      </c>
      <c r="E343" s="131" t="s">
        <v>4456</v>
      </c>
      <c r="F343" s="132" t="s">
        <v>4059</v>
      </c>
      <c r="G343" s="133" t="s">
        <v>286</v>
      </c>
      <c r="H343" s="134">
        <v>2</v>
      </c>
      <c r="I343" s="135"/>
      <c r="J343" s="136">
        <f t="shared" si="74"/>
        <v>0</v>
      </c>
      <c r="K343" s="132" t="s">
        <v>287</v>
      </c>
      <c r="L343" s="31"/>
      <c r="M343" s="137" t="s">
        <v>19</v>
      </c>
      <c r="N343" s="138" t="s">
        <v>41</v>
      </c>
      <c r="P343" s="139">
        <f t="shared" si="75"/>
        <v>0</v>
      </c>
      <c r="Q343" s="139">
        <v>0</v>
      </c>
      <c r="R343" s="139">
        <f t="shared" si="76"/>
        <v>0</v>
      </c>
      <c r="S343" s="139">
        <v>0</v>
      </c>
      <c r="T343" s="140">
        <f t="shared" si="77"/>
        <v>0</v>
      </c>
      <c r="AR343" s="141" t="s">
        <v>190</v>
      </c>
      <c r="AT343" s="141" t="s">
        <v>185</v>
      </c>
      <c r="AU343" s="141" t="s">
        <v>79</v>
      </c>
      <c r="AY343" s="16" t="s">
        <v>182</v>
      </c>
      <c r="BE343" s="142">
        <f t="shared" si="78"/>
        <v>0</v>
      </c>
      <c r="BF343" s="142">
        <f t="shared" si="79"/>
        <v>0</v>
      </c>
      <c r="BG343" s="142">
        <f t="shared" si="80"/>
        <v>0</v>
      </c>
      <c r="BH343" s="142">
        <f t="shared" si="81"/>
        <v>0</v>
      </c>
      <c r="BI343" s="142">
        <f t="shared" si="82"/>
        <v>0</v>
      </c>
      <c r="BJ343" s="16" t="s">
        <v>77</v>
      </c>
      <c r="BK343" s="142">
        <f t="shared" si="83"/>
        <v>0</v>
      </c>
      <c r="BL343" s="16" t="s">
        <v>190</v>
      </c>
      <c r="BM343" s="141" t="s">
        <v>4457</v>
      </c>
    </row>
    <row r="344" spans="2:65" s="1" customFormat="1" ht="24.2" customHeight="1">
      <c r="B344" s="31"/>
      <c r="C344" s="130" t="s">
        <v>2605</v>
      </c>
      <c r="D344" s="130" t="s">
        <v>185</v>
      </c>
      <c r="E344" s="131" t="s">
        <v>4458</v>
      </c>
      <c r="F344" s="132" t="s">
        <v>4297</v>
      </c>
      <c r="G344" s="133" t="s">
        <v>286</v>
      </c>
      <c r="H344" s="134">
        <v>2</v>
      </c>
      <c r="I344" s="135"/>
      <c r="J344" s="136">
        <f t="shared" si="74"/>
        <v>0</v>
      </c>
      <c r="K344" s="132" t="s">
        <v>287</v>
      </c>
      <c r="L344" s="31"/>
      <c r="M344" s="137" t="s">
        <v>19</v>
      </c>
      <c r="N344" s="138" t="s">
        <v>41</v>
      </c>
      <c r="P344" s="139">
        <f t="shared" si="75"/>
        <v>0</v>
      </c>
      <c r="Q344" s="139">
        <v>0</v>
      </c>
      <c r="R344" s="139">
        <f t="shared" si="76"/>
        <v>0</v>
      </c>
      <c r="S344" s="139">
        <v>0</v>
      </c>
      <c r="T344" s="140">
        <f t="shared" si="77"/>
        <v>0</v>
      </c>
      <c r="AR344" s="141" t="s">
        <v>190</v>
      </c>
      <c r="AT344" s="141" t="s">
        <v>185</v>
      </c>
      <c r="AU344" s="141" t="s">
        <v>79</v>
      </c>
      <c r="AY344" s="16" t="s">
        <v>182</v>
      </c>
      <c r="BE344" s="142">
        <f t="shared" si="78"/>
        <v>0</v>
      </c>
      <c r="BF344" s="142">
        <f t="shared" si="79"/>
        <v>0</v>
      </c>
      <c r="BG344" s="142">
        <f t="shared" si="80"/>
        <v>0</v>
      </c>
      <c r="BH344" s="142">
        <f t="shared" si="81"/>
        <v>0</v>
      </c>
      <c r="BI344" s="142">
        <f t="shared" si="82"/>
        <v>0</v>
      </c>
      <c r="BJ344" s="16" t="s">
        <v>77</v>
      </c>
      <c r="BK344" s="142">
        <f t="shared" si="83"/>
        <v>0</v>
      </c>
      <c r="BL344" s="16" t="s">
        <v>190</v>
      </c>
      <c r="BM344" s="141" t="s">
        <v>4459</v>
      </c>
    </row>
    <row r="345" spans="2:65" s="1" customFormat="1" ht="16.5" customHeight="1">
      <c r="B345" s="31"/>
      <c r="C345" s="130" t="s">
        <v>2360</v>
      </c>
      <c r="D345" s="130" t="s">
        <v>185</v>
      </c>
      <c r="E345" s="131" t="s">
        <v>4460</v>
      </c>
      <c r="F345" s="132" t="s">
        <v>4059</v>
      </c>
      <c r="G345" s="133" t="s">
        <v>286</v>
      </c>
      <c r="H345" s="134">
        <v>2</v>
      </c>
      <c r="I345" s="135"/>
      <c r="J345" s="136">
        <f t="shared" si="74"/>
        <v>0</v>
      </c>
      <c r="K345" s="132" t="s">
        <v>287</v>
      </c>
      <c r="L345" s="31"/>
      <c r="M345" s="137" t="s">
        <v>19</v>
      </c>
      <c r="N345" s="138" t="s">
        <v>41</v>
      </c>
      <c r="P345" s="139">
        <f t="shared" si="75"/>
        <v>0</v>
      </c>
      <c r="Q345" s="139">
        <v>0</v>
      </c>
      <c r="R345" s="139">
        <f t="shared" si="76"/>
        <v>0</v>
      </c>
      <c r="S345" s="139">
        <v>0</v>
      </c>
      <c r="T345" s="140">
        <f t="shared" si="77"/>
        <v>0</v>
      </c>
      <c r="AR345" s="141" t="s">
        <v>190</v>
      </c>
      <c r="AT345" s="141" t="s">
        <v>185</v>
      </c>
      <c r="AU345" s="141" t="s">
        <v>79</v>
      </c>
      <c r="AY345" s="16" t="s">
        <v>182</v>
      </c>
      <c r="BE345" s="142">
        <f t="shared" si="78"/>
        <v>0</v>
      </c>
      <c r="BF345" s="142">
        <f t="shared" si="79"/>
        <v>0</v>
      </c>
      <c r="BG345" s="142">
        <f t="shared" si="80"/>
        <v>0</v>
      </c>
      <c r="BH345" s="142">
        <f t="shared" si="81"/>
        <v>0</v>
      </c>
      <c r="BI345" s="142">
        <f t="shared" si="82"/>
        <v>0</v>
      </c>
      <c r="BJ345" s="16" t="s">
        <v>77</v>
      </c>
      <c r="BK345" s="142">
        <f t="shared" si="83"/>
        <v>0</v>
      </c>
      <c r="BL345" s="16" t="s">
        <v>190</v>
      </c>
      <c r="BM345" s="141" t="s">
        <v>4461</v>
      </c>
    </row>
    <row r="346" spans="2:63" s="11" customFormat="1" ht="20.85" customHeight="1">
      <c r="B346" s="118"/>
      <c r="D346" s="119" t="s">
        <v>69</v>
      </c>
      <c r="E346" s="128" t="s">
        <v>4462</v>
      </c>
      <c r="F346" s="128" t="s">
        <v>4091</v>
      </c>
      <c r="I346" s="121"/>
      <c r="J346" s="129">
        <f>BK346</f>
        <v>0</v>
      </c>
      <c r="L346" s="118"/>
      <c r="M346" s="123"/>
      <c r="P346" s="124">
        <f>SUM(P347:P350)</f>
        <v>0</v>
      </c>
      <c r="R346" s="124">
        <f>SUM(R347:R350)</f>
        <v>0</v>
      </c>
      <c r="T346" s="125">
        <f>SUM(T347:T350)</f>
        <v>0</v>
      </c>
      <c r="AR346" s="119" t="s">
        <v>77</v>
      </c>
      <c r="AT346" s="126" t="s">
        <v>69</v>
      </c>
      <c r="AU346" s="126" t="s">
        <v>79</v>
      </c>
      <c r="AY346" s="119" t="s">
        <v>182</v>
      </c>
      <c r="BK346" s="127">
        <f>SUM(BK347:BK350)</f>
        <v>0</v>
      </c>
    </row>
    <row r="347" spans="2:65" s="1" customFormat="1" ht="16.5" customHeight="1">
      <c r="B347" s="31"/>
      <c r="C347" s="130" t="s">
        <v>2610</v>
      </c>
      <c r="D347" s="130" t="s">
        <v>185</v>
      </c>
      <c r="E347" s="131" t="s">
        <v>4463</v>
      </c>
      <c r="F347" s="132" t="s">
        <v>4103</v>
      </c>
      <c r="G347" s="133" t="s">
        <v>1149</v>
      </c>
      <c r="H347" s="134">
        <v>1</v>
      </c>
      <c r="I347" s="135"/>
      <c r="J347" s="136">
        <f>ROUND(I347*H347,2)</f>
        <v>0</v>
      </c>
      <c r="K347" s="132" t="s">
        <v>287</v>
      </c>
      <c r="L347" s="31"/>
      <c r="M347" s="137" t="s">
        <v>19</v>
      </c>
      <c r="N347" s="138" t="s">
        <v>41</v>
      </c>
      <c r="P347" s="139">
        <f>O347*H347</f>
        <v>0</v>
      </c>
      <c r="Q347" s="139">
        <v>0</v>
      </c>
      <c r="R347" s="139">
        <f>Q347*H347</f>
        <v>0</v>
      </c>
      <c r="S347" s="139">
        <v>0</v>
      </c>
      <c r="T347" s="140">
        <f>S347*H347</f>
        <v>0</v>
      </c>
      <c r="AR347" s="141" t="s">
        <v>190</v>
      </c>
      <c r="AT347" s="141" t="s">
        <v>185</v>
      </c>
      <c r="AU347" s="141" t="s">
        <v>118</v>
      </c>
      <c r="AY347" s="16" t="s">
        <v>182</v>
      </c>
      <c r="BE347" s="142">
        <f>IF(N347="základní",J347,0)</f>
        <v>0</v>
      </c>
      <c r="BF347" s="142">
        <f>IF(N347="snížená",J347,0)</f>
        <v>0</v>
      </c>
      <c r="BG347" s="142">
        <f>IF(N347="zákl. přenesená",J347,0)</f>
        <v>0</v>
      </c>
      <c r="BH347" s="142">
        <f>IF(N347="sníž. přenesená",J347,0)</f>
        <v>0</v>
      </c>
      <c r="BI347" s="142">
        <f>IF(N347="nulová",J347,0)</f>
        <v>0</v>
      </c>
      <c r="BJ347" s="16" t="s">
        <v>77</v>
      </c>
      <c r="BK347" s="142">
        <f>ROUND(I347*H347,2)</f>
        <v>0</v>
      </c>
      <c r="BL347" s="16" t="s">
        <v>190</v>
      </c>
      <c r="BM347" s="141" t="s">
        <v>4464</v>
      </c>
    </row>
    <row r="348" spans="2:65" s="1" customFormat="1" ht="16.5" customHeight="1">
      <c r="B348" s="31"/>
      <c r="C348" s="130" t="s">
        <v>2363</v>
      </c>
      <c r="D348" s="130" t="s">
        <v>185</v>
      </c>
      <c r="E348" s="131" t="s">
        <v>4465</v>
      </c>
      <c r="F348" s="132" t="s">
        <v>4083</v>
      </c>
      <c r="G348" s="133" t="s">
        <v>1149</v>
      </c>
      <c r="H348" s="134">
        <v>1</v>
      </c>
      <c r="I348" s="135"/>
      <c r="J348" s="136">
        <f>ROUND(I348*H348,2)</f>
        <v>0</v>
      </c>
      <c r="K348" s="132" t="s">
        <v>287</v>
      </c>
      <c r="L348" s="31"/>
      <c r="M348" s="137" t="s">
        <v>19</v>
      </c>
      <c r="N348" s="138" t="s">
        <v>41</v>
      </c>
      <c r="P348" s="139">
        <f>O348*H348</f>
        <v>0</v>
      </c>
      <c r="Q348" s="139">
        <v>0</v>
      </c>
      <c r="R348" s="139">
        <f>Q348*H348</f>
        <v>0</v>
      </c>
      <c r="S348" s="139">
        <v>0</v>
      </c>
      <c r="T348" s="140">
        <f>S348*H348</f>
        <v>0</v>
      </c>
      <c r="AR348" s="141" t="s">
        <v>190</v>
      </c>
      <c r="AT348" s="141" t="s">
        <v>185</v>
      </c>
      <c r="AU348" s="141" t="s">
        <v>118</v>
      </c>
      <c r="AY348" s="16" t="s">
        <v>182</v>
      </c>
      <c r="BE348" s="142">
        <f>IF(N348="základní",J348,0)</f>
        <v>0</v>
      </c>
      <c r="BF348" s="142">
        <f>IF(N348="snížená",J348,0)</f>
        <v>0</v>
      </c>
      <c r="BG348" s="142">
        <f>IF(N348="zákl. přenesená",J348,0)</f>
        <v>0</v>
      </c>
      <c r="BH348" s="142">
        <f>IF(N348="sníž. přenesená",J348,0)</f>
        <v>0</v>
      </c>
      <c r="BI348" s="142">
        <f>IF(N348="nulová",J348,0)</f>
        <v>0</v>
      </c>
      <c r="BJ348" s="16" t="s">
        <v>77</v>
      </c>
      <c r="BK348" s="142">
        <f>ROUND(I348*H348,2)</f>
        <v>0</v>
      </c>
      <c r="BL348" s="16" t="s">
        <v>190</v>
      </c>
      <c r="BM348" s="141" t="s">
        <v>4466</v>
      </c>
    </row>
    <row r="349" spans="2:65" s="1" customFormat="1" ht="16.5" customHeight="1">
      <c r="B349" s="31"/>
      <c r="C349" s="130" t="s">
        <v>2617</v>
      </c>
      <c r="D349" s="130" t="s">
        <v>185</v>
      </c>
      <c r="E349" s="131" t="s">
        <v>4467</v>
      </c>
      <c r="F349" s="132" t="s">
        <v>4108</v>
      </c>
      <c r="G349" s="133" t="s">
        <v>1149</v>
      </c>
      <c r="H349" s="134">
        <v>0.5</v>
      </c>
      <c r="I349" s="135"/>
      <c r="J349" s="136">
        <f>ROUND(I349*H349,2)</f>
        <v>0</v>
      </c>
      <c r="K349" s="132" t="s">
        <v>287</v>
      </c>
      <c r="L349" s="31"/>
      <c r="M349" s="137" t="s">
        <v>19</v>
      </c>
      <c r="N349" s="138" t="s">
        <v>41</v>
      </c>
      <c r="P349" s="139">
        <f>O349*H349</f>
        <v>0</v>
      </c>
      <c r="Q349" s="139">
        <v>0</v>
      </c>
      <c r="R349" s="139">
        <f>Q349*H349</f>
        <v>0</v>
      </c>
      <c r="S349" s="139">
        <v>0</v>
      </c>
      <c r="T349" s="140">
        <f>S349*H349</f>
        <v>0</v>
      </c>
      <c r="AR349" s="141" t="s">
        <v>190</v>
      </c>
      <c r="AT349" s="141" t="s">
        <v>185</v>
      </c>
      <c r="AU349" s="141" t="s">
        <v>118</v>
      </c>
      <c r="AY349" s="16" t="s">
        <v>182</v>
      </c>
      <c r="BE349" s="142">
        <f>IF(N349="základní",J349,0)</f>
        <v>0</v>
      </c>
      <c r="BF349" s="142">
        <f>IF(N349="snížená",J349,0)</f>
        <v>0</v>
      </c>
      <c r="BG349" s="142">
        <f>IF(N349="zákl. přenesená",J349,0)</f>
        <v>0</v>
      </c>
      <c r="BH349" s="142">
        <f>IF(N349="sníž. přenesená",J349,0)</f>
        <v>0</v>
      </c>
      <c r="BI349" s="142">
        <f>IF(N349="nulová",J349,0)</f>
        <v>0</v>
      </c>
      <c r="BJ349" s="16" t="s">
        <v>77</v>
      </c>
      <c r="BK349" s="142">
        <f>ROUND(I349*H349,2)</f>
        <v>0</v>
      </c>
      <c r="BL349" s="16" t="s">
        <v>190</v>
      </c>
      <c r="BM349" s="141" t="s">
        <v>4468</v>
      </c>
    </row>
    <row r="350" spans="2:65" s="1" customFormat="1" ht="16.5" customHeight="1">
      <c r="B350" s="31"/>
      <c r="C350" s="130" t="s">
        <v>2366</v>
      </c>
      <c r="D350" s="130" t="s">
        <v>185</v>
      </c>
      <c r="E350" s="131" t="s">
        <v>4469</v>
      </c>
      <c r="F350" s="132" t="s">
        <v>4083</v>
      </c>
      <c r="G350" s="133" t="s">
        <v>1149</v>
      </c>
      <c r="H350" s="134">
        <v>0.5</v>
      </c>
      <c r="I350" s="135"/>
      <c r="J350" s="136">
        <f>ROUND(I350*H350,2)</f>
        <v>0</v>
      </c>
      <c r="K350" s="132" t="s">
        <v>287</v>
      </c>
      <c r="L350" s="31"/>
      <c r="M350" s="137" t="s">
        <v>19</v>
      </c>
      <c r="N350" s="138" t="s">
        <v>41</v>
      </c>
      <c r="P350" s="139">
        <f>O350*H350</f>
        <v>0</v>
      </c>
      <c r="Q350" s="139">
        <v>0</v>
      </c>
      <c r="R350" s="139">
        <f>Q350*H350</f>
        <v>0</v>
      </c>
      <c r="S350" s="139">
        <v>0</v>
      </c>
      <c r="T350" s="140">
        <f>S350*H350</f>
        <v>0</v>
      </c>
      <c r="AR350" s="141" t="s">
        <v>190</v>
      </c>
      <c r="AT350" s="141" t="s">
        <v>185</v>
      </c>
      <c r="AU350" s="141" t="s">
        <v>118</v>
      </c>
      <c r="AY350" s="16" t="s">
        <v>182</v>
      </c>
      <c r="BE350" s="142">
        <f>IF(N350="základní",J350,0)</f>
        <v>0</v>
      </c>
      <c r="BF350" s="142">
        <f>IF(N350="snížená",J350,0)</f>
        <v>0</v>
      </c>
      <c r="BG350" s="142">
        <f>IF(N350="zákl. přenesená",J350,0)</f>
        <v>0</v>
      </c>
      <c r="BH350" s="142">
        <f>IF(N350="sníž. přenesená",J350,0)</f>
        <v>0</v>
      </c>
      <c r="BI350" s="142">
        <f>IF(N350="nulová",J350,0)</f>
        <v>0</v>
      </c>
      <c r="BJ350" s="16" t="s">
        <v>77</v>
      </c>
      <c r="BK350" s="142">
        <f>ROUND(I350*H350,2)</f>
        <v>0</v>
      </c>
      <c r="BL350" s="16" t="s">
        <v>190</v>
      </c>
      <c r="BM350" s="141" t="s">
        <v>4470</v>
      </c>
    </row>
    <row r="351" spans="2:63" s="11" customFormat="1" ht="20.85" customHeight="1">
      <c r="B351" s="118"/>
      <c r="D351" s="119" t="s">
        <v>69</v>
      </c>
      <c r="E351" s="128" t="s">
        <v>4471</v>
      </c>
      <c r="F351" s="128" t="s">
        <v>4175</v>
      </c>
      <c r="I351" s="121"/>
      <c r="J351" s="129">
        <f>BK351</f>
        <v>0</v>
      </c>
      <c r="L351" s="118"/>
      <c r="M351" s="123"/>
      <c r="P351" s="124">
        <f>SUM(P352:P363)</f>
        <v>0</v>
      </c>
      <c r="R351" s="124">
        <f>SUM(R352:R363)</f>
        <v>0</v>
      </c>
      <c r="T351" s="125">
        <f>SUM(T352:T363)</f>
        <v>0</v>
      </c>
      <c r="AR351" s="119" t="s">
        <v>77</v>
      </c>
      <c r="AT351" s="126" t="s">
        <v>69</v>
      </c>
      <c r="AU351" s="126" t="s">
        <v>79</v>
      </c>
      <c r="AY351" s="119" t="s">
        <v>182</v>
      </c>
      <c r="BK351" s="127">
        <f>SUM(BK352:BK363)</f>
        <v>0</v>
      </c>
    </row>
    <row r="352" spans="2:65" s="1" customFormat="1" ht="16.5" customHeight="1">
      <c r="B352" s="31"/>
      <c r="C352" s="130" t="s">
        <v>2624</v>
      </c>
      <c r="D352" s="130" t="s">
        <v>185</v>
      </c>
      <c r="E352" s="131" t="s">
        <v>4472</v>
      </c>
      <c r="F352" s="132" t="s">
        <v>4324</v>
      </c>
      <c r="G352" s="133" t="s">
        <v>1149</v>
      </c>
      <c r="H352" s="134">
        <v>3.5</v>
      </c>
      <c r="I352" s="135"/>
      <c r="J352" s="136">
        <f aca="true" t="shared" si="84" ref="J352:J363">ROUND(I352*H352,2)</f>
        <v>0</v>
      </c>
      <c r="K352" s="132" t="s">
        <v>287</v>
      </c>
      <c r="L352" s="31"/>
      <c r="M352" s="137" t="s">
        <v>19</v>
      </c>
      <c r="N352" s="138" t="s">
        <v>41</v>
      </c>
      <c r="P352" s="139">
        <f aca="true" t="shared" si="85" ref="P352:P363">O352*H352</f>
        <v>0</v>
      </c>
      <c r="Q352" s="139">
        <v>0</v>
      </c>
      <c r="R352" s="139">
        <f aca="true" t="shared" si="86" ref="R352:R363">Q352*H352</f>
        <v>0</v>
      </c>
      <c r="S352" s="139">
        <v>0</v>
      </c>
      <c r="T352" s="140">
        <f aca="true" t="shared" si="87" ref="T352:T363">S352*H352</f>
        <v>0</v>
      </c>
      <c r="AR352" s="141" t="s">
        <v>190</v>
      </c>
      <c r="AT352" s="141" t="s">
        <v>185</v>
      </c>
      <c r="AU352" s="141" t="s">
        <v>118</v>
      </c>
      <c r="AY352" s="16" t="s">
        <v>182</v>
      </c>
      <c r="BE352" s="142">
        <f aca="true" t="shared" si="88" ref="BE352:BE363">IF(N352="základní",J352,0)</f>
        <v>0</v>
      </c>
      <c r="BF352" s="142">
        <f aca="true" t="shared" si="89" ref="BF352:BF363">IF(N352="snížená",J352,0)</f>
        <v>0</v>
      </c>
      <c r="BG352" s="142">
        <f aca="true" t="shared" si="90" ref="BG352:BG363">IF(N352="zákl. přenesená",J352,0)</f>
        <v>0</v>
      </c>
      <c r="BH352" s="142">
        <f aca="true" t="shared" si="91" ref="BH352:BH363">IF(N352="sníž. přenesená",J352,0)</f>
        <v>0</v>
      </c>
      <c r="BI352" s="142">
        <f aca="true" t="shared" si="92" ref="BI352:BI363">IF(N352="nulová",J352,0)</f>
        <v>0</v>
      </c>
      <c r="BJ352" s="16" t="s">
        <v>77</v>
      </c>
      <c r="BK352" s="142">
        <f aca="true" t="shared" si="93" ref="BK352:BK363">ROUND(I352*H352,2)</f>
        <v>0</v>
      </c>
      <c r="BL352" s="16" t="s">
        <v>190</v>
      </c>
      <c r="BM352" s="141" t="s">
        <v>4473</v>
      </c>
    </row>
    <row r="353" spans="2:65" s="1" customFormat="1" ht="16.5" customHeight="1">
      <c r="B353" s="31"/>
      <c r="C353" s="130" t="s">
        <v>2369</v>
      </c>
      <c r="D353" s="130" t="s">
        <v>185</v>
      </c>
      <c r="E353" s="131" t="s">
        <v>4474</v>
      </c>
      <c r="F353" s="132" t="s">
        <v>4083</v>
      </c>
      <c r="G353" s="133" t="s">
        <v>1149</v>
      </c>
      <c r="H353" s="134">
        <v>3.5</v>
      </c>
      <c r="I353" s="135"/>
      <c r="J353" s="136">
        <f t="shared" si="84"/>
        <v>0</v>
      </c>
      <c r="K353" s="132" t="s">
        <v>287</v>
      </c>
      <c r="L353" s="31"/>
      <c r="M353" s="137" t="s">
        <v>19</v>
      </c>
      <c r="N353" s="138" t="s">
        <v>41</v>
      </c>
      <c r="P353" s="139">
        <f t="shared" si="85"/>
        <v>0</v>
      </c>
      <c r="Q353" s="139">
        <v>0</v>
      </c>
      <c r="R353" s="139">
        <f t="shared" si="86"/>
        <v>0</v>
      </c>
      <c r="S353" s="139">
        <v>0</v>
      </c>
      <c r="T353" s="140">
        <f t="shared" si="87"/>
        <v>0</v>
      </c>
      <c r="AR353" s="141" t="s">
        <v>190</v>
      </c>
      <c r="AT353" s="141" t="s">
        <v>185</v>
      </c>
      <c r="AU353" s="141" t="s">
        <v>118</v>
      </c>
      <c r="AY353" s="16" t="s">
        <v>182</v>
      </c>
      <c r="BE353" s="142">
        <f t="shared" si="88"/>
        <v>0</v>
      </c>
      <c r="BF353" s="142">
        <f t="shared" si="89"/>
        <v>0</v>
      </c>
      <c r="BG353" s="142">
        <f t="shared" si="90"/>
        <v>0</v>
      </c>
      <c r="BH353" s="142">
        <f t="shared" si="91"/>
        <v>0</v>
      </c>
      <c r="BI353" s="142">
        <f t="shared" si="92"/>
        <v>0</v>
      </c>
      <c r="BJ353" s="16" t="s">
        <v>77</v>
      </c>
      <c r="BK353" s="142">
        <f t="shared" si="93"/>
        <v>0</v>
      </c>
      <c r="BL353" s="16" t="s">
        <v>190</v>
      </c>
      <c r="BM353" s="141" t="s">
        <v>4475</v>
      </c>
    </row>
    <row r="354" spans="2:65" s="1" customFormat="1" ht="16.5" customHeight="1">
      <c r="B354" s="31"/>
      <c r="C354" s="130" t="s">
        <v>2632</v>
      </c>
      <c r="D354" s="130" t="s">
        <v>185</v>
      </c>
      <c r="E354" s="131" t="s">
        <v>4476</v>
      </c>
      <c r="F354" s="132" t="s">
        <v>4329</v>
      </c>
      <c r="G354" s="133" t="s">
        <v>1149</v>
      </c>
      <c r="H354" s="134">
        <v>0.2</v>
      </c>
      <c r="I354" s="135"/>
      <c r="J354" s="136">
        <f t="shared" si="84"/>
        <v>0</v>
      </c>
      <c r="K354" s="132" t="s">
        <v>287</v>
      </c>
      <c r="L354" s="31"/>
      <c r="M354" s="137" t="s">
        <v>19</v>
      </c>
      <c r="N354" s="138" t="s">
        <v>41</v>
      </c>
      <c r="P354" s="139">
        <f t="shared" si="85"/>
        <v>0</v>
      </c>
      <c r="Q354" s="139">
        <v>0</v>
      </c>
      <c r="R354" s="139">
        <f t="shared" si="86"/>
        <v>0</v>
      </c>
      <c r="S354" s="139">
        <v>0</v>
      </c>
      <c r="T354" s="140">
        <f t="shared" si="87"/>
        <v>0</v>
      </c>
      <c r="AR354" s="141" t="s">
        <v>190</v>
      </c>
      <c r="AT354" s="141" t="s">
        <v>185</v>
      </c>
      <c r="AU354" s="141" t="s">
        <v>118</v>
      </c>
      <c r="AY354" s="16" t="s">
        <v>182</v>
      </c>
      <c r="BE354" s="142">
        <f t="shared" si="88"/>
        <v>0</v>
      </c>
      <c r="BF354" s="142">
        <f t="shared" si="89"/>
        <v>0</v>
      </c>
      <c r="BG354" s="142">
        <f t="shared" si="90"/>
        <v>0</v>
      </c>
      <c r="BH354" s="142">
        <f t="shared" si="91"/>
        <v>0</v>
      </c>
      <c r="BI354" s="142">
        <f t="shared" si="92"/>
        <v>0</v>
      </c>
      <c r="BJ354" s="16" t="s">
        <v>77</v>
      </c>
      <c r="BK354" s="142">
        <f t="shared" si="93"/>
        <v>0</v>
      </c>
      <c r="BL354" s="16" t="s">
        <v>190</v>
      </c>
      <c r="BM354" s="141" t="s">
        <v>4477</v>
      </c>
    </row>
    <row r="355" spans="2:65" s="1" customFormat="1" ht="16.5" customHeight="1">
      <c r="B355" s="31"/>
      <c r="C355" s="130" t="s">
        <v>2372</v>
      </c>
      <c r="D355" s="130" t="s">
        <v>185</v>
      </c>
      <c r="E355" s="131" t="s">
        <v>4478</v>
      </c>
      <c r="F355" s="132" t="s">
        <v>4083</v>
      </c>
      <c r="G355" s="133" t="s">
        <v>1149</v>
      </c>
      <c r="H355" s="134">
        <v>0.2</v>
      </c>
      <c r="I355" s="135"/>
      <c r="J355" s="136">
        <f t="shared" si="84"/>
        <v>0</v>
      </c>
      <c r="K355" s="132" t="s">
        <v>287</v>
      </c>
      <c r="L355" s="31"/>
      <c r="M355" s="137" t="s">
        <v>19</v>
      </c>
      <c r="N355" s="138" t="s">
        <v>41</v>
      </c>
      <c r="P355" s="139">
        <f t="shared" si="85"/>
        <v>0</v>
      </c>
      <c r="Q355" s="139">
        <v>0</v>
      </c>
      <c r="R355" s="139">
        <f t="shared" si="86"/>
        <v>0</v>
      </c>
      <c r="S355" s="139">
        <v>0</v>
      </c>
      <c r="T355" s="140">
        <f t="shared" si="87"/>
        <v>0</v>
      </c>
      <c r="AR355" s="141" t="s">
        <v>190</v>
      </c>
      <c r="AT355" s="141" t="s">
        <v>185</v>
      </c>
      <c r="AU355" s="141" t="s">
        <v>118</v>
      </c>
      <c r="AY355" s="16" t="s">
        <v>182</v>
      </c>
      <c r="BE355" s="142">
        <f t="shared" si="88"/>
        <v>0</v>
      </c>
      <c r="BF355" s="142">
        <f t="shared" si="89"/>
        <v>0</v>
      </c>
      <c r="BG355" s="142">
        <f t="shared" si="90"/>
        <v>0</v>
      </c>
      <c r="BH355" s="142">
        <f t="shared" si="91"/>
        <v>0</v>
      </c>
      <c r="BI355" s="142">
        <f t="shared" si="92"/>
        <v>0</v>
      </c>
      <c r="BJ355" s="16" t="s">
        <v>77</v>
      </c>
      <c r="BK355" s="142">
        <f t="shared" si="93"/>
        <v>0</v>
      </c>
      <c r="BL355" s="16" t="s">
        <v>190</v>
      </c>
      <c r="BM355" s="141" t="s">
        <v>4479</v>
      </c>
    </row>
    <row r="356" spans="2:65" s="1" customFormat="1" ht="16.5" customHeight="1">
      <c r="B356" s="31"/>
      <c r="C356" s="130" t="s">
        <v>2639</v>
      </c>
      <c r="D356" s="130" t="s">
        <v>185</v>
      </c>
      <c r="E356" s="131" t="s">
        <v>4480</v>
      </c>
      <c r="F356" s="132" t="s">
        <v>4334</v>
      </c>
      <c r="G356" s="133" t="s">
        <v>1149</v>
      </c>
      <c r="H356" s="134">
        <v>7.5</v>
      </c>
      <c r="I356" s="135"/>
      <c r="J356" s="136">
        <f t="shared" si="84"/>
        <v>0</v>
      </c>
      <c r="K356" s="132" t="s">
        <v>287</v>
      </c>
      <c r="L356" s="31"/>
      <c r="M356" s="137" t="s">
        <v>19</v>
      </c>
      <c r="N356" s="138" t="s">
        <v>41</v>
      </c>
      <c r="P356" s="139">
        <f t="shared" si="85"/>
        <v>0</v>
      </c>
      <c r="Q356" s="139">
        <v>0</v>
      </c>
      <c r="R356" s="139">
        <f t="shared" si="86"/>
        <v>0</v>
      </c>
      <c r="S356" s="139">
        <v>0</v>
      </c>
      <c r="T356" s="140">
        <f t="shared" si="87"/>
        <v>0</v>
      </c>
      <c r="AR356" s="141" t="s">
        <v>190</v>
      </c>
      <c r="AT356" s="141" t="s">
        <v>185</v>
      </c>
      <c r="AU356" s="141" t="s">
        <v>118</v>
      </c>
      <c r="AY356" s="16" t="s">
        <v>182</v>
      </c>
      <c r="BE356" s="142">
        <f t="shared" si="88"/>
        <v>0</v>
      </c>
      <c r="BF356" s="142">
        <f t="shared" si="89"/>
        <v>0</v>
      </c>
      <c r="BG356" s="142">
        <f t="shared" si="90"/>
        <v>0</v>
      </c>
      <c r="BH356" s="142">
        <f t="shared" si="91"/>
        <v>0</v>
      </c>
      <c r="BI356" s="142">
        <f t="shared" si="92"/>
        <v>0</v>
      </c>
      <c r="BJ356" s="16" t="s">
        <v>77</v>
      </c>
      <c r="BK356" s="142">
        <f t="shared" si="93"/>
        <v>0</v>
      </c>
      <c r="BL356" s="16" t="s">
        <v>190</v>
      </c>
      <c r="BM356" s="141" t="s">
        <v>4481</v>
      </c>
    </row>
    <row r="357" spans="2:65" s="1" customFormat="1" ht="16.5" customHeight="1">
      <c r="B357" s="31"/>
      <c r="C357" s="130" t="s">
        <v>2375</v>
      </c>
      <c r="D357" s="130" t="s">
        <v>185</v>
      </c>
      <c r="E357" s="131" t="s">
        <v>4482</v>
      </c>
      <c r="F357" s="132" t="s">
        <v>4083</v>
      </c>
      <c r="G357" s="133" t="s">
        <v>1149</v>
      </c>
      <c r="H357" s="134">
        <v>7.5</v>
      </c>
      <c r="I357" s="135"/>
      <c r="J357" s="136">
        <f t="shared" si="84"/>
        <v>0</v>
      </c>
      <c r="K357" s="132" t="s">
        <v>287</v>
      </c>
      <c r="L357" s="31"/>
      <c r="M357" s="137" t="s">
        <v>19</v>
      </c>
      <c r="N357" s="138" t="s">
        <v>41</v>
      </c>
      <c r="P357" s="139">
        <f t="shared" si="85"/>
        <v>0</v>
      </c>
      <c r="Q357" s="139">
        <v>0</v>
      </c>
      <c r="R357" s="139">
        <f t="shared" si="86"/>
        <v>0</v>
      </c>
      <c r="S357" s="139">
        <v>0</v>
      </c>
      <c r="T357" s="140">
        <f t="shared" si="87"/>
        <v>0</v>
      </c>
      <c r="AR357" s="141" t="s">
        <v>190</v>
      </c>
      <c r="AT357" s="141" t="s">
        <v>185</v>
      </c>
      <c r="AU357" s="141" t="s">
        <v>118</v>
      </c>
      <c r="AY357" s="16" t="s">
        <v>182</v>
      </c>
      <c r="BE357" s="142">
        <f t="shared" si="88"/>
        <v>0</v>
      </c>
      <c r="BF357" s="142">
        <f t="shared" si="89"/>
        <v>0</v>
      </c>
      <c r="BG357" s="142">
        <f t="shared" si="90"/>
        <v>0</v>
      </c>
      <c r="BH357" s="142">
        <f t="shared" si="91"/>
        <v>0</v>
      </c>
      <c r="BI357" s="142">
        <f t="shared" si="92"/>
        <v>0</v>
      </c>
      <c r="BJ357" s="16" t="s">
        <v>77</v>
      </c>
      <c r="BK357" s="142">
        <f t="shared" si="93"/>
        <v>0</v>
      </c>
      <c r="BL357" s="16" t="s">
        <v>190</v>
      </c>
      <c r="BM357" s="141" t="s">
        <v>4483</v>
      </c>
    </row>
    <row r="358" spans="2:65" s="1" customFormat="1" ht="16.5" customHeight="1">
      <c r="B358" s="31"/>
      <c r="C358" s="130" t="s">
        <v>2646</v>
      </c>
      <c r="D358" s="130" t="s">
        <v>185</v>
      </c>
      <c r="E358" s="131" t="s">
        <v>4484</v>
      </c>
      <c r="F358" s="132" t="s">
        <v>4339</v>
      </c>
      <c r="G358" s="133" t="s">
        <v>1149</v>
      </c>
      <c r="H358" s="134">
        <v>2.1</v>
      </c>
      <c r="I358" s="135"/>
      <c r="J358" s="136">
        <f t="shared" si="84"/>
        <v>0</v>
      </c>
      <c r="K358" s="132" t="s">
        <v>287</v>
      </c>
      <c r="L358" s="31"/>
      <c r="M358" s="137" t="s">
        <v>19</v>
      </c>
      <c r="N358" s="138" t="s">
        <v>41</v>
      </c>
      <c r="P358" s="139">
        <f t="shared" si="85"/>
        <v>0</v>
      </c>
      <c r="Q358" s="139">
        <v>0</v>
      </c>
      <c r="R358" s="139">
        <f t="shared" si="86"/>
        <v>0</v>
      </c>
      <c r="S358" s="139">
        <v>0</v>
      </c>
      <c r="T358" s="140">
        <f t="shared" si="87"/>
        <v>0</v>
      </c>
      <c r="AR358" s="141" t="s">
        <v>190</v>
      </c>
      <c r="AT358" s="141" t="s">
        <v>185</v>
      </c>
      <c r="AU358" s="141" t="s">
        <v>118</v>
      </c>
      <c r="AY358" s="16" t="s">
        <v>182</v>
      </c>
      <c r="BE358" s="142">
        <f t="shared" si="88"/>
        <v>0</v>
      </c>
      <c r="BF358" s="142">
        <f t="shared" si="89"/>
        <v>0</v>
      </c>
      <c r="BG358" s="142">
        <f t="shared" si="90"/>
        <v>0</v>
      </c>
      <c r="BH358" s="142">
        <f t="shared" si="91"/>
        <v>0</v>
      </c>
      <c r="BI358" s="142">
        <f t="shared" si="92"/>
        <v>0</v>
      </c>
      <c r="BJ358" s="16" t="s">
        <v>77</v>
      </c>
      <c r="BK358" s="142">
        <f t="shared" si="93"/>
        <v>0</v>
      </c>
      <c r="BL358" s="16" t="s">
        <v>190</v>
      </c>
      <c r="BM358" s="141" t="s">
        <v>4485</v>
      </c>
    </row>
    <row r="359" spans="2:65" s="1" customFormat="1" ht="16.5" customHeight="1">
      <c r="B359" s="31"/>
      <c r="C359" s="130" t="s">
        <v>2378</v>
      </c>
      <c r="D359" s="130" t="s">
        <v>185</v>
      </c>
      <c r="E359" s="131" t="s">
        <v>4486</v>
      </c>
      <c r="F359" s="132" t="s">
        <v>4083</v>
      </c>
      <c r="G359" s="133" t="s">
        <v>1149</v>
      </c>
      <c r="H359" s="134">
        <v>2.1</v>
      </c>
      <c r="I359" s="135"/>
      <c r="J359" s="136">
        <f t="shared" si="84"/>
        <v>0</v>
      </c>
      <c r="K359" s="132" t="s">
        <v>287</v>
      </c>
      <c r="L359" s="31"/>
      <c r="M359" s="137" t="s">
        <v>19</v>
      </c>
      <c r="N359" s="138" t="s">
        <v>41</v>
      </c>
      <c r="P359" s="139">
        <f t="shared" si="85"/>
        <v>0</v>
      </c>
      <c r="Q359" s="139">
        <v>0</v>
      </c>
      <c r="R359" s="139">
        <f t="shared" si="86"/>
        <v>0</v>
      </c>
      <c r="S359" s="139">
        <v>0</v>
      </c>
      <c r="T359" s="140">
        <f t="shared" si="87"/>
        <v>0</v>
      </c>
      <c r="AR359" s="141" t="s">
        <v>190</v>
      </c>
      <c r="AT359" s="141" t="s">
        <v>185</v>
      </c>
      <c r="AU359" s="141" t="s">
        <v>118</v>
      </c>
      <c r="AY359" s="16" t="s">
        <v>182</v>
      </c>
      <c r="BE359" s="142">
        <f t="shared" si="88"/>
        <v>0</v>
      </c>
      <c r="BF359" s="142">
        <f t="shared" si="89"/>
        <v>0</v>
      </c>
      <c r="BG359" s="142">
        <f t="shared" si="90"/>
        <v>0</v>
      </c>
      <c r="BH359" s="142">
        <f t="shared" si="91"/>
        <v>0</v>
      </c>
      <c r="BI359" s="142">
        <f t="shared" si="92"/>
        <v>0</v>
      </c>
      <c r="BJ359" s="16" t="s">
        <v>77</v>
      </c>
      <c r="BK359" s="142">
        <f t="shared" si="93"/>
        <v>0</v>
      </c>
      <c r="BL359" s="16" t="s">
        <v>190</v>
      </c>
      <c r="BM359" s="141" t="s">
        <v>4487</v>
      </c>
    </row>
    <row r="360" spans="2:65" s="1" customFormat="1" ht="16.5" customHeight="1">
      <c r="B360" s="31"/>
      <c r="C360" s="130" t="s">
        <v>2651</v>
      </c>
      <c r="D360" s="130" t="s">
        <v>185</v>
      </c>
      <c r="E360" s="131" t="s">
        <v>4488</v>
      </c>
      <c r="F360" s="132" t="s">
        <v>4177</v>
      </c>
      <c r="G360" s="133" t="s">
        <v>1149</v>
      </c>
      <c r="H360" s="134">
        <v>38.5</v>
      </c>
      <c r="I360" s="135"/>
      <c r="J360" s="136">
        <f t="shared" si="84"/>
        <v>0</v>
      </c>
      <c r="K360" s="132" t="s">
        <v>287</v>
      </c>
      <c r="L360" s="31"/>
      <c r="M360" s="137" t="s">
        <v>19</v>
      </c>
      <c r="N360" s="138" t="s">
        <v>41</v>
      </c>
      <c r="P360" s="139">
        <f t="shared" si="85"/>
        <v>0</v>
      </c>
      <c r="Q360" s="139">
        <v>0</v>
      </c>
      <c r="R360" s="139">
        <f t="shared" si="86"/>
        <v>0</v>
      </c>
      <c r="S360" s="139">
        <v>0</v>
      </c>
      <c r="T360" s="140">
        <f t="shared" si="87"/>
        <v>0</v>
      </c>
      <c r="AR360" s="141" t="s">
        <v>190</v>
      </c>
      <c r="AT360" s="141" t="s">
        <v>185</v>
      </c>
      <c r="AU360" s="141" t="s">
        <v>118</v>
      </c>
      <c r="AY360" s="16" t="s">
        <v>182</v>
      </c>
      <c r="BE360" s="142">
        <f t="shared" si="88"/>
        <v>0</v>
      </c>
      <c r="BF360" s="142">
        <f t="shared" si="89"/>
        <v>0</v>
      </c>
      <c r="BG360" s="142">
        <f t="shared" si="90"/>
        <v>0</v>
      </c>
      <c r="BH360" s="142">
        <f t="shared" si="91"/>
        <v>0</v>
      </c>
      <c r="BI360" s="142">
        <f t="shared" si="92"/>
        <v>0</v>
      </c>
      <c r="BJ360" s="16" t="s">
        <v>77</v>
      </c>
      <c r="BK360" s="142">
        <f t="shared" si="93"/>
        <v>0</v>
      </c>
      <c r="BL360" s="16" t="s">
        <v>190</v>
      </c>
      <c r="BM360" s="141" t="s">
        <v>4489</v>
      </c>
    </row>
    <row r="361" spans="2:65" s="1" customFormat="1" ht="16.5" customHeight="1">
      <c r="B361" s="31"/>
      <c r="C361" s="130" t="s">
        <v>2381</v>
      </c>
      <c r="D361" s="130" t="s">
        <v>185</v>
      </c>
      <c r="E361" s="131" t="s">
        <v>4490</v>
      </c>
      <c r="F361" s="132" t="s">
        <v>4083</v>
      </c>
      <c r="G361" s="133" t="s">
        <v>1149</v>
      </c>
      <c r="H361" s="134">
        <v>38.5</v>
      </c>
      <c r="I361" s="135"/>
      <c r="J361" s="136">
        <f t="shared" si="84"/>
        <v>0</v>
      </c>
      <c r="K361" s="132" t="s">
        <v>287</v>
      </c>
      <c r="L361" s="31"/>
      <c r="M361" s="137" t="s">
        <v>19</v>
      </c>
      <c r="N361" s="138" t="s">
        <v>41</v>
      </c>
      <c r="P361" s="139">
        <f t="shared" si="85"/>
        <v>0</v>
      </c>
      <c r="Q361" s="139">
        <v>0</v>
      </c>
      <c r="R361" s="139">
        <f t="shared" si="86"/>
        <v>0</v>
      </c>
      <c r="S361" s="139">
        <v>0</v>
      </c>
      <c r="T361" s="140">
        <f t="shared" si="87"/>
        <v>0</v>
      </c>
      <c r="AR361" s="141" t="s">
        <v>190</v>
      </c>
      <c r="AT361" s="141" t="s">
        <v>185</v>
      </c>
      <c r="AU361" s="141" t="s">
        <v>118</v>
      </c>
      <c r="AY361" s="16" t="s">
        <v>182</v>
      </c>
      <c r="BE361" s="142">
        <f t="shared" si="88"/>
        <v>0</v>
      </c>
      <c r="BF361" s="142">
        <f t="shared" si="89"/>
        <v>0</v>
      </c>
      <c r="BG361" s="142">
        <f t="shared" si="90"/>
        <v>0</v>
      </c>
      <c r="BH361" s="142">
        <f t="shared" si="91"/>
        <v>0</v>
      </c>
      <c r="BI361" s="142">
        <f t="shared" si="92"/>
        <v>0</v>
      </c>
      <c r="BJ361" s="16" t="s">
        <v>77</v>
      </c>
      <c r="BK361" s="142">
        <f t="shared" si="93"/>
        <v>0</v>
      </c>
      <c r="BL361" s="16" t="s">
        <v>190</v>
      </c>
      <c r="BM361" s="141" t="s">
        <v>4491</v>
      </c>
    </row>
    <row r="362" spans="2:65" s="1" customFormat="1" ht="16.5" customHeight="1">
      <c r="B362" s="31"/>
      <c r="C362" s="130" t="s">
        <v>2654</v>
      </c>
      <c r="D362" s="130" t="s">
        <v>185</v>
      </c>
      <c r="E362" s="131" t="s">
        <v>4492</v>
      </c>
      <c r="F362" s="132" t="s">
        <v>4182</v>
      </c>
      <c r="G362" s="133" t="s">
        <v>1149</v>
      </c>
      <c r="H362" s="134">
        <v>7.8</v>
      </c>
      <c r="I362" s="135"/>
      <c r="J362" s="136">
        <f t="shared" si="84"/>
        <v>0</v>
      </c>
      <c r="K362" s="132" t="s">
        <v>287</v>
      </c>
      <c r="L362" s="31"/>
      <c r="M362" s="137" t="s">
        <v>19</v>
      </c>
      <c r="N362" s="138" t="s">
        <v>41</v>
      </c>
      <c r="P362" s="139">
        <f t="shared" si="85"/>
        <v>0</v>
      </c>
      <c r="Q362" s="139">
        <v>0</v>
      </c>
      <c r="R362" s="139">
        <f t="shared" si="86"/>
        <v>0</v>
      </c>
      <c r="S362" s="139">
        <v>0</v>
      </c>
      <c r="T362" s="140">
        <f t="shared" si="87"/>
        <v>0</v>
      </c>
      <c r="AR362" s="141" t="s">
        <v>190</v>
      </c>
      <c r="AT362" s="141" t="s">
        <v>185</v>
      </c>
      <c r="AU362" s="141" t="s">
        <v>118</v>
      </c>
      <c r="AY362" s="16" t="s">
        <v>182</v>
      </c>
      <c r="BE362" s="142">
        <f t="shared" si="88"/>
        <v>0</v>
      </c>
      <c r="BF362" s="142">
        <f t="shared" si="89"/>
        <v>0</v>
      </c>
      <c r="BG362" s="142">
        <f t="shared" si="90"/>
        <v>0</v>
      </c>
      <c r="BH362" s="142">
        <f t="shared" si="91"/>
        <v>0</v>
      </c>
      <c r="BI362" s="142">
        <f t="shared" si="92"/>
        <v>0</v>
      </c>
      <c r="BJ362" s="16" t="s">
        <v>77</v>
      </c>
      <c r="BK362" s="142">
        <f t="shared" si="93"/>
        <v>0</v>
      </c>
      <c r="BL362" s="16" t="s">
        <v>190</v>
      </c>
      <c r="BM362" s="141" t="s">
        <v>4493</v>
      </c>
    </row>
    <row r="363" spans="2:65" s="1" customFormat="1" ht="16.5" customHeight="1">
      <c r="B363" s="31"/>
      <c r="C363" s="130" t="s">
        <v>2384</v>
      </c>
      <c r="D363" s="130" t="s">
        <v>185</v>
      </c>
      <c r="E363" s="131" t="s">
        <v>4494</v>
      </c>
      <c r="F363" s="132" t="s">
        <v>4083</v>
      </c>
      <c r="G363" s="133" t="s">
        <v>1149</v>
      </c>
      <c r="H363" s="134">
        <v>7.8</v>
      </c>
      <c r="I363" s="135"/>
      <c r="J363" s="136">
        <f t="shared" si="84"/>
        <v>0</v>
      </c>
      <c r="K363" s="132" t="s">
        <v>287</v>
      </c>
      <c r="L363" s="31"/>
      <c r="M363" s="137" t="s">
        <v>19</v>
      </c>
      <c r="N363" s="138" t="s">
        <v>41</v>
      </c>
      <c r="P363" s="139">
        <f t="shared" si="85"/>
        <v>0</v>
      </c>
      <c r="Q363" s="139">
        <v>0</v>
      </c>
      <c r="R363" s="139">
        <f t="shared" si="86"/>
        <v>0</v>
      </c>
      <c r="S363" s="139">
        <v>0</v>
      </c>
      <c r="T363" s="140">
        <f t="shared" si="87"/>
        <v>0</v>
      </c>
      <c r="AR363" s="141" t="s">
        <v>190</v>
      </c>
      <c r="AT363" s="141" t="s">
        <v>185</v>
      </c>
      <c r="AU363" s="141" t="s">
        <v>118</v>
      </c>
      <c r="AY363" s="16" t="s">
        <v>182</v>
      </c>
      <c r="BE363" s="142">
        <f t="shared" si="88"/>
        <v>0</v>
      </c>
      <c r="BF363" s="142">
        <f t="shared" si="89"/>
        <v>0</v>
      </c>
      <c r="BG363" s="142">
        <f t="shared" si="90"/>
        <v>0</v>
      </c>
      <c r="BH363" s="142">
        <f t="shared" si="91"/>
        <v>0</v>
      </c>
      <c r="BI363" s="142">
        <f t="shared" si="92"/>
        <v>0</v>
      </c>
      <c r="BJ363" s="16" t="s">
        <v>77</v>
      </c>
      <c r="BK363" s="142">
        <f t="shared" si="93"/>
        <v>0</v>
      </c>
      <c r="BL363" s="16" t="s">
        <v>190</v>
      </c>
      <c r="BM363" s="141" t="s">
        <v>4495</v>
      </c>
    </row>
    <row r="364" spans="2:63" s="11" customFormat="1" ht="20.85" customHeight="1">
      <c r="B364" s="118"/>
      <c r="D364" s="119" t="s">
        <v>69</v>
      </c>
      <c r="E364" s="128" t="s">
        <v>4496</v>
      </c>
      <c r="F364" s="128" t="s">
        <v>4197</v>
      </c>
      <c r="I364" s="121"/>
      <c r="J364" s="129">
        <f>BK364</f>
        <v>0</v>
      </c>
      <c r="L364" s="118"/>
      <c r="M364" s="123"/>
      <c r="P364" s="124">
        <f>SUM(P365:P366)</f>
        <v>0</v>
      </c>
      <c r="R364" s="124">
        <f>SUM(R365:R366)</f>
        <v>0</v>
      </c>
      <c r="T364" s="125">
        <f>SUM(T365:T366)</f>
        <v>0</v>
      </c>
      <c r="AR364" s="119" t="s">
        <v>77</v>
      </c>
      <c r="AT364" s="126" t="s">
        <v>69</v>
      </c>
      <c r="AU364" s="126" t="s">
        <v>79</v>
      </c>
      <c r="AY364" s="119" t="s">
        <v>182</v>
      </c>
      <c r="BK364" s="127">
        <f>SUM(BK365:BK366)</f>
        <v>0</v>
      </c>
    </row>
    <row r="365" spans="2:65" s="1" customFormat="1" ht="24.2" customHeight="1">
      <c r="B365" s="31"/>
      <c r="C365" s="130" t="s">
        <v>2659</v>
      </c>
      <c r="D365" s="130" t="s">
        <v>185</v>
      </c>
      <c r="E365" s="131" t="s">
        <v>4497</v>
      </c>
      <c r="F365" s="132" t="s">
        <v>4199</v>
      </c>
      <c r="G365" s="133" t="s">
        <v>1240</v>
      </c>
      <c r="H365" s="134">
        <v>35</v>
      </c>
      <c r="I365" s="135"/>
      <c r="J365" s="136">
        <f>ROUND(I365*H365,2)</f>
        <v>0</v>
      </c>
      <c r="K365" s="132" t="s">
        <v>287</v>
      </c>
      <c r="L365" s="31"/>
      <c r="M365" s="137" t="s">
        <v>19</v>
      </c>
      <c r="N365" s="138" t="s">
        <v>41</v>
      </c>
      <c r="P365" s="139">
        <f>O365*H365</f>
        <v>0</v>
      </c>
      <c r="Q365" s="139">
        <v>0</v>
      </c>
      <c r="R365" s="139">
        <f>Q365*H365</f>
        <v>0</v>
      </c>
      <c r="S365" s="139">
        <v>0</v>
      </c>
      <c r="T365" s="140">
        <f>S365*H365</f>
        <v>0</v>
      </c>
      <c r="AR365" s="141" t="s">
        <v>190</v>
      </c>
      <c r="AT365" s="141" t="s">
        <v>185</v>
      </c>
      <c r="AU365" s="141" t="s">
        <v>118</v>
      </c>
      <c r="AY365" s="16" t="s">
        <v>182</v>
      </c>
      <c r="BE365" s="142">
        <f>IF(N365="základní",J365,0)</f>
        <v>0</v>
      </c>
      <c r="BF365" s="142">
        <f>IF(N365="snížená",J365,0)</f>
        <v>0</v>
      </c>
      <c r="BG365" s="142">
        <f>IF(N365="zákl. přenesená",J365,0)</f>
        <v>0</v>
      </c>
      <c r="BH365" s="142">
        <f>IF(N365="sníž. přenesená",J365,0)</f>
        <v>0</v>
      </c>
      <c r="BI365" s="142">
        <f>IF(N365="nulová",J365,0)</f>
        <v>0</v>
      </c>
      <c r="BJ365" s="16" t="s">
        <v>77</v>
      </c>
      <c r="BK365" s="142">
        <f>ROUND(I365*H365,2)</f>
        <v>0</v>
      </c>
      <c r="BL365" s="16" t="s">
        <v>190</v>
      </c>
      <c r="BM365" s="141" t="s">
        <v>4498</v>
      </c>
    </row>
    <row r="366" spans="2:65" s="1" customFormat="1" ht="16.5" customHeight="1">
      <c r="B366" s="31"/>
      <c r="C366" s="130" t="s">
        <v>2387</v>
      </c>
      <c r="D366" s="130" t="s">
        <v>185</v>
      </c>
      <c r="E366" s="131" t="s">
        <v>4499</v>
      </c>
      <c r="F366" s="132" t="s">
        <v>4202</v>
      </c>
      <c r="G366" s="133" t="s">
        <v>1240</v>
      </c>
      <c r="H366" s="134">
        <v>1.8</v>
      </c>
      <c r="I366" s="135"/>
      <c r="J366" s="136">
        <f>ROUND(I366*H366,2)</f>
        <v>0</v>
      </c>
      <c r="K366" s="132" t="s">
        <v>287</v>
      </c>
      <c r="L366" s="31"/>
      <c r="M366" s="137" t="s">
        <v>19</v>
      </c>
      <c r="N366" s="138" t="s">
        <v>41</v>
      </c>
      <c r="P366" s="139">
        <f>O366*H366</f>
        <v>0</v>
      </c>
      <c r="Q366" s="139">
        <v>0</v>
      </c>
      <c r="R366" s="139">
        <f>Q366*H366</f>
        <v>0</v>
      </c>
      <c r="S366" s="139">
        <v>0</v>
      </c>
      <c r="T366" s="140">
        <f>S366*H366</f>
        <v>0</v>
      </c>
      <c r="AR366" s="141" t="s">
        <v>190</v>
      </c>
      <c r="AT366" s="141" t="s">
        <v>185</v>
      </c>
      <c r="AU366" s="141" t="s">
        <v>118</v>
      </c>
      <c r="AY366" s="16" t="s">
        <v>182</v>
      </c>
      <c r="BE366" s="142">
        <f>IF(N366="základní",J366,0)</f>
        <v>0</v>
      </c>
      <c r="BF366" s="142">
        <f>IF(N366="snížená",J366,0)</f>
        <v>0</v>
      </c>
      <c r="BG366" s="142">
        <f>IF(N366="zákl. přenesená",J366,0)</f>
        <v>0</v>
      </c>
      <c r="BH366" s="142">
        <f>IF(N366="sníž. přenesená",J366,0)</f>
        <v>0</v>
      </c>
      <c r="BI366" s="142">
        <f>IF(N366="nulová",J366,0)</f>
        <v>0</v>
      </c>
      <c r="BJ366" s="16" t="s">
        <v>77</v>
      </c>
      <c r="BK366" s="142">
        <f>ROUND(I366*H366,2)</f>
        <v>0</v>
      </c>
      <c r="BL366" s="16" t="s">
        <v>190</v>
      </c>
      <c r="BM366" s="141" t="s">
        <v>4500</v>
      </c>
    </row>
    <row r="367" spans="2:63" s="11" customFormat="1" ht="22.9" customHeight="1">
      <c r="B367" s="118"/>
      <c r="D367" s="119" t="s">
        <v>69</v>
      </c>
      <c r="E367" s="128" t="s">
        <v>4501</v>
      </c>
      <c r="F367" s="128" t="s">
        <v>4502</v>
      </c>
      <c r="I367" s="121"/>
      <c r="J367" s="129">
        <f>BK367</f>
        <v>0</v>
      </c>
      <c r="L367" s="118"/>
      <c r="M367" s="123"/>
      <c r="P367" s="124">
        <f>P368+SUM(P369:P372)+P375</f>
        <v>0</v>
      </c>
      <c r="R367" s="124">
        <f>R368+SUM(R369:R372)+R375</f>
        <v>0</v>
      </c>
      <c r="T367" s="125">
        <f>T368+SUM(T369:T372)+T375</f>
        <v>0</v>
      </c>
      <c r="AR367" s="119" t="s">
        <v>77</v>
      </c>
      <c r="AT367" s="126" t="s">
        <v>69</v>
      </c>
      <c r="AU367" s="126" t="s">
        <v>77</v>
      </c>
      <c r="AY367" s="119" t="s">
        <v>182</v>
      </c>
      <c r="BK367" s="127">
        <f>BK368+SUM(BK369:BK372)+BK375</f>
        <v>0</v>
      </c>
    </row>
    <row r="368" spans="2:65" s="1" customFormat="1" ht="24.2" customHeight="1">
      <c r="B368" s="31"/>
      <c r="C368" s="130" t="s">
        <v>2666</v>
      </c>
      <c r="D368" s="130" t="s">
        <v>185</v>
      </c>
      <c r="E368" s="131" t="s">
        <v>4503</v>
      </c>
      <c r="F368" s="132" t="s">
        <v>4504</v>
      </c>
      <c r="G368" s="133" t="s">
        <v>2181</v>
      </c>
      <c r="H368" s="134">
        <v>1</v>
      </c>
      <c r="I368" s="135"/>
      <c r="J368" s="136">
        <f>ROUND(I368*H368,2)</f>
        <v>0</v>
      </c>
      <c r="K368" s="132" t="s">
        <v>287</v>
      </c>
      <c r="L368" s="31"/>
      <c r="M368" s="137" t="s">
        <v>19</v>
      </c>
      <c r="N368" s="138" t="s">
        <v>41</v>
      </c>
      <c r="P368" s="139">
        <f>O368*H368</f>
        <v>0</v>
      </c>
      <c r="Q368" s="139">
        <v>0</v>
      </c>
      <c r="R368" s="139">
        <f>Q368*H368</f>
        <v>0</v>
      </c>
      <c r="S368" s="139">
        <v>0</v>
      </c>
      <c r="T368" s="140">
        <f>S368*H368</f>
        <v>0</v>
      </c>
      <c r="AR368" s="141" t="s">
        <v>190</v>
      </c>
      <c r="AT368" s="141" t="s">
        <v>185</v>
      </c>
      <c r="AU368" s="141" t="s">
        <v>79</v>
      </c>
      <c r="AY368" s="16" t="s">
        <v>182</v>
      </c>
      <c r="BE368" s="142">
        <f>IF(N368="základní",J368,0)</f>
        <v>0</v>
      </c>
      <c r="BF368" s="142">
        <f>IF(N368="snížená",J368,0)</f>
        <v>0</v>
      </c>
      <c r="BG368" s="142">
        <f>IF(N368="zákl. přenesená",J368,0)</f>
        <v>0</v>
      </c>
      <c r="BH368" s="142">
        <f>IF(N368="sníž. přenesená",J368,0)</f>
        <v>0</v>
      </c>
      <c r="BI368" s="142">
        <f>IF(N368="nulová",J368,0)</f>
        <v>0</v>
      </c>
      <c r="BJ368" s="16" t="s">
        <v>77</v>
      </c>
      <c r="BK368" s="142">
        <f>ROUND(I368*H368,2)</f>
        <v>0</v>
      </c>
      <c r="BL368" s="16" t="s">
        <v>190</v>
      </c>
      <c r="BM368" s="141" t="s">
        <v>4505</v>
      </c>
    </row>
    <row r="369" spans="2:65" s="1" customFormat="1" ht="16.5" customHeight="1">
      <c r="B369" s="31"/>
      <c r="C369" s="130" t="s">
        <v>2390</v>
      </c>
      <c r="D369" s="130" t="s">
        <v>185</v>
      </c>
      <c r="E369" s="131" t="s">
        <v>4506</v>
      </c>
      <c r="F369" s="132" t="s">
        <v>4507</v>
      </c>
      <c r="G369" s="133" t="s">
        <v>2181</v>
      </c>
      <c r="H369" s="134">
        <v>1</v>
      </c>
      <c r="I369" s="135"/>
      <c r="J369" s="136">
        <f>ROUND(I369*H369,2)</f>
        <v>0</v>
      </c>
      <c r="K369" s="132" t="s">
        <v>287</v>
      </c>
      <c r="L369" s="31"/>
      <c r="M369" s="137" t="s">
        <v>19</v>
      </c>
      <c r="N369" s="138" t="s">
        <v>41</v>
      </c>
      <c r="P369" s="139">
        <f>O369*H369</f>
        <v>0</v>
      </c>
      <c r="Q369" s="139">
        <v>0</v>
      </c>
      <c r="R369" s="139">
        <f>Q369*H369</f>
        <v>0</v>
      </c>
      <c r="S369" s="139">
        <v>0</v>
      </c>
      <c r="T369" s="140">
        <f>S369*H369</f>
        <v>0</v>
      </c>
      <c r="AR369" s="141" t="s">
        <v>190</v>
      </c>
      <c r="AT369" s="141" t="s">
        <v>185</v>
      </c>
      <c r="AU369" s="141" t="s">
        <v>79</v>
      </c>
      <c r="AY369" s="16" t="s">
        <v>182</v>
      </c>
      <c r="BE369" s="142">
        <f>IF(N369="základní",J369,0)</f>
        <v>0</v>
      </c>
      <c r="BF369" s="142">
        <f>IF(N369="snížená",J369,0)</f>
        <v>0</v>
      </c>
      <c r="BG369" s="142">
        <f>IF(N369="zákl. přenesená",J369,0)</f>
        <v>0</v>
      </c>
      <c r="BH369" s="142">
        <f>IF(N369="sníž. přenesená",J369,0)</f>
        <v>0</v>
      </c>
      <c r="BI369" s="142">
        <f>IF(N369="nulová",J369,0)</f>
        <v>0</v>
      </c>
      <c r="BJ369" s="16" t="s">
        <v>77</v>
      </c>
      <c r="BK369" s="142">
        <f>ROUND(I369*H369,2)</f>
        <v>0</v>
      </c>
      <c r="BL369" s="16" t="s">
        <v>190</v>
      </c>
      <c r="BM369" s="141" t="s">
        <v>4508</v>
      </c>
    </row>
    <row r="370" spans="2:65" s="1" customFormat="1" ht="16.5" customHeight="1">
      <c r="B370" s="31"/>
      <c r="C370" s="130" t="s">
        <v>2675</v>
      </c>
      <c r="D370" s="130" t="s">
        <v>185</v>
      </c>
      <c r="E370" s="131" t="s">
        <v>4509</v>
      </c>
      <c r="F370" s="132" t="s">
        <v>4510</v>
      </c>
      <c r="G370" s="133" t="s">
        <v>2181</v>
      </c>
      <c r="H370" s="134">
        <v>1</v>
      </c>
      <c r="I370" s="135"/>
      <c r="J370" s="136">
        <f>ROUND(I370*H370,2)</f>
        <v>0</v>
      </c>
      <c r="K370" s="132" t="s">
        <v>287</v>
      </c>
      <c r="L370" s="31"/>
      <c r="M370" s="137" t="s">
        <v>19</v>
      </c>
      <c r="N370" s="138" t="s">
        <v>41</v>
      </c>
      <c r="P370" s="139">
        <f>O370*H370</f>
        <v>0</v>
      </c>
      <c r="Q370" s="139">
        <v>0</v>
      </c>
      <c r="R370" s="139">
        <f>Q370*H370</f>
        <v>0</v>
      </c>
      <c r="S370" s="139">
        <v>0</v>
      </c>
      <c r="T370" s="140">
        <f>S370*H370</f>
        <v>0</v>
      </c>
      <c r="AR370" s="141" t="s">
        <v>190</v>
      </c>
      <c r="AT370" s="141" t="s">
        <v>185</v>
      </c>
      <c r="AU370" s="141" t="s">
        <v>79</v>
      </c>
      <c r="AY370" s="16" t="s">
        <v>182</v>
      </c>
      <c r="BE370" s="142">
        <f>IF(N370="základní",J370,0)</f>
        <v>0</v>
      </c>
      <c r="BF370" s="142">
        <f>IF(N370="snížená",J370,0)</f>
        <v>0</v>
      </c>
      <c r="BG370" s="142">
        <f>IF(N370="zákl. přenesená",J370,0)</f>
        <v>0</v>
      </c>
      <c r="BH370" s="142">
        <f>IF(N370="sníž. přenesená",J370,0)</f>
        <v>0</v>
      </c>
      <c r="BI370" s="142">
        <f>IF(N370="nulová",J370,0)</f>
        <v>0</v>
      </c>
      <c r="BJ370" s="16" t="s">
        <v>77</v>
      </c>
      <c r="BK370" s="142">
        <f>ROUND(I370*H370,2)</f>
        <v>0</v>
      </c>
      <c r="BL370" s="16" t="s">
        <v>190</v>
      </c>
      <c r="BM370" s="141" t="s">
        <v>4511</v>
      </c>
    </row>
    <row r="371" spans="2:65" s="1" customFormat="1" ht="16.5" customHeight="1">
      <c r="B371" s="31"/>
      <c r="C371" s="130" t="s">
        <v>2393</v>
      </c>
      <c r="D371" s="130" t="s">
        <v>185</v>
      </c>
      <c r="E371" s="131" t="s">
        <v>4512</v>
      </c>
      <c r="F371" s="132" t="s">
        <v>4513</v>
      </c>
      <c r="G371" s="133" t="s">
        <v>2181</v>
      </c>
      <c r="H371" s="134">
        <v>1</v>
      </c>
      <c r="I371" s="135"/>
      <c r="J371" s="136">
        <f>ROUND(I371*H371,2)</f>
        <v>0</v>
      </c>
      <c r="K371" s="132" t="s">
        <v>287</v>
      </c>
      <c r="L371" s="31"/>
      <c r="M371" s="137" t="s">
        <v>19</v>
      </c>
      <c r="N371" s="138" t="s">
        <v>41</v>
      </c>
      <c r="P371" s="139">
        <f>O371*H371</f>
        <v>0</v>
      </c>
      <c r="Q371" s="139">
        <v>0</v>
      </c>
      <c r="R371" s="139">
        <f>Q371*H371</f>
        <v>0</v>
      </c>
      <c r="S371" s="139">
        <v>0</v>
      </c>
      <c r="T371" s="140">
        <f>S371*H371</f>
        <v>0</v>
      </c>
      <c r="AR371" s="141" t="s">
        <v>190</v>
      </c>
      <c r="AT371" s="141" t="s">
        <v>185</v>
      </c>
      <c r="AU371" s="141" t="s">
        <v>79</v>
      </c>
      <c r="AY371" s="16" t="s">
        <v>182</v>
      </c>
      <c r="BE371" s="142">
        <f>IF(N371="základní",J371,0)</f>
        <v>0</v>
      </c>
      <c r="BF371" s="142">
        <f>IF(N371="snížená",J371,0)</f>
        <v>0</v>
      </c>
      <c r="BG371" s="142">
        <f>IF(N371="zákl. přenesená",J371,0)</f>
        <v>0</v>
      </c>
      <c r="BH371" s="142">
        <f>IF(N371="sníž. přenesená",J371,0)</f>
        <v>0</v>
      </c>
      <c r="BI371" s="142">
        <f>IF(N371="nulová",J371,0)</f>
        <v>0</v>
      </c>
      <c r="BJ371" s="16" t="s">
        <v>77</v>
      </c>
      <c r="BK371" s="142">
        <f>ROUND(I371*H371,2)</f>
        <v>0</v>
      </c>
      <c r="BL371" s="16" t="s">
        <v>190</v>
      </c>
      <c r="BM371" s="141" t="s">
        <v>4514</v>
      </c>
    </row>
    <row r="372" spans="2:63" s="11" customFormat="1" ht="20.85" customHeight="1">
      <c r="B372" s="118"/>
      <c r="D372" s="119" t="s">
        <v>69</v>
      </c>
      <c r="E372" s="128" t="s">
        <v>4515</v>
      </c>
      <c r="F372" s="128" t="s">
        <v>4175</v>
      </c>
      <c r="I372" s="121"/>
      <c r="J372" s="129">
        <f>BK372</f>
        <v>0</v>
      </c>
      <c r="L372" s="118"/>
      <c r="M372" s="123"/>
      <c r="P372" s="124">
        <f>SUM(P373:P374)</f>
        <v>0</v>
      </c>
      <c r="R372" s="124">
        <f>SUM(R373:R374)</f>
        <v>0</v>
      </c>
      <c r="T372" s="125">
        <f>SUM(T373:T374)</f>
        <v>0</v>
      </c>
      <c r="AR372" s="119" t="s">
        <v>77</v>
      </c>
      <c r="AT372" s="126" t="s">
        <v>69</v>
      </c>
      <c r="AU372" s="126" t="s">
        <v>79</v>
      </c>
      <c r="AY372" s="119" t="s">
        <v>182</v>
      </c>
      <c r="BK372" s="127">
        <f>SUM(BK373:BK374)</f>
        <v>0</v>
      </c>
    </row>
    <row r="373" spans="2:65" s="1" customFormat="1" ht="16.5" customHeight="1">
      <c r="B373" s="31"/>
      <c r="C373" s="130" t="s">
        <v>2682</v>
      </c>
      <c r="D373" s="130" t="s">
        <v>185</v>
      </c>
      <c r="E373" s="131" t="s">
        <v>4516</v>
      </c>
      <c r="F373" s="132" t="s">
        <v>4360</v>
      </c>
      <c r="G373" s="133" t="s">
        <v>1149</v>
      </c>
      <c r="H373" s="134">
        <v>0.5</v>
      </c>
      <c r="I373" s="135"/>
      <c r="J373" s="136">
        <f>ROUND(I373*H373,2)</f>
        <v>0</v>
      </c>
      <c r="K373" s="132" t="s">
        <v>287</v>
      </c>
      <c r="L373" s="31"/>
      <c r="M373" s="137" t="s">
        <v>19</v>
      </c>
      <c r="N373" s="138" t="s">
        <v>41</v>
      </c>
      <c r="P373" s="139">
        <f>O373*H373</f>
        <v>0</v>
      </c>
      <c r="Q373" s="139">
        <v>0</v>
      </c>
      <c r="R373" s="139">
        <f>Q373*H373</f>
        <v>0</v>
      </c>
      <c r="S373" s="139">
        <v>0</v>
      </c>
      <c r="T373" s="140">
        <f>S373*H373</f>
        <v>0</v>
      </c>
      <c r="AR373" s="141" t="s">
        <v>190</v>
      </c>
      <c r="AT373" s="141" t="s">
        <v>185</v>
      </c>
      <c r="AU373" s="141" t="s">
        <v>118</v>
      </c>
      <c r="AY373" s="16" t="s">
        <v>182</v>
      </c>
      <c r="BE373" s="142">
        <f>IF(N373="základní",J373,0)</f>
        <v>0</v>
      </c>
      <c r="BF373" s="142">
        <f>IF(N373="snížená",J373,0)</f>
        <v>0</v>
      </c>
      <c r="BG373" s="142">
        <f>IF(N373="zákl. přenesená",J373,0)</f>
        <v>0</v>
      </c>
      <c r="BH373" s="142">
        <f>IF(N373="sníž. přenesená",J373,0)</f>
        <v>0</v>
      </c>
      <c r="BI373" s="142">
        <f>IF(N373="nulová",J373,0)</f>
        <v>0</v>
      </c>
      <c r="BJ373" s="16" t="s">
        <v>77</v>
      </c>
      <c r="BK373" s="142">
        <f>ROUND(I373*H373,2)</f>
        <v>0</v>
      </c>
      <c r="BL373" s="16" t="s">
        <v>190</v>
      </c>
      <c r="BM373" s="141" t="s">
        <v>4517</v>
      </c>
    </row>
    <row r="374" spans="2:65" s="1" customFormat="1" ht="16.5" customHeight="1">
      <c r="B374" s="31"/>
      <c r="C374" s="130" t="s">
        <v>2396</v>
      </c>
      <c r="D374" s="130" t="s">
        <v>185</v>
      </c>
      <c r="E374" s="131" t="s">
        <v>4518</v>
      </c>
      <c r="F374" s="132" t="s">
        <v>4083</v>
      </c>
      <c r="G374" s="133" t="s">
        <v>1149</v>
      </c>
      <c r="H374" s="134">
        <v>0.5</v>
      </c>
      <c r="I374" s="135"/>
      <c r="J374" s="136">
        <f>ROUND(I374*H374,2)</f>
        <v>0</v>
      </c>
      <c r="K374" s="132" t="s">
        <v>287</v>
      </c>
      <c r="L374" s="31"/>
      <c r="M374" s="137" t="s">
        <v>19</v>
      </c>
      <c r="N374" s="138" t="s">
        <v>41</v>
      </c>
      <c r="P374" s="139">
        <f>O374*H374</f>
        <v>0</v>
      </c>
      <c r="Q374" s="139">
        <v>0</v>
      </c>
      <c r="R374" s="139">
        <f>Q374*H374</f>
        <v>0</v>
      </c>
      <c r="S374" s="139">
        <v>0</v>
      </c>
      <c r="T374" s="140">
        <f>S374*H374</f>
        <v>0</v>
      </c>
      <c r="AR374" s="141" t="s">
        <v>190</v>
      </c>
      <c r="AT374" s="141" t="s">
        <v>185</v>
      </c>
      <c r="AU374" s="141" t="s">
        <v>118</v>
      </c>
      <c r="AY374" s="16" t="s">
        <v>182</v>
      </c>
      <c r="BE374" s="142">
        <f>IF(N374="základní",J374,0)</f>
        <v>0</v>
      </c>
      <c r="BF374" s="142">
        <f>IF(N374="snížená",J374,0)</f>
        <v>0</v>
      </c>
      <c r="BG374" s="142">
        <f>IF(N374="zákl. přenesená",J374,0)</f>
        <v>0</v>
      </c>
      <c r="BH374" s="142">
        <f>IF(N374="sníž. přenesená",J374,0)</f>
        <v>0</v>
      </c>
      <c r="BI374" s="142">
        <f>IF(N374="nulová",J374,0)</f>
        <v>0</v>
      </c>
      <c r="BJ374" s="16" t="s">
        <v>77</v>
      </c>
      <c r="BK374" s="142">
        <f>ROUND(I374*H374,2)</f>
        <v>0</v>
      </c>
      <c r="BL374" s="16" t="s">
        <v>190</v>
      </c>
      <c r="BM374" s="141" t="s">
        <v>4519</v>
      </c>
    </row>
    <row r="375" spans="2:63" s="11" customFormat="1" ht="20.85" customHeight="1">
      <c r="B375" s="118"/>
      <c r="D375" s="119" t="s">
        <v>69</v>
      </c>
      <c r="E375" s="128" t="s">
        <v>4520</v>
      </c>
      <c r="F375" s="128" t="s">
        <v>4197</v>
      </c>
      <c r="I375" s="121"/>
      <c r="J375" s="129">
        <f>BK375</f>
        <v>0</v>
      </c>
      <c r="L375" s="118"/>
      <c r="M375" s="123"/>
      <c r="P375" s="124">
        <f>SUM(P376:P377)</f>
        <v>0</v>
      </c>
      <c r="R375" s="124">
        <f>SUM(R376:R377)</f>
        <v>0</v>
      </c>
      <c r="T375" s="125">
        <f>SUM(T376:T377)</f>
        <v>0</v>
      </c>
      <c r="AR375" s="119" t="s">
        <v>77</v>
      </c>
      <c r="AT375" s="126" t="s">
        <v>69</v>
      </c>
      <c r="AU375" s="126" t="s">
        <v>79</v>
      </c>
      <c r="AY375" s="119" t="s">
        <v>182</v>
      </c>
      <c r="BK375" s="127">
        <f>SUM(BK376:BK377)</f>
        <v>0</v>
      </c>
    </row>
    <row r="376" spans="2:65" s="1" customFormat="1" ht="24.2" customHeight="1">
      <c r="B376" s="31"/>
      <c r="C376" s="130" t="s">
        <v>2687</v>
      </c>
      <c r="D376" s="130" t="s">
        <v>185</v>
      </c>
      <c r="E376" s="131" t="s">
        <v>4521</v>
      </c>
      <c r="F376" s="132" t="s">
        <v>4199</v>
      </c>
      <c r="G376" s="133" t="s">
        <v>1240</v>
      </c>
      <c r="H376" s="134">
        <v>1</v>
      </c>
      <c r="I376" s="135"/>
      <c r="J376" s="136">
        <f>ROUND(I376*H376,2)</f>
        <v>0</v>
      </c>
      <c r="K376" s="132" t="s">
        <v>287</v>
      </c>
      <c r="L376" s="31"/>
      <c r="M376" s="137" t="s">
        <v>19</v>
      </c>
      <c r="N376" s="138" t="s">
        <v>41</v>
      </c>
      <c r="P376" s="139">
        <f>O376*H376</f>
        <v>0</v>
      </c>
      <c r="Q376" s="139">
        <v>0</v>
      </c>
      <c r="R376" s="139">
        <f>Q376*H376</f>
        <v>0</v>
      </c>
      <c r="S376" s="139">
        <v>0</v>
      </c>
      <c r="T376" s="140">
        <f>S376*H376</f>
        <v>0</v>
      </c>
      <c r="AR376" s="141" t="s">
        <v>190</v>
      </c>
      <c r="AT376" s="141" t="s">
        <v>185</v>
      </c>
      <c r="AU376" s="141" t="s">
        <v>118</v>
      </c>
      <c r="AY376" s="16" t="s">
        <v>182</v>
      </c>
      <c r="BE376" s="142">
        <f>IF(N376="základní",J376,0)</f>
        <v>0</v>
      </c>
      <c r="BF376" s="142">
        <f>IF(N376="snížená",J376,0)</f>
        <v>0</v>
      </c>
      <c r="BG376" s="142">
        <f>IF(N376="zákl. přenesená",J376,0)</f>
        <v>0</v>
      </c>
      <c r="BH376" s="142">
        <f>IF(N376="sníž. přenesená",J376,0)</f>
        <v>0</v>
      </c>
      <c r="BI376" s="142">
        <f>IF(N376="nulová",J376,0)</f>
        <v>0</v>
      </c>
      <c r="BJ376" s="16" t="s">
        <v>77</v>
      </c>
      <c r="BK376" s="142">
        <f>ROUND(I376*H376,2)</f>
        <v>0</v>
      </c>
      <c r="BL376" s="16" t="s">
        <v>190</v>
      </c>
      <c r="BM376" s="141" t="s">
        <v>4522</v>
      </c>
    </row>
    <row r="377" spans="2:65" s="1" customFormat="1" ht="16.5" customHeight="1">
      <c r="B377" s="31"/>
      <c r="C377" s="130" t="s">
        <v>2399</v>
      </c>
      <c r="D377" s="130" t="s">
        <v>185</v>
      </c>
      <c r="E377" s="131" t="s">
        <v>4523</v>
      </c>
      <c r="F377" s="132" t="s">
        <v>4202</v>
      </c>
      <c r="G377" s="133" t="s">
        <v>1240</v>
      </c>
      <c r="H377" s="134">
        <v>0.1</v>
      </c>
      <c r="I377" s="135"/>
      <c r="J377" s="136">
        <f>ROUND(I377*H377,2)</f>
        <v>0</v>
      </c>
      <c r="K377" s="132" t="s">
        <v>287</v>
      </c>
      <c r="L377" s="31"/>
      <c r="M377" s="137" t="s">
        <v>19</v>
      </c>
      <c r="N377" s="138" t="s">
        <v>41</v>
      </c>
      <c r="P377" s="139">
        <f>O377*H377</f>
        <v>0</v>
      </c>
      <c r="Q377" s="139">
        <v>0</v>
      </c>
      <c r="R377" s="139">
        <f>Q377*H377</f>
        <v>0</v>
      </c>
      <c r="S377" s="139">
        <v>0</v>
      </c>
      <c r="T377" s="140">
        <f>S377*H377</f>
        <v>0</v>
      </c>
      <c r="AR377" s="141" t="s">
        <v>190</v>
      </c>
      <c r="AT377" s="141" t="s">
        <v>185</v>
      </c>
      <c r="AU377" s="141" t="s">
        <v>118</v>
      </c>
      <c r="AY377" s="16" t="s">
        <v>182</v>
      </c>
      <c r="BE377" s="142">
        <f>IF(N377="základní",J377,0)</f>
        <v>0</v>
      </c>
      <c r="BF377" s="142">
        <f>IF(N377="snížená",J377,0)</f>
        <v>0</v>
      </c>
      <c r="BG377" s="142">
        <f>IF(N377="zákl. přenesená",J377,0)</f>
        <v>0</v>
      </c>
      <c r="BH377" s="142">
        <f>IF(N377="sníž. přenesená",J377,0)</f>
        <v>0</v>
      </c>
      <c r="BI377" s="142">
        <f>IF(N377="nulová",J377,0)</f>
        <v>0</v>
      </c>
      <c r="BJ377" s="16" t="s">
        <v>77</v>
      </c>
      <c r="BK377" s="142">
        <f>ROUND(I377*H377,2)</f>
        <v>0</v>
      </c>
      <c r="BL377" s="16" t="s">
        <v>190</v>
      </c>
      <c r="BM377" s="141" t="s">
        <v>4524</v>
      </c>
    </row>
    <row r="378" spans="2:63" s="11" customFormat="1" ht="25.9" customHeight="1">
      <c r="B378" s="118"/>
      <c r="D378" s="119" t="s">
        <v>69</v>
      </c>
      <c r="E378" s="120" t="s">
        <v>85</v>
      </c>
      <c r="F378" s="120" t="s">
        <v>4525</v>
      </c>
      <c r="I378" s="121"/>
      <c r="J378" s="122">
        <f>BK378</f>
        <v>0</v>
      </c>
      <c r="L378" s="118"/>
      <c r="M378" s="123"/>
      <c r="P378" s="124">
        <f>SUM(P379:P380)</f>
        <v>0</v>
      </c>
      <c r="R378" s="124">
        <f>SUM(R379:R380)</f>
        <v>0</v>
      </c>
      <c r="T378" s="125">
        <f>SUM(T379:T380)</f>
        <v>0</v>
      </c>
      <c r="AR378" s="119" t="s">
        <v>77</v>
      </c>
      <c r="AT378" s="126" t="s">
        <v>69</v>
      </c>
      <c r="AU378" s="126" t="s">
        <v>70</v>
      </c>
      <c r="AY378" s="119" t="s">
        <v>182</v>
      </c>
      <c r="BK378" s="127">
        <f>SUM(BK379:BK380)</f>
        <v>0</v>
      </c>
    </row>
    <row r="379" spans="2:65" s="1" customFormat="1" ht="49.15" customHeight="1">
      <c r="B379" s="31"/>
      <c r="C379" s="130" t="s">
        <v>2694</v>
      </c>
      <c r="D379" s="130" t="s">
        <v>185</v>
      </c>
      <c r="E379" s="131" t="s">
        <v>4526</v>
      </c>
      <c r="F379" s="132" t="s">
        <v>4527</v>
      </c>
      <c r="G379" s="133" t="s">
        <v>207</v>
      </c>
      <c r="H379" s="134">
        <v>580</v>
      </c>
      <c r="I379" s="135"/>
      <c r="J379" s="136">
        <f>ROUND(I379*H379,2)</f>
        <v>0</v>
      </c>
      <c r="K379" s="132" t="s">
        <v>287</v>
      </c>
      <c r="L379" s="31"/>
      <c r="M379" s="137" t="s">
        <v>19</v>
      </c>
      <c r="N379" s="138" t="s">
        <v>41</v>
      </c>
      <c r="P379" s="139">
        <f>O379*H379</f>
        <v>0</v>
      </c>
      <c r="Q379" s="139">
        <v>0</v>
      </c>
      <c r="R379" s="139">
        <f>Q379*H379</f>
        <v>0</v>
      </c>
      <c r="S379" s="139">
        <v>0</v>
      </c>
      <c r="T379" s="140">
        <f>S379*H379</f>
        <v>0</v>
      </c>
      <c r="AR379" s="141" t="s">
        <v>190</v>
      </c>
      <c r="AT379" s="141" t="s">
        <v>185</v>
      </c>
      <c r="AU379" s="141" t="s">
        <v>77</v>
      </c>
      <c r="AY379" s="16" t="s">
        <v>182</v>
      </c>
      <c r="BE379" s="142">
        <f>IF(N379="základní",J379,0)</f>
        <v>0</v>
      </c>
      <c r="BF379" s="142">
        <f>IF(N379="snížená",J379,0)</f>
        <v>0</v>
      </c>
      <c r="BG379" s="142">
        <f>IF(N379="zákl. přenesená",J379,0)</f>
        <v>0</v>
      </c>
      <c r="BH379" s="142">
        <f>IF(N379="sníž. přenesená",J379,0)</f>
        <v>0</v>
      </c>
      <c r="BI379" s="142">
        <f>IF(N379="nulová",J379,0)</f>
        <v>0</v>
      </c>
      <c r="BJ379" s="16" t="s">
        <v>77</v>
      </c>
      <c r="BK379" s="142">
        <f>ROUND(I379*H379,2)</f>
        <v>0</v>
      </c>
      <c r="BL379" s="16" t="s">
        <v>190</v>
      </c>
      <c r="BM379" s="141" t="s">
        <v>4528</v>
      </c>
    </row>
    <row r="380" spans="2:65" s="1" customFormat="1" ht="16.5" customHeight="1">
      <c r="B380" s="31"/>
      <c r="C380" s="130" t="s">
        <v>2400</v>
      </c>
      <c r="D380" s="130" t="s">
        <v>185</v>
      </c>
      <c r="E380" s="131" t="s">
        <v>4529</v>
      </c>
      <c r="F380" s="132" t="s">
        <v>4530</v>
      </c>
      <c r="G380" s="133" t="s">
        <v>207</v>
      </c>
      <c r="H380" s="134">
        <v>580</v>
      </c>
      <c r="I380" s="135"/>
      <c r="J380" s="136">
        <f>ROUND(I380*H380,2)</f>
        <v>0</v>
      </c>
      <c r="K380" s="132" t="s">
        <v>287</v>
      </c>
      <c r="L380" s="31"/>
      <c r="M380" s="137" t="s">
        <v>19</v>
      </c>
      <c r="N380" s="138" t="s">
        <v>41</v>
      </c>
      <c r="P380" s="139">
        <f>O380*H380</f>
        <v>0</v>
      </c>
      <c r="Q380" s="139">
        <v>0</v>
      </c>
      <c r="R380" s="139">
        <f>Q380*H380</f>
        <v>0</v>
      </c>
      <c r="S380" s="139">
        <v>0</v>
      </c>
      <c r="T380" s="140">
        <f>S380*H380</f>
        <v>0</v>
      </c>
      <c r="AR380" s="141" t="s">
        <v>190</v>
      </c>
      <c r="AT380" s="141" t="s">
        <v>185</v>
      </c>
      <c r="AU380" s="141" t="s">
        <v>77</v>
      </c>
      <c r="AY380" s="16" t="s">
        <v>182</v>
      </c>
      <c r="BE380" s="142">
        <f>IF(N380="základní",J380,0)</f>
        <v>0</v>
      </c>
      <c r="BF380" s="142">
        <f>IF(N380="snížená",J380,0)</f>
        <v>0</v>
      </c>
      <c r="BG380" s="142">
        <f>IF(N380="zákl. přenesená",J380,0)</f>
        <v>0</v>
      </c>
      <c r="BH380" s="142">
        <f>IF(N380="sníž. přenesená",J380,0)</f>
        <v>0</v>
      </c>
      <c r="BI380" s="142">
        <f>IF(N380="nulová",J380,0)</f>
        <v>0</v>
      </c>
      <c r="BJ380" s="16" t="s">
        <v>77</v>
      </c>
      <c r="BK380" s="142">
        <f>ROUND(I380*H380,2)</f>
        <v>0</v>
      </c>
      <c r="BL380" s="16" t="s">
        <v>190</v>
      </c>
      <c r="BM380" s="141" t="s">
        <v>4531</v>
      </c>
    </row>
    <row r="381" spans="2:63" s="11" customFormat="1" ht="25.9" customHeight="1">
      <c r="B381" s="118"/>
      <c r="D381" s="119" t="s">
        <v>69</v>
      </c>
      <c r="E381" s="120" t="s">
        <v>4532</v>
      </c>
      <c r="F381" s="120" t="s">
        <v>4533</v>
      </c>
      <c r="I381" s="121"/>
      <c r="J381" s="122">
        <f>BK381</f>
        <v>0</v>
      </c>
      <c r="L381" s="118"/>
      <c r="M381" s="123"/>
      <c r="P381" s="124">
        <f>P382</f>
        <v>0</v>
      </c>
      <c r="R381" s="124">
        <f>R382</f>
        <v>0</v>
      </c>
      <c r="T381" s="125">
        <f>T382</f>
        <v>0</v>
      </c>
      <c r="AR381" s="119" t="s">
        <v>77</v>
      </c>
      <c r="AT381" s="126" t="s">
        <v>69</v>
      </c>
      <c r="AU381" s="126" t="s">
        <v>70</v>
      </c>
      <c r="AY381" s="119" t="s">
        <v>182</v>
      </c>
      <c r="BK381" s="127">
        <f>BK382</f>
        <v>0</v>
      </c>
    </row>
    <row r="382" spans="2:65" s="1" customFormat="1" ht="66.75" customHeight="1">
      <c r="B382" s="31"/>
      <c r="C382" s="130" t="s">
        <v>2701</v>
      </c>
      <c r="D382" s="130" t="s">
        <v>185</v>
      </c>
      <c r="E382" s="131" t="s">
        <v>4534</v>
      </c>
      <c r="F382" s="132" t="s">
        <v>4535</v>
      </c>
      <c r="G382" s="133" t="s">
        <v>207</v>
      </c>
      <c r="H382" s="134">
        <v>580</v>
      </c>
      <c r="I382" s="135"/>
      <c r="J382" s="136">
        <f>ROUND(I382*H382,2)</f>
        <v>0</v>
      </c>
      <c r="K382" s="132" t="s">
        <v>287</v>
      </c>
      <c r="L382" s="31"/>
      <c r="M382" s="179" t="s">
        <v>19</v>
      </c>
      <c r="N382" s="180" t="s">
        <v>41</v>
      </c>
      <c r="O382" s="163"/>
      <c r="P382" s="181">
        <f>O382*H382</f>
        <v>0</v>
      </c>
      <c r="Q382" s="181">
        <v>0</v>
      </c>
      <c r="R382" s="181">
        <f>Q382*H382</f>
        <v>0</v>
      </c>
      <c r="S382" s="181">
        <v>0</v>
      </c>
      <c r="T382" s="182">
        <f>S382*H382</f>
        <v>0</v>
      </c>
      <c r="AR382" s="141" t="s">
        <v>190</v>
      </c>
      <c r="AT382" s="141" t="s">
        <v>185</v>
      </c>
      <c r="AU382" s="141" t="s">
        <v>77</v>
      </c>
      <c r="AY382" s="16" t="s">
        <v>182</v>
      </c>
      <c r="BE382" s="142">
        <f>IF(N382="základní",J382,0)</f>
        <v>0</v>
      </c>
      <c r="BF382" s="142">
        <f>IF(N382="snížená",J382,0)</f>
        <v>0</v>
      </c>
      <c r="BG382" s="142">
        <f>IF(N382="zákl. přenesená",J382,0)</f>
        <v>0</v>
      </c>
      <c r="BH382" s="142">
        <f>IF(N382="sníž. přenesená",J382,0)</f>
        <v>0</v>
      </c>
      <c r="BI382" s="142">
        <f>IF(N382="nulová",J382,0)</f>
        <v>0</v>
      </c>
      <c r="BJ382" s="16" t="s">
        <v>77</v>
      </c>
      <c r="BK382" s="142">
        <f>ROUND(I382*H382,2)</f>
        <v>0</v>
      </c>
      <c r="BL382" s="16" t="s">
        <v>190</v>
      </c>
      <c r="BM382" s="141" t="s">
        <v>4536</v>
      </c>
    </row>
    <row r="383" spans="2:12" s="1" customFormat="1" ht="6.95" customHeight="1">
      <c r="B383" s="40"/>
      <c r="C383" s="41"/>
      <c r="D383" s="41"/>
      <c r="E383" s="41"/>
      <c r="F383" s="41"/>
      <c r="G383" s="41"/>
      <c r="H383" s="41"/>
      <c r="I383" s="41"/>
      <c r="J383" s="41"/>
      <c r="K383" s="41"/>
      <c r="L383" s="31"/>
    </row>
  </sheetData>
  <sheetProtection algorithmName="SHA-512" hashValue="VuPzFK7X53NQVnjYrG3V2vBqbK2RDlYWAJL6VX2Rf1BpqqkJlChfnYgwqVpH2flt4H0nfx9gdbw62C1ZSzW5Ew==" saltValue="qVW1LiEWJC8I+mcXJUXDYO752C0K6PzFfWeT37KkEhrP+vJDEgNnWMFor1VCJF0ccTgzvg4X3BgmNf/EB+dfVA==" spinCount="100000" sheet="1" objects="1" scenarios="1" formatColumns="0" formatRows="0" autoFilter="0"/>
  <autoFilter ref="C100:K382"/>
  <mergeCells count="9">
    <mergeCell ref="E50:H50"/>
    <mergeCell ref="E91:H91"/>
    <mergeCell ref="E93:H9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8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AR2" s="301"/>
      <c r="AS2" s="301"/>
      <c r="AT2" s="301"/>
      <c r="AU2" s="301"/>
      <c r="AV2" s="301"/>
      <c r="AW2" s="301"/>
      <c r="AX2" s="301"/>
      <c r="AY2" s="301"/>
      <c r="AZ2" s="301"/>
      <c r="BA2" s="301"/>
      <c r="BB2" s="301"/>
      <c r="BC2" s="301"/>
      <c r="BD2" s="301"/>
      <c r="BE2" s="301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ht="12" customHeight="1">
      <c r="B5" s="19"/>
      <c r="D5" s="23" t="s">
        <v>13</v>
      </c>
      <c r="K5" s="300" t="s">
        <v>14</v>
      </c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R5" s="19"/>
      <c r="BE5" s="297" t="s">
        <v>15</v>
      </c>
      <c r="BS5" s="16" t="s">
        <v>6</v>
      </c>
    </row>
    <row r="6" spans="2:71" ht="36.95" customHeight="1">
      <c r="B6" s="19"/>
      <c r="D6" s="25" t="s">
        <v>16</v>
      </c>
      <c r="K6" s="302" t="s">
        <v>17</v>
      </c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R6" s="19"/>
      <c r="BE6" s="298"/>
      <c r="BS6" s="16" t="s">
        <v>6</v>
      </c>
    </row>
    <row r="7" spans="2:71" ht="12" customHeight="1">
      <c r="B7" s="19"/>
      <c r="D7" s="26" t="s">
        <v>18</v>
      </c>
      <c r="K7" s="24" t="s">
        <v>19</v>
      </c>
      <c r="AK7" s="26" t="s">
        <v>20</v>
      </c>
      <c r="AN7" s="24" t="s">
        <v>19</v>
      </c>
      <c r="AR7" s="19"/>
      <c r="BE7" s="298"/>
      <c r="BS7" s="16" t="s">
        <v>6</v>
      </c>
    </row>
    <row r="8" spans="2:71" ht="12" customHeight="1">
      <c r="B8" s="19"/>
      <c r="D8" s="26" t="s">
        <v>21</v>
      </c>
      <c r="K8" s="24" t="s">
        <v>22</v>
      </c>
      <c r="AK8" s="26" t="s">
        <v>23</v>
      </c>
      <c r="AN8" s="27" t="s">
        <v>24</v>
      </c>
      <c r="AR8" s="19"/>
      <c r="BE8" s="298"/>
      <c r="BS8" s="16" t="s">
        <v>6</v>
      </c>
    </row>
    <row r="9" spans="2:71" ht="14.45" customHeight="1">
      <c r="B9" s="19"/>
      <c r="AR9" s="19"/>
      <c r="BE9" s="298"/>
      <c r="BS9" s="16" t="s">
        <v>6</v>
      </c>
    </row>
    <row r="10" spans="2:71" ht="12" customHeight="1">
      <c r="B10" s="19"/>
      <c r="D10" s="26" t="s">
        <v>25</v>
      </c>
      <c r="AK10" s="26" t="s">
        <v>26</v>
      </c>
      <c r="AN10" s="24" t="s">
        <v>19</v>
      </c>
      <c r="AR10" s="19"/>
      <c r="BE10" s="298"/>
      <c r="BS10" s="16" t="s">
        <v>6</v>
      </c>
    </row>
    <row r="11" spans="2:71" ht="18.4" customHeight="1">
      <c r="B11" s="19"/>
      <c r="E11" s="24" t="s">
        <v>22</v>
      </c>
      <c r="AK11" s="26" t="s">
        <v>27</v>
      </c>
      <c r="AN11" s="24" t="s">
        <v>19</v>
      </c>
      <c r="AR11" s="19"/>
      <c r="BE11" s="298"/>
      <c r="BS11" s="16" t="s">
        <v>6</v>
      </c>
    </row>
    <row r="12" spans="2:71" ht="6.95" customHeight="1">
      <c r="B12" s="19"/>
      <c r="AR12" s="19"/>
      <c r="BE12" s="298"/>
      <c r="BS12" s="16" t="s">
        <v>6</v>
      </c>
    </row>
    <row r="13" spans="2:71" ht="12" customHeight="1">
      <c r="B13" s="19"/>
      <c r="D13" s="26" t="s">
        <v>28</v>
      </c>
      <c r="AK13" s="26" t="s">
        <v>26</v>
      </c>
      <c r="AN13" s="28" t="s">
        <v>29</v>
      </c>
      <c r="AR13" s="19"/>
      <c r="BE13" s="298"/>
      <c r="BS13" s="16" t="s">
        <v>6</v>
      </c>
    </row>
    <row r="14" spans="2:71" ht="12.75">
      <c r="B14" s="19"/>
      <c r="E14" s="303" t="s">
        <v>29</v>
      </c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26" t="s">
        <v>27</v>
      </c>
      <c r="AN14" s="28" t="s">
        <v>29</v>
      </c>
      <c r="AR14" s="19"/>
      <c r="BE14" s="298"/>
      <c r="BS14" s="16" t="s">
        <v>6</v>
      </c>
    </row>
    <row r="15" spans="2:71" ht="6.95" customHeight="1">
      <c r="B15" s="19"/>
      <c r="AR15" s="19"/>
      <c r="BE15" s="298"/>
      <c r="BS15" s="16" t="s">
        <v>4</v>
      </c>
    </row>
    <row r="16" spans="2:71" ht="12" customHeight="1">
      <c r="B16" s="19"/>
      <c r="D16" s="26" t="s">
        <v>30</v>
      </c>
      <c r="AK16" s="26" t="s">
        <v>26</v>
      </c>
      <c r="AN16" s="24" t="s">
        <v>19</v>
      </c>
      <c r="AR16" s="19"/>
      <c r="BE16" s="298"/>
      <c r="BS16" s="16" t="s">
        <v>4</v>
      </c>
    </row>
    <row r="17" spans="2:71" ht="18.4" customHeight="1">
      <c r="B17" s="19"/>
      <c r="E17" s="24" t="s">
        <v>22</v>
      </c>
      <c r="AK17" s="26" t="s">
        <v>27</v>
      </c>
      <c r="AN17" s="24" t="s">
        <v>19</v>
      </c>
      <c r="AR17" s="19"/>
      <c r="BE17" s="298"/>
      <c r="BS17" s="16" t="s">
        <v>31</v>
      </c>
    </row>
    <row r="18" spans="2:71" ht="6.95" customHeight="1">
      <c r="B18" s="19"/>
      <c r="AR18" s="19"/>
      <c r="BE18" s="298"/>
      <c r="BS18" s="16" t="s">
        <v>6</v>
      </c>
    </row>
    <row r="19" spans="2:71" ht="12" customHeight="1">
      <c r="B19" s="19"/>
      <c r="D19" s="26" t="s">
        <v>32</v>
      </c>
      <c r="AK19" s="26" t="s">
        <v>26</v>
      </c>
      <c r="AN19" s="24" t="s">
        <v>19</v>
      </c>
      <c r="AR19" s="19"/>
      <c r="BE19" s="298"/>
      <c r="BS19" s="16" t="s">
        <v>6</v>
      </c>
    </row>
    <row r="20" spans="2:71" ht="18.4" customHeight="1">
      <c r="B20" s="19"/>
      <c r="E20" s="24" t="s">
        <v>33</v>
      </c>
      <c r="AK20" s="26" t="s">
        <v>27</v>
      </c>
      <c r="AN20" s="24" t="s">
        <v>19</v>
      </c>
      <c r="AR20" s="19"/>
      <c r="BE20" s="298"/>
      <c r="BS20" s="16" t="s">
        <v>4</v>
      </c>
    </row>
    <row r="21" spans="2:57" ht="6.95" customHeight="1">
      <c r="B21" s="19"/>
      <c r="AR21" s="19"/>
      <c r="BE21" s="298"/>
    </row>
    <row r="22" spans="2:57" ht="12" customHeight="1">
      <c r="B22" s="19"/>
      <c r="D22" s="26" t="s">
        <v>34</v>
      </c>
      <c r="AR22" s="19"/>
      <c r="BE22" s="298"/>
    </row>
    <row r="23" spans="2:57" ht="47.25" customHeight="1">
      <c r="B23" s="19"/>
      <c r="E23" s="305" t="s">
        <v>35</v>
      </c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  <c r="AM23" s="305"/>
      <c r="AN23" s="305"/>
      <c r="AR23" s="19"/>
      <c r="BE23" s="298"/>
    </row>
    <row r="24" spans="2:57" ht="6.95" customHeight="1">
      <c r="B24" s="19"/>
      <c r="AR24" s="19"/>
      <c r="BE24" s="298"/>
    </row>
    <row r="25" spans="2:57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98"/>
    </row>
    <row r="26" spans="2:57" s="1" customFormat="1" ht="25.9" customHeight="1">
      <c r="B26" s="31"/>
      <c r="D26" s="32" t="s">
        <v>36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06">
        <f>ROUND(AG54,2)</f>
        <v>0</v>
      </c>
      <c r="AL26" s="307"/>
      <c r="AM26" s="307"/>
      <c r="AN26" s="307"/>
      <c r="AO26" s="307"/>
      <c r="AR26" s="31"/>
      <c r="BE26" s="298"/>
    </row>
    <row r="27" spans="2:57" s="1" customFormat="1" ht="6.95" customHeight="1">
      <c r="B27" s="31"/>
      <c r="AR27" s="31"/>
      <c r="BE27" s="298"/>
    </row>
    <row r="28" spans="2:57" s="1" customFormat="1" ht="12.75">
      <c r="B28" s="31"/>
      <c r="L28" s="308" t="s">
        <v>37</v>
      </c>
      <c r="M28" s="308"/>
      <c r="N28" s="308"/>
      <c r="O28" s="308"/>
      <c r="P28" s="308"/>
      <c r="W28" s="308" t="s">
        <v>38</v>
      </c>
      <c r="X28" s="308"/>
      <c r="Y28" s="308"/>
      <c r="Z28" s="308"/>
      <c r="AA28" s="308"/>
      <c r="AB28" s="308"/>
      <c r="AC28" s="308"/>
      <c r="AD28" s="308"/>
      <c r="AE28" s="308"/>
      <c r="AK28" s="308" t="s">
        <v>39</v>
      </c>
      <c r="AL28" s="308"/>
      <c r="AM28" s="308"/>
      <c r="AN28" s="308"/>
      <c r="AO28" s="308"/>
      <c r="AR28" s="31"/>
      <c r="BE28" s="298"/>
    </row>
    <row r="29" spans="2:57" s="2" customFormat="1" ht="14.45" customHeight="1">
      <c r="B29" s="35"/>
      <c r="D29" s="26" t="s">
        <v>40</v>
      </c>
      <c r="F29" s="26" t="s">
        <v>41</v>
      </c>
      <c r="L29" s="311">
        <v>0.21</v>
      </c>
      <c r="M29" s="310"/>
      <c r="N29" s="310"/>
      <c r="O29" s="310"/>
      <c r="P29" s="310"/>
      <c r="W29" s="309">
        <f>ROUND(AZ54,2)</f>
        <v>0</v>
      </c>
      <c r="X29" s="310"/>
      <c r="Y29" s="310"/>
      <c r="Z29" s="310"/>
      <c r="AA29" s="310"/>
      <c r="AB29" s="310"/>
      <c r="AC29" s="310"/>
      <c r="AD29" s="310"/>
      <c r="AE29" s="310"/>
      <c r="AK29" s="309">
        <f>ROUND(AV54,2)</f>
        <v>0</v>
      </c>
      <c r="AL29" s="310"/>
      <c r="AM29" s="310"/>
      <c r="AN29" s="310"/>
      <c r="AO29" s="310"/>
      <c r="AR29" s="35"/>
      <c r="BE29" s="299"/>
    </row>
    <row r="30" spans="2:57" s="2" customFormat="1" ht="14.45" customHeight="1">
      <c r="B30" s="35"/>
      <c r="F30" s="26" t="s">
        <v>42</v>
      </c>
      <c r="L30" s="311">
        <v>0.15</v>
      </c>
      <c r="M30" s="310"/>
      <c r="N30" s="310"/>
      <c r="O30" s="310"/>
      <c r="P30" s="310"/>
      <c r="W30" s="309">
        <f>ROUND(BA54,2)</f>
        <v>0</v>
      </c>
      <c r="X30" s="310"/>
      <c r="Y30" s="310"/>
      <c r="Z30" s="310"/>
      <c r="AA30" s="310"/>
      <c r="AB30" s="310"/>
      <c r="AC30" s="310"/>
      <c r="AD30" s="310"/>
      <c r="AE30" s="310"/>
      <c r="AK30" s="309">
        <f>ROUND(AW54,2)</f>
        <v>0</v>
      </c>
      <c r="AL30" s="310"/>
      <c r="AM30" s="310"/>
      <c r="AN30" s="310"/>
      <c r="AO30" s="310"/>
      <c r="AR30" s="35"/>
      <c r="BE30" s="299"/>
    </row>
    <row r="31" spans="2:57" s="2" customFormat="1" ht="14.45" customHeight="1" hidden="1">
      <c r="B31" s="35"/>
      <c r="F31" s="26" t="s">
        <v>43</v>
      </c>
      <c r="L31" s="311">
        <v>0.21</v>
      </c>
      <c r="M31" s="310"/>
      <c r="N31" s="310"/>
      <c r="O31" s="310"/>
      <c r="P31" s="310"/>
      <c r="W31" s="309">
        <f>ROUND(BB54,2)</f>
        <v>0</v>
      </c>
      <c r="X31" s="310"/>
      <c r="Y31" s="310"/>
      <c r="Z31" s="310"/>
      <c r="AA31" s="310"/>
      <c r="AB31" s="310"/>
      <c r="AC31" s="310"/>
      <c r="AD31" s="310"/>
      <c r="AE31" s="310"/>
      <c r="AK31" s="309">
        <v>0</v>
      </c>
      <c r="AL31" s="310"/>
      <c r="AM31" s="310"/>
      <c r="AN31" s="310"/>
      <c r="AO31" s="310"/>
      <c r="AR31" s="35"/>
      <c r="BE31" s="299"/>
    </row>
    <row r="32" spans="2:57" s="2" customFormat="1" ht="14.45" customHeight="1" hidden="1">
      <c r="B32" s="35"/>
      <c r="F32" s="26" t="s">
        <v>44</v>
      </c>
      <c r="L32" s="311">
        <v>0.15</v>
      </c>
      <c r="M32" s="310"/>
      <c r="N32" s="310"/>
      <c r="O32" s="310"/>
      <c r="P32" s="310"/>
      <c r="W32" s="309">
        <f>ROUND(BC54,2)</f>
        <v>0</v>
      </c>
      <c r="X32" s="310"/>
      <c r="Y32" s="310"/>
      <c r="Z32" s="310"/>
      <c r="AA32" s="310"/>
      <c r="AB32" s="310"/>
      <c r="AC32" s="310"/>
      <c r="AD32" s="310"/>
      <c r="AE32" s="310"/>
      <c r="AK32" s="309">
        <v>0</v>
      </c>
      <c r="AL32" s="310"/>
      <c r="AM32" s="310"/>
      <c r="AN32" s="310"/>
      <c r="AO32" s="310"/>
      <c r="AR32" s="35"/>
      <c r="BE32" s="299"/>
    </row>
    <row r="33" spans="2:44" s="2" customFormat="1" ht="14.45" customHeight="1" hidden="1">
      <c r="B33" s="35"/>
      <c r="F33" s="26" t="s">
        <v>45</v>
      </c>
      <c r="L33" s="311">
        <v>0</v>
      </c>
      <c r="M33" s="310"/>
      <c r="N33" s="310"/>
      <c r="O33" s="310"/>
      <c r="P33" s="310"/>
      <c r="W33" s="309">
        <f>ROUND(BD54,2)</f>
        <v>0</v>
      </c>
      <c r="X33" s="310"/>
      <c r="Y33" s="310"/>
      <c r="Z33" s="310"/>
      <c r="AA33" s="310"/>
      <c r="AB33" s="310"/>
      <c r="AC33" s="310"/>
      <c r="AD33" s="310"/>
      <c r="AE33" s="310"/>
      <c r="AK33" s="309">
        <v>0</v>
      </c>
      <c r="AL33" s="310"/>
      <c r="AM33" s="310"/>
      <c r="AN33" s="310"/>
      <c r="AO33" s="310"/>
      <c r="AR33" s="35"/>
    </row>
    <row r="34" spans="2:44" s="1" customFormat="1" ht="6.95" customHeight="1">
      <c r="B34" s="31"/>
      <c r="AR34" s="31"/>
    </row>
    <row r="35" spans="2:44" s="1" customFormat="1" ht="25.9" customHeight="1">
      <c r="B35" s="31"/>
      <c r="C35" s="36"/>
      <c r="D35" s="37" t="s">
        <v>46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47</v>
      </c>
      <c r="U35" s="38"/>
      <c r="V35" s="38"/>
      <c r="W35" s="38"/>
      <c r="X35" s="315" t="s">
        <v>48</v>
      </c>
      <c r="Y35" s="313"/>
      <c r="Z35" s="313"/>
      <c r="AA35" s="313"/>
      <c r="AB35" s="313"/>
      <c r="AC35" s="38"/>
      <c r="AD35" s="38"/>
      <c r="AE35" s="38"/>
      <c r="AF35" s="38"/>
      <c r="AG35" s="38"/>
      <c r="AH35" s="38"/>
      <c r="AI35" s="38"/>
      <c r="AJ35" s="38"/>
      <c r="AK35" s="312">
        <f>SUM(AK26:AK33)</f>
        <v>0</v>
      </c>
      <c r="AL35" s="313"/>
      <c r="AM35" s="313"/>
      <c r="AN35" s="313"/>
      <c r="AO35" s="314"/>
      <c r="AP35" s="36"/>
      <c r="AQ35" s="36"/>
      <c r="AR35" s="31"/>
    </row>
    <row r="36" spans="2:44" s="1" customFormat="1" ht="6.95" customHeight="1">
      <c r="B36" s="31"/>
      <c r="AR36" s="31"/>
    </row>
    <row r="37" spans="2:44" s="1" customFormat="1" ht="6.95" customHeight="1"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31"/>
    </row>
    <row r="41" spans="2:44" s="1" customFormat="1" ht="6.95" customHeight="1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31"/>
    </row>
    <row r="42" spans="2:44" s="1" customFormat="1" ht="24.95" customHeight="1">
      <c r="B42" s="31"/>
      <c r="C42" s="20" t="s">
        <v>49</v>
      </c>
      <c r="AR42" s="31"/>
    </row>
    <row r="43" spans="2:44" s="1" customFormat="1" ht="6.95" customHeight="1">
      <c r="B43" s="31"/>
      <c r="AR43" s="31"/>
    </row>
    <row r="44" spans="2:44" s="3" customFormat="1" ht="12" customHeight="1">
      <c r="B44" s="44"/>
      <c r="C44" s="26" t="s">
        <v>13</v>
      </c>
      <c r="L44" s="3" t="str">
        <f>K5</f>
        <v>66805159</v>
      </c>
      <c r="AR44" s="44"/>
    </row>
    <row r="45" spans="2:44" s="4" customFormat="1" ht="36.95" customHeight="1">
      <c r="B45" s="45"/>
      <c r="C45" s="46" t="s">
        <v>16</v>
      </c>
      <c r="L45" s="282" t="str">
        <f>K6</f>
        <v>Rekonstrukce školní jídelny v budově č.p. 190</v>
      </c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R45" s="45"/>
    </row>
    <row r="46" spans="2:44" s="1" customFormat="1" ht="6.95" customHeight="1">
      <c r="B46" s="31"/>
      <c r="AR46" s="31"/>
    </row>
    <row r="47" spans="2:44" s="1" customFormat="1" ht="12" customHeight="1">
      <c r="B47" s="31"/>
      <c r="C47" s="26" t="s">
        <v>21</v>
      </c>
      <c r="L47" s="47" t="str">
        <f>IF(K8="","",K8)</f>
        <v xml:space="preserve"> </v>
      </c>
      <c r="AI47" s="26" t="s">
        <v>23</v>
      </c>
      <c r="AM47" s="287" t="str">
        <f>IF(AN8="","",AN8)</f>
        <v>28. 3. 2022</v>
      </c>
      <c r="AN47" s="287"/>
      <c r="AR47" s="31"/>
    </row>
    <row r="48" spans="2:44" s="1" customFormat="1" ht="6.95" customHeight="1">
      <c r="B48" s="31"/>
      <c r="AR48" s="31"/>
    </row>
    <row r="49" spans="2:56" s="1" customFormat="1" ht="15.2" customHeight="1">
      <c r="B49" s="31"/>
      <c r="C49" s="26" t="s">
        <v>25</v>
      </c>
      <c r="L49" s="3" t="str">
        <f>IF(E11="","",E11)</f>
        <v xml:space="preserve"> </v>
      </c>
      <c r="AI49" s="26" t="s">
        <v>30</v>
      </c>
      <c r="AM49" s="288" t="str">
        <f>IF(E17="","",E17)</f>
        <v xml:space="preserve"> </v>
      </c>
      <c r="AN49" s="289"/>
      <c r="AO49" s="289"/>
      <c r="AP49" s="289"/>
      <c r="AR49" s="31"/>
      <c r="AS49" s="290" t="s">
        <v>50</v>
      </c>
      <c r="AT49" s="291"/>
      <c r="AU49" s="49"/>
      <c r="AV49" s="49"/>
      <c r="AW49" s="49"/>
      <c r="AX49" s="49"/>
      <c r="AY49" s="49"/>
      <c r="AZ49" s="49"/>
      <c r="BA49" s="49"/>
      <c r="BB49" s="49"/>
      <c r="BC49" s="49"/>
      <c r="BD49" s="50"/>
    </row>
    <row r="50" spans="2:56" s="1" customFormat="1" ht="15.2" customHeight="1">
      <c r="B50" s="31"/>
      <c r="C50" s="26" t="s">
        <v>28</v>
      </c>
      <c r="L50" s="3" t="str">
        <f>IF(E14="Vyplň údaj","",E14)</f>
        <v/>
      </c>
      <c r="AI50" s="26" t="s">
        <v>32</v>
      </c>
      <c r="AM50" s="288" t="str">
        <f>IF(E20="","",E20)</f>
        <v>Třinecká projekce, a. s.</v>
      </c>
      <c r="AN50" s="289"/>
      <c r="AO50" s="289"/>
      <c r="AP50" s="289"/>
      <c r="AR50" s="31"/>
      <c r="AS50" s="292"/>
      <c r="AT50" s="293"/>
      <c r="BD50" s="52"/>
    </row>
    <row r="51" spans="2:56" s="1" customFormat="1" ht="10.9" customHeight="1">
      <c r="B51" s="31"/>
      <c r="AR51" s="31"/>
      <c r="AS51" s="292"/>
      <c r="AT51" s="293"/>
      <c r="BD51" s="52"/>
    </row>
    <row r="52" spans="2:56" s="1" customFormat="1" ht="29.25" customHeight="1">
      <c r="B52" s="31"/>
      <c r="C52" s="284" t="s">
        <v>51</v>
      </c>
      <c r="D52" s="285"/>
      <c r="E52" s="285"/>
      <c r="F52" s="285"/>
      <c r="G52" s="285"/>
      <c r="H52" s="53"/>
      <c r="I52" s="286" t="s">
        <v>52</v>
      </c>
      <c r="J52" s="285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  <c r="AE52" s="285"/>
      <c r="AF52" s="285"/>
      <c r="AG52" s="294" t="s">
        <v>53</v>
      </c>
      <c r="AH52" s="285"/>
      <c r="AI52" s="285"/>
      <c r="AJ52" s="285"/>
      <c r="AK52" s="285"/>
      <c r="AL52" s="285"/>
      <c r="AM52" s="285"/>
      <c r="AN52" s="286" t="s">
        <v>54</v>
      </c>
      <c r="AO52" s="285"/>
      <c r="AP52" s="285"/>
      <c r="AQ52" s="54" t="s">
        <v>55</v>
      </c>
      <c r="AR52" s="31"/>
      <c r="AS52" s="55" t="s">
        <v>56</v>
      </c>
      <c r="AT52" s="56" t="s">
        <v>57</v>
      </c>
      <c r="AU52" s="56" t="s">
        <v>58</v>
      </c>
      <c r="AV52" s="56" t="s">
        <v>59</v>
      </c>
      <c r="AW52" s="56" t="s">
        <v>60</v>
      </c>
      <c r="AX52" s="56" t="s">
        <v>61</v>
      </c>
      <c r="AY52" s="56" t="s">
        <v>62</v>
      </c>
      <c r="AZ52" s="56" t="s">
        <v>63</v>
      </c>
      <c r="BA52" s="56" t="s">
        <v>64</v>
      </c>
      <c r="BB52" s="56" t="s">
        <v>65</v>
      </c>
      <c r="BC52" s="56" t="s">
        <v>66</v>
      </c>
      <c r="BD52" s="57" t="s">
        <v>67</v>
      </c>
    </row>
    <row r="53" spans="2:56" s="1" customFormat="1" ht="10.9" customHeight="1">
      <c r="B53" s="31"/>
      <c r="AR53" s="31"/>
      <c r="AS53" s="58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50"/>
    </row>
    <row r="54" spans="2:90" s="5" customFormat="1" ht="32.45" customHeight="1">
      <c r="B54" s="59"/>
      <c r="C54" s="60" t="s">
        <v>68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295">
        <f>ROUND(AG55+AG58+SUM(AG61:AG63)+AG67+AG68+AG75+AG78+AG79,2)</f>
        <v>0</v>
      </c>
      <c r="AH54" s="295"/>
      <c r="AI54" s="295"/>
      <c r="AJ54" s="295"/>
      <c r="AK54" s="295"/>
      <c r="AL54" s="295"/>
      <c r="AM54" s="295"/>
      <c r="AN54" s="296">
        <f aca="true" t="shared" si="0" ref="AN54:AN83">SUM(AG54,AT54)</f>
        <v>0</v>
      </c>
      <c r="AO54" s="296"/>
      <c r="AP54" s="296"/>
      <c r="AQ54" s="63" t="s">
        <v>19</v>
      </c>
      <c r="AR54" s="59"/>
      <c r="AS54" s="64">
        <f>ROUND(AS55+AS58+SUM(AS61:AS63)+AS67+AS68+AS75+AS78+AS79,2)</f>
        <v>0</v>
      </c>
      <c r="AT54" s="65">
        <f aca="true" t="shared" si="1" ref="AT54:AT83">ROUND(SUM(AV54:AW54),2)</f>
        <v>0</v>
      </c>
      <c r="AU54" s="66">
        <f>ROUND(AU55+AU58+SUM(AU61:AU63)+AU67+AU68+AU75+AU78+AU79,5)</f>
        <v>0</v>
      </c>
      <c r="AV54" s="65">
        <f>ROUND(AZ54*L29,2)</f>
        <v>0</v>
      </c>
      <c r="AW54" s="65">
        <f>ROUND(BA54*L30,2)</f>
        <v>0</v>
      </c>
      <c r="AX54" s="65">
        <f>ROUND(BB54*L29,2)</f>
        <v>0</v>
      </c>
      <c r="AY54" s="65">
        <f>ROUND(BC54*L30,2)</f>
        <v>0</v>
      </c>
      <c r="AZ54" s="65">
        <f>ROUND(AZ55+AZ58+SUM(AZ61:AZ63)+AZ67+AZ68+AZ75+AZ78+AZ79,2)</f>
        <v>0</v>
      </c>
      <c r="BA54" s="65">
        <f>ROUND(BA55+BA58+SUM(BA61:BA63)+BA67+BA68+BA75+BA78+BA79,2)</f>
        <v>0</v>
      </c>
      <c r="BB54" s="65">
        <f>ROUND(BB55+BB58+SUM(BB61:BB63)+BB67+BB68+BB75+BB78+BB79,2)</f>
        <v>0</v>
      </c>
      <c r="BC54" s="65">
        <f>ROUND(BC55+BC58+SUM(BC61:BC63)+BC67+BC68+BC75+BC78+BC79,2)</f>
        <v>0</v>
      </c>
      <c r="BD54" s="67">
        <f>ROUND(BD55+BD58+SUM(BD61:BD63)+BD67+BD68+BD75+BD78+BD79,2)</f>
        <v>0</v>
      </c>
      <c r="BS54" s="68" t="s">
        <v>69</v>
      </c>
      <c r="BT54" s="68" t="s">
        <v>70</v>
      </c>
      <c r="BU54" s="69" t="s">
        <v>71</v>
      </c>
      <c r="BV54" s="68" t="s">
        <v>72</v>
      </c>
      <c r="BW54" s="68" t="s">
        <v>5</v>
      </c>
      <c r="BX54" s="68" t="s">
        <v>73</v>
      </c>
      <c r="CL54" s="68" t="s">
        <v>19</v>
      </c>
    </row>
    <row r="55" spans="2:91" s="6" customFormat="1" ht="24.75" customHeight="1">
      <c r="B55" s="70"/>
      <c r="C55" s="71"/>
      <c r="D55" s="275" t="s">
        <v>74</v>
      </c>
      <c r="E55" s="275"/>
      <c r="F55" s="275"/>
      <c r="G55" s="275"/>
      <c r="H55" s="275"/>
      <c r="I55" s="72"/>
      <c r="J55" s="275" t="s">
        <v>75</v>
      </c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275"/>
      <c r="Z55" s="275"/>
      <c r="AA55" s="275"/>
      <c r="AB55" s="275"/>
      <c r="AC55" s="275"/>
      <c r="AD55" s="275"/>
      <c r="AE55" s="275"/>
      <c r="AF55" s="275"/>
      <c r="AG55" s="278">
        <f>ROUND(SUM(AG56:AG57),2)</f>
        <v>0</v>
      </c>
      <c r="AH55" s="277"/>
      <c r="AI55" s="277"/>
      <c r="AJ55" s="277"/>
      <c r="AK55" s="277"/>
      <c r="AL55" s="277"/>
      <c r="AM55" s="277"/>
      <c r="AN55" s="276">
        <f t="shared" si="0"/>
        <v>0</v>
      </c>
      <c r="AO55" s="277"/>
      <c r="AP55" s="277"/>
      <c r="AQ55" s="73" t="s">
        <v>76</v>
      </c>
      <c r="AR55" s="70"/>
      <c r="AS55" s="74">
        <f>ROUND(SUM(AS56:AS57),2)</f>
        <v>0</v>
      </c>
      <c r="AT55" s="75">
        <f t="shared" si="1"/>
        <v>0</v>
      </c>
      <c r="AU55" s="76">
        <f>ROUND(SUM(AU56:AU57),5)</f>
        <v>0</v>
      </c>
      <c r="AV55" s="75">
        <f>ROUND(AZ55*L29,2)</f>
        <v>0</v>
      </c>
      <c r="AW55" s="75">
        <f>ROUND(BA55*L30,2)</f>
        <v>0</v>
      </c>
      <c r="AX55" s="75">
        <f>ROUND(BB55*L29,2)</f>
        <v>0</v>
      </c>
      <c r="AY55" s="75">
        <f>ROUND(BC55*L30,2)</f>
        <v>0</v>
      </c>
      <c r="AZ55" s="75">
        <f>ROUND(SUM(AZ56:AZ57),2)</f>
        <v>0</v>
      </c>
      <c r="BA55" s="75">
        <f>ROUND(SUM(BA56:BA57),2)</f>
        <v>0</v>
      </c>
      <c r="BB55" s="75">
        <f>ROUND(SUM(BB56:BB57),2)</f>
        <v>0</v>
      </c>
      <c r="BC55" s="75">
        <f>ROUND(SUM(BC56:BC57),2)</f>
        <v>0</v>
      </c>
      <c r="BD55" s="77">
        <f>ROUND(SUM(BD56:BD57),2)</f>
        <v>0</v>
      </c>
      <c r="BS55" s="78" t="s">
        <v>69</v>
      </c>
      <c r="BT55" s="78" t="s">
        <v>77</v>
      </c>
      <c r="BU55" s="78" t="s">
        <v>71</v>
      </c>
      <c r="BV55" s="78" t="s">
        <v>72</v>
      </c>
      <c r="BW55" s="78" t="s">
        <v>78</v>
      </c>
      <c r="BX55" s="78" t="s">
        <v>5</v>
      </c>
      <c r="CL55" s="78" t="s">
        <v>19</v>
      </c>
      <c r="CM55" s="78" t="s">
        <v>79</v>
      </c>
    </row>
    <row r="56" spans="1:90" s="3" customFormat="1" ht="16.5" customHeight="1">
      <c r="A56" s="79" t="s">
        <v>80</v>
      </c>
      <c r="B56" s="44"/>
      <c r="C56" s="9"/>
      <c r="D56" s="9"/>
      <c r="E56" s="274" t="s">
        <v>81</v>
      </c>
      <c r="F56" s="274"/>
      <c r="G56" s="274"/>
      <c r="H56" s="274"/>
      <c r="I56" s="274"/>
      <c r="J56" s="9"/>
      <c r="K56" s="274" t="s">
        <v>82</v>
      </c>
      <c r="L56" s="274"/>
      <c r="M56" s="274"/>
      <c r="N56" s="274"/>
      <c r="O56" s="274"/>
      <c r="P56" s="274"/>
      <c r="Q56" s="274"/>
      <c r="R56" s="274"/>
      <c r="S56" s="274"/>
      <c r="T56" s="274"/>
      <c r="U56" s="274"/>
      <c r="V56" s="274"/>
      <c r="W56" s="274"/>
      <c r="X56" s="274"/>
      <c r="Y56" s="274"/>
      <c r="Z56" s="274"/>
      <c r="AA56" s="274"/>
      <c r="AB56" s="274"/>
      <c r="AC56" s="274"/>
      <c r="AD56" s="274"/>
      <c r="AE56" s="274"/>
      <c r="AF56" s="274"/>
      <c r="AG56" s="279">
        <f>'A - Bourání'!J32</f>
        <v>0</v>
      </c>
      <c r="AH56" s="280"/>
      <c r="AI56" s="280"/>
      <c r="AJ56" s="280"/>
      <c r="AK56" s="280"/>
      <c r="AL56" s="280"/>
      <c r="AM56" s="280"/>
      <c r="AN56" s="279">
        <f t="shared" si="0"/>
        <v>0</v>
      </c>
      <c r="AO56" s="280"/>
      <c r="AP56" s="280"/>
      <c r="AQ56" s="80" t="s">
        <v>83</v>
      </c>
      <c r="AR56" s="44"/>
      <c r="AS56" s="81">
        <v>0</v>
      </c>
      <c r="AT56" s="82">
        <f t="shared" si="1"/>
        <v>0</v>
      </c>
      <c r="AU56" s="83">
        <f>'A - Bourání'!P88</f>
        <v>0</v>
      </c>
      <c r="AV56" s="82">
        <f>'A - Bourání'!J35</f>
        <v>0</v>
      </c>
      <c r="AW56" s="82">
        <f>'A - Bourání'!J36</f>
        <v>0</v>
      </c>
      <c r="AX56" s="82">
        <f>'A - Bourání'!J37</f>
        <v>0</v>
      </c>
      <c r="AY56" s="82">
        <f>'A - Bourání'!J38</f>
        <v>0</v>
      </c>
      <c r="AZ56" s="82">
        <f>'A - Bourání'!F35</f>
        <v>0</v>
      </c>
      <c r="BA56" s="82">
        <f>'A - Bourání'!F36</f>
        <v>0</v>
      </c>
      <c r="BB56" s="82">
        <f>'A - Bourání'!F37</f>
        <v>0</v>
      </c>
      <c r="BC56" s="82">
        <f>'A - Bourání'!F38</f>
        <v>0</v>
      </c>
      <c r="BD56" s="84">
        <f>'A - Bourání'!F39</f>
        <v>0</v>
      </c>
      <c r="BT56" s="24" t="s">
        <v>79</v>
      </c>
      <c r="BV56" s="24" t="s">
        <v>72</v>
      </c>
      <c r="BW56" s="24" t="s">
        <v>84</v>
      </c>
      <c r="BX56" s="24" t="s">
        <v>78</v>
      </c>
      <c r="CL56" s="24" t="s">
        <v>19</v>
      </c>
    </row>
    <row r="57" spans="1:90" s="3" customFormat="1" ht="16.5" customHeight="1">
      <c r="A57" s="79" t="s">
        <v>80</v>
      </c>
      <c r="B57" s="44"/>
      <c r="C57" s="9"/>
      <c r="D57" s="9"/>
      <c r="E57" s="274" t="s">
        <v>85</v>
      </c>
      <c r="F57" s="274"/>
      <c r="G57" s="274"/>
      <c r="H57" s="274"/>
      <c r="I57" s="274"/>
      <c r="J57" s="9"/>
      <c r="K57" s="274" t="s">
        <v>86</v>
      </c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274"/>
      <c r="AF57" s="274"/>
      <c r="AG57" s="279">
        <f>'B - Nové konstrukce'!J32</f>
        <v>0</v>
      </c>
      <c r="AH57" s="280"/>
      <c r="AI57" s="280"/>
      <c r="AJ57" s="280"/>
      <c r="AK57" s="280"/>
      <c r="AL57" s="280"/>
      <c r="AM57" s="280"/>
      <c r="AN57" s="279">
        <f t="shared" si="0"/>
        <v>0</v>
      </c>
      <c r="AO57" s="280"/>
      <c r="AP57" s="280"/>
      <c r="AQ57" s="80" t="s">
        <v>83</v>
      </c>
      <c r="AR57" s="44"/>
      <c r="AS57" s="81">
        <v>0</v>
      </c>
      <c r="AT57" s="82">
        <f t="shared" si="1"/>
        <v>0</v>
      </c>
      <c r="AU57" s="83">
        <f>'B - Nové konstrukce'!P94</f>
        <v>0</v>
      </c>
      <c r="AV57" s="82">
        <f>'B - Nové konstrukce'!J35</f>
        <v>0</v>
      </c>
      <c r="AW57" s="82">
        <f>'B - Nové konstrukce'!J36</f>
        <v>0</v>
      </c>
      <c r="AX57" s="82">
        <f>'B - Nové konstrukce'!J37</f>
        <v>0</v>
      </c>
      <c r="AY57" s="82">
        <f>'B - Nové konstrukce'!J38</f>
        <v>0</v>
      </c>
      <c r="AZ57" s="82">
        <f>'B - Nové konstrukce'!F35</f>
        <v>0</v>
      </c>
      <c r="BA57" s="82">
        <f>'B - Nové konstrukce'!F36</f>
        <v>0</v>
      </c>
      <c r="BB57" s="82">
        <f>'B - Nové konstrukce'!F37</f>
        <v>0</v>
      </c>
      <c r="BC57" s="82">
        <f>'B - Nové konstrukce'!F38</f>
        <v>0</v>
      </c>
      <c r="BD57" s="84">
        <f>'B - Nové konstrukce'!F39</f>
        <v>0</v>
      </c>
      <c r="BT57" s="24" t="s">
        <v>79</v>
      </c>
      <c r="BV57" s="24" t="s">
        <v>72</v>
      </c>
      <c r="BW57" s="24" t="s">
        <v>87</v>
      </c>
      <c r="BX57" s="24" t="s">
        <v>78</v>
      </c>
      <c r="CL57" s="24" t="s">
        <v>19</v>
      </c>
    </row>
    <row r="58" spans="2:91" s="6" customFormat="1" ht="24.75" customHeight="1">
      <c r="B58" s="70"/>
      <c r="C58" s="71"/>
      <c r="D58" s="275" t="s">
        <v>88</v>
      </c>
      <c r="E58" s="275"/>
      <c r="F58" s="275"/>
      <c r="G58" s="275"/>
      <c r="H58" s="275"/>
      <c r="I58" s="72"/>
      <c r="J58" s="275" t="s">
        <v>89</v>
      </c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  <c r="X58" s="275"/>
      <c r="Y58" s="275"/>
      <c r="Z58" s="275"/>
      <c r="AA58" s="275"/>
      <c r="AB58" s="275"/>
      <c r="AC58" s="275"/>
      <c r="AD58" s="275"/>
      <c r="AE58" s="275"/>
      <c r="AF58" s="275"/>
      <c r="AG58" s="278">
        <f>ROUND(SUM(AG59:AG60),2)</f>
        <v>0</v>
      </c>
      <c r="AH58" s="277"/>
      <c r="AI58" s="277"/>
      <c r="AJ58" s="277"/>
      <c r="AK58" s="277"/>
      <c r="AL58" s="277"/>
      <c r="AM58" s="277"/>
      <c r="AN58" s="276">
        <f t="shared" si="0"/>
        <v>0</v>
      </c>
      <c r="AO58" s="277"/>
      <c r="AP58" s="277"/>
      <c r="AQ58" s="73" t="s">
        <v>76</v>
      </c>
      <c r="AR58" s="70"/>
      <c r="AS58" s="74">
        <f>ROUND(SUM(AS59:AS60),2)</f>
        <v>0</v>
      </c>
      <c r="AT58" s="75">
        <f t="shared" si="1"/>
        <v>0</v>
      </c>
      <c r="AU58" s="76">
        <f>ROUND(SUM(AU59:AU60),5)</f>
        <v>0</v>
      </c>
      <c r="AV58" s="75">
        <f>ROUND(AZ58*L29,2)</f>
        <v>0</v>
      </c>
      <c r="AW58" s="75">
        <f>ROUND(BA58*L30,2)</f>
        <v>0</v>
      </c>
      <c r="AX58" s="75">
        <f>ROUND(BB58*L29,2)</f>
        <v>0</v>
      </c>
      <c r="AY58" s="75">
        <f>ROUND(BC58*L30,2)</f>
        <v>0</v>
      </c>
      <c r="AZ58" s="75">
        <f>ROUND(SUM(AZ59:AZ60),2)</f>
        <v>0</v>
      </c>
      <c r="BA58" s="75">
        <f>ROUND(SUM(BA59:BA60),2)</f>
        <v>0</v>
      </c>
      <c r="BB58" s="75">
        <f>ROUND(SUM(BB59:BB60),2)</f>
        <v>0</v>
      </c>
      <c r="BC58" s="75">
        <f>ROUND(SUM(BC59:BC60),2)</f>
        <v>0</v>
      </c>
      <c r="BD58" s="77">
        <f>ROUND(SUM(BD59:BD60),2)</f>
        <v>0</v>
      </c>
      <c r="BS58" s="78" t="s">
        <v>69</v>
      </c>
      <c r="BT58" s="78" t="s">
        <v>77</v>
      </c>
      <c r="BV58" s="78" t="s">
        <v>72</v>
      </c>
      <c r="BW58" s="78" t="s">
        <v>90</v>
      </c>
      <c r="BX58" s="78" t="s">
        <v>5</v>
      </c>
      <c r="CL58" s="78" t="s">
        <v>19</v>
      </c>
      <c r="CM58" s="78" t="s">
        <v>79</v>
      </c>
    </row>
    <row r="59" spans="1:91" s="3" customFormat="1" ht="16.5" customHeight="1">
      <c r="A59" s="79" t="s">
        <v>80</v>
      </c>
      <c r="B59" s="44"/>
      <c r="C59" s="9"/>
      <c r="D59" s="9"/>
      <c r="E59" s="274" t="s">
        <v>88</v>
      </c>
      <c r="F59" s="274"/>
      <c r="G59" s="274"/>
      <c r="H59" s="274"/>
      <c r="I59" s="274"/>
      <c r="J59" s="9"/>
      <c r="K59" s="274" t="s">
        <v>89</v>
      </c>
      <c r="L59" s="274"/>
      <c r="M59" s="274"/>
      <c r="N59" s="274"/>
      <c r="O59" s="274"/>
      <c r="P59" s="274"/>
      <c r="Q59" s="274"/>
      <c r="R59" s="274"/>
      <c r="S59" s="274"/>
      <c r="T59" s="274"/>
      <c r="U59" s="274"/>
      <c r="V59" s="274"/>
      <c r="W59" s="274"/>
      <c r="X59" s="274"/>
      <c r="Y59" s="274"/>
      <c r="Z59" s="274"/>
      <c r="AA59" s="274"/>
      <c r="AB59" s="274"/>
      <c r="AC59" s="274"/>
      <c r="AD59" s="274"/>
      <c r="AE59" s="274"/>
      <c r="AF59" s="274"/>
      <c r="AG59" s="279">
        <f>'SO01.01b - Ostatní staveb...'!J30</f>
        <v>0</v>
      </c>
      <c r="AH59" s="280"/>
      <c r="AI59" s="280"/>
      <c r="AJ59" s="280"/>
      <c r="AK59" s="280"/>
      <c r="AL59" s="280"/>
      <c r="AM59" s="280"/>
      <c r="AN59" s="279">
        <f t="shared" si="0"/>
        <v>0</v>
      </c>
      <c r="AO59" s="280"/>
      <c r="AP59" s="280"/>
      <c r="AQ59" s="80" t="s">
        <v>83</v>
      </c>
      <c r="AR59" s="44"/>
      <c r="AS59" s="81">
        <v>0</v>
      </c>
      <c r="AT59" s="82">
        <f t="shared" si="1"/>
        <v>0</v>
      </c>
      <c r="AU59" s="83">
        <f>'SO01.01b - Ostatní staveb...'!P97</f>
        <v>0</v>
      </c>
      <c r="AV59" s="82">
        <f>'SO01.01b - Ostatní staveb...'!J33</f>
        <v>0</v>
      </c>
      <c r="AW59" s="82">
        <f>'SO01.01b - Ostatní staveb...'!J34</f>
        <v>0</v>
      </c>
      <c r="AX59" s="82">
        <f>'SO01.01b - Ostatní staveb...'!J35</f>
        <v>0</v>
      </c>
      <c r="AY59" s="82">
        <f>'SO01.01b - Ostatní staveb...'!J36</f>
        <v>0</v>
      </c>
      <c r="AZ59" s="82">
        <f>'SO01.01b - Ostatní staveb...'!F33</f>
        <v>0</v>
      </c>
      <c r="BA59" s="82">
        <f>'SO01.01b - Ostatní staveb...'!F34</f>
        <v>0</v>
      </c>
      <c r="BB59" s="82">
        <f>'SO01.01b - Ostatní staveb...'!F35</f>
        <v>0</v>
      </c>
      <c r="BC59" s="82">
        <f>'SO01.01b - Ostatní staveb...'!F36</f>
        <v>0</v>
      </c>
      <c r="BD59" s="84">
        <f>'SO01.01b - Ostatní staveb...'!F37</f>
        <v>0</v>
      </c>
      <c r="BT59" s="24" t="s">
        <v>79</v>
      </c>
      <c r="BU59" s="24" t="s">
        <v>91</v>
      </c>
      <c r="BV59" s="24" t="s">
        <v>72</v>
      </c>
      <c r="BW59" s="24" t="s">
        <v>90</v>
      </c>
      <c r="BX59" s="24" t="s">
        <v>5</v>
      </c>
      <c r="CL59" s="24" t="s">
        <v>19</v>
      </c>
      <c r="CM59" s="24" t="s">
        <v>79</v>
      </c>
    </row>
    <row r="60" spans="1:90" s="3" customFormat="1" ht="16.5" customHeight="1">
      <c r="A60" s="79" t="s">
        <v>80</v>
      </c>
      <c r="B60" s="44"/>
      <c r="C60" s="9"/>
      <c r="D60" s="9"/>
      <c r="E60" s="274" t="s">
        <v>92</v>
      </c>
      <c r="F60" s="274"/>
      <c r="G60" s="274"/>
      <c r="H60" s="274"/>
      <c r="I60" s="274"/>
      <c r="J60" s="9"/>
      <c r="K60" s="274" t="s">
        <v>93</v>
      </c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  <c r="AE60" s="274"/>
      <c r="AF60" s="274"/>
      <c r="AG60" s="279">
        <f>'a.01 - Základ pod  VZT'!J32</f>
        <v>0</v>
      </c>
      <c r="AH60" s="280"/>
      <c r="AI60" s="280"/>
      <c r="AJ60" s="280"/>
      <c r="AK60" s="280"/>
      <c r="AL60" s="280"/>
      <c r="AM60" s="280"/>
      <c r="AN60" s="279">
        <f t="shared" si="0"/>
        <v>0</v>
      </c>
      <c r="AO60" s="280"/>
      <c r="AP60" s="280"/>
      <c r="AQ60" s="80" t="s">
        <v>83</v>
      </c>
      <c r="AR60" s="44"/>
      <c r="AS60" s="81">
        <v>0</v>
      </c>
      <c r="AT60" s="82">
        <f t="shared" si="1"/>
        <v>0</v>
      </c>
      <c r="AU60" s="83">
        <f>'a.01 - Základ pod  VZT'!P89</f>
        <v>0</v>
      </c>
      <c r="AV60" s="82">
        <f>'a.01 - Základ pod  VZT'!J35</f>
        <v>0</v>
      </c>
      <c r="AW60" s="82">
        <f>'a.01 - Základ pod  VZT'!J36</f>
        <v>0</v>
      </c>
      <c r="AX60" s="82">
        <f>'a.01 - Základ pod  VZT'!J37</f>
        <v>0</v>
      </c>
      <c r="AY60" s="82">
        <f>'a.01 - Základ pod  VZT'!J38</f>
        <v>0</v>
      </c>
      <c r="AZ60" s="82">
        <f>'a.01 - Základ pod  VZT'!F35</f>
        <v>0</v>
      </c>
      <c r="BA60" s="82">
        <f>'a.01 - Základ pod  VZT'!F36</f>
        <v>0</v>
      </c>
      <c r="BB60" s="82">
        <f>'a.01 - Základ pod  VZT'!F37</f>
        <v>0</v>
      </c>
      <c r="BC60" s="82">
        <f>'a.01 - Základ pod  VZT'!F38</f>
        <v>0</v>
      </c>
      <c r="BD60" s="84">
        <f>'a.01 - Základ pod  VZT'!F39</f>
        <v>0</v>
      </c>
      <c r="BT60" s="24" t="s">
        <v>79</v>
      </c>
      <c r="BV60" s="24" t="s">
        <v>72</v>
      </c>
      <c r="BW60" s="24" t="s">
        <v>94</v>
      </c>
      <c r="BX60" s="24" t="s">
        <v>90</v>
      </c>
      <c r="CL60" s="24" t="s">
        <v>19</v>
      </c>
    </row>
    <row r="61" spans="1:91" s="6" customFormat="1" ht="24.75" customHeight="1">
      <c r="A61" s="79" t="s">
        <v>80</v>
      </c>
      <c r="B61" s="70"/>
      <c r="C61" s="71"/>
      <c r="D61" s="275" t="s">
        <v>95</v>
      </c>
      <c r="E61" s="275"/>
      <c r="F61" s="275"/>
      <c r="G61" s="275"/>
      <c r="H61" s="275"/>
      <c r="I61" s="72"/>
      <c r="J61" s="275" t="s">
        <v>96</v>
      </c>
      <c r="K61" s="275"/>
      <c r="L61" s="275"/>
      <c r="M61" s="275"/>
      <c r="N61" s="275"/>
      <c r="O61" s="275"/>
      <c r="P61" s="275"/>
      <c r="Q61" s="275"/>
      <c r="R61" s="275"/>
      <c r="S61" s="275"/>
      <c r="T61" s="275"/>
      <c r="U61" s="275"/>
      <c r="V61" s="275"/>
      <c r="W61" s="275"/>
      <c r="X61" s="275"/>
      <c r="Y61" s="275"/>
      <c r="Z61" s="275"/>
      <c r="AA61" s="275"/>
      <c r="AB61" s="275"/>
      <c r="AC61" s="275"/>
      <c r="AD61" s="275"/>
      <c r="AE61" s="275"/>
      <c r="AF61" s="275"/>
      <c r="AG61" s="276">
        <f>'SO01.01c - Ostatní pro do...'!J30</f>
        <v>0</v>
      </c>
      <c r="AH61" s="277"/>
      <c r="AI61" s="277"/>
      <c r="AJ61" s="277"/>
      <c r="AK61" s="277"/>
      <c r="AL61" s="277"/>
      <c r="AM61" s="277"/>
      <c r="AN61" s="276">
        <f t="shared" si="0"/>
        <v>0</v>
      </c>
      <c r="AO61" s="277"/>
      <c r="AP61" s="277"/>
      <c r="AQ61" s="73" t="s">
        <v>76</v>
      </c>
      <c r="AR61" s="70"/>
      <c r="AS61" s="74">
        <v>0</v>
      </c>
      <c r="AT61" s="75">
        <f t="shared" si="1"/>
        <v>0</v>
      </c>
      <c r="AU61" s="76">
        <f>'SO01.01c - Ostatní pro do...'!P93</f>
        <v>0</v>
      </c>
      <c r="AV61" s="75">
        <f>'SO01.01c - Ostatní pro do...'!J33</f>
        <v>0</v>
      </c>
      <c r="AW61" s="75">
        <f>'SO01.01c - Ostatní pro do...'!J34</f>
        <v>0</v>
      </c>
      <c r="AX61" s="75">
        <f>'SO01.01c - Ostatní pro do...'!J35</f>
        <v>0</v>
      </c>
      <c r="AY61" s="75">
        <f>'SO01.01c - Ostatní pro do...'!J36</f>
        <v>0</v>
      </c>
      <c r="AZ61" s="75">
        <f>'SO01.01c - Ostatní pro do...'!F33</f>
        <v>0</v>
      </c>
      <c r="BA61" s="75">
        <f>'SO01.01c - Ostatní pro do...'!F34</f>
        <v>0</v>
      </c>
      <c r="BB61" s="75">
        <f>'SO01.01c - Ostatní pro do...'!F35</f>
        <v>0</v>
      </c>
      <c r="BC61" s="75">
        <f>'SO01.01c - Ostatní pro do...'!F36</f>
        <v>0</v>
      </c>
      <c r="BD61" s="77">
        <f>'SO01.01c - Ostatní pro do...'!F37</f>
        <v>0</v>
      </c>
      <c r="BT61" s="78" t="s">
        <v>77</v>
      </c>
      <c r="BV61" s="78" t="s">
        <v>72</v>
      </c>
      <c r="BW61" s="78" t="s">
        <v>97</v>
      </c>
      <c r="BX61" s="78" t="s">
        <v>5</v>
      </c>
      <c r="CL61" s="78" t="s">
        <v>19</v>
      </c>
      <c r="CM61" s="78" t="s">
        <v>79</v>
      </c>
    </row>
    <row r="62" spans="1:91" s="6" customFormat="1" ht="24.75" customHeight="1">
      <c r="A62" s="79" t="s">
        <v>80</v>
      </c>
      <c r="B62" s="70"/>
      <c r="C62" s="71"/>
      <c r="D62" s="275" t="s">
        <v>98</v>
      </c>
      <c r="E62" s="275"/>
      <c r="F62" s="275"/>
      <c r="G62" s="275"/>
      <c r="H62" s="275"/>
      <c r="I62" s="72"/>
      <c r="J62" s="275" t="s">
        <v>99</v>
      </c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6">
        <f>'SO01.01d - Zateplení podl...'!J30</f>
        <v>0</v>
      </c>
      <c r="AH62" s="277"/>
      <c r="AI62" s="277"/>
      <c r="AJ62" s="277"/>
      <c r="AK62" s="277"/>
      <c r="AL62" s="277"/>
      <c r="AM62" s="277"/>
      <c r="AN62" s="276">
        <f t="shared" si="0"/>
        <v>0</v>
      </c>
      <c r="AO62" s="277"/>
      <c r="AP62" s="277"/>
      <c r="AQ62" s="73" t="s">
        <v>76</v>
      </c>
      <c r="AR62" s="70"/>
      <c r="AS62" s="74">
        <v>0</v>
      </c>
      <c r="AT62" s="75">
        <f t="shared" si="1"/>
        <v>0</v>
      </c>
      <c r="AU62" s="76">
        <f>'SO01.01d - Zateplení podl...'!P84</f>
        <v>0</v>
      </c>
      <c r="AV62" s="75">
        <f>'SO01.01d - Zateplení podl...'!J33</f>
        <v>0</v>
      </c>
      <c r="AW62" s="75">
        <f>'SO01.01d - Zateplení podl...'!J34</f>
        <v>0</v>
      </c>
      <c r="AX62" s="75">
        <f>'SO01.01d - Zateplení podl...'!J35</f>
        <v>0</v>
      </c>
      <c r="AY62" s="75">
        <f>'SO01.01d - Zateplení podl...'!J36</f>
        <v>0</v>
      </c>
      <c r="AZ62" s="75">
        <f>'SO01.01d - Zateplení podl...'!F33</f>
        <v>0</v>
      </c>
      <c r="BA62" s="75">
        <f>'SO01.01d - Zateplení podl...'!F34</f>
        <v>0</v>
      </c>
      <c r="BB62" s="75">
        <f>'SO01.01d - Zateplení podl...'!F35</f>
        <v>0</v>
      </c>
      <c r="BC62" s="75">
        <f>'SO01.01d - Zateplení podl...'!F36</f>
        <v>0</v>
      </c>
      <c r="BD62" s="77">
        <f>'SO01.01d - Zateplení podl...'!F37</f>
        <v>0</v>
      </c>
      <c r="BT62" s="78" t="s">
        <v>77</v>
      </c>
      <c r="BV62" s="78" t="s">
        <v>72</v>
      </c>
      <c r="BW62" s="78" t="s">
        <v>100</v>
      </c>
      <c r="BX62" s="78" t="s">
        <v>5</v>
      </c>
      <c r="CL62" s="78" t="s">
        <v>19</v>
      </c>
      <c r="CM62" s="78" t="s">
        <v>79</v>
      </c>
    </row>
    <row r="63" spans="2:91" s="6" customFormat="1" ht="16.5" customHeight="1">
      <c r="B63" s="70"/>
      <c r="C63" s="71"/>
      <c r="D63" s="275" t="s">
        <v>101</v>
      </c>
      <c r="E63" s="275"/>
      <c r="F63" s="275"/>
      <c r="G63" s="275"/>
      <c r="H63" s="275"/>
      <c r="I63" s="72"/>
      <c r="J63" s="275" t="s">
        <v>102</v>
      </c>
      <c r="K63" s="275"/>
      <c r="L63" s="275"/>
      <c r="M63" s="275"/>
      <c r="N63" s="275"/>
      <c r="O63" s="275"/>
      <c r="P63" s="275"/>
      <c r="Q63" s="275"/>
      <c r="R63" s="275"/>
      <c r="S63" s="275"/>
      <c r="T63" s="275"/>
      <c r="U63" s="275"/>
      <c r="V63" s="275"/>
      <c r="W63" s="275"/>
      <c r="X63" s="275"/>
      <c r="Y63" s="275"/>
      <c r="Z63" s="275"/>
      <c r="AA63" s="275"/>
      <c r="AB63" s="275"/>
      <c r="AC63" s="275"/>
      <c r="AD63" s="275"/>
      <c r="AE63" s="275"/>
      <c r="AF63" s="275"/>
      <c r="AG63" s="278">
        <f>ROUND(SUM(AG64:AG66),2)</f>
        <v>0</v>
      </c>
      <c r="AH63" s="277"/>
      <c r="AI63" s="277"/>
      <c r="AJ63" s="277"/>
      <c r="AK63" s="277"/>
      <c r="AL63" s="277"/>
      <c r="AM63" s="277"/>
      <c r="AN63" s="276">
        <f t="shared" si="0"/>
        <v>0</v>
      </c>
      <c r="AO63" s="277"/>
      <c r="AP63" s="277"/>
      <c r="AQ63" s="73" t="s">
        <v>76</v>
      </c>
      <c r="AR63" s="70"/>
      <c r="AS63" s="74">
        <f>ROUND(SUM(AS64:AS66),2)</f>
        <v>0</v>
      </c>
      <c r="AT63" s="75">
        <f t="shared" si="1"/>
        <v>0</v>
      </c>
      <c r="AU63" s="76">
        <f>ROUND(SUM(AU64:AU66),5)</f>
        <v>0</v>
      </c>
      <c r="AV63" s="75">
        <f>ROUND(AZ63*L29,2)</f>
        <v>0</v>
      </c>
      <c r="AW63" s="75">
        <f>ROUND(BA63*L30,2)</f>
        <v>0</v>
      </c>
      <c r="AX63" s="75">
        <f>ROUND(BB63*L29,2)</f>
        <v>0</v>
      </c>
      <c r="AY63" s="75">
        <f>ROUND(BC63*L30,2)</f>
        <v>0</v>
      </c>
      <c r="AZ63" s="75">
        <f>ROUND(SUM(AZ64:AZ66),2)</f>
        <v>0</v>
      </c>
      <c r="BA63" s="75">
        <f>ROUND(SUM(BA64:BA66),2)</f>
        <v>0</v>
      </c>
      <c r="BB63" s="75">
        <f>ROUND(SUM(BB64:BB66),2)</f>
        <v>0</v>
      </c>
      <c r="BC63" s="75">
        <f>ROUND(SUM(BC64:BC66),2)</f>
        <v>0</v>
      </c>
      <c r="BD63" s="77">
        <f>ROUND(SUM(BD64:BD66),2)</f>
        <v>0</v>
      </c>
      <c r="BS63" s="78" t="s">
        <v>69</v>
      </c>
      <c r="BT63" s="78" t="s">
        <v>77</v>
      </c>
      <c r="BU63" s="78" t="s">
        <v>71</v>
      </c>
      <c r="BV63" s="78" t="s">
        <v>72</v>
      </c>
      <c r="BW63" s="78" t="s">
        <v>103</v>
      </c>
      <c r="BX63" s="78" t="s">
        <v>5</v>
      </c>
      <c r="CL63" s="78" t="s">
        <v>19</v>
      </c>
      <c r="CM63" s="78" t="s">
        <v>79</v>
      </c>
    </row>
    <row r="64" spans="1:90" s="3" customFormat="1" ht="16.5" customHeight="1">
      <c r="A64" s="79" t="s">
        <v>80</v>
      </c>
      <c r="B64" s="44"/>
      <c r="C64" s="9"/>
      <c r="D64" s="9"/>
      <c r="E64" s="274" t="s">
        <v>104</v>
      </c>
      <c r="F64" s="274"/>
      <c r="G64" s="274"/>
      <c r="H64" s="274"/>
      <c r="I64" s="274"/>
      <c r="J64" s="9"/>
      <c r="K64" s="274" t="s">
        <v>82</v>
      </c>
      <c r="L64" s="274"/>
      <c r="M64" s="274"/>
      <c r="N64" s="274"/>
      <c r="O64" s="274"/>
      <c r="P64" s="274"/>
      <c r="Q64" s="274"/>
      <c r="R64" s="274"/>
      <c r="S64" s="274"/>
      <c r="T64" s="274"/>
      <c r="U64" s="274"/>
      <c r="V64" s="274"/>
      <c r="W64" s="274"/>
      <c r="X64" s="274"/>
      <c r="Y64" s="274"/>
      <c r="Z64" s="274"/>
      <c r="AA64" s="274"/>
      <c r="AB64" s="274"/>
      <c r="AC64" s="274"/>
      <c r="AD64" s="274"/>
      <c r="AE64" s="274"/>
      <c r="AF64" s="274"/>
      <c r="AG64" s="279">
        <f>'A.1 - Bourání'!J32</f>
        <v>0</v>
      </c>
      <c r="AH64" s="280"/>
      <c r="AI64" s="280"/>
      <c r="AJ64" s="280"/>
      <c r="AK64" s="280"/>
      <c r="AL64" s="280"/>
      <c r="AM64" s="280"/>
      <c r="AN64" s="279">
        <f t="shared" si="0"/>
        <v>0</v>
      </c>
      <c r="AO64" s="280"/>
      <c r="AP64" s="280"/>
      <c r="AQ64" s="80" t="s">
        <v>83</v>
      </c>
      <c r="AR64" s="44"/>
      <c r="AS64" s="81">
        <v>0</v>
      </c>
      <c r="AT64" s="82">
        <f t="shared" si="1"/>
        <v>0</v>
      </c>
      <c r="AU64" s="83">
        <f>'A.1 - Bourání'!P94</f>
        <v>0</v>
      </c>
      <c r="AV64" s="82">
        <f>'A.1 - Bourání'!J35</f>
        <v>0</v>
      </c>
      <c r="AW64" s="82">
        <f>'A.1 - Bourání'!J36</f>
        <v>0</v>
      </c>
      <c r="AX64" s="82">
        <f>'A.1 - Bourání'!J37</f>
        <v>0</v>
      </c>
      <c r="AY64" s="82">
        <f>'A.1 - Bourání'!J38</f>
        <v>0</v>
      </c>
      <c r="AZ64" s="82">
        <f>'A.1 - Bourání'!F35</f>
        <v>0</v>
      </c>
      <c r="BA64" s="82">
        <f>'A.1 - Bourání'!F36</f>
        <v>0</v>
      </c>
      <c r="BB64" s="82">
        <f>'A.1 - Bourání'!F37</f>
        <v>0</v>
      </c>
      <c r="BC64" s="82">
        <f>'A.1 - Bourání'!F38</f>
        <v>0</v>
      </c>
      <c r="BD64" s="84">
        <f>'A.1 - Bourání'!F39</f>
        <v>0</v>
      </c>
      <c r="BT64" s="24" t="s">
        <v>79</v>
      </c>
      <c r="BV64" s="24" t="s">
        <v>72</v>
      </c>
      <c r="BW64" s="24" t="s">
        <v>105</v>
      </c>
      <c r="BX64" s="24" t="s">
        <v>103</v>
      </c>
      <c r="CL64" s="24" t="s">
        <v>19</v>
      </c>
    </row>
    <row r="65" spans="1:90" s="3" customFormat="1" ht="16.5" customHeight="1">
      <c r="A65" s="79" t="s">
        <v>80</v>
      </c>
      <c r="B65" s="44"/>
      <c r="C65" s="9"/>
      <c r="D65" s="9"/>
      <c r="E65" s="274" t="s">
        <v>106</v>
      </c>
      <c r="F65" s="274"/>
      <c r="G65" s="274"/>
      <c r="H65" s="274"/>
      <c r="I65" s="274"/>
      <c r="J65" s="9"/>
      <c r="K65" s="274" t="s">
        <v>86</v>
      </c>
      <c r="L65" s="274"/>
      <c r="M65" s="274"/>
      <c r="N65" s="274"/>
      <c r="O65" s="274"/>
      <c r="P65" s="274"/>
      <c r="Q65" s="274"/>
      <c r="R65" s="274"/>
      <c r="S65" s="274"/>
      <c r="T65" s="274"/>
      <c r="U65" s="274"/>
      <c r="V65" s="274"/>
      <c r="W65" s="274"/>
      <c r="X65" s="274"/>
      <c r="Y65" s="274"/>
      <c r="Z65" s="274"/>
      <c r="AA65" s="274"/>
      <c r="AB65" s="274"/>
      <c r="AC65" s="274"/>
      <c r="AD65" s="274"/>
      <c r="AE65" s="274"/>
      <c r="AF65" s="274"/>
      <c r="AG65" s="279">
        <f>'A.2 - Nové konstrukce'!J32</f>
        <v>0</v>
      </c>
      <c r="AH65" s="280"/>
      <c r="AI65" s="280"/>
      <c r="AJ65" s="280"/>
      <c r="AK65" s="280"/>
      <c r="AL65" s="280"/>
      <c r="AM65" s="280"/>
      <c r="AN65" s="279">
        <f t="shared" si="0"/>
        <v>0</v>
      </c>
      <c r="AO65" s="280"/>
      <c r="AP65" s="280"/>
      <c r="AQ65" s="80" t="s">
        <v>83</v>
      </c>
      <c r="AR65" s="44"/>
      <c r="AS65" s="81">
        <v>0</v>
      </c>
      <c r="AT65" s="82">
        <f t="shared" si="1"/>
        <v>0</v>
      </c>
      <c r="AU65" s="83">
        <f>'A.2 - Nové konstrukce'!P97</f>
        <v>0</v>
      </c>
      <c r="AV65" s="82">
        <f>'A.2 - Nové konstrukce'!J35</f>
        <v>0</v>
      </c>
      <c r="AW65" s="82">
        <f>'A.2 - Nové konstrukce'!J36</f>
        <v>0</v>
      </c>
      <c r="AX65" s="82">
        <f>'A.2 - Nové konstrukce'!J37</f>
        <v>0</v>
      </c>
      <c r="AY65" s="82">
        <f>'A.2 - Nové konstrukce'!J38</f>
        <v>0</v>
      </c>
      <c r="AZ65" s="82">
        <f>'A.2 - Nové konstrukce'!F35</f>
        <v>0</v>
      </c>
      <c r="BA65" s="82">
        <f>'A.2 - Nové konstrukce'!F36</f>
        <v>0</v>
      </c>
      <c r="BB65" s="82">
        <f>'A.2 - Nové konstrukce'!F37</f>
        <v>0</v>
      </c>
      <c r="BC65" s="82">
        <f>'A.2 - Nové konstrukce'!F38</f>
        <v>0</v>
      </c>
      <c r="BD65" s="84">
        <f>'A.2 - Nové konstrukce'!F39</f>
        <v>0</v>
      </c>
      <c r="BT65" s="24" t="s">
        <v>79</v>
      </c>
      <c r="BV65" s="24" t="s">
        <v>72</v>
      </c>
      <c r="BW65" s="24" t="s">
        <v>107</v>
      </c>
      <c r="BX65" s="24" t="s">
        <v>103</v>
      </c>
      <c r="CL65" s="24" t="s">
        <v>19</v>
      </c>
    </row>
    <row r="66" spans="1:90" s="3" customFormat="1" ht="16.5" customHeight="1">
      <c r="A66" s="79" t="s">
        <v>80</v>
      </c>
      <c r="B66" s="44"/>
      <c r="C66" s="9"/>
      <c r="D66" s="9"/>
      <c r="E66" s="274" t="s">
        <v>108</v>
      </c>
      <c r="F66" s="274"/>
      <c r="G66" s="274"/>
      <c r="H66" s="274"/>
      <c r="I66" s="274"/>
      <c r="J66" s="9"/>
      <c r="K66" s="274" t="s">
        <v>109</v>
      </c>
      <c r="L66" s="274"/>
      <c r="M66" s="274"/>
      <c r="N66" s="274"/>
      <c r="O66" s="274"/>
      <c r="P66" s="274"/>
      <c r="Q66" s="274"/>
      <c r="R66" s="274"/>
      <c r="S66" s="274"/>
      <c r="T66" s="274"/>
      <c r="U66" s="274"/>
      <c r="V66" s="274"/>
      <c r="W66" s="274"/>
      <c r="X66" s="274"/>
      <c r="Y66" s="274"/>
      <c r="Z66" s="274"/>
      <c r="AA66" s="274"/>
      <c r="AB66" s="274"/>
      <c r="AC66" s="274"/>
      <c r="AD66" s="274"/>
      <c r="AE66" s="274"/>
      <c r="AF66" s="274"/>
      <c r="AG66" s="279">
        <f>'Střecha - Nezpůsobilé výdaje'!J32</f>
        <v>0</v>
      </c>
      <c r="AH66" s="280"/>
      <c r="AI66" s="280"/>
      <c r="AJ66" s="280"/>
      <c r="AK66" s="280"/>
      <c r="AL66" s="280"/>
      <c r="AM66" s="280"/>
      <c r="AN66" s="279">
        <f t="shared" si="0"/>
        <v>0</v>
      </c>
      <c r="AO66" s="280"/>
      <c r="AP66" s="280"/>
      <c r="AQ66" s="80" t="s">
        <v>83</v>
      </c>
      <c r="AR66" s="44"/>
      <c r="AS66" s="81">
        <v>0</v>
      </c>
      <c r="AT66" s="82">
        <f t="shared" si="1"/>
        <v>0</v>
      </c>
      <c r="AU66" s="83">
        <f>'Střecha - Nezpůsobilé výdaje'!P87</f>
        <v>0</v>
      </c>
      <c r="AV66" s="82">
        <f>'Střecha - Nezpůsobilé výdaje'!J35</f>
        <v>0</v>
      </c>
      <c r="AW66" s="82">
        <f>'Střecha - Nezpůsobilé výdaje'!J36</f>
        <v>0</v>
      </c>
      <c r="AX66" s="82">
        <f>'Střecha - Nezpůsobilé výdaje'!J37</f>
        <v>0</v>
      </c>
      <c r="AY66" s="82">
        <f>'Střecha - Nezpůsobilé výdaje'!J38</f>
        <v>0</v>
      </c>
      <c r="AZ66" s="82">
        <f>'Střecha - Nezpůsobilé výdaje'!F35</f>
        <v>0</v>
      </c>
      <c r="BA66" s="82">
        <f>'Střecha - Nezpůsobilé výdaje'!F36</f>
        <v>0</v>
      </c>
      <c r="BB66" s="82">
        <f>'Střecha - Nezpůsobilé výdaje'!F37</f>
        <v>0</v>
      </c>
      <c r="BC66" s="82">
        <f>'Střecha - Nezpůsobilé výdaje'!F38</f>
        <v>0</v>
      </c>
      <c r="BD66" s="84">
        <f>'Střecha - Nezpůsobilé výdaje'!F39</f>
        <v>0</v>
      </c>
      <c r="BT66" s="24" t="s">
        <v>79</v>
      </c>
      <c r="BV66" s="24" t="s">
        <v>72</v>
      </c>
      <c r="BW66" s="24" t="s">
        <v>110</v>
      </c>
      <c r="BX66" s="24" t="s">
        <v>103</v>
      </c>
      <c r="CL66" s="24" t="s">
        <v>19</v>
      </c>
    </row>
    <row r="67" spans="1:91" s="6" customFormat="1" ht="16.5" customHeight="1">
      <c r="A67" s="79" t="s">
        <v>80</v>
      </c>
      <c r="B67" s="70"/>
      <c r="C67" s="71"/>
      <c r="D67" s="275" t="s">
        <v>111</v>
      </c>
      <c r="E67" s="275"/>
      <c r="F67" s="275"/>
      <c r="G67" s="275"/>
      <c r="H67" s="275"/>
      <c r="I67" s="72"/>
      <c r="J67" s="275" t="s">
        <v>112</v>
      </c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75"/>
      <c r="V67" s="275"/>
      <c r="W67" s="275"/>
      <c r="X67" s="275"/>
      <c r="Y67" s="275"/>
      <c r="Z67" s="275"/>
      <c r="AA67" s="275"/>
      <c r="AB67" s="275"/>
      <c r="AC67" s="275"/>
      <c r="AD67" s="275"/>
      <c r="AE67" s="275"/>
      <c r="AF67" s="275"/>
      <c r="AG67" s="276">
        <f>'SO02 - Zdravotně technick...'!J30</f>
        <v>0</v>
      </c>
      <c r="AH67" s="277"/>
      <c r="AI67" s="277"/>
      <c r="AJ67" s="277"/>
      <c r="AK67" s="277"/>
      <c r="AL67" s="277"/>
      <c r="AM67" s="277"/>
      <c r="AN67" s="276">
        <f t="shared" si="0"/>
        <v>0</v>
      </c>
      <c r="AO67" s="277"/>
      <c r="AP67" s="277"/>
      <c r="AQ67" s="73" t="s">
        <v>76</v>
      </c>
      <c r="AR67" s="70"/>
      <c r="AS67" s="74">
        <v>0</v>
      </c>
      <c r="AT67" s="75">
        <f t="shared" si="1"/>
        <v>0</v>
      </c>
      <c r="AU67" s="76">
        <f>'SO02 - Zdravotně technick...'!P94</f>
        <v>0</v>
      </c>
      <c r="AV67" s="75">
        <f>'SO02 - Zdravotně technick...'!J33</f>
        <v>0</v>
      </c>
      <c r="AW67" s="75">
        <f>'SO02 - Zdravotně technick...'!J34</f>
        <v>0</v>
      </c>
      <c r="AX67" s="75">
        <f>'SO02 - Zdravotně technick...'!J35</f>
        <v>0</v>
      </c>
      <c r="AY67" s="75">
        <f>'SO02 - Zdravotně technick...'!J36</f>
        <v>0</v>
      </c>
      <c r="AZ67" s="75">
        <f>'SO02 - Zdravotně technick...'!F33</f>
        <v>0</v>
      </c>
      <c r="BA67" s="75">
        <f>'SO02 - Zdravotně technick...'!F34</f>
        <v>0</v>
      </c>
      <c r="BB67" s="75">
        <f>'SO02 - Zdravotně technick...'!F35</f>
        <v>0</v>
      </c>
      <c r="BC67" s="75">
        <f>'SO02 - Zdravotně technick...'!F36</f>
        <v>0</v>
      </c>
      <c r="BD67" s="77">
        <f>'SO02 - Zdravotně technick...'!F37</f>
        <v>0</v>
      </c>
      <c r="BT67" s="78" t="s">
        <v>77</v>
      </c>
      <c r="BV67" s="78" t="s">
        <v>72</v>
      </c>
      <c r="BW67" s="78" t="s">
        <v>113</v>
      </c>
      <c r="BX67" s="78" t="s">
        <v>5</v>
      </c>
      <c r="CL67" s="78" t="s">
        <v>19</v>
      </c>
      <c r="CM67" s="78" t="s">
        <v>79</v>
      </c>
    </row>
    <row r="68" spans="2:91" s="6" customFormat="1" ht="16.5" customHeight="1">
      <c r="B68" s="70"/>
      <c r="C68" s="71"/>
      <c r="D68" s="275" t="s">
        <v>114</v>
      </c>
      <c r="E68" s="275"/>
      <c r="F68" s="275"/>
      <c r="G68" s="275"/>
      <c r="H68" s="275"/>
      <c r="I68" s="72"/>
      <c r="J68" s="275" t="s">
        <v>115</v>
      </c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8">
        <f>ROUND(AG69+AG72,2)</f>
        <v>0</v>
      </c>
      <c r="AH68" s="277"/>
      <c r="AI68" s="277"/>
      <c r="AJ68" s="277"/>
      <c r="AK68" s="277"/>
      <c r="AL68" s="277"/>
      <c r="AM68" s="277"/>
      <c r="AN68" s="276">
        <f t="shared" si="0"/>
        <v>0</v>
      </c>
      <c r="AO68" s="277"/>
      <c r="AP68" s="277"/>
      <c r="AQ68" s="73" t="s">
        <v>76</v>
      </c>
      <c r="AR68" s="70"/>
      <c r="AS68" s="74">
        <f>ROUND(AS69+AS72,2)</f>
        <v>0</v>
      </c>
      <c r="AT68" s="75">
        <f t="shared" si="1"/>
        <v>0</v>
      </c>
      <c r="AU68" s="76">
        <f>ROUND(AU69+AU72,5)</f>
        <v>0</v>
      </c>
      <c r="AV68" s="75">
        <f>ROUND(AZ68*L29,2)</f>
        <v>0</v>
      </c>
      <c r="AW68" s="75">
        <f>ROUND(BA68*L30,2)</f>
        <v>0</v>
      </c>
      <c r="AX68" s="75">
        <f>ROUND(BB68*L29,2)</f>
        <v>0</v>
      </c>
      <c r="AY68" s="75">
        <f>ROUND(BC68*L30,2)</f>
        <v>0</v>
      </c>
      <c r="AZ68" s="75">
        <f>ROUND(AZ69+AZ72,2)</f>
        <v>0</v>
      </c>
      <c r="BA68" s="75">
        <f>ROUND(BA69+BA72,2)</f>
        <v>0</v>
      </c>
      <c r="BB68" s="75">
        <f>ROUND(BB69+BB72,2)</f>
        <v>0</v>
      </c>
      <c r="BC68" s="75">
        <f>ROUND(BC69+BC72,2)</f>
        <v>0</v>
      </c>
      <c r="BD68" s="77">
        <f>ROUND(BD69+BD72,2)</f>
        <v>0</v>
      </c>
      <c r="BS68" s="78" t="s">
        <v>69</v>
      </c>
      <c r="BT68" s="78" t="s">
        <v>77</v>
      </c>
      <c r="BU68" s="78" t="s">
        <v>71</v>
      </c>
      <c r="BV68" s="78" t="s">
        <v>72</v>
      </c>
      <c r="BW68" s="78" t="s">
        <v>116</v>
      </c>
      <c r="BX68" s="78" t="s">
        <v>5</v>
      </c>
      <c r="CL68" s="78" t="s">
        <v>19</v>
      </c>
      <c r="CM68" s="78" t="s">
        <v>79</v>
      </c>
    </row>
    <row r="69" spans="2:90" s="3" customFormat="1" ht="16.5" customHeight="1">
      <c r="B69" s="44"/>
      <c r="C69" s="9"/>
      <c r="D69" s="9"/>
      <c r="E69" s="274" t="s">
        <v>81</v>
      </c>
      <c r="F69" s="274"/>
      <c r="G69" s="274"/>
      <c r="H69" s="274"/>
      <c r="I69" s="274"/>
      <c r="J69" s="9"/>
      <c r="K69" s="274" t="s">
        <v>115</v>
      </c>
      <c r="L69" s="274"/>
      <c r="M69" s="274"/>
      <c r="N69" s="274"/>
      <c r="O69" s="274"/>
      <c r="P69" s="274"/>
      <c r="Q69" s="274"/>
      <c r="R69" s="274"/>
      <c r="S69" s="274"/>
      <c r="T69" s="274"/>
      <c r="U69" s="274"/>
      <c r="V69" s="274"/>
      <c r="W69" s="274"/>
      <c r="X69" s="274"/>
      <c r="Y69" s="274"/>
      <c r="Z69" s="274"/>
      <c r="AA69" s="274"/>
      <c r="AB69" s="274"/>
      <c r="AC69" s="274"/>
      <c r="AD69" s="274"/>
      <c r="AE69" s="274"/>
      <c r="AF69" s="274"/>
      <c r="AG69" s="281">
        <f>ROUND(SUM(AG70:AG71),2)</f>
        <v>0</v>
      </c>
      <c r="AH69" s="280"/>
      <c r="AI69" s="280"/>
      <c r="AJ69" s="280"/>
      <c r="AK69" s="280"/>
      <c r="AL69" s="280"/>
      <c r="AM69" s="280"/>
      <c r="AN69" s="279">
        <f t="shared" si="0"/>
        <v>0</v>
      </c>
      <c r="AO69" s="280"/>
      <c r="AP69" s="280"/>
      <c r="AQ69" s="80" t="s">
        <v>83</v>
      </c>
      <c r="AR69" s="44"/>
      <c r="AS69" s="81">
        <f>ROUND(SUM(AS70:AS71),2)</f>
        <v>0</v>
      </c>
      <c r="AT69" s="82">
        <f t="shared" si="1"/>
        <v>0</v>
      </c>
      <c r="AU69" s="83">
        <f>ROUND(SUM(AU70:AU71),5)</f>
        <v>0</v>
      </c>
      <c r="AV69" s="82">
        <f>ROUND(AZ69*L29,2)</f>
        <v>0</v>
      </c>
      <c r="AW69" s="82">
        <f>ROUND(BA69*L30,2)</f>
        <v>0</v>
      </c>
      <c r="AX69" s="82">
        <f>ROUND(BB69*L29,2)</f>
        <v>0</v>
      </c>
      <c r="AY69" s="82">
        <f>ROUND(BC69*L30,2)</f>
        <v>0</v>
      </c>
      <c r="AZ69" s="82">
        <f>ROUND(SUM(AZ70:AZ71),2)</f>
        <v>0</v>
      </c>
      <c r="BA69" s="82">
        <f>ROUND(SUM(BA70:BA71),2)</f>
        <v>0</v>
      </c>
      <c r="BB69" s="82">
        <f>ROUND(SUM(BB70:BB71),2)</f>
        <v>0</v>
      </c>
      <c r="BC69" s="82">
        <f>ROUND(SUM(BC70:BC71),2)</f>
        <v>0</v>
      </c>
      <c r="BD69" s="84">
        <f>ROUND(SUM(BD70:BD71),2)</f>
        <v>0</v>
      </c>
      <c r="BS69" s="24" t="s">
        <v>69</v>
      </c>
      <c r="BT69" s="24" t="s">
        <v>79</v>
      </c>
      <c r="BV69" s="24" t="s">
        <v>72</v>
      </c>
      <c r="BW69" s="24" t="s">
        <v>117</v>
      </c>
      <c r="BX69" s="24" t="s">
        <v>116</v>
      </c>
      <c r="CL69" s="24" t="s">
        <v>19</v>
      </c>
    </row>
    <row r="70" spans="1:90" s="3" customFormat="1" ht="16.5" customHeight="1">
      <c r="A70" s="79" t="s">
        <v>80</v>
      </c>
      <c r="B70" s="44"/>
      <c r="C70" s="9"/>
      <c r="D70" s="9"/>
      <c r="E70" s="9"/>
      <c r="F70" s="274" t="s">
        <v>81</v>
      </c>
      <c r="G70" s="274"/>
      <c r="H70" s="274"/>
      <c r="I70" s="274"/>
      <c r="J70" s="274"/>
      <c r="K70" s="9"/>
      <c r="L70" s="274" t="s">
        <v>115</v>
      </c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9">
        <f>'A - Elektroinstalace'!J32</f>
        <v>0</v>
      </c>
      <c r="AH70" s="280"/>
      <c r="AI70" s="280"/>
      <c r="AJ70" s="280"/>
      <c r="AK70" s="280"/>
      <c r="AL70" s="280"/>
      <c r="AM70" s="280"/>
      <c r="AN70" s="279">
        <f t="shared" si="0"/>
        <v>0</v>
      </c>
      <c r="AO70" s="280"/>
      <c r="AP70" s="280"/>
      <c r="AQ70" s="80" t="s">
        <v>83</v>
      </c>
      <c r="AR70" s="44"/>
      <c r="AS70" s="81">
        <v>0</v>
      </c>
      <c r="AT70" s="82">
        <f t="shared" si="1"/>
        <v>0</v>
      </c>
      <c r="AU70" s="83">
        <f>'A - Elektroinstalace'!P91</f>
        <v>0</v>
      </c>
      <c r="AV70" s="82">
        <f>'A - Elektroinstalace'!J35</f>
        <v>0</v>
      </c>
      <c r="AW70" s="82">
        <f>'A - Elektroinstalace'!J36</f>
        <v>0</v>
      </c>
      <c r="AX70" s="82">
        <f>'A - Elektroinstalace'!J37</f>
        <v>0</v>
      </c>
      <c r="AY70" s="82">
        <f>'A - Elektroinstalace'!J38</f>
        <v>0</v>
      </c>
      <c r="AZ70" s="82">
        <f>'A - Elektroinstalace'!F35</f>
        <v>0</v>
      </c>
      <c r="BA70" s="82">
        <f>'A - Elektroinstalace'!F36</f>
        <v>0</v>
      </c>
      <c r="BB70" s="82">
        <f>'A - Elektroinstalace'!F37</f>
        <v>0</v>
      </c>
      <c r="BC70" s="82">
        <f>'A - Elektroinstalace'!F38</f>
        <v>0</v>
      </c>
      <c r="BD70" s="84">
        <f>'A - Elektroinstalace'!F39</f>
        <v>0</v>
      </c>
      <c r="BT70" s="24" t="s">
        <v>118</v>
      </c>
      <c r="BU70" s="24" t="s">
        <v>91</v>
      </c>
      <c r="BV70" s="24" t="s">
        <v>72</v>
      </c>
      <c r="BW70" s="24" t="s">
        <v>117</v>
      </c>
      <c r="BX70" s="24" t="s">
        <v>116</v>
      </c>
      <c r="CL70" s="24" t="s">
        <v>19</v>
      </c>
    </row>
    <row r="71" spans="1:90" s="3" customFormat="1" ht="16.5" customHeight="1">
      <c r="A71" s="79" t="s">
        <v>80</v>
      </c>
      <c r="B71" s="44"/>
      <c r="C71" s="9"/>
      <c r="D71" s="9"/>
      <c r="E71" s="9"/>
      <c r="F71" s="274" t="s">
        <v>119</v>
      </c>
      <c r="G71" s="274"/>
      <c r="H71" s="274"/>
      <c r="I71" s="274"/>
      <c r="J71" s="274"/>
      <c r="K71" s="9"/>
      <c r="L71" s="274" t="s">
        <v>120</v>
      </c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9">
        <f>'VRN - Vedlejší rozpočtové...'!J34</f>
        <v>0</v>
      </c>
      <c r="AH71" s="280"/>
      <c r="AI71" s="280"/>
      <c r="AJ71" s="280"/>
      <c r="AK71" s="280"/>
      <c r="AL71" s="280"/>
      <c r="AM71" s="280"/>
      <c r="AN71" s="279">
        <f t="shared" si="0"/>
        <v>0</v>
      </c>
      <c r="AO71" s="280"/>
      <c r="AP71" s="280"/>
      <c r="AQ71" s="80" t="s">
        <v>83</v>
      </c>
      <c r="AR71" s="44"/>
      <c r="AS71" s="81">
        <v>0</v>
      </c>
      <c r="AT71" s="82">
        <f t="shared" si="1"/>
        <v>0</v>
      </c>
      <c r="AU71" s="83">
        <f>'VRN - Vedlejší rozpočtové...'!P92</f>
        <v>0</v>
      </c>
      <c r="AV71" s="82">
        <f>'VRN - Vedlejší rozpočtové...'!J37</f>
        <v>0</v>
      </c>
      <c r="AW71" s="82">
        <f>'VRN - Vedlejší rozpočtové...'!J38</f>
        <v>0</v>
      </c>
      <c r="AX71" s="82">
        <f>'VRN - Vedlejší rozpočtové...'!J39</f>
        <v>0</v>
      </c>
      <c r="AY71" s="82">
        <f>'VRN - Vedlejší rozpočtové...'!J40</f>
        <v>0</v>
      </c>
      <c r="AZ71" s="82">
        <f>'VRN - Vedlejší rozpočtové...'!F37</f>
        <v>0</v>
      </c>
      <c r="BA71" s="82">
        <f>'VRN - Vedlejší rozpočtové...'!F38</f>
        <v>0</v>
      </c>
      <c r="BB71" s="82">
        <f>'VRN - Vedlejší rozpočtové...'!F39</f>
        <v>0</v>
      </c>
      <c r="BC71" s="82">
        <f>'VRN - Vedlejší rozpočtové...'!F40</f>
        <v>0</v>
      </c>
      <c r="BD71" s="84">
        <f>'VRN - Vedlejší rozpočtové...'!F41</f>
        <v>0</v>
      </c>
      <c r="BT71" s="24" t="s">
        <v>118</v>
      </c>
      <c r="BV71" s="24" t="s">
        <v>72</v>
      </c>
      <c r="BW71" s="24" t="s">
        <v>121</v>
      </c>
      <c r="BX71" s="24" t="s">
        <v>117</v>
      </c>
      <c r="CL71" s="24" t="s">
        <v>19</v>
      </c>
    </row>
    <row r="72" spans="2:90" s="3" customFormat="1" ht="16.5" customHeight="1">
      <c r="B72" s="44"/>
      <c r="C72" s="9"/>
      <c r="D72" s="9"/>
      <c r="E72" s="274" t="s">
        <v>85</v>
      </c>
      <c r="F72" s="274"/>
      <c r="G72" s="274"/>
      <c r="H72" s="274"/>
      <c r="I72" s="274"/>
      <c r="J72" s="9"/>
      <c r="K72" s="274" t="s">
        <v>122</v>
      </c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81">
        <f>ROUND(SUM(AG73:AG74),2)</f>
        <v>0</v>
      </c>
      <c r="AH72" s="280"/>
      <c r="AI72" s="280"/>
      <c r="AJ72" s="280"/>
      <c r="AK72" s="280"/>
      <c r="AL72" s="280"/>
      <c r="AM72" s="280"/>
      <c r="AN72" s="279">
        <f t="shared" si="0"/>
        <v>0</v>
      </c>
      <c r="AO72" s="280"/>
      <c r="AP72" s="280"/>
      <c r="AQ72" s="80" t="s">
        <v>83</v>
      </c>
      <c r="AR72" s="44"/>
      <c r="AS72" s="81">
        <f>ROUND(SUM(AS73:AS74),2)</f>
        <v>0</v>
      </c>
      <c r="AT72" s="82">
        <f t="shared" si="1"/>
        <v>0</v>
      </c>
      <c r="AU72" s="83">
        <f>ROUND(SUM(AU73:AU74),5)</f>
        <v>0</v>
      </c>
      <c r="AV72" s="82">
        <f>ROUND(AZ72*L29,2)</f>
        <v>0</v>
      </c>
      <c r="AW72" s="82">
        <f>ROUND(BA72*L30,2)</f>
        <v>0</v>
      </c>
      <c r="AX72" s="82">
        <f>ROUND(BB72*L29,2)</f>
        <v>0</v>
      </c>
      <c r="AY72" s="82">
        <f>ROUND(BC72*L30,2)</f>
        <v>0</v>
      </c>
      <c r="AZ72" s="82">
        <f>ROUND(SUM(AZ73:AZ74),2)</f>
        <v>0</v>
      </c>
      <c r="BA72" s="82">
        <f>ROUND(SUM(BA73:BA74),2)</f>
        <v>0</v>
      </c>
      <c r="BB72" s="82">
        <f>ROUND(SUM(BB73:BB74),2)</f>
        <v>0</v>
      </c>
      <c r="BC72" s="82">
        <f>ROUND(SUM(BC73:BC74),2)</f>
        <v>0</v>
      </c>
      <c r="BD72" s="84">
        <f>ROUND(SUM(BD73:BD74),2)</f>
        <v>0</v>
      </c>
      <c r="BS72" s="24" t="s">
        <v>69</v>
      </c>
      <c r="BT72" s="24" t="s">
        <v>79</v>
      </c>
      <c r="BV72" s="24" t="s">
        <v>72</v>
      </c>
      <c r="BW72" s="24" t="s">
        <v>123</v>
      </c>
      <c r="BX72" s="24" t="s">
        <v>116</v>
      </c>
      <c r="CL72" s="24" t="s">
        <v>19</v>
      </c>
    </row>
    <row r="73" spans="1:90" s="3" customFormat="1" ht="16.5" customHeight="1">
      <c r="A73" s="79" t="s">
        <v>80</v>
      </c>
      <c r="B73" s="44"/>
      <c r="C73" s="9"/>
      <c r="D73" s="9"/>
      <c r="E73" s="9"/>
      <c r="F73" s="274" t="s">
        <v>85</v>
      </c>
      <c r="G73" s="274"/>
      <c r="H73" s="274"/>
      <c r="I73" s="274"/>
      <c r="J73" s="274"/>
      <c r="K73" s="9"/>
      <c r="L73" s="274" t="s">
        <v>122</v>
      </c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9">
        <f>'B - Elektroinstalace ostatní'!J32</f>
        <v>0</v>
      </c>
      <c r="AH73" s="280"/>
      <c r="AI73" s="280"/>
      <c r="AJ73" s="280"/>
      <c r="AK73" s="280"/>
      <c r="AL73" s="280"/>
      <c r="AM73" s="280"/>
      <c r="AN73" s="279">
        <f t="shared" si="0"/>
        <v>0</v>
      </c>
      <c r="AO73" s="280"/>
      <c r="AP73" s="280"/>
      <c r="AQ73" s="80" t="s">
        <v>83</v>
      </c>
      <c r="AR73" s="44"/>
      <c r="AS73" s="81">
        <v>0</v>
      </c>
      <c r="AT73" s="82">
        <f t="shared" si="1"/>
        <v>0</v>
      </c>
      <c r="AU73" s="83">
        <f>'B - Elektroinstalace ostatní'!P97</f>
        <v>0</v>
      </c>
      <c r="AV73" s="82">
        <f>'B - Elektroinstalace ostatní'!J35</f>
        <v>0</v>
      </c>
      <c r="AW73" s="82">
        <f>'B - Elektroinstalace ostatní'!J36</f>
        <v>0</v>
      </c>
      <c r="AX73" s="82">
        <f>'B - Elektroinstalace ostatní'!J37</f>
        <v>0</v>
      </c>
      <c r="AY73" s="82">
        <f>'B - Elektroinstalace ostatní'!J38</f>
        <v>0</v>
      </c>
      <c r="AZ73" s="82">
        <f>'B - Elektroinstalace ostatní'!F35</f>
        <v>0</v>
      </c>
      <c r="BA73" s="82">
        <f>'B - Elektroinstalace ostatní'!F36</f>
        <v>0</v>
      </c>
      <c r="BB73" s="82">
        <f>'B - Elektroinstalace ostatní'!F37</f>
        <v>0</v>
      </c>
      <c r="BC73" s="82">
        <f>'B - Elektroinstalace ostatní'!F38</f>
        <v>0</v>
      </c>
      <c r="BD73" s="84">
        <f>'B - Elektroinstalace ostatní'!F39</f>
        <v>0</v>
      </c>
      <c r="BT73" s="24" t="s">
        <v>118</v>
      </c>
      <c r="BU73" s="24" t="s">
        <v>91</v>
      </c>
      <c r="BV73" s="24" t="s">
        <v>72</v>
      </c>
      <c r="BW73" s="24" t="s">
        <v>123</v>
      </c>
      <c r="BX73" s="24" t="s">
        <v>116</v>
      </c>
      <c r="CL73" s="24" t="s">
        <v>19</v>
      </c>
    </row>
    <row r="74" spans="1:90" s="3" customFormat="1" ht="16.5" customHeight="1">
      <c r="A74" s="79" t="s">
        <v>80</v>
      </c>
      <c r="B74" s="44"/>
      <c r="C74" s="9"/>
      <c r="D74" s="9"/>
      <c r="E74" s="9"/>
      <c r="F74" s="274" t="s">
        <v>119</v>
      </c>
      <c r="G74" s="274"/>
      <c r="H74" s="274"/>
      <c r="I74" s="274"/>
      <c r="J74" s="274"/>
      <c r="K74" s="9"/>
      <c r="L74" s="274" t="s">
        <v>120</v>
      </c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9">
        <f>'VRN - Vedlejší rozpočtové..._01'!J34</f>
        <v>0</v>
      </c>
      <c r="AH74" s="280"/>
      <c r="AI74" s="280"/>
      <c r="AJ74" s="280"/>
      <c r="AK74" s="280"/>
      <c r="AL74" s="280"/>
      <c r="AM74" s="280"/>
      <c r="AN74" s="279">
        <f t="shared" si="0"/>
        <v>0</v>
      </c>
      <c r="AO74" s="280"/>
      <c r="AP74" s="280"/>
      <c r="AQ74" s="80" t="s">
        <v>83</v>
      </c>
      <c r="AR74" s="44"/>
      <c r="AS74" s="81">
        <v>0</v>
      </c>
      <c r="AT74" s="82">
        <f t="shared" si="1"/>
        <v>0</v>
      </c>
      <c r="AU74" s="83">
        <f>'VRN - Vedlejší rozpočtové..._01'!P92</f>
        <v>0</v>
      </c>
      <c r="AV74" s="82">
        <f>'VRN - Vedlejší rozpočtové..._01'!J37</f>
        <v>0</v>
      </c>
      <c r="AW74" s="82">
        <f>'VRN - Vedlejší rozpočtové..._01'!J38</f>
        <v>0</v>
      </c>
      <c r="AX74" s="82">
        <f>'VRN - Vedlejší rozpočtové..._01'!J39</f>
        <v>0</v>
      </c>
      <c r="AY74" s="82">
        <f>'VRN - Vedlejší rozpočtové..._01'!J40</f>
        <v>0</v>
      </c>
      <c r="AZ74" s="82">
        <f>'VRN - Vedlejší rozpočtové..._01'!F37</f>
        <v>0</v>
      </c>
      <c r="BA74" s="82">
        <f>'VRN - Vedlejší rozpočtové..._01'!F38</f>
        <v>0</v>
      </c>
      <c r="BB74" s="82">
        <f>'VRN - Vedlejší rozpočtové..._01'!F39</f>
        <v>0</v>
      </c>
      <c r="BC74" s="82">
        <f>'VRN - Vedlejší rozpočtové..._01'!F40</f>
        <v>0</v>
      </c>
      <c r="BD74" s="84">
        <f>'VRN - Vedlejší rozpočtové..._01'!F41</f>
        <v>0</v>
      </c>
      <c r="BT74" s="24" t="s">
        <v>118</v>
      </c>
      <c r="BV74" s="24" t="s">
        <v>72</v>
      </c>
      <c r="BW74" s="24" t="s">
        <v>124</v>
      </c>
      <c r="BX74" s="24" t="s">
        <v>123</v>
      </c>
      <c r="CL74" s="24" t="s">
        <v>19</v>
      </c>
    </row>
    <row r="75" spans="2:91" s="6" customFormat="1" ht="16.5" customHeight="1">
      <c r="B75" s="70"/>
      <c r="C75" s="71"/>
      <c r="D75" s="275" t="s">
        <v>125</v>
      </c>
      <c r="E75" s="275"/>
      <c r="F75" s="275"/>
      <c r="G75" s="275"/>
      <c r="H75" s="275"/>
      <c r="I75" s="72"/>
      <c r="J75" s="275" t="s">
        <v>126</v>
      </c>
      <c r="K75" s="275"/>
      <c r="L75" s="275"/>
      <c r="M75" s="275"/>
      <c r="N75" s="275"/>
      <c r="O75" s="275"/>
      <c r="P75" s="275"/>
      <c r="Q75" s="275"/>
      <c r="R75" s="275"/>
      <c r="S75" s="275"/>
      <c r="T75" s="275"/>
      <c r="U75" s="275"/>
      <c r="V75" s="275"/>
      <c r="W75" s="275"/>
      <c r="X75" s="275"/>
      <c r="Y75" s="275"/>
      <c r="Z75" s="275"/>
      <c r="AA75" s="275"/>
      <c r="AB75" s="275"/>
      <c r="AC75" s="275"/>
      <c r="AD75" s="275"/>
      <c r="AE75" s="275"/>
      <c r="AF75" s="275"/>
      <c r="AG75" s="278">
        <f>ROUND(SUM(AG76:AG77),2)</f>
        <v>0</v>
      </c>
      <c r="AH75" s="277"/>
      <c r="AI75" s="277"/>
      <c r="AJ75" s="277"/>
      <c r="AK75" s="277"/>
      <c r="AL75" s="277"/>
      <c r="AM75" s="277"/>
      <c r="AN75" s="276">
        <f t="shared" si="0"/>
        <v>0</v>
      </c>
      <c r="AO75" s="277"/>
      <c r="AP75" s="277"/>
      <c r="AQ75" s="73" t="s">
        <v>76</v>
      </c>
      <c r="AR75" s="70"/>
      <c r="AS75" s="74">
        <f>ROUND(SUM(AS76:AS77),2)</f>
        <v>0</v>
      </c>
      <c r="AT75" s="75">
        <f t="shared" si="1"/>
        <v>0</v>
      </c>
      <c r="AU75" s="76">
        <f>ROUND(SUM(AU76:AU77),5)</f>
        <v>0</v>
      </c>
      <c r="AV75" s="75">
        <f>ROUND(AZ75*L29,2)</f>
        <v>0</v>
      </c>
      <c r="AW75" s="75">
        <f>ROUND(BA75*L30,2)</f>
        <v>0</v>
      </c>
      <c r="AX75" s="75">
        <f>ROUND(BB75*L29,2)</f>
        <v>0</v>
      </c>
      <c r="AY75" s="75">
        <f>ROUND(BC75*L30,2)</f>
        <v>0</v>
      </c>
      <c r="AZ75" s="75">
        <f>ROUND(SUM(AZ76:AZ77),2)</f>
        <v>0</v>
      </c>
      <c r="BA75" s="75">
        <f>ROUND(SUM(BA76:BA77),2)</f>
        <v>0</v>
      </c>
      <c r="BB75" s="75">
        <f>ROUND(SUM(BB76:BB77),2)</f>
        <v>0</v>
      </c>
      <c r="BC75" s="75">
        <f>ROUND(SUM(BC76:BC77),2)</f>
        <v>0</v>
      </c>
      <c r="BD75" s="77">
        <f>ROUND(SUM(BD76:BD77),2)</f>
        <v>0</v>
      </c>
      <c r="BS75" s="78" t="s">
        <v>69</v>
      </c>
      <c r="BT75" s="78" t="s">
        <v>77</v>
      </c>
      <c r="BU75" s="78" t="s">
        <v>71</v>
      </c>
      <c r="BV75" s="78" t="s">
        <v>72</v>
      </c>
      <c r="BW75" s="78" t="s">
        <v>127</v>
      </c>
      <c r="BX75" s="78" t="s">
        <v>5</v>
      </c>
      <c r="CL75" s="78" t="s">
        <v>19</v>
      </c>
      <c r="CM75" s="78" t="s">
        <v>79</v>
      </c>
    </row>
    <row r="76" spans="1:90" s="3" customFormat="1" ht="16.5" customHeight="1">
      <c r="A76" s="79" t="s">
        <v>80</v>
      </c>
      <c r="B76" s="44"/>
      <c r="C76" s="9"/>
      <c r="D76" s="9"/>
      <c r="E76" s="274" t="s">
        <v>128</v>
      </c>
      <c r="F76" s="274"/>
      <c r="G76" s="274"/>
      <c r="H76" s="274"/>
      <c r="I76" s="274"/>
      <c r="J76" s="9"/>
      <c r="K76" s="274" t="s">
        <v>126</v>
      </c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9">
        <f>'SO04a - Vytápění'!J32</f>
        <v>0</v>
      </c>
      <c r="AH76" s="280"/>
      <c r="AI76" s="280"/>
      <c r="AJ76" s="280"/>
      <c r="AK76" s="280"/>
      <c r="AL76" s="280"/>
      <c r="AM76" s="280"/>
      <c r="AN76" s="279">
        <f t="shared" si="0"/>
        <v>0</v>
      </c>
      <c r="AO76" s="280"/>
      <c r="AP76" s="280"/>
      <c r="AQ76" s="80" t="s">
        <v>83</v>
      </c>
      <c r="AR76" s="44"/>
      <c r="AS76" s="81">
        <v>0</v>
      </c>
      <c r="AT76" s="82">
        <f t="shared" si="1"/>
        <v>0</v>
      </c>
      <c r="AU76" s="83">
        <f>'SO04a - Vytápění'!P115</f>
        <v>0</v>
      </c>
      <c r="AV76" s="82">
        <f>'SO04a - Vytápění'!J35</f>
        <v>0</v>
      </c>
      <c r="AW76" s="82">
        <f>'SO04a - Vytápění'!J36</f>
        <v>0</v>
      </c>
      <c r="AX76" s="82">
        <f>'SO04a - Vytápění'!J37</f>
        <v>0</v>
      </c>
      <c r="AY76" s="82">
        <f>'SO04a - Vytápění'!J38</f>
        <v>0</v>
      </c>
      <c r="AZ76" s="82">
        <f>'SO04a - Vytápění'!F35</f>
        <v>0</v>
      </c>
      <c r="BA76" s="82">
        <f>'SO04a - Vytápění'!F36</f>
        <v>0</v>
      </c>
      <c r="BB76" s="82">
        <f>'SO04a - Vytápění'!F37</f>
        <v>0</v>
      </c>
      <c r="BC76" s="82">
        <f>'SO04a - Vytápění'!F38</f>
        <v>0</v>
      </c>
      <c r="BD76" s="84">
        <f>'SO04a - Vytápění'!F39</f>
        <v>0</v>
      </c>
      <c r="BT76" s="24" t="s">
        <v>79</v>
      </c>
      <c r="BV76" s="24" t="s">
        <v>72</v>
      </c>
      <c r="BW76" s="24" t="s">
        <v>129</v>
      </c>
      <c r="BX76" s="24" t="s">
        <v>127</v>
      </c>
      <c r="CL76" s="24" t="s">
        <v>19</v>
      </c>
    </row>
    <row r="77" spans="1:90" s="3" customFormat="1" ht="16.5" customHeight="1">
      <c r="A77" s="79" t="s">
        <v>80</v>
      </c>
      <c r="B77" s="44"/>
      <c r="C77" s="9"/>
      <c r="D77" s="9"/>
      <c r="E77" s="274" t="s">
        <v>130</v>
      </c>
      <c r="F77" s="274"/>
      <c r="G77" s="274"/>
      <c r="H77" s="274"/>
      <c r="I77" s="274"/>
      <c r="J77" s="9"/>
      <c r="K77" s="274" t="s">
        <v>131</v>
      </c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9">
        <f>'SO04b - MaR'!J32</f>
        <v>0</v>
      </c>
      <c r="AH77" s="280"/>
      <c r="AI77" s="280"/>
      <c r="AJ77" s="280"/>
      <c r="AK77" s="280"/>
      <c r="AL77" s="280"/>
      <c r="AM77" s="280"/>
      <c r="AN77" s="279">
        <f t="shared" si="0"/>
        <v>0</v>
      </c>
      <c r="AO77" s="280"/>
      <c r="AP77" s="280"/>
      <c r="AQ77" s="80" t="s">
        <v>83</v>
      </c>
      <c r="AR77" s="44"/>
      <c r="AS77" s="81">
        <v>0</v>
      </c>
      <c r="AT77" s="82">
        <f t="shared" si="1"/>
        <v>0</v>
      </c>
      <c r="AU77" s="83">
        <f>'SO04b - MaR'!P92</f>
        <v>0</v>
      </c>
      <c r="AV77" s="82">
        <f>'SO04b - MaR'!J35</f>
        <v>0</v>
      </c>
      <c r="AW77" s="82">
        <f>'SO04b - MaR'!J36</f>
        <v>0</v>
      </c>
      <c r="AX77" s="82">
        <f>'SO04b - MaR'!J37</f>
        <v>0</v>
      </c>
      <c r="AY77" s="82">
        <f>'SO04b - MaR'!J38</f>
        <v>0</v>
      </c>
      <c r="AZ77" s="82">
        <f>'SO04b - MaR'!F35</f>
        <v>0</v>
      </c>
      <c r="BA77" s="82">
        <f>'SO04b - MaR'!F36</f>
        <v>0</v>
      </c>
      <c r="BB77" s="82">
        <f>'SO04b - MaR'!F37</f>
        <v>0</v>
      </c>
      <c r="BC77" s="82">
        <f>'SO04b - MaR'!F38</f>
        <v>0</v>
      </c>
      <c r="BD77" s="84">
        <f>'SO04b - MaR'!F39</f>
        <v>0</v>
      </c>
      <c r="BT77" s="24" t="s">
        <v>79</v>
      </c>
      <c r="BV77" s="24" t="s">
        <v>72</v>
      </c>
      <c r="BW77" s="24" t="s">
        <v>132</v>
      </c>
      <c r="BX77" s="24" t="s">
        <v>127</v>
      </c>
      <c r="CL77" s="24" t="s">
        <v>19</v>
      </c>
    </row>
    <row r="78" spans="1:91" s="6" customFormat="1" ht="16.5" customHeight="1">
      <c r="A78" s="79" t="s">
        <v>80</v>
      </c>
      <c r="B78" s="70"/>
      <c r="C78" s="71"/>
      <c r="D78" s="275" t="s">
        <v>133</v>
      </c>
      <c r="E78" s="275"/>
      <c r="F78" s="275"/>
      <c r="G78" s="275"/>
      <c r="H78" s="275"/>
      <c r="I78" s="72"/>
      <c r="J78" s="275" t="s">
        <v>134</v>
      </c>
      <c r="K78" s="275"/>
      <c r="L78" s="275"/>
      <c r="M78" s="275"/>
      <c r="N78" s="275"/>
      <c r="O78" s="275"/>
      <c r="P78" s="275"/>
      <c r="Q78" s="275"/>
      <c r="R78" s="275"/>
      <c r="S78" s="275"/>
      <c r="T78" s="275"/>
      <c r="U78" s="275"/>
      <c r="V78" s="275"/>
      <c r="W78" s="275"/>
      <c r="X78" s="275"/>
      <c r="Y78" s="275"/>
      <c r="Z78" s="275"/>
      <c r="AA78" s="275"/>
      <c r="AB78" s="275"/>
      <c r="AC78" s="275"/>
      <c r="AD78" s="275"/>
      <c r="AE78" s="275"/>
      <c r="AF78" s="275"/>
      <c r="AG78" s="276">
        <f>'SO05 - VZT'!J30</f>
        <v>0</v>
      </c>
      <c r="AH78" s="277"/>
      <c r="AI78" s="277"/>
      <c r="AJ78" s="277"/>
      <c r="AK78" s="277"/>
      <c r="AL78" s="277"/>
      <c r="AM78" s="277"/>
      <c r="AN78" s="276">
        <f t="shared" si="0"/>
        <v>0</v>
      </c>
      <c r="AO78" s="277"/>
      <c r="AP78" s="277"/>
      <c r="AQ78" s="73" t="s">
        <v>76</v>
      </c>
      <c r="AR78" s="70"/>
      <c r="AS78" s="74">
        <v>0</v>
      </c>
      <c r="AT78" s="75">
        <f t="shared" si="1"/>
        <v>0</v>
      </c>
      <c r="AU78" s="76">
        <f>'SO05 - VZT'!P101</f>
        <v>0</v>
      </c>
      <c r="AV78" s="75">
        <f>'SO05 - VZT'!J33</f>
        <v>0</v>
      </c>
      <c r="AW78" s="75">
        <f>'SO05 - VZT'!J34</f>
        <v>0</v>
      </c>
      <c r="AX78" s="75">
        <f>'SO05 - VZT'!J35</f>
        <v>0</v>
      </c>
      <c r="AY78" s="75">
        <f>'SO05 - VZT'!J36</f>
        <v>0</v>
      </c>
      <c r="AZ78" s="75">
        <f>'SO05 - VZT'!F33</f>
        <v>0</v>
      </c>
      <c r="BA78" s="75">
        <f>'SO05 - VZT'!F34</f>
        <v>0</v>
      </c>
      <c r="BB78" s="75">
        <f>'SO05 - VZT'!F35</f>
        <v>0</v>
      </c>
      <c r="BC78" s="75">
        <f>'SO05 - VZT'!F36</f>
        <v>0</v>
      </c>
      <c r="BD78" s="77">
        <f>'SO05 - VZT'!F37</f>
        <v>0</v>
      </c>
      <c r="BT78" s="78" t="s">
        <v>77</v>
      </c>
      <c r="BV78" s="78" t="s">
        <v>72</v>
      </c>
      <c r="BW78" s="78" t="s">
        <v>135</v>
      </c>
      <c r="BX78" s="78" t="s">
        <v>5</v>
      </c>
      <c r="CL78" s="78" t="s">
        <v>19</v>
      </c>
      <c r="CM78" s="78" t="s">
        <v>79</v>
      </c>
    </row>
    <row r="79" spans="2:91" s="6" customFormat="1" ht="16.5" customHeight="1">
      <c r="B79" s="70"/>
      <c r="C79" s="71"/>
      <c r="D79" s="275" t="s">
        <v>136</v>
      </c>
      <c r="E79" s="275"/>
      <c r="F79" s="275"/>
      <c r="G79" s="275"/>
      <c r="H79" s="275"/>
      <c r="I79" s="72"/>
      <c r="J79" s="275" t="s">
        <v>137</v>
      </c>
      <c r="K79" s="275"/>
      <c r="L79" s="275"/>
      <c r="M79" s="275"/>
      <c r="N79" s="275"/>
      <c r="O79" s="275"/>
      <c r="P79" s="275"/>
      <c r="Q79" s="275"/>
      <c r="R79" s="275"/>
      <c r="S79" s="275"/>
      <c r="T79" s="275"/>
      <c r="U79" s="275"/>
      <c r="V79" s="275"/>
      <c r="W79" s="275"/>
      <c r="X79" s="275"/>
      <c r="Y79" s="275"/>
      <c r="Z79" s="275"/>
      <c r="AA79" s="275"/>
      <c r="AB79" s="275"/>
      <c r="AC79" s="275"/>
      <c r="AD79" s="275"/>
      <c r="AE79" s="275"/>
      <c r="AF79" s="275"/>
      <c r="AG79" s="278">
        <f>ROUND(SUM(AG80:AG83),2)</f>
        <v>0</v>
      </c>
      <c r="AH79" s="277"/>
      <c r="AI79" s="277"/>
      <c r="AJ79" s="277"/>
      <c r="AK79" s="277"/>
      <c r="AL79" s="277"/>
      <c r="AM79" s="277"/>
      <c r="AN79" s="276">
        <f t="shared" si="0"/>
        <v>0</v>
      </c>
      <c r="AO79" s="277"/>
      <c r="AP79" s="277"/>
      <c r="AQ79" s="73" t="s">
        <v>76</v>
      </c>
      <c r="AR79" s="70"/>
      <c r="AS79" s="74">
        <f>ROUND(SUM(AS80:AS83),2)</f>
        <v>0</v>
      </c>
      <c r="AT79" s="75">
        <f t="shared" si="1"/>
        <v>0</v>
      </c>
      <c r="AU79" s="76">
        <f>ROUND(SUM(AU80:AU83),5)</f>
        <v>0</v>
      </c>
      <c r="AV79" s="75">
        <f>ROUND(AZ79*L29,2)</f>
        <v>0</v>
      </c>
      <c r="AW79" s="75">
        <f>ROUND(BA79*L30,2)</f>
        <v>0</v>
      </c>
      <c r="AX79" s="75">
        <f>ROUND(BB79*L29,2)</f>
        <v>0</v>
      </c>
      <c r="AY79" s="75">
        <f>ROUND(BC79*L30,2)</f>
        <v>0</v>
      </c>
      <c r="AZ79" s="75">
        <f>ROUND(SUM(AZ80:AZ83),2)</f>
        <v>0</v>
      </c>
      <c r="BA79" s="75">
        <f>ROUND(SUM(BA80:BA83),2)</f>
        <v>0</v>
      </c>
      <c r="BB79" s="75">
        <f>ROUND(SUM(BB80:BB83),2)</f>
        <v>0</v>
      </c>
      <c r="BC79" s="75">
        <f>ROUND(SUM(BC80:BC83),2)</f>
        <v>0</v>
      </c>
      <c r="BD79" s="77">
        <f>ROUND(SUM(BD80:BD83),2)</f>
        <v>0</v>
      </c>
      <c r="BS79" s="78" t="s">
        <v>69</v>
      </c>
      <c r="BT79" s="78" t="s">
        <v>77</v>
      </c>
      <c r="BU79" s="78" t="s">
        <v>71</v>
      </c>
      <c r="BV79" s="78" t="s">
        <v>72</v>
      </c>
      <c r="BW79" s="78" t="s">
        <v>138</v>
      </c>
      <c r="BX79" s="78" t="s">
        <v>5</v>
      </c>
      <c r="CL79" s="78" t="s">
        <v>19</v>
      </c>
      <c r="CM79" s="78" t="s">
        <v>79</v>
      </c>
    </row>
    <row r="80" spans="1:90" s="3" customFormat="1" ht="16.5" customHeight="1">
      <c r="A80" s="79" t="s">
        <v>80</v>
      </c>
      <c r="B80" s="44"/>
      <c r="C80" s="9"/>
      <c r="D80" s="9"/>
      <c r="E80" s="274" t="s">
        <v>139</v>
      </c>
      <c r="F80" s="274"/>
      <c r="G80" s="274"/>
      <c r="H80" s="274"/>
      <c r="I80" s="274"/>
      <c r="J80" s="9"/>
      <c r="K80" s="274" t="s">
        <v>140</v>
      </c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9">
        <f>'06.1 - Kanalizace'!J32</f>
        <v>0</v>
      </c>
      <c r="AH80" s="280"/>
      <c r="AI80" s="280"/>
      <c r="AJ80" s="280"/>
      <c r="AK80" s="280"/>
      <c r="AL80" s="280"/>
      <c r="AM80" s="280"/>
      <c r="AN80" s="279">
        <f t="shared" si="0"/>
        <v>0</v>
      </c>
      <c r="AO80" s="280"/>
      <c r="AP80" s="280"/>
      <c r="AQ80" s="80" t="s">
        <v>83</v>
      </c>
      <c r="AR80" s="44"/>
      <c r="AS80" s="81">
        <v>0</v>
      </c>
      <c r="AT80" s="82">
        <f t="shared" si="1"/>
        <v>0</v>
      </c>
      <c r="AU80" s="83">
        <f>'06.1 - Kanalizace'!P95</f>
        <v>0</v>
      </c>
      <c r="AV80" s="82">
        <f>'06.1 - Kanalizace'!J35</f>
        <v>0</v>
      </c>
      <c r="AW80" s="82">
        <f>'06.1 - Kanalizace'!J36</f>
        <v>0</v>
      </c>
      <c r="AX80" s="82">
        <f>'06.1 - Kanalizace'!J37</f>
        <v>0</v>
      </c>
      <c r="AY80" s="82">
        <f>'06.1 - Kanalizace'!J38</f>
        <v>0</v>
      </c>
      <c r="AZ80" s="82">
        <f>'06.1 - Kanalizace'!F35</f>
        <v>0</v>
      </c>
      <c r="BA80" s="82">
        <f>'06.1 - Kanalizace'!F36</f>
        <v>0</v>
      </c>
      <c r="BB80" s="82">
        <f>'06.1 - Kanalizace'!F37</f>
        <v>0</v>
      </c>
      <c r="BC80" s="82">
        <f>'06.1 - Kanalizace'!F38</f>
        <v>0</v>
      </c>
      <c r="BD80" s="84">
        <f>'06.1 - Kanalizace'!F39</f>
        <v>0</v>
      </c>
      <c r="BT80" s="24" t="s">
        <v>79</v>
      </c>
      <c r="BV80" s="24" t="s">
        <v>72</v>
      </c>
      <c r="BW80" s="24" t="s">
        <v>141</v>
      </c>
      <c r="BX80" s="24" t="s">
        <v>138</v>
      </c>
      <c r="CL80" s="24" t="s">
        <v>19</v>
      </c>
    </row>
    <row r="81" spans="1:90" s="3" customFormat="1" ht="16.5" customHeight="1">
      <c r="A81" s="79" t="s">
        <v>80</v>
      </c>
      <c r="B81" s="44"/>
      <c r="C81" s="9"/>
      <c r="D81" s="9"/>
      <c r="E81" s="274" t="s">
        <v>142</v>
      </c>
      <c r="F81" s="274"/>
      <c r="G81" s="274"/>
      <c r="H81" s="274"/>
      <c r="I81" s="274"/>
      <c r="J81" s="9"/>
      <c r="K81" s="274" t="s">
        <v>143</v>
      </c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9">
        <f>'06.2 - Teplovod'!J32</f>
        <v>0</v>
      </c>
      <c r="AH81" s="280"/>
      <c r="AI81" s="280"/>
      <c r="AJ81" s="280"/>
      <c r="AK81" s="280"/>
      <c r="AL81" s="280"/>
      <c r="AM81" s="280"/>
      <c r="AN81" s="279">
        <f t="shared" si="0"/>
        <v>0</v>
      </c>
      <c r="AO81" s="280"/>
      <c r="AP81" s="280"/>
      <c r="AQ81" s="80" t="s">
        <v>83</v>
      </c>
      <c r="AR81" s="44"/>
      <c r="AS81" s="81">
        <v>0</v>
      </c>
      <c r="AT81" s="82">
        <f t="shared" si="1"/>
        <v>0</v>
      </c>
      <c r="AU81" s="83">
        <f>'06.2 - Teplovod'!P94</f>
        <v>0</v>
      </c>
      <c r="AV81" s="82">
        <f>'06.2 - Teplovod'!J35</f>
        <v>0</v>
      </c>
      <c r="AW81" s="82">
        <f>'06.2 - Teplovod'!J36</f>
        <v>0</v>
      </c>
      <c r="AX81" s="82">
        <f>'06.2 - Teplovod'!J37</f>
        <v>0</v>
      </c>
      <c r="AY81" s="82">
        <f>'06.2 - Teplovod'!J38</f>
        <v>0</v>
      </c>
      <c r="AZ81" s="82">
        <f>'06.2 - Teplovod'!F35</f>
        <v>0</v>
      </c>
      <c r="BA81" s="82">
        <f>'06.2 - Teplovod'!F36</f>
        <v>0</v>
      </c>
      <c r="BB81" s="82">
        <f>'06.2 - Teplovod'!F37</f>
        <v>0</v>
      </c>
      <c r="BC81" s="82">
        <f>'06.2 - Teplovod'!F38</f>
        <v>0</v>
      </c>
      <c r="BD81" s="84">
        <f>'06.2 - Teplovod'!F39</f>
        <v>0</v>
      </c>
      <c r="BT81" s="24" t="s">
        <v>79</v>
      </c>
      <c r="BV81" s="24" t="s">
        <v>72</v>
      </c>
      <c r="BW81" s="24" t="s">
        <v>144</v>
      </c>
      <c r="BX81" s="24" t="s">
        <v>138</v>
      </c>
      <c r="CL81" s="24" t="s">
        <v>19</v>
      </c>
    </row>
    <row r="82" spans="1:90" s="3" customFormat="1" ht="16.5" customHeight="1">
      <c r="A82" s="79" t="s">
        <v>80</v>
      </c>
      <c r="B82" s="44"/>
      <c r="C82" s="9"/>
      <c r="D82" s="9"/>
      <c r="E82" s="274" t="s">
        <v>145</v>
      </c>
      <c r="F82" s="274"/>
      <c r="G82" s="274"/>
      <c r="H82" s="274"/>
      <c r="I82" s="274"/>
      <c r="J82" s="9"/>
      <c r="K82" s="274" t="s">
        <v>146</v>
      </c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9">
        <f>'06.3 - Vodovod'!J32</f>
        <v>0</v>
      </c>
      <c r="AH82" s="280"/>
      <c r="AI82" s="280"/>
      <c r="AJ82" s="280"/>
      <c r="AK82" s="280"/>
      <c r="AL82" s="280"/>
      <c r="AM82" s="280"/>
      <c r="AN82" s="279">
        <f t="shared" si="0"/>
        <v>0</v>
      </c>
      <c r="AO82" s="280"/>
      <c r="AP82" s="280"/>
      <c r="AQ82" s="80" t="s">
        <v>83</v>
      </c>
      <c r="AR82" s="44"/>
      <c r="AS82" s="81">
        <v>0</v>
      </c>
      <c r="AT82" s="82">
        <f t="shared" si="1"/>
        <v>0</v>
      </c>
      <c r="AU82" s="83">
        <f>'06.3 - Vodovod'!P92</f>
        <v>0</v>
      </c>
      <c r="AV82" s="82">
        <f>'06.3 - Vodovod'!J35</f>
        <v>0</v>
      </c>
      <c r="AW82" s="82">
        <f>'06.3 - Vodovod'!J36</f>
        <v>0</v>
      </c>
      <c r="AX82" s="82">
        <f>'06.3 - Vodovod'!J37</f>
        <v>0</v>
      </c>
      <c r="AY82" s="82">
        <f>'06.3 - Vodovod'!J38</f>
        <v>0</v>
      </c>
      <c r="AZ82" s="82">
        <f>'06.3 - Vodovod'!F35</f>
        <v>0</v>
      </c>
      <c r="BA82" s="82">
        <f>'06.3 - Vodovod'!F36</f>
        <v>0</v>
      </c>
      <c r="BB82" s="82">
        <f>'06.3 - Vodovod'!F37</f>
        <v>0</v>
      </c>
      <c r="BC82" s="82">
        <f>'06.3 - Vodovod'!F38</f>
        <v>0</v>
      </c>
      <c r="BD82" s="84">
        <f>'06.3 - Vodovod'!F39</f>
        <v>0</v>
      </c>
      <c r="BT82" s="24" t="s">
        <v>79</v>
      </c>
      <c r="BV82" s="24" t="s">
        <v>72</v>
      </c>
      <c r="BW82" s="24" t="s">
        <v>147</v>
      </c>
      <c r="BX82" s="24" t="s">
        <v>138</v>
      </c>
      <c r="CL82" s="24" t="s">
        <v>19</v>
      </c>
    </row>
    <row r="83" spans="1:90" s="3" customFormat="1" ht="23.25" customHeight="1">
      <c r="A83" s="79" t="s">
        <v>80</v>
      </c>
      <c r="B83" s="44"/>
      <c r="C83" s="9"/>
      <c r="D83" s="9"/>
      <c r="E83" s="274" t="s">
        <v>148</v>
      </c>
      <c r="F83" s="274"/>
      <c r="G83" s="274"/>
      <c r="H83" s="274"/>
      <c r="I83" s="274"/>
      <c r="J83" s="9"/>
      <c r="K83" s="274" t="s">
        <v>149</v>
      </c>
      <c r="L83" s="274"/>
      <c r="M83" s="274"/>
      <c r="N83" s="274"/>
      <c r="O83" s="274"/>
      <c r="P83" s="274"/>
      <c r="Q83" s="274"/>
      <c r="R83" s="274"/>
      <c r="S83" s="274"/>
      <c r="T83" s="274"/>
      <c r="U83" s="274"/>
      <c r="V83" s="274"/>
      <c r="W83" s="274"/>
      <c r="X83" s="274"/>
      <c r="Y83" s="274"/>
      <c r="Z83" s="274"/>
      <c r="AA83" s="274"/>
      <c r="AB83" s="274"/>
      <c r="AC83" s="274"/>
      <c r="AD83" s="274"/>
      <c r="AE83" s="274"/>
      <c r="AF83" s="274"/>
      <c r="AG83" s="279">
        <f>'06.4 - Ostatní objekty na...'!J32</f>
        <v>0</v>
      </c>
      <c r="AH83" s="280"/>
      <c r="AI83" s="280"/>
      <c r="AJ83" s="280"/>
      <c r="AK83" s="280"/>
      <c r="AL83" s="280"/>
      <c r="AM83" s="280"/>
      <c r="AN83" s="279">
        <f t="shared" si="0"/>
        <v>0</v>
      </c>
      <c r="AO83" s="280"/>
      <c r="AP83" s="280"/>
      <c r="AQ83" s="80" t="s">
        <v>83</v>
      </c>
      <c r="AR83" s="44"/>
      <c r="AS83" s="85">
        <v>0</v>
      </c>
      <c r="AT83" s="86">
        <f t="shared" si="1"/>
        <v>0</v>
      </c>
      <c r="AU83" s="87">
        <f>'06.4 - Ostatní objekty na...'!P96</f>
        <v>0</v>
      </c>
      <c r="AV83" s="86">
        <f>'06.4 - Ostatní objekty na...'!J35</f>
        <v>0</v>
      </c>
      <c r="AW83" s="86">
        <f>'06.4 - Ostatní objekty na...'!J36</f>
        <v>0</v>
      </c>
      <c r="AX83" s="86">
        <f>'06.4 - Ostatní objekty na...'!J37</f>
        <v>0</v>
      </c>
      <c r="AY83" s="86">
        <f>'06.4 - Ostatní objekty na...'!J38</f>
        <v>0</v>
      </c>
      <c r="AZ83" s="86">
        <f>'06.4 - Ostatní objekty na...'!F35</f>
        <v>0</v>
      </c>
      <c r="BA83" s="86">
        <f>'06.4 - Ostatní objekty na...'!F36</f>
        <v>0</v>
      </c>
      <c r="BB83" s="86">
        <f>'06.4 - Ostatní objekty na...'!F37</f>
        <v>0</v>
      </c>
      <c r="BC83" s="86">
        <f>'06.4 - Ostatní objekty na...'!F38</f>
        <v>0</v>
      </c>
      <c r="BD83" s="88">
        <f>'06.4 - Ostatní objekty na...'!F39</f>
        <v>0</v>
      </c>
      <c r="BT83" s="24" t="s">
        <v>79</v>
      </c>
      <c r="BV83" s="24" t="s">
        <v>72</v>
      </c>
      <c r="BW83" s="24" t="s">
        <v>150</v>
      </c>
      <c r="BX83" s="24" t="s">
        <v>138</v>
      </c>
      <c r="CL83" s="24" t="s">
        <v>19</v>
      </c>
    </row>
    <row r="84" spans="2:44" s="1" customFormat="1" ht="30" customHeight="1">
      <c r="B84" s="31"/>
      <c r="AR84" s="31"/>
    </row>
    <row r="85" spans="2:44" s="1" customFormat="1" ht="6.95" customHeight="1"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31"/>
    </row>
  </sheetData>
  <sheetProtection algorithmName="SHA-512" hashValue="nm+VFM5kJIGBdR2iyPoNlSeYCLD7odcMNs8BPuyuf5ndFJyJPB8vo78MeTtNqOcdSsdcRg0z9WMManeKrGizLg==" saltValue="nAE3sfSxciubstrgrwW9FZTvraIukvUXCJPLF/MyhKsgxnuvnGpxGsgCHeqqgJ2rY2NFB9rDtkk1zqvoN3OU3g==" spinCount="100000" sheet="1" objects="1" scenarios="1" formatColumns="0" formatRows="0"/>
  <mergeCells count="154">
    <mergeCell ref="L33:P33"/>
    <mergeCell ref="AK33:AO33"/>
    <mergeCell ref="W33:AE33"/>
    <mergeCell ref="AK35:AO35"/>
    <mergeCell ref="X35:AB35"/>
    <mergeCell ref="AR2:BE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D62:H62"/>
    <mergeCell ref="J63:AF63"/>
    <mergeCell ref="D63:H63"/>
    <mergeCell ref="AM47:AN47"/>
    <mergeCell ref="AM49:AP49"/>
    <mergeCell ref="AS49:AT51"/>
    <mergeCell ref="AM50:AP50"/>
    <mergeCell ref="AG52:AM52"/>
    <mergeCell ref="AN52:AP52"/>
    <mergeCell ref="AG55:AM55"/>
    <mergeCell ref="AN55:AP55"/>
    <mergeCell ref="AG56:AM56"/>
    <mergeCell ref="AN56:AP56"/>
    <mergeCell ref="AN57:AP57"/>
    <mergeCell ref="AG57:AM57"/>
    <mergeCell ref="AN58:AP58"/>
    <mergeCell ref="AG58:AM58"/>
    <mergeCell ref="AN59:AP59"/>
    <mergeCell ref="AG59:AM59"/>
    <mergeCell ref="AN60:AP60"/>
    <mergeCell ref="AG60:AM60"/>
    <mergeCell ref="AG54:AM54"/>
    <mergeCell ref="AN54:AP54"/>
    <mergeCell ref="AN81:AP81"/>
    <mergeCell ref="AG81:AM81"/>
    <mergeCell ref="AN82:AP82"/>
    <mergeCell ref="AG82:AM82"/>
    <mergeCell ref="AN83:AP83"/>
    <mergeCell ref="AG83:AM83"/>
    <mergeCell ref="L45:AO45"/>
    <mergeCell ref="C52:G52"/>
    <mergeCell ref="I52:AF52"/>
    <mergeCell ref="D55:H55"/>
    <mergeCell ref="J55:AF55"/>
    <mergeCell ref="E56:I56"/>
    <mergeCell ref="K56:AF56"/>
    <mergeCell ref="E57:I57"/>
    <mergeCell ref="K57:AF57"/>
    <mergeCell ref="D58:H58"/>
    <mergeCell ref="J58:AF58"/>
    <mergeCell ref="K59:AF59"/>
    <mergeCell ref="E59:I59"/>
    <mergeCell ref="E60:I60"/>
    <mergeCell ref="K60:AF60"/>
    <mergeCell ref="D61:H61"/>
    <mergeCell ref="J61:AF61"/>
    <mergeCell ref="J62:AF62"/>
    <mergeCell ref="AN76:AP76"/>
    <mergeCell ref="AG76:AM76"/>
    <mergeCell ref="AN77:AP77"/>
    <mergeCell ref="AG77:AM77"/>
    <mergeCell ref="AN78:AP78"/>
    <mergeCell ref="AG78:AM78"/>
    <mergeCell ref="AN79:AP79"/>
    <mergeCell ref="AG79:AM79"/>
    <mergeCell ref="AN80:AP80"/>
    <mergeCell ref="AG80:AM80"/>
    <mergeCell ref="AG71:AM71"/>
    <mergeCell ref="AN71:AP71"/>
    <mergeCell ref="AG72:AM72"/>
    <mergeCell ref="AN72:AP72"/>
    <mergeCell ref="AG73:AM73"/>
    <mergeCell ref="AN73:AP73"/>
    <mergeCell ref="AN74:AP74"/>
    <mergeCell ref="AG74:AM74"/>
    <mergeCell ref="AG75:AM75"/>
    <mergeCell ref="AN75:AP75"/>
    <mergeCell ref="AN66:AP66"/>
    <mergeCell ref="AG66:AM66"/>
    <mergeCell ref="AG67:AM67"/>
    <mergeCell ref="AN67:AP67"/>
    <mergeCell ref="AN68:AP68"/>
    <mergeCell ref="AG68:AM68"/>
    <mergeCell ref="AN69:AP69"/>
    <mergeCell ref="AG69:AM69"/>
    <mergeCell ref="AG70:AM70"/>
    <mergeCell ref="AN70:AP70"/>
    <mergeCell ref="AN61:AP61"/>
    <mergeCell ref="AG61:AM61"/>
    <mergeCell ref="AG62:AM62"/>
    <mergeCell ref="AN62:AP62"/>
    <mergeCell ref="AG63:AM63"/>
    <mergeCell ref="AN63:AP63"/>
    <mergeCell ref="AN64:AP64"/>
    <mergeCell ref="AG64:AM64"/>
    <mergeCell ref="AN65:AP65"/>
    <mergeCell ref="AG65:AM65"/>
    <mergeCell ref="D79:H79"/>
    <mergeCell ref="J79:AF79"/>
    <mergeCell ref="E80:I80"/>
    <mergeCell ref="K80:AF80"/>
    <mergeCell ref="E81:I81"/>
    <mergeCell ref="K81:AF81"/>
    <mergeCell ref="E82:I82"/>
    <mergeCell ref="K82:AF82"/>
    <mergeCell ref="E83:I83"/>
    <mergeCell ref="K83:AF83"/>
    <mergeCell ref="F74:J74"/>
    <mergeCell ref="L74:AF74"/>
    <mergeCell ref="D75:H75"/>
    <mergeCell ref="J75:AF75"/>
    <mergeCell ref="E76:I76"/>
    <mergeCell ref="K76:AF76"/>
    <mergeCell ref="E77:I77"/>
    <mergeCell ref="K77:AF77"/>
    <mergeCell ref="J78:AF78"/>
    <mergeCell ref="D78:H78"/>
    <mergeCell ref="K69:AF69"/>
    <mergeCell ref="E69:I69"/>
    <mergeCell ref="L70:AF70"/>
    <mergeCell ref="F70:J70"/>
    <mergeCell ref="F71:J71"/>
    <mergeCell ref="L71:AF71"/>
    <mergeCell ref="E72:I72"/>
    <mergeCell ref="K72:AF72"/>
    <mergeCell ref="L73:AF73"/>
    <mergeCell ref="F73:J73"/>
    <mergeCell ref="K64:AF64"/>
    <mergeCell ref="E64:I64"/>
    <mergeCell ref="E65:I65"/>
    <mergeCell ref="K65:AF65"/>
    <mergeCell ref="E66:I66"/>
    <mergeCell ref="K66:AF66"/>
    <mergeCell ref="J67:AF67"/>
    <mergeCell ref="D67:H67"/>
    <mergeCell ref="J68:AF68"/>
    <mergeCell ref="D68:H68"/>
  </mergeCells>
  <hyperlinks>
    <hyperlink ref="A56" location="'A - Bourání'!C2" display="/"/>
    <hyperlink ref="A57" location="'B - Nové konstrukce'!C2" display="/"/>
    <hyperlink ref="A59" location="'SO01.01b - Ostatní staveb...'!C2" display="/"/>
    <hyperlink ref="A60" location="'a.01 - Základ pod  VZT'!C2" display="/"/>
    <hyperlink ref="A61" location="'SO01.01c - Ostatní pro do...'!C2" display="/"/>
    <hyperlink ref="A62" location="'SO01.01d - Zateplení podl...'!C2" display="/"/>
    <hyperlink ref="A64" location="'A.1 - Bourání'!C2" display="/"/>
    <hyperlink ref="A65" location="'A.2 - Nové konstrukce'!C2" display="/"/>
    <hyperlink ref="A66" location="'Střecha - Nezpůsobilé výdaje'!C2" display="/"/>
    <hyperlink ref="A67" location="'SO02 - Zdravotně technick...'!C2" display="/"/>
    <hyperlink ref="A70" location="'A - Elektroinstalace'!C2" display="/"/>
    <hyperlink ref="A71" location="'VRN - Vedlejší rozpočtové...'!C2" display="/"/>
    <hyperlink ref="A73" location="'B - Elektroinstalace ostatní'!C2" display="/"/>
    <hyperlink ref="A74" location="'VRN - Vedlejší rozpočtové..._01'!C2" display="/"/>
    <hyperlink ref="A76" location="'SO04a - Vytápění'!C2" display="/"/>
    <hyperlink ref="A77" location="'SO04b - MaR'!C2" display="/"/>
    <hyperlink ref="A78" location="'SO05 - VZT'!C2" display="/"/>
    <hyperlink ref="A80" location="'06.1 - Kanalizace'!C2" display="/"/>
    <hyperlink ref="A81" location="'06.2 - Teplovod'!C2" display="/"/>
    <hyperlink ref="A82" location="'06.3 - Vodovod'!C2" display="/"/>
    <hyperlink ref="A83" location="'06.4 - Ostatní objekty na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68" r:id="rId2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B2:BM24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6" t="s">
        <v>141</v>
      </c>
      <c r="AZ2" s="186" t="s">
        <v>4537</v>
      </c>
      <c r="BA2" s="186" t="s">
        <v>4538</v>
      </c>
      <c r="BB2" s="186" t="s">
        <v>19</v>
      </c>
      <c r="BC2" s="186" t="s">
        <v>4539</v>
      </c>
      <c r="BD2" s="186" t="s">
        <v>79</v>
      </c>
    </row>
    <row r="3" spans="2:5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79</v>
      </c>
      <c r="AZ3" s="186" t="s">
        <v>4540</v>
      </c>
      <c r="BA3" s="186" t="s">
        <v>4541</v>
      </c>
      <c r="BB3" s="186" t="s">
        <v>19</v>
      </c>
      <c r="BC3" s="186" t="s">
        <v>4542</v>
      </c>
      <c r="BD3" s="186" t="s">
        <v>79</v>
      </c>
    </row>
    <row r="4" spans="2:56" ht="24.95" customHeight="1">
      <c r="B4" s="19"/>
      <c r="D4" s="20" t="s">
        <v>151</v>
      </c>
      <c r="L4" s="19"/>
      <c r="M4" s="89" t="s">
        <v>10</v>
      </c>
      <c r="AT4" s="16" t="s">
        <v>4</v>
      </c>
      <c r="AZ4" s="186" t="s">
        <v>4543</v>
      </c>
      <c r="BA4" s="186" t="s">
        <v>4544</v>
      </c>
      <c r="BB4" s="186" t="s">
        <v>19</v>
      </c>
      <c r="BC4" s="186" t="s">
        <v>4545</v>
      </c>
      <c r="BD4" s="186" t="s">
        <v>79</v>
      </c>
    </row>
    <row r="5" spans="2:56" ht="6.95" customHeight="1">
      <c r="B5" s="19"/>
      <c r="L5" s="19"/>
      <c r="AZ5" s="186" t="s">
        <v>4546</v>
      </c>
      <c r="BA5" s="186" t="s">
        <v>4547</v>
      </c>
      <c r="BB5" s="186" t="s">
        <v>19</v>
      </c>
      <c r="BC5" s="186" t="s">
        <v>4548</v>
      </c>
      <c r="BD5" s="186" t="s">
        <v>79</v>
      </c>
    </row>
    <row r="6" spans="2:56" ht="12" customHeight="1">
      <c r="B6" s="19"/>
      <c r="D6" s="26" t="s">
        <v>16</v>
      </c>
      <c r="L6" s="19"/>
      <c r="AZ6" s="186" t="s">
        <v>4549</v>
      </c>
      <c r="BA6" s="186" t="s">
        <v>4550</v>
      </c>
      <c r="BB6" s="186" t="s">
        <v>19</v>
      </c>
      <c r="BC6" s="186" t="s">
        <v>4551</v>
      </c>
      <c r="BD6" s="186" t="s">
        <v>79</v>
      </c>
    </row>
    <row r="7" spans="2:12" ht="16.5" customHeight="1">
      <c r="B7" s="19"/>
      <c r="E7" s="316" t="str">
        <f>'Rekapitulace stavby'!K6</f>
        <v>Rekonstrukce školní jídelny v budově č.p. 190</v>
      </c>
      <c r="F7" s="317"/>
      <c r="G7" s="317"/>
      <c r="H7" s="317"/>
      <c r="L7" s="19"/>
    </row>
    <row r="8" spans="2:12" ht="12" customHeight="1">
      <c r="B8" s="19"/>
      <c r="D8" s="26" t="s">
        <v>152</v>
      </c>
      <c r="L8" s="19"/>
    </row>
    <row r="9" spans="2:12" s="1" customFormat="1" ht="16.5" customHeight="1">
      <c r="B9" s="31"/>
      <c r="E9" s="316" t="s">
        <v>4552</v>
      </c>
      <c r="F9" s="318"/>
      <c r="G9" s="318"/>
      <c r="H9" s="318"/>
      <c r="L9" s="31"/>
    </row>
    <row r="10" spans="2:12" s="1" customFormat="1" ht="12" customHeight="1">
      <c r="B10" s="31"/>
      <c r="D10" s="26" t="s">
        <v>154</v>
      </c>
      <c r="L10" s="31"/>
    </row>
    <row r="11" spans="2:12" s="1" customFormat="1" ht="16.5" customHeight="1">
      <c r="B11" s="31"/>
      <c r="E11" s="282" t="s">
        <v>4553</v>
      </c>
      <c r="F11" s="318"/>
      <c r="G11" s="318"/>
      <c r="H11" s="318"/>
      <c r="L11" s="31"/>
    </row>
    <row r="12" spans="2:12" s="1" customFormat="1" ht="11.25">
      <c r="B12" s="31"/>
      <c r="L12" s="31"/>
    </row>
    <row r="13" spans="2:12" s="1" customFormat="1" ht="12" customHeight="1">
      <c r="B13" s="31"/>
      <c r="D13" s="26" t="s">
        <v>18</v>
      </c>
      <c r="F13" s="24" t="s">
        <v>19</v>
      </c>
      <c r="I13" s="26" t="s">
        <v>20</v>
      </c>
      <c r="J13" s="24" t="s">
        <v>19</v>
      </c>
      <c r="L13" s="31"/>
    </row>
    <row r="14" spans="2:12" s="1" customFormat="1" ht="12" customHeight="1">
      <c r="B14" s="31"/>
      <c r="D14" s="26" t="s">
        <v>21</v>
      </c>
      <c r="F14" s="24" t="s">
        <v>22</v>
      </c>
      <c r="I14" s="26" t="s">
        <v>23</v>
      </c>
      <c r="J14" s="48" t="str">
        <f>'Rekapitulace stavby'!AN8</f>
        <v>28. 3. 2022</v>
      </c>
      <c r="L14" s="31"/>
    </row>
    <row r="15" spans="2:12" s="1" customFormat="1" ht="10.9" customHeight="1">
      <c r="B15" s="31"/>
      <c r="L15" s="31"/>
    </row>
    <row r="16" spans="2:12" s="1" customFormat="1" ht="12" customHeight="1">
      <c r="B16" s="31"/>
      <c r="D16" s="26" t="s">
        <v>25</v>
      </c>
      <c r="I16" s="26" t="s">
        <v>26</v>
      </c>
      <c r="J16" s="24" t="s">
        <v>19</v>
      </c>
      <c r="L16" s="31"/>
    </row>
    <row r="17" spans="2:12" s="1" customFormat="1" ht="18" customHeight="1">
      <c r="B17" s="31"/>
      <c r="E17" s="24" t="s">
        <v>440</v>
      </c>
      <c r="I17" s="26" t="s">
        <v>27</v>
      </c>
      <c r="J17" s="24" t="s">
        <v>19</v>
      </c>
      <c r="L17" s="31"/>
    </row>
    <row r="18" spans="2:12" s="1" customFormat="1" ht="6.95" customHeight="1">
      <c r="B18" s="31"/>
      <c r="L18" s="31"/>
    </row>
    <row r="19" spans="2:12" s="1" customFormat="1" ht="12" customHeight="1">
      <c r="B19" s="31"/>
      <c r="D19" s="26" t="s">
        <v>28</v>
      </c>
      <c r="I19" s="26" t="s">
        <v>26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319" t="str">
        <f>'Rekapitulace stavby'!E14</f>
        <v>Vyplň údaj</v>
      </c>
      <c r="F20" s="300"/>
      <c r="G20" s="300"/>
      <c r="H20" s="300"/>
      <c r="I20" s="26" t="s">
        <v>27</v>
      </c>
      <c r="J20" s="27" t="str">
        <f>'Rekapitulace stavby'!AN14</f>
        <v>Vyplň údaj</v>
      </c>
      <c r="L20" s="31"/>
    </row>
    <row r="21" spans="2:12" s="1" customFormat="1" ht="6.95" customHeight="1">
      <c r="B21" s="31"/>
      <c r="L21" s="31"/>
    </row>
    <row r="22" spans="2:12" s="1" customFormat="1" ht="12" customHeight="1">
      <c r="B22" s="31"/>
      <c r="D22" s="26" t="s">
        <v>30</v>
      </c>
      <c r="I22" s="26" t="s">
        <v>26</v>
      </c>
      <c r="J22" s="24" t="s">
        <v>157</v>
      </c>
      <c r="L22" s="31"/>
    </row>
    <row r="23" spans="2:12" s="1" customFormat="1" ht="18" customHeight="1">
      <c r="B23" s="31"/>
      <c r="E23" s="24" t="s">
        <v>33</v>
      </c>
      <c r="I23" s="26" t="s">
        <v>27</v>
      </c>
      <c r="J23" s="24" t="s">
        <v>158</v>
      </c>
      <c r="L23" s="31"/>
    </row>
    <row r="24" spans="2:12" s="1" customFormat="1" ht="6.95" customHeight="1">
      <c r="B24" s="31"/>
      <c r="L24" s="31"/>
    </row>
    <row r="25" spans="2:12" s="1" customFormat="1" ht="12" customHeight="1">
      <c r="B25" s="31"/>
      <c r="D25" s="26" t="s">
        <v>32</v>
      </c>
      <c r="I25" s="26" t="s">
        <v>26</v>
      </c>
      <c r="J25" s="24" t="s">
        <v>19</v>
      </c>
      <c r="L25" s="31"/>
    </row>
    <row r="26" spans="2:12" s="1" customFormat="1" ht="18" customHeight="1">
      <c r="B26" s="31"/>
      <c r="E26" s="24" t="s">
        <v>159</v>
      </c>
      <c r="I26" s="26" t="s">
        <v>27</v>
      </c>
      <c r="J26" s="24" t="s">
        <v>19</v>
      </c>
      <c r="L26" s="31"/>
    </row>
    <row r="27" spans="2:12" s="1" customFormat="1" ht="6.95" customHeight="1">
      <c r="B27" s="31"/>
      <c r="L27" s="31"/>
    </row>
    <row r="28" spans="2:12" s="1" customFormat="1" ht="12" customHeight="1">
      <c r="B28" s="31"/>
      <c r="D28" s="26" t="s">
        <v>34</v>
      </c>
      <c r="L28" s="31"/>
    </row>
    <row r="29" spans="2:12" s="7" customFormat="1" ht="16.5" customHeight="1">
      <c r="B29" s="90"/>
      <c r="E29" s="305" t="s">
        <v>19</v>
      </c>
      <c r="F29" s="305"/>
      <c r="G29" s="305"/>
      <c r="H29" s="305"/>
      <c r="L29" s="90"/>
    </row>
    <row r="30" spans="2:12" s="1" customFormat="1" ht="6.95" customHeight="1">
      <c r="B30" s="31"/>
      <c r="L30" s="31"/>
    </row>
    <row r="31" spans="2:12" s="1" customFormat="1" ht="6.95" customHeight="1">
      <c r="B31" s="31"/>
      <c r="D31" s="49"/>
      <c r="E31" s="49"/>
      <c r="F31" s="49"/>
      <c r="G31" s="49"/>
      <c r="H31" s="49"/>
      <c r="I31" s="49"/>
      <c r="J31" s="49"/>
      <c r="K31" s="49"/>
      <c r="L31" s="31"/>
    </row>
    <row r="32" spans="2:12" s="1" customFormat="1" ht="25.35" customHeight="1">
      <c r="B32" s="31"/>
      <c r="D32" s="91" t="s">
        <v>36</v>
      </c>
      <c r="J32" s="62">
        <f>ROUND(J95,2)</f>
        <v>0</v>
      </c>
      <c r="L32" s="31"/>
    </row>
    <row r="33" spans="2:12" s="1" customFormat="1" ht="6.95" customHeight="1">
      <c r="B33" s="31"/>
      <c r="D33" s="49"/>
      <c r="E33" s="49"/>
      <c r="F33" s="49"/>
      <c r="G33" s="49"/>
      <c r="H33" s="49"/>
      <c r="I33" s="49"/>
      <c r="J33" s="49"/>
      <c r="K33" s="49"/>
      <c r="L33" s="31"/>
    </row>
    <row r="34" spans="2:12" s="1" customFormat="1" ht="14.45" customHeight="1">
      <c r="B34" s="31"/>
      <c r="F34" s="34" t="s">
        <v>38</v>
      </c>
      <c r="I34" s="34" t="s">
        <v>37</v>
      </c>
      <c r="J34" s="34" t="s">
        <v>39</v>
      </c>
      <c r="L34" s="31"/>
    </row>
    <row r="35" spans="2:12" s="1" customFormat="1" ht="14.45" customHeight="1">
      <c r="B35" s="31"/>
      <c r="D35" s="51" t="s">
        <v>40</v>
      </c>
      <c r="E35" s="26" t="s">
        <v>41</v>
      </c>
      <c r="F35" s="82">
        <f>ROUND((SUM(BE95:BE246)),2)</f>
        <v>0</v>
      </c>
      <c r="I35" s="92">
        <v>0.21</v>
      </c>
      <c r="J35" s="82">
        <f>ROUND(((SUM(BE95:BE246))*I35),2)</f>
        <v>0</v>
      </c>
      <c r="L35" s="31"/>
    </row>
    <row r="36" spans="2:12" s="1" customFormat="1" ht="14.45" customHeight="1">
      <c r="B36" s="31"/>
      <c r="E36" s="26" t="s">
        <v>42</v>
      </c>
      <c r="F36" s="82">
        <f>ROUND((SUM(BF95:BF246)),2)</f>
        <v>0</v>
      </c>
      <c r="I36" s="92">
        <v>0.15</v>
      </c>
      <c r="J36" s="82">
        <f>ROUND(((SUM(BF95:BF246))*I36),2)</f>
        <v>0</v>
      </c>
      <c r="L36" s="31"/>
    </row>
    <row r="37" spans="2:12" s="1" customFormat="1" ht="14.45" customHeight="1" hidden="1">
      <c r="B37" s="31"/>
      <c r="E37" s="26" t="s">
        <v>43</v>
      </c>
      <c r="F37" s="82">
        <f>ROUND((SUM(BG95:BG246)),2)</f>
        <v>0</v>
      </c>
      <c r="I37" s="92">
        <v>0.21</v>
      </c>
      <c r="J37" s="82">
        <f>0</f>
        <v>0</v>
      </c>
      <c r="L37" s="31"/>
    </row>
    <row r="38" spans="2:12" s="1" customFormat="1" ht="14.45" customHeight="1" hidden="1">
      <c r="B38" s="31"/>
      <c r="E38" s="26" t="s">
        <v>44</v>
      </c>
      <c r="F38" s="82">
        <f>ROUND((SUM(BH95:BH246)),2)</f>
        <v>0</v>
      </c>
      <c r="I38" s="92">
        <v>0.15</v>
      </c>
      <c r="J38" s="82">
        <f>0</f>
        <v>0</v>
      </c>
      <c r="L38" s="31"/>
    </row>
    <row r="39" spans="2:12" s="1" customFormat="1" ht="14.45" customHeight="1" hidden="1">
      <c r="B39" s="31"/>
      <c r="E39" s="26" t="s">
        <v>45</v>
      </c>
      <c r="F39" s="82">
        <f>ROUND((SUM(BI95:BI246)),2)</f>
        <v>0</v>
      </c>
      <c r="I39" s="92">
        <v>0</v>
      </c>
      <c r="J39" s="82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93"/>
      <c r="D41" s="94" t="s">
        <v>46</v>
      </c>
      <c r="E41" s="53"/>
      <c r="F41" s="53"/>
      <c r="G41" s="95" t="s">
        <v>47</v>
      </c>
      <c r="H41" s="96" t="s">
        <v>48</v>
      </c>
      <c r="I41" s="53"/>
      <c r="J41" s="97">
        <f>SUM(J32:J39)</f>
        <v>0</v>
      </c>
      <c r="K41" s="98"/>
      <c r="L41" s="31"/>
    </row>
    <row r="42" spans="2:12" s="1" customFormat="1" ht="14.45" customHeigh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31"/>
    </row>
    <row r="46" spans="2:12" s="1" customFormat="1" ht="6.95" customHeight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31"/>
    </row>
    <row r="47" spans="2:12" s="1" customFormat="1" ht="24.95" customHeight="1">
      <c r="B47" s="31"/>
      <c r="C47" s="20" t="s">
        <v>160</v>
      </c>
      <c r="L47" s="31"/>
    </row>
    <row r="48" spans="2:12" s="1" customFormat="1" ht="6.95" customHeight="1">
      <c r="B48" s="31"/>
      <c r="L48" s="31"/>
    </row>
    <row r="49" spans="2:12" s="1" customFormat="1" ht="12" customHeight="1">
      <c r="B49" s="31"/>
      <c r="C49" s="26" t="s">
        <v>16</v>
      </c>
      <c r="L49" s="31"/>
    </row>
    <row r="50" spans="2:12" s="1" customFormat="1" ht="16.5" customHeight="1">
      <c r="B50" s="31"/>
      <c r="E50" s="316" t="str">
        <f>E7</f>
        <v>Rekonstrukce školní jídelny v budově č.p. 190</v>
      </c>
      <c r="F50" s="317"/>
      <c r="G50" s="317"/>
      <c r="H50" s="317"/>
      <c r="L50" s="31"/>
    </row>
    <row r="51" spans="2:12" ht="12" customHeight="1">
      <c r="B51" s="19"/>
      <c r="C51" s="26" t="s">
        <v>152</v>
      </c>
      <c r="L51" s="19"/>
    </row>
    <row r="52" spans="2:12" s="1" customFormat="1" ht="16.5" customHeight="1">
      <c r="B52" s="31"/>
      <c r="E52" s="316" t="s">
        <v>4552</v>
      </c>
      <c r="F52" s="318"/>
      <c r="G52" s="318"/>
      <c r="H52" s="318"/>
      <c r="L52" s="31"/>
    </row>
    <row r="53" spans="2:12" s="1" customFormat="1" ht="12" customHeight="1">
      <c r="B53" s="31"/>
      <c r="C53" s="26" t="s">
        <v>154</v>
      </c>
      <c r="L53" s="31"/>
    </row>
    <row r="54" spans="2:12" s="1" customFormat="1" ht="16.5" customHeight="1">
      <c r="B54" s="31"/>
      <c r="E54" s="282" t="str">
        <f>E11</f>
        <v>06.1 - Kanalizace</v>
      </c>
      <c r="F54" s="318"/>
      <c r="G54" s="318"/>
      <c r="H54" s="318"/>
      <c r="L54" s="31"/>
    </row>
    <row r="55" spans="2:12" s="1" customFormat="1" ht="6.95" customHeight="1">
      <c r="B55" s="31"/>
      <c r="L55" s="31"/>
    </row>
    <row r="56" spans="2:12" s="1" customFormat="1" ht="12" customHeight="1">
      <c r="B56" s="31"/>
      <c r="C56" s="26" t="s">
        <v>21</v>
      </c>
      <c r="F56" s="24" t="str">
        <f>F14</f>
        <v xml:space="preserve"> </v>
      </c>
      <c r="I56" s="26" t="s">
        <v>23</v>
      </c>
      <c r="J56" s="48" t="str">
        <f>IF(J14="","",J14)</f>
        <v>28. 3. 2022</v>
      </c>
      <c r="L56" s="31"/>
    </row>
    <row r="57" spans="2:12" s="1" customFormat="1" ht="6.95" customHeight="1">
      <c r="B57" s="31"/>
      <c r="L57" s="31"/>
    </row>
    <row r="58" spans="2:12" s="1" customFormat="1" ht="25.7" customHeight="1">
      <c r="B58" s="31"/>
      <c r="C58" s="26" t="s">
        <v>25</v>
      </c>
      <c r="F58" s="24" t="str">
        <f>E17</f>
        <v>Město Jablunkov</v>
      </c>
      <c r="I58" s="26" t="s">
        <v>30</v>
      </c>
      <c r="J58" s="29" t="str">
        <f>E23</f>
        <v>Třinecká projekce, a. s.</v>
      </c>
      <c r="L58" s="31"/>
    </row>
    <row r="59" spans="2:12" s="1" customFormat="1" ht="15.2" customHeight="1">
      <c r="B59" s="31"/>
      <c r="C59" s="26" t="s">
        <v>28</v>
      </c>
      <c r="F59" s="24" t="str">
        <f>IF(E20="","",E20)</f>
        <v>Vyplň údaj</v>
      </c>
      <c r="I59" s="26" t="s">
        <v>32</v>
      </c>
      <c r="J59" s="29" t="str">
        <f>E26</f>
        <v>Radek Kultán</v>
      </c>
      <c r="L59" s="31"/>
    </row>
    <row r="60" spans="2:12" s="1" customFormat="1" ht="10.35" customHeight="1">
      <c r="B60" s="31"/>
      <c r="L60" s="31"/>
    </row>
    <row r="61" spans="2:12" s="1" customFormat="1" ht="29.25" customHeight="1">
      <c r="B61" s="31"/>
      <c r="C61" s="99" t="s">
        <v>161</v>
      </c>
      <c r="D61" s="93"/>
      <c r="E61" s="93"/>
      <c r="F61" s="93"/>
      <c r="G61" s="93"/>
      <c r="H61" s="93"/>
      <c r="I61" s="93"/>
      <c r="J61" s="100" t="s">
        <v>162</v>
      </c>
      <c r="K61" s="93"/>
      <c r="L61" s="31"/>
    </row>
    <row r="62" spans="2:12" s="1" customFormat="1" ht="10.35" customHeight="1">
      <c r="B62" s="31"/>
      <c r="L62" s="31"/>
    </row>
    <row r="63" spans="2:47" s="1" customFormat="1" ht="22.9" customHeight="1">
      <c r="B63" s="31"/>
      <c r="C63" s="101" t="s">
        <v>68</v>
      </c>
      <c r="J63" s="62">
        <f>J95</f>
        <v>0</v>
      </c>
      <c r="L63" s="31"/>
      <c r="AU63" s="16" t="s">
        <v>163</v>
      </c>
    </row>
    <row r="64" spans="2:12" s="8" customFormat="1" ht="24.95" customHeight="1">
      <c r="B64" s="102"/>
      <c r="D64" s="103" t="s">
        <v>164</v>
      </c>
      <c r="E64" s="104"/>
      <c r="F64" s="104"/>
      <c r="G64" s="104"/>
      <c r="H64" s="104"/>
      <c r="I64" s="104"/>
      <c r="J64" s="105">
        <f>J96</f>
        <v>0</v>
      </c>
      <c r="L64" s="102"/>
    </row>
    <row r="65" spans="2:12" s="9" customFormat="1" ht="19.9" customHeight="1">
      <c r="B65" s="106"/>
      <c r="D65" s="107" t="s">
        <v>958</v>
      </c>
      <c r="E65" s="108"/>
      <c r="F65" s="108"/>
      <c r="G65" s="108"/>
      <c r="H65" s="108"/>
      <c r="I65" s="108"/>
      <c r="J65" s="109">
        <f>J97</f>
        <v>0</v>
      </c>
      <c r="L65" s="106"/>
    </row>
    <row r="66" spans="2:12" s="9" customFormat="1" ht="19.9" customHeight="1">
      <c r="B66" s="106"/>
      <c r="D66" s="107" t="s">
        <v>441</v>
      </c>
      <c r="E66" s="108"/>
      <c r="F66" s="108"/>
      <c r="G66" s="108"/>
      <c r="H66" s="108"/>
      <c r="I66" s="108"/>
      <c r="J66" s="109">
        <f>J149</f>
        <v>0</v>
      </c>
      <c r="L66" s="106"/>
    </row>
    <row r="67" spans="2:12" s="9" customFormat="1" ht="19.9" customHeight="1">
      <c r="B67" s="106"/>
      <c r="D67" s="107" t="s">
        <v>239</v>
      </c>
      <c r="E67" s="108"/>
      <c r="F67" s="108"/>
      <c r="G67" s="108"/>
      <c r="H67" s="108"/>
      <c r="I67" s="108"/>
      <c r="J67" s="109">
        <f>J151</f>
        <v>0</v>
      </c>
      <c r="L67" s="106"/>
    </row>
    <row r="68" spans="2:12" s="9" customFormat="1" ht="19.9" customHeight="1">
      <c r="B68" s="106"/>
      <c r="D68" s="107" t="s">
        <v>1475</v>
      </c>
      <c r="E68" s="108"/>
      <c r="F68" s="108"/>
      <c r="G68" s="108"/>
      <c r="H68" s="108"/>
      <c r="I68" s="108"/>
      <c r="J68" s="109">
        <f>J154</f>
        <v>0</v>
      </c>
      <c r="L68" s="106"/>
    </row>
    <row r="69" spans="2:12" s="9" customFormat="1" ht="19.9" customHeight="1">
      <c r="B69" s="106"/>
      <c r="D69" s="107" t="s">
        <v>1476</v>
      </c>
      <c r="E69" s="108"/>
      <c r="F69" s="108"/>
      <c r="G69" s="108"/>
      <c r="H69" s="108"/>
      <c r="I69" s="108"/>
      <c r="J69" s="109">
        <f>J160</f>
        <v>0</v>
      </c>
      <c r="L69" s="106"/>
    </row>
    <row r="70" spans="2:12" s="9" customFormat="1" ht="19.9" customHeight="1">
      <c r="B70" s="106"/>
      <c r="D70" s="107" t="s">
        <v>241</v>
      </c>
      <c r="E70" s="108"/>
      <c r="F70" s="108"/>
      <c r="G70" s="108"/>
      <c r="H70" s="108"/>
      <c r="I70" s="108"/>
      <c r="J70" s="109">
        <f>J224</f>
        <v>0</v>
      </c>
      <c r="L70" s="106"/>
    </row>
    <row r="71" spans="2:12" s="9" customFormat="1" ht="19.9" customHeight="1">
      <c r="B71" s="106"/>
      <c r="D71" s="107" t="s">
        <v>166</v>
      </c>
      <c r="E71" s="108"/>
      <c r="F71" s="108"/>
      <c r="G71" s="108"/>
      <c r="H71" s="108"/>
      <c r="I71" s="108"/>
      <c r="J71" s="109">
        <f>J229</f>
        <v>0</v>
      </c>
      <c r="L71" s="106"/>
    </row>
    <row r="72" spans="2:12" s="9" customFormat="1" ht="19.9" customHeight="1">
      <c r="B72" s="106"/>
      <c r="D72" s="107" t="s">
        <v>242</v>
      </c>
      <c r="E72" s="108"/>
      <c r="F72" s="108"/>
      <c r="G72" s="108"/>
      <c r="H72" s="108"/>
      <c r="I72" s="108"/>
      <c r="J72" s="109">
        <f>J241</f>
        <v>0</v>
      </c>
      <c r="L72" s="106"/>
    </row>
    <row r="73" spans="2:12" s="9" customFormat="1" ht="19.9" customHeight="1">
      <c r="B73" s="106"/>
      <c r="D73" s="107" t="s">
        <v>4554</v>
      </c>
      <c r="E73" s="108"/>
      <c r="F73" s="108"/>
      <c r="G73" s="108"/>
      <c r="H73" s="108"/>
      <c r="I73" s="108"/>
      <c r="J73" s="109">
        <f>J244</f>
        <v>0</v>
      </c>
      <c r="L73" s="106"/>
    </row>
    <row r="74" spans="2:12" s="1" customFormat="1" ht="21.75" customHeight="1">
      <c r="B74" s="31"/>
      <c r="L74" s="31"/>
    </row>
    <row r="75" spans="2:12" s="1" customFormat="1" ht="6.95" customHeight="1"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31"/>
    </row>
    <row r="79" spans="2:12" s="1" customFormat="1" ht="6.95" customHeight="1"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31"/>
    </row>
    <row r="80" spans="2:12" s="1" customFormat="1" ht="24.95" customHeight="1">
      <c r="B80" s="31"/>
      <c r="C80" s="20" t="s">
        <v>167</v>
      </c>
      <c r="L80" s="31"/>
    </row>
    <row r="81" spans="2:12" s="1" customFormat="1" ht="6.95" customHeight="1">
      <c r="B81" s="31"/>
      <c r="L81" s="31"/>
    </row>
    <row r="82" spans="2:12" s="1" customFormat="1" ht="12" customHeight="1">
      <c r="B82" s="31"/>
      <c r="C82" s="26" t="s">
        <v>16</v>
      </c>
      <c r="L82" s="31"/>
    </row>
    <row r="83" spans="2:12" s="1" customFormat="1" ht="16.5" customHeight="1">
      <c r="B83" s="31"/>
      <c r="E83" s="316" t="str">
        <f>E7</f>
        <v>Rekonstrukce školní jídelny v budově č.p. 190</v>
      </c>
      <c r="F83" s="317"/>
      <c r="G83" s="317"/>
      <c r="H83" s="317"/>
      <c r="L83" s="31"/>
    </row>
    <row r="84" spans="2:12" ht="12" customHeight="1">
      <c r="B84" s="19"/>
      <c r="C84" s="26" t="s">
        <v>152</v>
      </c>
      <c r="L84" s="19"/>
    </row>
    <row r="85" spans="2:12" s="1" customFormat="1" ht="16.5" customHeight="1">
      <c r="B85" s="31"/>
      <c r="E85" s="316" t="s">
        <v>4552</v>
      </c>
      <c r="F85" s="318"/>
      <c r="G85" s="318"/>
      <c r="H85" s="318"/>
      <c r="L85" s="31"/>
    </row>
    <row r="86" spans="2:12" s="1" customFormat="1" ht="12" customHeight="1">
      <c r="B86" s="31"/>
      <c r="C86" s="26" t="s">
        <v>154</v>
      </c>
      <c r="L86" s="31"/>
    </row>
    <row r="87" spans="2:12" s="1" customFormat="1" ht="16.5" customHeight="1">
      <c r="B87" s="31"/>
      <c r="E87" s="282" t="str">
        <f>E11</f>
        <v>06.1 - Kanalizace</v>
      </c>
      <c r="F87" s="318"/>
      <c r="G87" s="318"/>
      <c r="H87" s="318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21</v>
      </c>
      <c r="F89" s="24" t="str">
        <f>F14</f>
        <v xml:space="preserve"> </v>
      </c>
      <c r="I89" s="26" t="s">
        <v>23</v>
      </c>
      <c r="J89" s="48" t="str">
        <f>IF(J14="","",J14)</f>
        <v>28. 3. 2022</v>
      </c>
      <c r="L89" s="31"/>
    </row>
    <row r="90" spans="2:12" s="1" customFormat="1" ht="6.95" customHeight="1">
      <c r="B90" s="31"/>
      <c r="L90" s="31"/>
    </row>
    <row r="91" spans="2:12" s="1" customFormat="1" ht="25.7" customHeight="1">
      <c r="B91" s="31"/>
      <c r="C91" s="26" t="s">
        <v>25</v>
      </c>
      <c r="F91" s="24" t="str">
        <f>E17</f>
        <v>Město Jablunkov</v>
      </c>
      <c r="I91" s="26" t="s">
        <v>30</v>
      </c>
      <c r="J91" s="29" t="str">
        <f>E23</f>
        <v>Třinecká projekce, a. s.</v>
      </c>
      <c r="L91" s="31"/>
    </row>
    <row r="92" spans="2:12" s="1" customFormat="1" ht="15.2" customHeight="1">
      <c r="B92" s="31"/>
      <c r="C92" s="26" t="s">
        <v>28</v>
      </c>
      <c r="F92" s="24" t="str">
        <f>IF(E20="","",E20)</f>
        <v>Vyplň údaj</v>
      </c>
      <c r="I92" s="26" t="s">
        <v>32</v>
      </c>
      <c r="J92" s="29" t="str">
        <f>E26</f>
        <v>Radek Kultán</v>
      </c>
      <c r="L92" s="31"/>
    </row>
    <row r="93" spans="2:12" s="1" customFormat="1" ht="10.35" customHeight="1">
      <c r="B93" s="31"/>
      <c r="L93" s="31"/>
    </row>
    <row r="94" spans="2:20" s="10" customFormat="1" ht="29.25" customHeight="1">
      <c r="B94" s="110"/>
      <c r="C94" s="111" t="s">
        <v>168</v>
      </c>
      <c r="D94" s="112" t="s">
        <v>55</v>
      </c>
      <c r="E94" s="112" t="s">
        <v>51</v>
      </c>
      <c r="F94" s="112" t="s">
        <v>52</v>
      </c>
      <c r="G94" s="112" t="s">
        <v>169</v>
      </c>
      <c r="H94" s="112" t="s">
        <v>170</v>
      </c>
      <c r="I94" s="112" t="s">
        <v>171</v>
      </c>
      <c r="J94" s="112" t="s">
        <v>162</v>
      </c>
      <c r="K94" s="113" t="s">
        <v>172</v>
      </c>
      <c r="L94" s="110"/>
      <c r="M94" s="55" t="s">
        <v>19</v>
      </c>
      <c r="N94" s="56" t="s">
        <v>40</v>
      </c>
      <c r="O94" s="56" t="s">
        <v>173</v>
      </c>
      <c r="P94" s="56" t="s">
        <v>174</v>
      </c>
      <c r="Q94" s="56" t="s">
        <v>175</v>
      </c>
      <c r="R94" s="56" t="s">
        <v>176</v>
      </c>
      <c r="S94" s="56" t="s">
        <v>177</v>
      </c>
      <c r="T94" s="57" t="s">
        <v>178</v>
      </c>
    </row>
    <row r="95" spans="2:63" s="1" customFormat="1" ht="22.9" customHeight="1">
      <c r="B95" s="31"/>
      <c r="C95" s="60" t="s">
        <v>179</v>
      </c>
      <c r="J95" s="114">
        <f>BK95</f>
        <v>0</v>
      </c>
      <c r="L95" s="31"/>
      <c r="M95" s="58"/>
      <c r="N95" s="49"/>
      <c r="O95" s="49"/>
      <c r="P95" s="115">
        <f>P96</f>
        <v>0</v>
      </c>
      <c r="Q95" s="49"/>
      <c r="R95" s="115">
        <f>R96</f>
        <v>186.23323415</v>
      </c>
      <c r="S95" s="49"/>
      <c r="T95" s="116">
        <f>T96</f>
        <v>40.182449999999996</v>
      </c>
      <c r="AT95" s="16" t="s">
        <v>69</v>
      </c>
      <c r="AU95" s="16" t="s">
        <v>163</v>
      </c>
      <c r="BK95" s="117">
        <f>BK96</f>
        <v>0</v>
      </c>
    </row>
    <row r="96" spans="2:63" s="11" customFormat="1" ht="25.9" customHeight="1">
      <c r="B96" s="118"/>
      <c r="D96" s="119" t="s">
        <v>69</v>
      </c>
      <c r="E96" s="120" t="s">
        <v>180</v>
      </c>
      <c r="F96" s="120" t="s">
        <v>181</v>
      </c>
      <c r="I96" s="121"/>
      <c r="J96" s="122">
        <f>BK96</f>
        <v>0</v>
      </c>
      <c r="L96" s="118"/>
      <c r="M96" s="123"/>
      <c r="P96" s="124">
        <f>P97+P149+P151+P154+P160+P224+P229+P241+P244</f>
        <v>0</v>
      </c>
      <c r="R96" s="124">
        <f>R97+R149+R151+R154+R160+R224+R229+R241+R244</f>
        <v>186.23323415</v>
      </c>
      <c r="T96" s="125">
        <f>T97+T149+T151+T154+T160+T224+T229+T241+T244</f>
        <v>40.182449999999996</v>
      </c>
      <c r="AR96" s="119" t="s">
        <v>77</v>
      </c>
      <c r="AT96" s="126" t="s">
        <v>69</v>
      </c>
      <c r="AU96" s="126" t="s">
        <v>70</v>
      </c>
      <c r="AY96" s="119" t="s">
        <v>182</v>
      </c>
      <c r="BK96" s="127">
        <f>BK97+BK149+BK151+BK154+BK160+BK224+BK229+BK241+BK244</f>
        <v>0</v>
      </c>
    </row>
    <row r="97" spans="2:63" s="11" customFormat="1" ht="22.9" customHeight="1">
      <c r="B97" s="118"/>
      <c r="D97" s="119" t="s">
        <v>69</v>
      </c>
      <c r="E97" s="128" t="s">
        <v>77</v>
      </c>
      <c r="F97" s="128" t="s">
        <v>959</v>
      </c>
      <c r="I97" s="121"/>
      <c r="J97" s="129">
        <f>BK97</f>
        <v>0</v>
      </c>
      <c r="L97" s="118"/>
      <c r="M97" s="123"/>
      <c r="P97" s="124">
        <f>SUM(P98:P148)</f>
        <v>0</v>
      </c>
      <c r="R97" s="124">
        <f>SUM(R98:R148)</f>
        <v>135.70114479999998</v>
      </c>
      <c r="T97" s="125">
        <f>SUM(T98:T148)</f>
        <v>40.1778</v>
      </c>
      <c r="AR97" s="119" t="s">
        <v>77</v>
      </c>
      <c r="AT97" s="126" t="s">
        <v>69</v>
      </c>
      <c r="AU97" s="126" t="s">
        <v>77</v>
      </c>
      <c r="AY97" s="119" t="s">
        <v>182</v>
      </c>
      <c r="BK97" s="127">
        <f>SUM(BK98:BK148)</f>
        <v>0</v>
      </c>
    </row>
    <row r="98" spans="2:65" s="1" customFormat="1" ht="66.75" customHeight="1">
      <c r="B98" s="31"/>
      <c r="C98" s="130" t="s">
        <v>77</v>
      </c>
      <c r="D98" s="130" t="s">
        <v>185</v>
      </c>
      <c r="E98" s="131" t="s">
        <v>4555</v>
      </c>
      <c r="F98" s="132" t="s">
        <v>4556</v>
      </c>
      <c r="G98" s="133" t="s">
        <v>207</v>
      </c>
      <c r="H98" s="134">
        <v>66.3</v>
      </c>
      <c r="I98" s="135"/>
      <c r="J98" s="136">
        <f>ROUND(I98*H98,2)</f>
        <v>0</v>
      </c>
      <c r="K98" s="132" t="s">
        <v>302</v>
      </c>
      <c r="L98" s="31"/>
      <c r="M98" s="137" t="s">
        <v>19</v>
      </c>
      <c r="N98" s="138" t="s">
        <v>41</v>
      </c>
      <c r="P98" s="139">
        <f>O98*H98</f>
        <v>0</v>
      </c>
      <c r="Q98" s="139">
        <v>0</v>
      </c>
      <c r="R98" s="139">
        <f>Q98*H98</f>
        <v>0</v>
      </c>
      <c r="S98" s="139">
        <v>0.29</v>
      </c>
      <c r="T98" s="140">
        <f>S98*H98</f>
        <v>19.226999999999997</v>
      </c>
      <c r="AR98" s="141" t="s">
        <v>190</v>
      </c>
      <c r="AT98" s="141" t="s">
        <v>185</v>
      </c>
      <c r="AU98" s="141" t="s">
        <v>79</v>
      </c>
      <c r="AY98" s="16" t="s">
        <v>182</v>
      </c>
      <c r="BE98" s="142">
        <f>IF(N98="základní",J98,0)</f>
        <v>0</v>
      </c>
      <c r="BF98" s="142">
        <f>IF(N98="snížená",J98,0)</f>
        <v>0</v>
      </c>
      <c r="BG98" s="142">
        <f>IF(N98="zákl. přenesená",J98,0)</f>
        <v>0</v>
      </c>
      <c r="BH98" s="142">
        <f>IF(N98="sníž. přenesená",J98,0)</f>
        <v>0</v>
      </c>
      <c r="BI98" s="142">
        <f>IF(N98="nulová",J98,0)</f>
        <v>0</v>
      </c>
      <c r="BJ98" s="16" t="s">
        <v>77</v>
      </c>
      <c r="BK98" s="142">
        <f>ROUND(I98*H98,2)</f>
        <v>0</v>
      </c>
      <c r="BL98" s="16" t="s">
        <v>190</v>
      </c>
      <c r="BM98" s="141" t="s">
        <v>4557</v>
      </c>
    </row>
    <row r="99" spans="2:47" s="1" customFormat="1" ht="11.25">
      <c r="B99" s="31"/>
      <c r="D99" s="143" t="s">
        <v>192</v>
      </c>
      <c r="F99" s="144" t="s">
        <v>4558</v>
      </c>
      <c r="I99" s="145"/>
      <c r="L99" s="31"/>
      <c r="M99" s="146"/>
      <c r="T99" s="52"/>
      <c r="AT99" s="16" t="s">
        <v>192</v>
      </c>
      <c r="AU99" s="16" t="s">
        <v>79</v>
      </c>
    </row>
    <row r="100" spans="2:51" s="12" customFormat="1" ht="11.25">
      <c r="B100" s="147"/>
      <c r="D100" s="148" t="s">
        <v>194</v>
      </c>
      <c r="E100" s="149" t="s">
        <v>19</v>
      </c>
      <c r="F100" s="150" t="s">
        <v>4559</v>
      </c>
      <c r="H100" s="151">
        <v>66.3</v>
      </c>
      <c r="I100" s="152"/>
      <c r="L100" s="147"/>
      <c r="M100" s="153"/>
      <c r="T100" s="154"/>
      <c r="AT100" s="149" t="s">
        <v>194</v>
      </c>
      <c r="AU100" s="149" t="s">
        <v>79</v>
      </c>
      <c r="AV100" s="12" t="s">
        <v>79</v>
      </c>
      <c r="AW100" s="12" t="s">
        <v>31</v>
      </c>
      <c r="AX100" s="12" t="s">
        <v>77</v>
      </c>
      <c r="AY100" s="149" t="s">
        <v>182</v>
      </c>
    </row>
    <row r="101" spans="2:65" s="1" customFormat="1" ht="55.5" customHeight="1">
      <c r="B101" s="31"/>
      <c r="C101" s="130" t="s">
        <v>79</v>
      </c>
      <c r="D101" s="130" t="s">
        <v>185</v>
      </c>
      <c r="E101" s="131" t="s">
        <v>4560</v>
      </c>
      <c r="F101" s="132" t="s">
        <v>4561</v>
      </c>
      <c r="G101" s="133" t="s">
        <v>207</v>
      </c>
      <c r="H101" s="134">
        <v>66.3</v>
      </c>
      <c r="I101" s="135"/>
      <c r="J101" s="136">
        <f>ROUND(I101*H101,2)</f>
        <v>0</v>
      </c>
      <c r="K101" s="132" t="s">
        <v>302</v>
      </c>
      <c r="L101" s="31"/>
      <c r="M101" s="137" t="s">
        <v>19</v>
      </c>
      <c r="N101" s="138" t="s">
        <v>41</v>
      </c>
      <c r="P101" s="139">
        <f>O101*H101</f>
        <v>0</v>
      </c>
      <c r="Q101" s="139">
        <v>0</v>
      </c>
      <c r="R101" s="139">
        <f>Q101*H101</f>
        <v>0</v>
      </c>
      <c r="S101" s="139">
        <v>0.316</v>
      </c>
      <c r="T101" s="140">
        <f>S101*H101</f>
        <v>20.9508</v>
      </c>
      <c r="AR101" s="141" t="s">
        <v>190</v>
      </c>
      <c r="AT101" s="141" t="s">
        <v>185</v>
      </c>
      <c r="AU101" s="141" t="s">
        <v>79</v>
      </c>
      <c r="AY101" s="16" t="s">
        <v>182</v>
      </c>
      <c r="BE101" s="142">
        <f>IF(N101="základní",J101,0)</f>
        <v>0</v>
      </c>
      <c r="BF101" s="142">
        <f>IF(N101="snížená",J101,0)</f>
        <v>0</v>
      </c>
      <c r="BG101" s="142">
        <f>IF(N101="zákl. přenesená",J101,0)</f>
        <v>0</v>
      </c>
      <c r="BH101" s="142">
        <f>IF(N101="sníž. přenesená",J101,0)</f>
        <v>0</v>
      </c>
      <c r="BI101" s="142">
        <f>IF(N101="nulová",J101,0)</f>
        <v>0</v>
      </c>
      <c r="BJ101" s="16" t="s">
        <v>77</v>
      </c>
      <c r="BK101" s="142">
        <f>ROUND(I101*H101,2)</f>
        <v>0</v>
      </c>
      <c r="BL101" s="16" t="s">
        <v>190</v>
      </c>
      <c r="BM101" s="141" t="s">
        <v>4562</v>
      </c>
    </row>
    <row r="102" spans="2:47" s="1" customFormat="1" ht="11.25">
      <c r="B102" s="31"/>
      <c r="D102" s="143" t="s">
        <v>192</v>
      </c>
      <c r="F102" s="144" t="s">
        <v>4563</v>
      </c>
      <c r="I102" s="145"/>
      <c r="L102" s="31"/>
      <c r="M102" s="146"/>
      <c r="T102" s="52"/>
      <c r="AT102" s="16" t="s">
        <v>192</v>
      </c>
      <c r="AU102" s="16" t="s">
        <v>79</v>
      </c>
    </row>
    <row r="103" spans="2:65" s="1" customFormat="1" ht="55.5" customHeight="1">
      <c r="B103" s="31"/>
      <c r="C103" s="130" t="s">
        <v>118</v>
      </c>
      <c r="D103" s="130" t="s">
        <v>185</v>
      </c>
      <c r="E103" s="131" t="s">
        <v>4564</v>
      </c>
      <c r="F103" s="132" t="s">
        <v>4565</v>
      </c>
      <c r="G103" s="133" t="s">
        <v>188</v>
      </c>
      <c r="H103" s="134">
        <v>60.41</v>
      </c>
      <c r="I103" s="135"/>
      <c r="J103" s="136">
        <f>ROUND(I103*H103,2)</f>
        <v>0</v>
      </c>
      <c r="K103" s="132" t="s">
        <v>302</v>
      </c>
      <c r="L103" s="31"/>
      <c r="M103" s="137" t="s">
        <v>19</v>
      </c>
      <c r="N103" s="138" t="s">
        <v>41</v>
      </c>
      <c r="P103" s="139">
        <f>O103*H103</f>
        <v>0</v>
      </c>
      <c r="Q103" s="139">
        <v>0</v>
      </c>
      <c r="R103" s="139">
        <f>Q103*H103</f>
        <v>0</v>
      </c>
      <c r="S103" s="139">
        <v>0</v>
      </c>
      <c r="T103" s="140">
        <f>S103*H103</f>
        <v>0</v>
      </c>
      <c r="AR103" s="141" t="s">
        <v>190</v>
      </c>
      <c r="AT103" s="141" t="s">
        <v>185</v>
      </c>
      <c r="AU103" s="141" t="s">
        <v>79</v>
      </c>
      <c r="AY103" s="16" t="s">
        <v>182</v>
      </c>
      <c r="BE103" s="142">
        <f>IF(N103="základní",J103,0)</f>
        <v>0</v>
      </c>
      <c r="BF103" s="142">
        <f>IF(N103="snížená",J103,0)</f>
        <v>0</v>
      </c>
      <c r="BG103" s="142">
        <f>IF(N103="zákl. přenesená",J103,0)</f>
        <v>0</v>
      </c>
      <c r="BH103" s="142">
        <f>IF(N103="sníž. přenesená",J103,0)</f>
        <v>0</v>
      </c>
      <c r="BI103" s="142">
        <f>IF(N103="nulová",J103,0)</f>
        <v>0</v>
      </c>
      <c r="BJ103" s="16" t="s">
        <v>77</v>
      </c>
      <c r="BK103" s="142">
        <f>ROUND(I103*H103,2)</f>
        <v>0</v>
      </c>
      <c r="BL103" s="16" t="s">
        <v>190</v>
      </c>
      <c r="BM103" s="141" t="s">
        <v>4566</v>
      </c>
    </row>
    <row r="104" spans="2:47" s="1" customFormat="1" ht="11.25">
      <c r="B104" s="31"/>
      <c r="D104" s="143" t="s">
        <v>192</v>
      </c>
      <c r="F104" s="144" t="s">
        <v>4567</v>
      </c>
      <c r="I104" s="145"/>
      <c r="L104" s="31"/>
      <c r="M104" s="146"/>
      <c r="T104" s="52"/>
      <c r="AT104" s="16" t="s">
        <v>192</v>
      </c>
      <c r="AU104" s="16" t="s">
        <v>79</v>
      </c>
    </row>
    <row r="105" spans="2:51" s="12" customFormat="1" ht="11.25">
      <c r="B105" s="147"/>
      <c r="D105" s="148" t="s">
        <v>194</v>
      </c>
      <c r="E105" s="149" t="s">
        <v>19</v>
      </c>
      <c r="F105" s="150" t="s">
        <v>4568</v>
      </c>
      <c r="H105" s="151">
        <v>31.02</v>
      </c>
      <c r="I105" s="152"/>
      <c r="L105" s="147"/>
      <c r="M105" s="153"/>
      <c r="T105" s="154"/>
      <c r="AT105" s="149" t="s">
        <v>194</v>
      </c>
      <c r="AU105" s="149" t="s">
        <v>79</v>
      </c>
      <c r="AV105" s="12" t="s">
        <v>79</v>
      </c>
      <c r="AW105" s="12" t="s">
        <v>31</v>
      </c>
      <c r="AX105" s="12" t="s">
        <v>70</v>
      </c>
      <c r="AY105" s="149" t="s">
        <v>182</v>
      </c>
    </row>
    <row r="106" spans="2:51" s="12" customFormat="1" ht="11.25">
      <c r="B106" s="147"/>
      <c r="D106" s="148" t="s">
        <v>194</v>
      </c>
      <c r="E106" s="149" t="s">
        <v>19</v>
      </c>
      <c r="F106" s="150" t="s">
        <v>4569</v>
      </c>
      <c r="H106" s="151">
        <v>11.2</v>
      </c>
      <c r="I106" s="152"/>
      <c r="L106" s="147"/>
      <c r="M106" s="153"/>
      <c r="T106" s="154"/>
      <c r="AT106" s="149" t="s">
        <v>194</v>
      </c>
      <c r="AU106" s="149" t="s">
        <v>79</v>
      </c>
      <c r="AV106" s="12" t="s">
        <v>79</v>
      </c>
      <c r="AW106" s="12" t="s">
        <v>31</v>
      </c>
      <c r="AX106" s="12" t="s">
        <v>70</v>
      </c>
      <c r="AY106" s="149" t="s">
        <v>182</v>
      </c>
    </row>
    <row r="107" spans="2:51" s="12" customFormat="1" ht="11.25">
      <c r="B107" s="147"/>
      <c r="D107" s="148" t="s">
        <v>194</v>
      </c>
      <c r="E107" s="149" t="s">
        <v>19</v>
      </c>
      <c r="F107" s="150" t="s">
        <v>4570</v>
      </c>
      <c r="H107" s="151">
        <v>18.19</v>
      </c>
      <c r="I107" s="152"/>
      <c r="L107" s="147"/>
      <c r="M107" s="153"/>
      <c r="T107" s="154"/>
      <c r="AT107" s="149" t="s">
        <v>194</v>
      </c>
      <c r="AU107" s="149" t="s">
        <v>79</v>
      </c>
      <c r="AV107" s="12" t="s">
        <v>79</v>
      </c>
      <c r="AW107" s="12" t="s">
        <v>31</v>
      </c>
      <c r="AX107" s="12" t="s">
        <v>70</v>
      </c>
      <c r="AY107" s="149" t="s">
        <v>182</v>
      </c>
    </row>
    <row r="108" spans="2:51" s="13" customFormat="1" ht="11.25">
      <c r="B108" s="155"/>
      <c r="D108" s="148" t="s">
        <v>194</v>
      </c>
      <c r="E108" s="156" t="s">
        <v>4546</v>
      </c>
      <c r="F108" s="157" t="s">
        <v>199</v>
      </c>
      <c r="H108" s="158">
        <v>60.41</v>
      </c>
      <c r="I108" s="159"/>
      <c r="L108" s="155"/>
      <c r="M108" s="160"/>
      <c r="T108" s="161"/>
      <c r="AT108" s="156" t="s">
        <v>194</v>
      </c>
      <c r="AU108" s="156" t="s">
        <v>79</v>
      </c>
      <c r="AV108" s="13" t="s">
        <v>190</v>
      </c>
      <c r="AW108" s="13" t="s">
        <v>31</v>
      </c>
      <c r="AX108" s="13" t="s">
        <v>77</v>
      </c>
      <c r="AY108" s="156" t="s">
        <v>182</v>
      </c>
    </row>
    <row r="109" spans="2:65" s="1" customFormat="1" ht="49.15" customHeight="1">
      <c r="B109" s="31"/>
      <c r="C109" s="130" t="s">
        <v>190</v>
      </c>
      <c r="D109" s="130" t="s">
        <v>185</v>
      </c>
      <c r="E109" s="131" t="s">
        <v>1492</v>
      </c>
      <c r="F109" s="132" t="s">
        <v>1493</v>
      </c>
      <c r="G109" s="133" t="s">
        <v>188</v>
      </c>
      <c r="H109" s="134">
        <v>197.373</v>
      </c>
      <c r="I109" s="135"/>
      <c r="J109" s="136">
        <f>ROUND(I109*H109,2)</f>
        <v>0</v>
      </c>
      <c r="K109" s="132" t="s">
        <v>302</v>
      </c>
      <c r="L109" s="31"/>
      <c r="M109" s="137" t="s">
        <v>19</v>
      </c>
      <c r="N109" s="138" t="s">
        <v>41</v>
      </c>
      <c r="P109" s="139">
        <f>O109*H109</f>
        <v>0</v>
      </c>
      <c r="Q109" s="139">
        <v>0</v>
      </c>
      <c r="R109" s="139">
        <f>Q109*H109</f>
        <v>0</v>
      </c>
      <c r="S109" s="139">
        <v>0</v>
      </c>
      <c r="T109" s="140">
        <f>S109*H109</f>
        <v>0</v>
      </c>
      <c r="AR109" s="141" t="s">
        <v>190</v>
      </c>
      <c r="AT109" s="141" t="s">
        <v>185</v>
      </c>
      <c r="AU109" s="141" t="s">
        <v>79</v>
      </c>
      <c r="AY109" s="16" t="s">
        <v>182</v>
      </c>
      <c r="BE109" s="142">
        <f>IF(N109="základní",J109,0)</f>
        <v>0</v>
      </c>
      <c r="BF109" s="142">
        <f>IF(N109="snížená",J109,0)</f>
        <v>0</v>
      </c>
      <c r="BG109" s="142">
        <f>IF(N109="zákl. přenesená",J109,0)</f>
        <v>0</v>
      </c>
      <c r="BH109" s="142">
        <f>IF(N109="sníž. přenesená",J109,0)</f>
        <v>0</v>
      </c>
      <c r="BI109" s="142">
        <f>IF(N109="nulová",J109,0)</f>
        <v>0</v>
      </c>
      <c r="BJ109" s="16" t="s">
        <v>77</v>
      </c>
      <c r="BK109" s="142">
        <f>ROUND(I109*H109,2)</f>
        <v>0</v>
      </c>
      <c r="BL109" s="16" t="s">
        <v>190</v>
      </c>
      <c r="BM109" s="141" t="s">
        <v>4571</v>
      </c>
    </row>
    <row r="110" spans="2:47" s="1" customFormat="1" ht="11.25">
      <c r="B110" s="31"/>
      <c r="D110" s="143" t="s">
        <v>192</v>
      </c>
      <c r="F110" s="144" t="s">
        <v>4572</v>
      </c>
      <c r="I110" s="145"/>
      <c r="L110" s="31"/>
      <c r="M110" s="146"/>
      <c r="T110" s="52"/>
      <c r="AT110" s="16" t="s">
        <v>192</v>
      </c>
      <c r="AU110" s="16" t="s">
        <v>79</v>
      </c>
    </row>
    <row r="111" spans="2:51" s="12" customFormat="1" ht="11.25">
      <c r="B111" s="147"/>
      <c r="D111" s="148" t="s">
        <v>194</v>
      </c>
      <c r="E111" s="149" t="s">
        <v>19</v>
      </c>
      <c r="F111" s="150" t="s">
        <v>4573</v>
      </c>
      <c r="H111" s="151">
        <v>60.58</v>
      </c>
      <c r="I111" s="152"/>
      <c r="L111" s="147"/>
      <c r="M111" s="153"/>
      <c r="T111" s="154"/>
      <c r="AT111" s="149" t="s">
        <v>194</v>
      </c>
      <c r="AU111" s="149" t="s">
        <v>79</v>
      </c>
      <c r="AV111" s="12" t="s">
        <v>79</v>
      </c>
      <c r="AW111" s="12" t="s">
        <v>31</v>
      </c>
      <c r="AX111" s="12" t="s">
        <v>70</v>
      </c>
      <c r="AY111" s="149" t="s">
        <v>182</v>
      </c>
    </row>
    <row r="112" spans="2:51" s="12" customFormat="1" ht="11.25">
      <c r="B112" s="147"/>
      <c r="D112" s="148" t="s">
        <v>194</v>
      </c>
      <c r="E112" s="149" t="s">
        <v>19</v>
      </c>
      <c r="F112" s="150" t="s">
        <v>4574</v>
      </c>
      <c r="H112" s="151">
        <v>43.2</v>
      </c>
      <c r="I112" s="152"/>
      <c r="L112" s="147"/>
      <c r="M112" s="153"/>
      <c r="T112" s="154"/>
      <c r="AT112" s="149" t="s">
        <v>194</v>
      </c>
      <c r="AU112" s="149" t="s">
        <v>79</v>
      </c>
      <c r="AV112" s="12" t="s">
        <v>79</v>
      </c>
      <c r="AW112" s="12" t="s">
        <v>31</v>
      </c>
      <c r="AX112" s="12" t="s">
        <v>70</v>
      </c>
      <c r="AY112" s="149" t="s">
        <v>182</v>
      </c>
    </row>
    <row r="113" spans="2:51" s="12" customFormat="1" ht="11.25">
      <c r="B113" s="147"/>
      <c r="D113" s="148" t="s">
        <v>194</v>
      </c>
      <c r="E113" s="149" t="s">
        <v>19</v>
      </c>
      <c r="F113" s="150" t="s">
        <v>4575</v>
      </c>
      <c r="H113" s="151">
        <v>54.273</v>
      </c>
      <c r="I113" s="152"/>
      <c r="L113" s="147"/>
      <c r="M113" s="153"/>
      <c r="T113" s="154"/>
      <c r="AT113" s="149" t="s">
        <v>194</v>
      </c>
      <c r="AU113" s="149" t="s">
        <v>79</v>
      </c>
      <c r="AV113" s="12" t="s">
        <v>79</v>
      </c>
      <c r="AW113" s="12" t="s">
        <v>31</v>
      </c>
      <c r="AX113" s="12" t="s">
        <v>70</v>
      </c>
      <c r="AY113" s="149" t="s">
        <v>182</v>
      </c>
    </row>
    <row r="114" spans="2:51" s="12" customFormat="1" ht="11.25">
      <c r="B114" s="147"/>
      <c r="D114" s="148" t="s">
        <v>194</v>
      </c>
      <c r="E114" s="149" t="s">
        <v>19</v>
      </c>
      <c r="F114" s="150" t="s">
        <v>4576</v>
      </c>
      <c r="H114" s="151">
        <v>14</v>
      </c>
      <c r="I114" s="152"/>
      <c r="L114" s="147"/>
      <c r="M114" s="153"/>
      <c r="T114" s="154"/>
      <c r="AT114" s="149" t="s">
        <v>194</v>
      </c>
      <c r="AU114" s="149" t="s">
        <v>79</v>
      </c>
      <c r="AV114" s="12" t="s">
        <v>79</v>
      </c>
      <c r="AW114" s="12" t="s">
        <v>31</v>
      </c>
      <c r="AX114" s="12" t="s">
        <v>70</v>
      </c>
      <c r="AY114" s="149" t="s">
        <v>182</v>
      </c>
    </row>
    <row r="115" spans="2:51" s="12" customFormat="1" ht="11.25">
      <c r="B115" s="147"/>
      <c r="D115" s="148" t="s">
        <v>194</v>
      </c>
      <c r="E115" s="149" t="s">
        <v>19</v>
      </c>
      <c r="F115" s="150" t="s">
        <v>4577</v>
      </c>
      <c r="H115" s="151">
        <v>25.32</v>
      </c>
      <c r="I115" s="152"/>
      <c r="L115" s="147"/>
      <c r="M115" s="153"/>
      <c r="T115" s="154"/>
      <c r="AT115" s="149" t="s">
        <v>194</v>
      </c>
      <c r="AU115" s="149" t="s">
        <v>79</v>
      </c>
      <c r="AV115" s="12" t="s">
        <v>79</v>
      </c>
      <c r="AW115" s="12" t="s">
        <v>31</v>
      </c>
      <c r="AX115" s="12" t="s">
        <v>70</v>
      </c>
      <c r="AY115" s="149" t="s">
        <v>182</v>
      </c>
    </row>
    <row r="116" spans="2:51" s="13" customFormat="1" ht="11.25">
      <c r="B116" s="155"/>
      <c r="D116" s="148" t="s">
        <v>194</v>
      </c>
      <c r="E116" s="156" t="s">
        <v>4543</v>
      </c>
      <c r="F116" s="157" t="s">
        <v>199</v>
      </c>
      <c r="H116" s="158">
        <v>197.373</v>
      </c>
      <c r="I116" s="159"/>
      <c r="L116" s="155"/>
      <c r="M116" s="160"/>
      <c r="T116" s="161"/>
      <c r="AT116" s="156" t="s">
        <v>194</v>
      </c>
      <c r="AU116" s="156" t="s">
        <v>79</v>
      </c>
      <c r="AV116" s="13" t="s">
        <v>190</v>
      </c>
      <c r="AW116" s="13" t="s">
        <v>31</v>
      </c>
      <c r="AX116" s="13" t="s">
        <v>77</v>
      </c>
      <c r="AY116" s="156" t="s">
        <v>182</v>
      </c>
    </row>
    <row r="117" spans="2:65" s="1" customFormat="1" ht="44.25" customHeight="1">
      <c r="B117" s="31"/>
      <c r="C117" s="130" t="s">
        <v>217</v>
      </c>
      <c r="D117" s="130" t="s">
        <v>185</v>
      </c>
      <c r="E117" s="131" t="s">
        <v>4578</v>
      </c>
      <c r="F117" s="132" t="s">
        <v>4579</v>
      </c>
      <c r="G117" s="133" t="s">
        <v>207</v>
      </c>
      <c r="H117" s="134">
        <v>120.82</v>
      </c>
      <c r="I117" s="135"/>
      <c r="J117" s="136">
        <f>ROUND(I117*H117,2)</f>
        <v>0</v>
      </c>
      <c r="K117" s="132" t="s">
        <v>302</v>
      </c>
      <c r="L117" s="31"/>
      <c r="M117" s="137" t="s">
        <v>19</v>
      </c>
      <c r="N117" s="138" t="s">
        <v>41</v>
      </c>
      <c r="P117" s="139">
        <f>O117*H117</f>
        <v>0</v>
      </c>
      <c r="Q117" s="139">
        <v>0.00164</v>
      </c>
      <c r="R117" s="139">
        <f>Q117*H117</f>
        <v>0.19814479999999998</v>
      </c>
      <c r="S117" s="139">
        <v>0</v>
      </c>
      <c r="T117" s="140">
        <f>S117*H117</f>
        <v>0</v>
      </c>
      <c r="AR117" s="141" t="s">
        <v>190</v>
      </c>
      <c r="AT117" s="141" t="s">
        <v>185</v>
      </c>
      <c r="AU117" s="141" t="s">
        <v>79</v>
      </c>
      <c r="AY117" s="16" t="s">
        <v>182</v>
      </c>
      <c r="BE117" s="142">
        <f>IF(N117="základní",J117,0)</f>
        <v>0</v>
      </c>
      <c r="BF117" s="142">
        <f>IF(N117="snížená",J117,0)</f>
        <v>0</v>
      </c>
      <c r="BG117" s="142">
        <f>IF(N117="zákl. přenesená",J117,0)</f>
        <v>0</v>
      </c>
      <c r="BH117" s="142">
        <f>IF(N117="sníž. přenesená",J117,0)</f>
        <v>0</v>
      </c>
      <c r="BI117" s="142">
        <f>IF(N117="nulová",J117,0)</f>
        <v>0</v>
      </c>
      <c r="BJ117" s="16" t="s">
        <v>77</v>
      </c>
      <c r="BK117" s="142">
        <f>ROUND(I117*H117,2)</f>
        <v>0</v>
      </c>
      <c r="BL117" s="16" t="s">
        <v>190</v>
      </c>
      <c r="BM117" s="141" t="s">
        <v>4580</v>
      </c>
    </row>
    <row r="118" spans="2:47" s="1" customFormat="1" ht="11.25">
      <c r="B118" s="31"/>
      <c r="D118" s="143" t="s">
        <v>192</v>
      </c>
      <c r="F118" s="144" t="s">
        <v>4581</v>
      </c>
      <c r="I118" s="145"/>
      <c r="L118" s="31"/>
      <c r="M118" s="146"/>
      <c r="T118" s="52"/>
      <c r="AT118" s="16" t="s">
        <v>192</v>
      </c>
      <c r="AU118" s="16" t="s">
        <v>79</v>
      </c>
    </row>
    <row r="119" spans="2:51" s="12" customFormat="1" ht="11.25">
      <c r="B119" s="147"/>
      <c r="D119" s="148" t="s">
        <v>194</v>
      </c>
      <c r="E119" s="149" t="s">
        <v>19</v>
      </c>
      <c r="F119" s="150" t="s">
        <v>4582</v>
      </c>
      <c r="H119" s="151">
        <v>62.04</v>
      </c>
      <c r="I119" s="152"/>
      <c r="L119" s="147"/>
      <c r="M119" s="153"/>
      <c r="T119" s="154"/>
      <c r="AT119" s="149" t="s">
        <v>194</v>
      </c>
      <c r="AU119" s="149" t="s">
        <v>79</v>
      </c>
      <c r="AV119" s="12" t="s">
        <v>79</v>
      </c>
      <c r="AW119" s="12" t="s">
        <v>31</v>
      </c>
      <c r="AX119" s="12" t="s">
        <v>70</v>
      </c>
      <c r="AY119" s="149" t="s">
        <v>182</v>
      </c>
    </row>
    <row r="120" spans="2:51" s="12" customFormat="1" ht="11.25">
      <c r="B120" s="147"/>
      <c r="D120" s="148" t="s">
        <v>194</v>
      </c>
      <c r="E120" s="149" t="s">
        <v>19</v>
      </c>
      <c r="F120" s="150" t="s">
        <v>4583</v>
      </c>
      <c r="H120" s="151">
        <v>22.4</v>
      </c>
      <c r="I120" s="152"/>
      <c r="L120" s="147"/>
      <c r="M120" s="153"/>
      <c r="T120" s="154"/>
      <c r="AT120" s="149" t="s">
        <v>194</v>
      </c>
      <c r="AU120" s="149" t="s">
        <v>79</v>
      </c>
      <c r="AV120" s="12" t="s">
        <v>79</v>
      </c>
      <c r="AW120" s="12" t="s">
        <v>31</v>
      </c>
      <c r="AX120" s="12" t="s">
        <v>70</v>
      </c>
      <c r="AY120" s="149" t="s">
        <v>182</v>
      </c>
    </row>
    <row r="121" spans="2:51" s="12" customFormat="1" ht="11.25">
      <c r="B121" s="147"/>
      <c r="D121" s="148" t="s">
        <v>194</v>
      </c>
      <c r="E121" s="149" t="s">
        <v>19</v>
      </c>
      <c r="F121" s="150" t="s">
        <v>4584</v>
      </c>
      <c r="H121" s="151">
        <v>36.38</v>
      </c>
      <c r="I121" s="152"/>
      <c r="L121" s="147"/>
      <c r="M121" s="153"/>
      <c r="T121" s="154"/>
      <c r="AT121" s="149" t="s">
        <v>194</v>
      </c>
      <c r="AU121" s="149" t="s">
        <v>79</v>
      </c>
      <c r="AV121" s="12" t="s">
        <v>79</v>
      </c>
      <c r="AW121" s="12" t="s">
        <v>31</v>
      </c>
      <c r="AX121" s="12" t="s">
        <v>70</v>
      </c>
      <c r="AY121" s="149" t="s">
        <v>182</v>
      </c>
    </row>
    <row r="122" spans="2:51" s="13" customFormat="1" ht="11.25">
      <c r="B122" s="155"/>
      <c r="D122" s="148" t="s">
        <v>194</v>
      </c>
      <c r="E122" s="156" t="s">
        <v>19</v>
      </c>
      <c r="F122" s="157" t="s">
        <v>199</v>
      </c>
      <c r="H122" s="158">
        <v>120.82</v>
      </c>
      <c r="I122" s="159"/>
      <c r="L122" s="155"/>
      <c r="M122" s="160"/>
      <c r="T122" s="161"/>
      <c r="AT122" s="156" t="s">
        <v>194</v>
      </c>
      <c r="AU122" s="156" t="s">
        <v>79</v>
      </c>
      <c r="AV122" s="13" t="s">
        <v>190</v>
      </c>
      <c r="AW122" s="13" t="s">
        <v>31</v>
      </c>
      <c r="AX122" s="13" t="s">
        <v>77</v>
      </c>
      <c r="AY122" s="156" t="s">
        <v>182</v>
      </c>
    </row>
    <row r="123" spans="2:65" s="1" customFormat="1" ht="49.15" customHeight="1">
      <c r="B123" s="31"/>
      <c r="C123" s="130" t="s">
        <v>222</v>
      </c>
      <c r="D123" s="130" t="s">
        <v>185</v>
      </c>
      <c r="E123" s="131" t="s">
        <v>4585</v>
      </c>
      <c r="F123" s="132" t="s">
        <v>4586</v>
      </c>
      <c r="G123" s="133" t="s">
        <v>207</v>
      </c>
      <c r="H123" s="134">
        <v>120.82</v>
      </c>
      <c r="I123" s="135"/>
      <c r="J123" s="136">
        <f>ROUND(I123*H123,2)</f>
        <v>0</v>
      </c>
      <c r="K123" s="132" t="s">
        <v>302</v>
      </c>
      <c r="L123" s="31"/>
      <c r="M123" s="137" t="s">
        <v>19</v>
      </c>
      <c r="N123" s="138" t="s">
        <v>41</v>
      </c>
      <c r="P123" s="139">
        <f>O123*H123</f>
        <v>0</v>
      </c>
      <c r="Q123" s="139">
        <v>0</v>
      </c>
      <c r="R123" s="139">
        <f>Q123*H123</f>
        <v>0</v>
      </c>
      <c r="S123" s="139">
        <v>0</v>
      </c>
      <c r="T123" s="140">
        <f>S123*H123</f>
        <v>0</v>
      </c>
      <c r="AR123" s="141" t="s">
        <v>190</v>
      </c>
      <c r="AT123" s="141" t="s">
        <v>185</v>
      </c>
      <c r="AU123" s="141" t="s">
        <v>79</v>
      </c>
      <c r="AY123" s="16" t="s">
        <v>182</v>
      </c>
      <c r="BE123" s="142">
        <f>IF(N123="základní",J123,0)</f>
        <v>0</v>
      </c>
      <c r="BF123" s="142">
        <f>IF(N123="snížená",J123,0)</f>
        <v>0</v>
      </c>
      <c r="BG123" s="142">
        <f>IF(N123="zákl. přenesená",J123,0)</f>
        <v>0</v>
      </c>
      <c r="BH123" s="142">
        <f>IF(N123="sníž. přenesená",J123,0)</f>
        <v>0</v>
      </c>
      <c r="BI123" s="142">
        <f>IF(N123="nulová",J123,0)</f>
        <v>0</v>
      </c>
      <c r="BJ123" s="16" t="s">
        <v>77</v>
      </c>
      <c r="BK123" s="142">
        <f>ROUND(I123*H123,2)</f>
        <v>0</v>
      </c>
      <c r="BL123" s="16" t="s">
        <v>190</v>
      </c>
      <c r="BM123" s="141" t="s">
        <v>4587</v>
      </c>
    </row>
    <row r="124" spans="2:47" s="1" customFormat="1" ht="11.25">
      <c r="B124" s="31"/>
      <c r="D124" s="143" t="s">
        <v>192</v>
      </c>
      <c r="F124" s="144" t="s">
        <v>4588</v>
      </c>
      <c r="I124" s="145"/>
      <c r="L124" s="31"/>
      <c r="M124" s="146"/>
      <c r="T124" s="52"/>
      <c r="AT124" s="16" t="s">
        <v>192</v>
      </c>
      <c r="AU124" s="16" t="s">
        <v>79</v>
      </c>
    </row>
    <row r="125" spans="2:65" s="1" customFormat="1" ht="62.65" customHeight="1">
      <c r="B125" s="31"/>
      <c r="C125" s="130" t="s">
        <v>228</v>
      </c>
      <c r="D125" s="130" t="s">
        <v>185</v>
      </c>
      <c r="E125" s="131" t="s">
        <v>4589</v>
      </c>
      <c r="F125" s="132" t="s">
        <v>4590</v>
      </c>
      <c r="G125" s="133" t="s">
        <v>188</v>
      </c>
      <c r="H125" s="134">
        <v>291.286</v>
      </c>
      <c r="I125" s="135"/>
      <c r="J125" s="136">
        <f>ROUND(I125*H125,2)</f>
        <v>0</v>
      </c>
      <c r="K125" s="132" t="s">
        <v>302</v>
      </c>
      <c r="L125" s="31"/>
      <c r="M125" s="137" t="s">
        <v>19</v>
      </c>
      <c r="N125" s="138" t="s">
        <v>41</v>
      </c>
      <c r="P125" s="139">
        <f>O125*H125</f>
        <v>0</v>
      </c>
      <c r="Q125" s="139">
        <v>0</v>
      </c>
      <c r="R125" s="139">
        <f>Q125*H125</f>
        <v>0</v>
      </c>
      <c r="S125" s="139">
        <v>0</v>
      </c>
      <c r="T125" s="140">
        <f>S125*H125</f>
        <v>0</v>
      </c>
      <c r="AR125" s="141" t="s">
        <v>190</v>
      </c>
      <c r="AT125" s="141" t="s">
        <v>185</v>
      </c>
      <c r="AU125" s="141" t="s">
        <v>79</v>
      </c>
      <c r="AY125" s="16" t="s">
        <v>182</v>
      </c>
      <c r="BE125" s="142">
        <f>IF(N125="základní",J125,0)</f>
        <v>0</v>
      </c>
      <c r="BF125" s="142">
        <f>IF(N125="snížená",J125,0)</f>
        <v>0</v>
      </c>
      <c r="BG125" s="142">
        <f>IF(N125="zákl. přenesená",J125,0)</f>
        <v>0</v>
      </c>
      <c r="BH125" s="142">
        <f>IF(N125="sníž. přenesená",J125,0)</f>
        <v>0</v>
      </c>
      <c r="BI125" s="142">
        <f>IF(N125="nulová",J125,0)</f>
        <v>0</v>
      </c>
      <c r="BJ125" s="16" t="s">
        <v>77</v>
      </c>
      <c r="BK125" s="142">
        <f>ROUND(I125*H125,2)</f>
        <v>0</v>
      </c>
      <c r="BL125" s="16" t="s">
        <v>190</v>
      </c>
      <c r="BM125" s="141" t="s">
        <v>4591</v>
      </c>
    </row>
    <row r="126" spans="2:47" s="1" customFormat="1" ht="11.25">
      <c r="B126" s="31"/>
      <c r="D126" s="143" t="s">
        <v>192</v>
      </c>
      <c r="F126" s="144" t="s">
        <v>4592</v>
      </c>
      <c r="I126" s="145"/>
      <c r="L126" s="31"/>
      <c r="M126" s="146"/>
      <c r="T126" s="52"/>
      <c r="AT126" s="16" t="s">
        <v>192</v>
      </c>
      <c r="AU126" s="16" t="s">
        <v>79</v>
      </c>
    </row>
    <row r="127" spans="2:51" s="12" customFormat="1" ht="11.25">
      <c r="B127" s="147"/>
      <c r="D127" s="148" t="s">
        <v>194</v>
      </c>
      <c r="E127" s="149" t="s">
        <v>19</v>
      </c>
      <c r="F127" s="150" t="s">
        <v>4593</v>
      </c>
      <c r="H127" s="151">
        <v>291.286</v>
      </c>
      <c r="I127" s="152"/>
      <c r="L127" s="147"/>
      <c r="M127" s="153"/>
      <c r="T127" s="154"/>
      <c r="AT127" s="149" t="s">
        <v>194</v>
      </c>
      <c r="AU127" s="149" t="s">
        <v>79</v>
      </c>
      <c r="AV127" s="12" t="s">
        <v>79</v>
      </c>
      <c r="AW127" s="12" t="s">
        <v>31</v>
      </c>
      <c r="AX127" s="12" t="s">
        <v>77</v>
      </c>
      <c r="AY127" s="149" t="s">
        <v>182</v>
      </c>
    </row>
    <row r="128" spans="2:65" s="1" customFormat="1" ht="62.65" customHeight="1">
      <c r="B128" s="31"/>
      <c r="C128" s="130" t="s">
        <v>233</v>
      </c>
      <c r="D128" s="130" t="s">
        <v>185</v>
      </c>
      <c r="E128" s="131" t="s">
        <v>964</v>
      </c>
      <c r="F128" s="132" t="s">
        <v>965</v>
      </c>
      <c r="G128" s="133" t="s">
        <v>188</v>
      </c>
      <c r="H128" s="134">
        <v>112.14</v>
      </c>
      <c r="I128" s="135"/>
      <c r="J128" s="136">
        <f>ROUND(I128*H128,2)</f>
        <v>0</v>
      </c>
      <c r="K128" s="132" t="s">
        <v>302</v>
      </c>
      <c r="L128" s="31"/>
      <c r="M128" s="137" t="s">
        <v>19</v>
      </c>
      <c r="N128" s="138" t="s">
        <v>41</v>
      </c>
      <c r="P128" s="139">
        <f>O128*H128</f>
        <v>0</v>
      </c>
      <c r="Q128" s="139">
        <v>0</v>
      </c>
      <c r="R128" s="139">
        <f>Q128*H128</f>
        <v>0</v>
      </c>
      <c r="S128" s="139">
        <v>0</v>
      </c>
      <c r="T128" s="140">
        <f>S128*H128</f>
        <v>0</v>
      </c>
      <c r="AR128" s="141" t="s">
        <v>190</v>
      </c>
      <c r="AT128" s="141" t="s">
        <v>185</v>
      </c>
      <c r="AU128" s="141" t="s">
        <v>79</v>
      </c>
      <c r="AY128" s="16" t="s">
        <v>182</v>
      </c>
      <c r="BE128" s="142">
        <f>IF(N128="základní",J128,0)</f>
        <v>0</v>
      </c>
      <c r="BF128" s="142">
        <f>IF(N128="snížená",J128,0)</f>
        <v>0</v>
      </c>
      <c r="BG128" s="142">
        <f>IF(N128="zákl. přenesená",J128,0)</f>
        <v>0</v>
      </c>
      <c r="BH128" s="142">
        <f>IF(N128="sníž. přenesená",J128,0)</f>
        <v>0</v>
      </c>
      <c r="BI128" s="142">
        <f>IF(N128="nulová",J128,0)</f>
        <v>0</v>
      </c>
      <c r="BJ128" s="16" t="s">
        <v>77</v>
      </c>
      <c r="BK128" s="142">
        <f>ROUND(I128*H128,2)</f>
        <v>0</v>
      </c>
      <c r="BL128" s="16" t="s">
        <v>190</v>
      </c>
      <c r="BM128" s="141" t="s">
        <v>4594</v>
      </c>
    </row>
    <row r="129" spans="2:47" s="1" customFormat="1" ht="11.25">
      <c r="B129" s="31"/>
      <c r="D129" s="143" t="s">
        <v>192</v>
      </c>
      <c r="F129" s="144" t="s">
        <v>4595</v>
      </c>
      <c r="I129" s="145"/>
      <c r="L129" s="31"/>
      <c r="M129" s="146"/>
      <c r="T129" s="52"/>
      <c r="AT129" s="16" t="s">
        <v>192</v>
      </c>
      <c r="AU129" s="16" t="s">
        <v>79</v>
      </c>
    </row>
    <row r="130" spans="2:51" s="12" customFormat="1" ht="11.25">
      <c r="B130" s="147"/>
      <c r="D130" s="148" t="s">
        <v>194</v>
      </c>
      <c r="E130" s="149" t="s">
        <v>19</v>
      </c>
      <c r="F130" s="150" t="s">
        <v>4596</v>
      </c>
      <c r="H130" s="151">
        <v>112.14</v>
      </c>
      <c r="I130" s="152"/>
      <c r="L130" s="147"/>
      <c r="M130" s="153"/>
      <c r="T130" s="154"/>
      <c r="AT130" s="149" t="s">
        <v>194</v>
      </c>
      <c r="AU130" s="149" t="s">
        <v>79</v>
      </c>
      <c r="AV130" s="12" t="s">
        <v>79</v>
      </c>
      <c r="AW130" s="12" t="s">
        <v>31</v>
      </c>
      <c r="AX130" s="12" t="s">
        <v>77</v>
      </c>
      <c r="AY130" s="149" t="s">
        <v>182</v>
      </c>
    </row>
    <row r="131" spans="2:65" s="1" customFormat="1" ht="44.25" customHeight="1">
      <c r="B131" s="31"/>
      <c r="C131" s="130" t="s">
        <v>183</v>
      </c>
      <c r="D131" s="130" t="s">
        <v>185</v>
      </c>
      <c r="E131" s="131" t="s">
        <v>4597</v>
      </c>
      <c r="F131" s="132" t="s">
        <v>4598</v>
      </c>
      <c r="G131" s="133" t="s">
        <v>188</v>
      </c>
      <c r="H131" s="134">
        <v>549.069</v>
      </c>
      <c r="I131" s="135"/>
      <c r="J131" s="136">
        <f>ROUND(I131*H131,2)</f>
        <v>0</v>
      </c>
      <c r="K131" s="132" t="s">
        <v>302</v>
      </c>
      <c r="L131" s="31"/>
      <c r="M131" s="137" t="s">
        <v>19</v>
      </c>
      <c r="N131" s="138" t="s">
        <v>41</v>
      </c>
      <c r="P131" s="139">
        <f>O131*H131</f>
        <v>0</v>
      </c>
      <c r="Q131" s="139">
        <v>0</v>
      </c>
      <c r="R131" s="139">
        <f>Q131*H131</f>
        <v>0</v>
      </c>
      <c r="S131" s="139">
        <v>0</v>
      </c>
      <c r="T131" s="140">
        <f>S131*H131</f>
        <v>0</v>
      </c>
      <c r="AR131" s="141" t="s">
        <v>190</v>
      </c>
      <c r="AT131" s="141" t="s">
        <v>185</v>
      </c>
      <c r="AU131" s="141" t="s">
        <v>79</v>
      </c>
      <c r="AY131" s="16" t="s">
        <v>182</v>
      </c>
      <c r="BE131" s="142">
        <f>IF(N131="základní",J131,0)</f>
        <v>0</v>
      </c>
      <c r="BF131" s="142">
        <f>IF(N131="snížená",J131,0)</f>
        <v>0</v>
      </c>
      <c r="BG131" s="142">
        <f>IF(N131="zákl. přenesená",J131,0)</f>
        <v>0</v>
      </c>
      <c r="BH131" s="142">
        <f>IF(N131="sníž. přenesená",J131,0)</f>
        <v>0</v>
      </c>
      <c r="BI131" s="142">
        <f>IF(N131="nulová",J131,0)</f>
        <v>0</v>
      </c>
      <c r="BJ131" s="16" t="s">
        <v>77</v>
      </c>
      <c r="BK131" s="142">
        <f>ROUND(I131*H131,2)</f>
        <v>0</v>
      </c>
      <c r="BL131" s="16" t="s">
        <v>190</v>
      </c>
      <c r="BM131" s="141" t="s">
        <v>4599</v>
      </c>
    </row>
    <row r="132" spans="2:47" s="1" customFormat="1" ht="11.25">
      <c r="B132" s="31"/>
      <c r="D132" s="143" t="s">
        <v>192</v>
      </c>
      <c r="F132" s="144" t="s">
        <v>4600</v>
      </c>
      <c r="I132" s="145"/>
      <c r="L132" s="31"/>
      <c r="M132" s="146"/>
      <c r="T132" s="52"/>
      <c r="AT132" s="16" t="s">
        <v>192</v>
      </c>
      <c r="AU132" s="16" t="s">
        <v>79</v>
      </c>
    </row>
    <row r="133" spans="2:51" s="12" customFormat="1" ht="11.25">
      <c r="B133" s="147"/>
      <c r="D133" s="148" t="s">
        <v>194</v>
      </c>
      <c r="E133" s="149" t="s">
        <v>19</v>
      </c>
      <c r="F133" s="150" t="s">
        <v>4601</v>
      </c>
      <c r="H133" s="151">
        <v>549.069</v>
      </c>
      <c r="I133" s="152"/>
      <c r="L133" s="147"/>
      <c r="M133" s="153"/>
      <c r="T133" s="154"/>
      <c r="AT133" s="149" t="s">
        <v>194</v>
      </c>
      <c r="AU133" s="149" t="s">
        <v>79</v>
      </c>
      <c r="AV133" s="12" t="s">
        <v>79</v>
      </c>
      <c r="AW133" s="12" t="s">
        <v>31</v>
      </c>
      <c r="AX133" s="12" t="s">
        <v>77</v>
      </c>
      <c r="AY133" s="149" t="s">
        <v>182</v>
      </c>
    </row>
    <row r="134" spans="2:65" s="1" customFormat="1" ht="44.25" customHeight="1">
      <c r="B134" s="31"/>
      <c r="C134" s="130" t="s">
        <v>306</v>
      </c>
      <c r="D134" s="130" t="s">
        <v>185</v>
      </c>
      <c r="E134" s="131" t="s">
        <v>972</v>
      </c>
      <c r="F134" s="132" t="s">
        <v>743</v>
      </c>
      <c r="G134" s="133" t="s">
        <v>202</v>
      </c>
      <c r="H134" s="134">
        <v>201.852</v>
      </c>
      <c r="I134" s="135"/>
      <c r="J134" s="136">
        <f>ROUND(I134*H134,2)</f>
        <v>0</v>
      </c>
      <c r="K134" s="132" t="s">
        <v>302</v>
      </c>
      <c r="L134" s="31"/>
      <c r="M134" s="137" t="s">
        <v>19</v>
      </c>
      <c r="N134" s="138" t="s">
        <v>41</v>
      </c>
      <c r="P134" s="139">
        <f>O134*H134</f>
        <v>0</v>
      </c>
      <c r="Q134" s="139">
        <v>0</v>
      </c>
      <c r="R134" s="139">
        <f>Q134*H134</f>
        <v>0</v>
      </c>
      <c r="S134" s="139">
        <v>0</v>
      </c>
      <c r="T134" s="140">
        <f>S134*H134</f>
        <v>0</v>
      </c>
      <c r="AR134" s="141" t="s">
        <v>190</v>
      </c>
      <c r="AT134" s="141" t="s">
        <v>185</v>
      </c>
      <c r="AU134" s="141" t="s">
        <v>79</v>
      </c>
      <c r="AY134" s="16" t="s">
        <v>182</v>
      </c>
      <c r="BE134" s="142">
        <f>IF(N134="základní",J134,0)</f>
        <v>0</v>
      </c>
      <c r="BF134" s="142">
        <f>IF(N134="snížená",J134,0)</f>
        <v>0</v>
      </c>
      <c r="BG134" s="142">
        <f>IF(N134="zákl. přenesená",J134,0)</f>
        <v>0</v>
      </c>
      <c r="BH134" s="142">
        <f>IF(N134="sníž. přenesená",J134,0)</f>
        <v>0</v>
      </c>
      <c r="BI134" s="142">
        <f>IF(N134="nulová",J134,0)</f>
        <v>0</v>
      </c>
      <c r="BJ134" s="16" t="s">
        <v>77</v>
      </c>
      <c r="BK134" s="142">
        <f>ROUND(I134*H134,2)</f>
        <v>0</v>
      </c>
      <c r="BL134" s="16" t="s">
        <v>190</v>
      </c>
      <c r="BM134" s="141" t="s">
        <v>4602</v>
      </c>
    </row>
    <row r="135" spans="2:47" s="1" customFormat="1" ht="11.25">
      <c r="B135" s="31"/>
      <c r="D135" s="143" t="s">
        <v>192</v>
      </c>
      <c r="F135" s="144" t="s">
        <v>4603</v>
      </c>
      <c r="I135" s="145"/>
      <c r="L135" s="31"/>
      <c r="M135" s="146"/>
      <c r="T135" s="52"/>
      <c r="AT135" s="16" t="s">
        <v>192</v>
      </c>
      <c r="AU135" s="16" t="s">
        <v>79</v>
      </c>
    </row>
    <row r="136" spans="2:51" s="12" customFormat="1" ht="11.25">
      <c r="B136" s="147"/>
      <c r="D136" s="148" t="s">
        <v>194</v>
      </c>
      <c r="E136" s="149" t="s">
        <v>19</v>
      </c>
      <c r="F136" s="150" t="s">
        <v>4604</v>
      </c>
      <c r="H136" s="151">
        <v>201.852</v>
      </c>
      <c r="I136" s="152"/>
      <c r="L136" s="147"/>
      <c r="M136" s="153"/>
      <c r="T136" s="154"/>
      <c r="AT136" s="149" t="s">
        <v>194</v>
      </c>
      <c r="AU136" s="149" t="s">
        <v>79</v>
      </c>
      <c r="AV136" s="12" t="s">
        <v>79</v>
      </c>
      <c r="AW136" s="12" t="s">
        <v>31</v>
      </c>
      <c r="AX136" s="12" t="s">
        <v>77</v>
      </c>
      <c r="AY136" s="149" t="s">
        <v>182</v>
      </c>
    </row>
    <row r="137" spans="2:65" s="1" customFormat="1" ht="37.9" customHeight="1">
      <c r="B137" s="31"/>
      <c r="C137" s="130" t="s">
        <v>311</v>
      </c>
      <c r="D137" s="130" t="s">
        <v>185</v>
      </c>
      <c r="E137" s="131" t="s">
        <v>975</v>
      </c>
      <c r="F137" s="132" t="s">
        <v>976</v>
      </c>
      <c r="G137" s="133" t="s">
        <v>188</v>
      </c>
      <c r="H137" s="134">
        <v>112.14</v>
      </c>
      <c r="I137" s="135"/>
      <c r="J137" s="136">
        <f>ROUND(I137*H137,2)</f>
        <v>0</v>
      </c>
      <c r="K137" s="132" t="s">
        <v>302</v>
      </c>
      <c r="L137" s="31"/>
      <c r="M137" s="137" t="s">
        <v>19</v>
      </c>
      <c r="N137" s="138" t="s">
        <v>41</v>
      </c>
      <c r="P137" s="139">
        <f>O137*H137</f>
        <v>0</v>
      </c>
      <c r="Q137" s="139">
        <v>0</v>
      </c>
      <c r="R137" s="139">
        <f>Q137*H137</f>
        <v>0</v>
      </c>
      <c r="S137" s="139">
        <v>0</v>
      </c>
      <c r="T137" s="140">
        <f>S137*H137</f>
        <v>0</v>
      </c>
      <c r="AR137" s="141" t="s">
        <v>190</v>
      </c>
      <c r="AT137" s="141" t="s">
        <v>185</v>
      </c>
      <c r="AU137" s="141" t="s">
        <v>79</v>
      </c>
      <c r="AY137" s="16" t="s">
        <v>182</v>
      </c>
      <c r="BE137" s="142">
        <f>IF(N137="základní",J137,0)</f>
        <v>0</v>
      </c>
      <c r="BF137" s="142">
        <f>IF(N137="snížená",J137,0)</f>
        <v>0</v>
      </c>
      <c r="BG137" s="142">
        <f>IF(N137="zákl. přenesená",J137,0)</f>
        <v>0</v>
      </c>
      <c r="BH137" s="142">
        <f>IF(N137="sníž. přenesená",J137,0)</f>
        <v>0</v>
      </c>
      <c r="BI137" s="142">
        <f>IF(N137="nulová",J137,0)</f>
        <v>0</v>
      </c>
      <c r="BJ137" s="16" t="s">
        <v>77</v>
      </c>
      <c r="BK137" s="142">
        <f>ROUND(I137*H137,2)</f>
        <v>0</v>
      </c>
      <c r="BL137" s="16" t="s">
        <v>190</v>
      </c>
      <c r="BM137" s="141" t="s">
        <v>4605</v>
      </c>
    </row>
    <row r="138" spans="2:47" s="1" customFormat="1" ht="11.25">
      <c r="B138" s="31"/>
      <c r="D138" s="143" t="s">
        <v>192</v>
      </c>
      <c r="F138" s="144" t="s">
        <v>4606</v>
      </c>
      <c r="I138" s="145"/>
      <c r="L138" s="31"/>
      <c r="M138" s="146"/>
      <c r="T138" s="52"/>
      <c r="AT138" s="16" t="s">
        <v>192</v>
      </c>
      <c r="AU138" s="16" t="s">
        <v>79</v>
      </c>
    </row>
    <row r="139" spans="2:51" s="12" customFormat="1" ht="11.25">
      <c r="B139" s="147"/>
      <c r="D139" s="148" t="s">
        <v>194</v>
      </c>
      <c r="E139" s="149" t="s">
        <v>19</v>
      </c>
      <c r="F139" s="150" t="s">
        <v>4596</v>
      </c>
      <c r="H139" s="151">
        <v>112.14</v>
      </c>
      <c r="I139" s="152"/>
      <c r="L139" s="147"/>
      <c r="M139" s="153"/>
      <c r="T139" s="154"/>
      <c r="AT139" s="149" t="s">
        <v>194</v>
      </c>
      <c r="AU139" s="149" t="s">
        <v>79</v>
      </c>
      <c r="AV139" s="12" t="s">
        <v>79</v>
      </c>
      <c r="AW139" s="12" t="s">
        <v>31</v>
      </c>
      <c r="AX139" s="12" t="s">
        <v>77</v>
      </c>
      <c r="AY139" s="149" t="s">
        <v>182</v>
      </c>
    </row>
    <row r="140" spans="2:65" s="1" customFormat="1" ht="44.25" customHeight="1">
      <c r="B140" s="31"/>
      <c r="C140" s="130" t="s">
        <v>317</v>
      </c>
      <c r="D140" s="130" t="s">
        <v>185</v>
      </c>
      <c r="E140" s="131" t="s">
        <v>1510</v>
      </c>
      <c r="F140" s="132" t="s">
        <v>1511</v>
      </c>
      <c r="G140" s="133" t="s">
        <v>188</v>
      </c>
      <c r="H140" s="134">
        <v>145.643</v>
      </c>
      <c r="I140" s="135"/>
      <c r="J140" s="136">
        <f>ROUND(I140*H140,2)</f>
        <v>0</v>
      </c>
      <c r="K140" s="132" t="s">
        <v>302</v>
      </c>
      <c r="L140" s="31"/>
      <c r="M140" s="137" t="s">
        <v>19</v>
      </c>
      <c r="N140" s="138" t="s">
        <v>41</v>
      </c>
      <c r="P140" s="139">
        <f>O140*H140</f>
        <v>0</v>
      </c>
      <c r="Q140" s="139">
        <v>0</v>
      </c>
      <c r="R140" s="139">
        <f>Q140*H140</f>
        <v>0</v>
      </c>
      <c r="S140" s="139">
        <v>0</v>
      </c>
      <c r="T140" s="140">
        <f>S140*H140</f>
        <v>0</v>
      </c>
      <c r="AR140" s="141" t="s">
        <v>190</v>
      </c>
      <c r="AT140" s="141" t="s">
        <v>185</v>
      </c>
      <c r="AU140" s="141" t="s">
        <v>79</v>
      </c>
      <c r="AY140" s="16" t="s">
        <v>182</v>
      </c>
      <c r="BE140" s="142">
        <f>IF(N140="základní",J140,0)</f>
        <v>0</v>
      </c>
      <c r="BF140" s="142">
        <f>IF(N140="snížená",J140,0)</f>
        <v>0</v>
      </c>
      <c r="BG140" s="142">
        <f>IF(N140="zákl. přenesená",J140,0)</f>
        <v>0</v>
      </c>
      <c r="BH140" s="142">
        <f>IF(N140="sníž. přenesená",J140,0)</f>
        <v>0</v>
      </c>
      <c r="BI140" s="142">
        <f>IF(N140="nulová",J140,0)</f>
        <v>0</v>
      </c>
      <c r="BJ140" s="16" t="s">
        <v>77</v>
      </c>
      <c r="BK140" s="142">
        <f>ROUND(I140*H140,2)</f>
        <v>0</v>
      </c>
      <c r="BL140" s="16" t="s">
        <v>190</v>
      </c>
      <c r="BM140" s="141" t="s">
        <v>4607</v>
      </c>
    </row>
    <row r="141" spans="2:47" s="1" customFormat="1" ht="11.25">
      <c r="B141" s="31"/>
      <c r="D141" s="143" t="s">
        <v>192</v>
      </c>
      <c r="F141" s="144" t="s">
        <v>4608</v>
      </c>
      <c r="I141" s="145"/>
      <c r="L141" s="31"/>
      <c r="M141" s="146"/>
      <c r="T141" s="52"/>
      <c r="AT141" s="16" t="s">
        <v>192</v>
      </c>
      <c r="AU141" s="16" t="s">
        <v>79</v>
      </c>
    </row>
    <row r="142" spans="2:51" s="12" customFormat="1" ht="11.25">
      <c r="B142" s="147"/>
      <c r="D142" s="148" t="s">
        <v>194</v>
      </c>
      <c r="E142" s="149" t="s">
        <v>19</v>
      </c>
      <c r="F142" s="150" t="s">
        <v>4609</v>
      </c>
      <c r="H142" s="151">
        <v>145.643</v>
      </c>
      <c r="I142" s="152"/>
      <c r="L142" s="147"/>
      <c r="M142" s="153"/>
      <c r="T142" s="154"/>
      <c r="AT142" s="149" t="s">
        <v>194</v>
      </c>
      <c r="AU142" s="149" t="s">
        <v>79</v>
      </c>
      <c r="AV142" s="12" t="s">
        <v>79</v>
      </c>
      <c r="AW142" s="12" t="s">
        <v>31</v>
      </c>
      <c r="AX142" s="12" t="s">
        <v>70</v>
      </c>
      <c r="AY142" s="149" t="s">
        <v>182</v>
      </c>
    </row>
    <row r="143" spans="2:51" s="13" customFormat="1" ht="11.25">
      <c r="B143" s="155"/>
      <c r="D143" s="148" t="s">
        <v>194</v>
      </c>
      <c r="E143" s="156" t="s">
        <v>4549</v>
      </c>
      <c r="F143" s="157" t="s">
        <v>199</v>
      </c>
      <c r="H143" s="158">
        <v>145.643</v>
      </c>
      <c r="I143" s="159"/>
      <c r="L143" s="155"/>
      <c r="M143" s="160"/>
      <c r="T143" s="161"/>
      <c r="AT143" s="156" t="s">
        <v>194</v>
      </c>
      <c r="AU143" s="156" t="s">
        <v>79</v>
      </c>
      <c r="AV143" s="13" t="s">
        <v>190</v>
      </c>
      <c r="AW143" s="13" t="s">
        <v>31</v>
      </c>
      <c r="AX143" s="13" t="s">
        <v>77</v>
      </c>
      <c r="AY143" s="156" t="s">
        <v>182</v>
      </c>
    </row>
    <row r="144" spans="2:65" s="1" customFormat="1" ht="62.65" customHeight="1">
      <c r="B144" s="31"/>
      <c r="C144" s="130" t="s">
        <v>324</v>
      </c>
      <c r="D144" s="130" t="s">
        <v>185</v>
      </c>
      <c r="E144" s="131" t="s">
        <v>1514</v>
      </c>
      <c r="F144" s="132" t="s">
        <v>4610</v>
      </c>
      <c r="G144" s="133" t="s">
        <v>188</v>
      </c>
      <c r="H144" s="134">
        <v>93.45</v>
      </c>
      <c r="I144" s="135"/>
      <c r="J144" s="136">
        <f>ROUND(I144*H144,2)</f>
        <v>0</v>
      </c>
      <c r="K144" s="132" t="s">
        <v>1516</v>
      </c>
      <c r="L144" s="31"/>
      <c r="M144" s="137" t="s">
        <v>19</v>
      </c>
      <c r="N144" s="138" t="s">
        <v>41</v>
      </c>
      <c r="P144" s="139">
        <f>O144*H144</f>
        <v>0</v>
      </c>
      <c r="Q144" s="139">
        <v>0</v>
      </c>
      <c r="R144" s="139">
        <f>Q144*H144</f>
        <v>0</v>
      </c>
      <c r="S144" s="139">
        <v>0</v>
      </c>
      <c r="T144" s="140">
        <f>S144*H144</f>
        <v>0</v>
      </c>
      <c r="AR144" s="141" t="s">
        <v>190</v>
      </c>
      <c r="AT144" s="141" t="s">
        <v>185</v>
      </c>
      <c r="AU144" s="141" t="s">
        <v>79</v>
      </c>
      <c r="AY144" s="16" t="s">
        <v>182</v>
      </c>
      <c r="BE144" s="142">
        <f>IF(N144="základní",J144,0)</f>
        <v>0</v>
      </c>
      <c r="BF144" s="142">
        <f>IF(N144="snížená",J144,0)</f>
        <v>0</v>
      </c>
      <c r="BG144" s="142">
        <f>IF(N144="zákl. přenesená",J144,0)</f>
        <v>0</v>
      </c>
      <c r="BH144" s="142">
        <f>IF(N144="sníž. přenesená",J144,0)</f>
        <v>0</v>
      </c>
      <c r="BI144" s="142">
        <f>IF(N144="nulová",J144,0)</f>
        <v>0</v>
      </c>
      <c r="BJ144" s="16" t="s">
        <v>77</v>
      </c>
      <c r="BK144" s="142">
        <f>ROUND(I144*H144,2)</f>
        <v>0</v>
      </c>
      <c r="BL144" s="16" t="s">
        <v>190</v>
      </c>
      <c r="BM144" s="141" t="s">
        <v>4611</v>
      </c>
    </row>
    <row r="145" spans="2:51" s="12" customFormat="1" ht="22.5">
      <c r="B145" s="147"/>
      <c r="D145" s="148" t="s">
        <v>194</v>
      </c>
      <c r="E145" s="149" t="s">
        <v>19</v>
      </c>
      <c r="F145" s="150" t="s">
        <v>4612</v>
      </c>
      <c r="H145" s="151">
        <v>93.45</v>
      </c>
      <c r="I145" s="152"/>
      <c r="L145" s="147"/>
      <c r="M145" s="153"/>
      <c r="T145" s="154"/>
      <c r="AT145" s="149" t="s">
        <v>194</v>
      </c>
      <c r="AU145" s="149" t="s">
        <v>79</v>
      </c>
      <c r="AV145" s="12" t="s">
        <v>79</v>
      </c>
      <c r="AW145" s="12" t="s">
        <v>31</v>
      </c>
      <c r="AX145" s="12" t="s">
        <v>70</v>
      </c>
      <c r="AY145" s="149" t="s">
        <v>182</v>
      </c>
    </row>
    <row r="146" spans="2:51" s="13" customFormat="1" ht="11.25">
      <c r="B146" s="155"/>
      <c r="D146" s="148" t="s">
        <v>194</v>
      </c>
      <c r="E146" s="156" t="s">
        <v>4537</v>
      </c>
      <c r="F146" s="157" t="s">
        <v>199</v>
      </c>
      <c r="H146" s="158">
        <v>93.45</v>
      </c>
      <c r="I146" s="159"/>
      <c r="L146" s="155"/>
      <c r="M146" s="160"/>
      <c r="T146" s="161"/>
      <c r="AT146" s="156" t="s">
        <v>194</v>
      </c>
      <c r="AU146" s="156" t="s">
        <v>79</v>
      </c>
      <c r="AV146" s="13" t="s">
        <v>190</v>
      </c>
      <c r="AW146" s="13" t="s">
        <v>31</v>
      </c>
      <c r="AX146" s="13" t="s">
        <v>77</v>
      </c>
      <c r="AY146" s="156" t="s">
        <v>182</v>
      </c>
    </row>
    <row r="147" spans="2:65" s="1" customFormat="1" ht="16.5" customHeight="1">
      <c r="B147" s="31"/>
      <c r="C147" s="165" t="s">
        <v>333</v>
      </c>
      <c r="D147" s="165" t="s">
        <v>277</v>
      </c>
      <c r="E147" s="166" t="s">
        <v>4613</v>
      </c>
      <c r="F147" s="167" t="s">
        <v>4614</v>
      </c>
      <c r="G147" s="168" t="s">
        <v>202</v>
      </c>
      <c r="H147" s="169">
        <v>135.503</v>
      </c>
      <c r="I147" s="170"/>
      <c r="J147" s="171">
        <f>ROUND(I147*H147,2)</f>
        <v>0</v>
      </c>
      <c r="K147" s="167" t="s">
        <v>302</v>
      </c>
      <c r="L147" s="172"/>
      <c r="M147" s="173" t="s">
        <v>19</v>
      </c>
      <c r="N147" s="174" t="s">
        <v>41</v>
      </c>
      <c r="P147" s="139">
        <f>O147*H147</f>
        <v>0</v>
      </c>
      <c r="Q147" s="139">
        <v>1</v>
      </c>
      <c r="R147" s="139">
        <f>Q147*H147</f>
        <v>135.503</v>
      </c>
      <c r="S147" s="139">
        <v>0</v>
      </c>
      <c r="T147" s="140">
        <f>S147*H147</f>
        <v>0</v>
      </c>
      <c r="AR147" s="141" t="s">
        <v>233</v>
      </c>
      <c r="AT147" s="141" t="s">
        <v>277</v>
      </c>
      <c r="AU147" s="141" t="s">
        <v>79</v>
      </c>
      <c r="AY147" s="16" t="s">
        <v>182</v>
      </c>
      <c r="BE147" s="142">
        <f>IF(N147="základní",J147,0)</f>
        <v>0</v>
      </c>
      <c r="BF147" s="142">
        <f>IF(N147="snížená",J147,0)</f>
        <v>0</v>
      </c>
      <c r="BG147" s="142">
        <f>IF(N147="zákl. přenesená",J147,0)</f>
        <v>0</v>
      </c>
      <c r="BH147" s="142">
        <f>IF(N147="sníž. přenesená",J147,0)</f>
        <v>0</v>
      </c>
      <c r="BI147" s="142">
        <f>IF(N147="nulová",J147,0)</f>
        <v>0</v>
      </c>
      <c r="BJ147" s="16" t="s">
        <v>77</v>
      </c>
      <c r="BK147" s="142">
        <f>ROUND(I147*H147,2)</f>
        <v>0</v>
      </c>
      <c r="BL147" s="16" t="s">
        <v>190</v>
      </c>
      <c r="BM147" s="141" t="s">
        <v>4615</v>
      </c>
    </row>
    <row r="148" spans="2:51" s="12" customFormat="1" ht="11.25">
      <c r="B148" s="147"/>
      <c r="D148" s="148" t="s">
        <v>194</v>
      </c>
      <c r="F148" s="150" t="s">
        <v>4616</v>
      </c>
      <c r="H148" s="151">
        <v>135.503</v>
      </c>
      <c r="I148" s="152"/>
      <c r="L148" s="147"/>
      <c r="M148" s="153"/>
      <c r="T148" s="154"/>
      <c r="AT148" s="149" t="s">
        <v>194</v>
      </c>
      <c r="AU148" s="149" t="s">
        <v>79</v>
      </c>
      <c r="AV148" s="12" t="s">
        <v>79</v>
      </c>
      <c r="AW148" s="12" t="s">
        <v>4</v>
      </c>
      <c r="AX148" s="12" t="s">
        <v>77</v>
      </c>
      <c r="AY148" s="149" t="s">
        <v>182</v>
      </c>
    </row>
    <row r="149" spans="2:63" s="11" customFormat="1" ht="22.9" customHeight="1">
      <c r="B149" s="118"/>
      <c r="D149" s="119" t="s">
        <v>69</v>
      </c>
      <c r="E149" s="128" t="s">
        <v>79</v>
      </c>
      <c r="F149" s="128" t="s">
        <v>450</v>
      </c>
      <c r="I149" s="121"/>
      <c r="J149" s="129">
        <f>BK149</f>
        <v>0</v>
      </c>
      <c r="L149" s="118"/>
      <c r="M149" s="123"/>
      <c r="P149" s="124">
        <f>P150</f>
        <v>0</v>
      </c>
      <c r="R149" s="124">
        <f>R150</f>
        <v>2.25634</v>
      </c>
      <c r="T149" s="125">
        <f>T150</f>
        <v>0</v>
      </c>
      <c r="AR149" s="119" t="s">
        <v>77</v>
      </c>
      <c r="AT149" s="126" t="s">
        <v>69</v>
      </c>
      <c r="AU149" s="126" t="s">
        <v>77</v>
      </c>
      <c r="AY149" s="119" t="s">
        <v>182</v>
      </c>
      <c r="BK149" s="127">
        <f>BK150</f>
        <v>0</v>
      </c>
    </row>
    <row r="150" spans="2:65" s="1" customFormat="1" ht="16.5" customHeight="1">
      <c r="B150" s="31"/>
      <c r="C150" s="130" t="s">
        <v>8</v>
      </c>
      <c r="D150" s="130" t="s">
        <v>185</v>
      </c>
      <c r="E150" s="131" t="s">
        <v>4617</v>
      </c>
      <c r="F150" s="132" t="s">
        <v>4618</v>
      </c>
      <c r="G150" s="133" t="s">
        <v>286</v>
      </c>
      <c r="H150" s="134">
        <v>1</v>
      </c>
      <c r="I150" s="135"/>
      <c r="J150" s="136">
        <f>ROUND(I150*H150,2)</f>
        <v>0</v>
      </c>
      <c r="K150" s="132" t="s">
        <v>287</v>
      </c>
      <c r="L150" s="31"/>
      <c r="M150" s="137" t="s">
        <v>19</v>
      </c>
      <c r="N150" s="138" t="s">
        <v>41</v>
      </c>
      <c r="P150" s="139">
        <f>O150*H150</f>
        <v>0</v>
      </c>
      <c r="Q150" s="139">
        <v>2.25634</v>
      </c>
      <c r="R150" s="139">
        <f>Q150*H150</f>
        <v>2.25634</v>
      </c>
      <c r="S150" s="139">
        <v>0</v>
      </c>
      <c r="T150" s="140">
        <f>S150*H150</f>
        <v>0</v>
      </c>
      <c r="AR150" s="141" t="s">
        <v>190</v>
      </c>
      <c r="AT150" s="141" t="s">
        <v>185</v>
      </c>
      <c r="AU150" s="141" t="s">
        <v>79</v>
      </c>
      <c r="AY150" s="16" t="s">
        <v>182</v>
      </c>
      <c r="BE150" s="142">
        <f>IF(N150="základní",J150,0)</f>
        <v>0</v>
      </c>
      <c r="BF150" s="142">
        <f>IF(N150="snížená",J150,0)</f>
        <v>0</v>
      </c>
      <c r="BG150" s="142">
        <f>IF(N150="zákl. přenesená",J150,0)</f>
        <v>0</v>
      </c>
      <c r="BH150" s="142">
        <f>IF(N150="sníž. přenesená",J150,0)</f>
        <v>0</v>
      </c>
      <c r="BI150" s="142">
        <f>IF(N150="nulová",J150,0)</f>
        <v>0</v>
      </c>
      <c r="BJ150" s="16" t="s">
        <v>77</v>
      </c>
      <c r="BK150" s="142">
        <f>ROUND(I150*H150,2)</f>
        <v>0</v>
      </c>
      <c r="BL150" s="16" t="s">
        <v>190</v>
      </c>
      <c r="BM150" s="141" t="s">
        <v>4619</v>
      </c>
    </row>
    <row r="151" spans="2:63" s="11" customFormat="1" ht="22.9" customHeight="1">
      <c r="B151" s="118"/>
      <c r="D151" s="119" t="s">
        <v>69</v>
      </c>
      <c r="E151" s="128" t="s">
        <v>118</v>
      </c>
      <c r="F151" s="128" t="s">
        <v>247</v>
      </c>
      <c r="I151" s="121"/>
      <c r="J151" s="129">
        <f>BK151</f>
        <v>0</v>
      </c>
      <c r="L151" s="118"/>
      <c r="M151" s="123"/>
      <c r="P151" s="124">
        <f>SUM(P152:P153)</f>
        <v>0</v>
      </c>
      <c r="R151" s="124">
        <f>SUM(R152:R153)</f>
        <v>0</v>
      </c>
      <c r="T151" s="125">
        <f>SUM(T152:T153)</f>
        <v>0</v>
      </c>
      <c r="AR151" s="119" t="s">
        <v>77</v>
      </c>
      <c r="AT151" s="126" t="s">
        <v>69</v>
      </c>
      <c r="AU151" s="126" t="s">
        <v>77</v>
      </c>
      <c r="AY151" s="119" t="s">
        <v>182</v>
      </c>
      <c r="BK151" s="127">
        <f>SUM(BK152:BK153)</f>
        <v>0</v>
      </c>
    </row>
    <row r="152" spans="2:65" s="1" customFormat="1" ht="16.5" customHeight="1">
      <c r="B152" s="31"/>
      <c r="C152" s="130" t="s">
        <v>336</v>
      </c>
      <c r="D152" s="130" t="s">
        <v>185</v>
      </c>
      <c r="E152" s="131" t="s">
        <v>4620</v>
      </c>
      <c r="F152" s="132" t="s">
        <v>4621</v>
      </c>
      <c r="G152" s="133" t="s">
        <v>292</v>
      </c>
      <c r="H152" s="134">
        <v>26</v>
      </c>
      <c r="I152" s="135"/>
      <c r="J152" s="136">
        <f>ROUND(I152*H152,2)</f>
        <v>0</v>
      </c>
      <c r="K152" s="132" t="s">
        <v>302</v>
      </c>
      <c r="L152" s="31"/>
      <c r="M152" s="137" t="s">
        <v>19</v>
      </c>
      <c r="N152" s="138" t="s">
        <v>41</v>
      </c>
      <c r="P152" s="139">
        <f>O152*H152</f>
        <v>0</v>
      </c>
      <c r="Q152" s="139">
        <v>0</v>
      </c>
      <c r="R152" s="139">
        <f>Q152*H152</f>
        <v>0</v>
      </c>
      <c r="S152" s="139">
        <v>0</v>
      </c>
      <c r="T152" s="140">
        <f>S152*H152</f>
        <v>0</v>
      </c>
      <c r="AR152" s="141" t="s">
        <v>190</v>
      </c>
      <c r="AT152" s="141" t="s">
        <v>185</v>
      </c>
      <c r="AU152" s="141" t="s">
        <v>79</v>
      </c>
      <c r="AY152" s="16" t="s">
        <v>182</v>
      </c>
      <c r="BE152" s="142">
        <f>IF(N152="základní",J152,0)</f>
        <v>0</v>
      </c>
      <c r="BF152" s="142">
        <f>IF(N152="snížená",J152,0)</f>
        <v>0</v>
      </c>
      <c r="BG152" s="142">
        <f>IF(N152="zákl. přenesená",J152,0)</f>
        <v>0</v>
      </c>
      <c r="BH152" s="142">
        <f>IF(N152="sníž. přenesená",J152,0)</f>
        <v>0</v>
      </c>
      <c r="BI152" s="142">
        <f>IF(N152="nulová",J152,0)</f>
        <v>0</v>
      </c>
      <c r="BJ152" s="16" t="s">
        <v>77</v>
      </c>
      <c r="BK152" s="142">
        <f>ROUND(I152*H152,2)</f>
        <v>0</v>
      </c>
      <c r="BL152" s="16" t="s">
        <v>190</v>
      </c>
      <c r="BM152" s="141" t="s">
        <v>4622</v>
      </c>
    </row>
    <row r="153" spans="2:47" s="1" customFormat="1" ht="11.25">
      <c r="B153" s="31"/>
      <c r="D153" s="143" t="s">
        <v>192</v>
      </c>
      <c r="F153" s="144" t="s">
        <v>4623</v>
      </c>
      <c r="I153" s="145"/>
      <c r="L153" s="31"/>
      <c r="M153" s="146"/>
      <c r="T153" s="52"/>
      <c r="AT153" s="16" t="s">
        <v>192</v>
      </c>
      <c r="AU153" s="16" t="s">
        <v>79</v>
      </c>
    </row>
    <row r="154" spans="2:63" s="11" customFormat="1" ht="22.9" customHeight="1">
      <c r="B154" s="118"/>
      <c r="D154" s="119" t="s">
        <v>69</v>
      </c>
      <c r="E154" s="128" t="s">
        <v>217</v>
      </c>
      <c r="F154" s="128" t="s">
        <v>1523</v>
      </c>
      <c r="I154" s="121"/>
      <c r="J154" s="129">
        <f>BK154</f>
        <v>0</v>
      </c>
      <c r="L154" s="118"/>
      <c r="M154" s="123"/>
      <c r="P154" s="124">
        <f>SUM(P155:P159)</f>
        <v>0</v>
      </c>
      <c r="R154" s="124">
        <f>SUM(R155:R159)</f>
        <v>46.347015</v>
      </c>
      <c r="T154" s="125">
        <f>SUM(T155:T159)</f>
        <v>0</v>
      </c>
      <c r="AR154" s="119" t="s">
        <v>77</v>
      </c>
      <c r="AT154" s="126" t="s">
        <v>69</v>
      </c>
      <c r="AU154" s="126" t="s">
        <v>77</v>
      </c>
      <c r="AY154" s="119" t="s">
        <v>182</v>
      </c>
      <c r="BK154" s="127">
        <f>SUM(BK155:BK159)</f>
        <v>0</v>
      </c>
    </row>
    <row r="155" spans="2:65" s="1" customFormat="1" ht="24.2" customHeight="1">
      <c r="B155" s="31"/>
      <c r="C155" s="130" t="s">
        <v>350</v>
      </c>
      <c r="D155" s="130" t="s">
        <v>185</v>
      </c>
      <c r="E155" s="131" t="s">
        <v>4624</v>
      </c>
      <c r="F155" s="132" t="s">
        <v>4625</v>
      </c>
      <c r="G155" s="133" t="s">
        <v>207</v>
      </c>
      <c r="H155" s="134">
        <v>66.3</v>
      </c>
      <c r="I155" s="135"/>
      <c r="J155" s="136">
        <f>ROUND(I155*H155,2)</f>
        <v>0</v>
      </c>
      <c r="K155" s="132" t="s">
        <v>1516</v>
      </c>
      <c r="L155" s="31"/>
      <c r="M155" s="137" t="s">
        <v>19</v>
      </c>
      <c r="N155" s="138" t="s">
        <v>41</v>
      </c>
      <c r="P155" s="139">
        <f>O155*H155</f>
        <v>0</v>
      </c>
      <c r="Q155" s="139">
        <v>0.378</v>
      </c>
      <c r="R155" s="139">
        <f>Q155*H155</f>
        <v>25.0614</v>
      </c>
      <c r="S155" s="139">
        <v>0</v>
      </c>
      <c r="T155" s="140">
        <f>S155*H155</f>
        <v>0</v>
      </c>
      <c r="AR155" s="141" t="s">
        <v>190</v>
      </c>
      <c r="AT155" s="141" t="s">
        <v>185</v>
      </c>
      <c r="AU155" s="141" t="s">
        <v>79</v>
      </c>
      <c r="AY155" s="16" t="s">
        <v>182</v>
      </c>
      <c r="BE155" s="142">
        <f>IF(N155="základní",J155,0)</f>
        <v>0</v>
      </c>
      <c r="BF155" s="142">
        <f>IF(N155="snížená",J155,0)</f>
        <v>0</v>
      </c>
      <c r="BG155" s="142">
        <f>IF(N155="zákl. přenesená",J155,0)</f>
        <v>0</v>
      </c>
      <c r="BH155" s="142">
        <f>IF(N155="sníž. přenesená",J155,0)</f>
        <v>0</v>
      </c>
      <c r="BI155" s="142">
        <f>IF(N155="nulová",J155,0)</f>
        <v>0</v>
      </c>
      <c r="BJ155" s="16" t="s">
        <v>77</v>
      </c>
      <c r="BK155" s="142">
        <f>ROUND(I155*H155,2)</f>
        <v>0</v>
      </c>
      <c r="BL155" s="16" t="s">
        <v>190</v>
      </c>
      <c r="BM155" s="141" t="s">
        <v>4626</v>
      </c>
    </row>
    <row r="156" spans="2:65" s="1" customFormat="1" ht="49.15" customHeight="1">
      <c r="B156" s="31"/>
      <c r="C156" s="130" t="s">
        <v>355</v>
      </c>
      <c r="D156" s="130" t="s">
        <v>185</v>
      </c>
      <c r="E156" s="131" t="s">
        <v>4627</v>
      </c>
      <c r="F156" s="132" t="s">
        <v>4628</v>
      </c>
      <c r="G156" s="133" t="s">
        <v>207</v>
      </c>
      <c r="H156" s="134">
        <v>66.3</v>
      </c>
      <c r="I156" s="135"/>
      <c r="J156" s="136">
        <f>ROUND(I156*H156,2)</f>
        <v>0</v>
      </c>
      <c r="K156" s="132" t="s">
        <v>1516</v>
      </c>
      <c r="L156" s="31"/>
      <c r="M156" s="137" t="s">
        <v>19</v>
      </c>
      <c r="N156" s="138" t="s">
        <v>41</v>
      </c>
      <c r="P156" s="139">
        <f>O156*H156</f>
        <v>0</v>
      </c>
      <c r="Q156" s="139">
        <v>0.211</v>
      </c>
      <c r="R156" s="139">
        <f>Q156*H156</f>
        <v>13.989299999999998</v>
      </c>
      <c r="S156" s="139">
        <v>0</v>
      </c>
      <c r="T156" s="140">
        <f>S156*H156</f>
        <v>0</v>
      </c>
      <c r="AR156" s="141" t="s">
        <v>190</v>
      </c>
      <c r="AT156" s="141" t="s">
        <v>185</v>
      </c>
      <c r="AU156" s="141" t="s">
        <v>79</v>
      </c>
      <c r="AY156" s="16" t="s">
        <v>182</v>
      </c>
      <c r="BE156" s="142">
        <f>IF(N156="základní",J156,0)</f>
        <v>0</v>
      </c>
      <c r="BF156" s="142">
        <f>IF(N156="snížená",J156,0)</f>
        <v>0</v>
      </c>
      <c r="BG156" s="142">
        <f>IF(N156="zákl. přenesená",J156,0)</f>
        <v>0</v>
      </c>
      <c r="BH156" s="142">
        <f>IF(N156="sníž. přenesená",J156,0)</f>
        <v>0</v>
      </c>
      <c r="BI156" s="142">
        <f>IF(N156="nulová",J156,0)</f>
        <v>0</v>
      </c>
      <c r="BJ156" s="16" t="s">
        <v>77</v>
      </c>
      <c r="BK156" s="142">
        <f>ROUND(I156*H156,2)</f>
        <v>0</v>
      </c>
      <c r="BL156" s="16" t="s">
        <v>190</v>
      </c>
      <c r="BM156" s="141" t="s">
        <v>4629</v>
      </c>
    </row>
    <row r="157" spans="2:65" s="1" customFormat="1" ht="24.2" customHeight="1">
      <c r="B157" s="31"/>
      <c r="C157" s="130" t="s">
        <v>360</v>
      </c>
      <c r="D157" s="130" t="s">
        <v>185</v>
      </c>
      <c r="E157" s="131" t="s">
        <v>4630</v>
      </c>
      <c r="F157" s="132" t="s">
        <v>4631</v>
      </c>
      <c r="G157" s="133" t="s">
        <v>207</v>
      </c>
      <c r="H157" s="134">
        <v>66.3</v>
      </c>
      <c r="I157" s="135"/>
      <c r="J157" s="136">
        <f>ROUND(I157*H157,2)</f>
        <v>0</v>
      </c>
      <c r="K157" s="132" t="s">
        <v>1516</v>
      </c>
      <c r="L157" s="31"/>
      <c r="M157" s="137" t="s">
        <v>19</v>
      </c>
      <c r="N157" s="138" t="s">
        <v>41</v>
      </c>
      <c r="P157" s="139">
        <f>O157*H157</f>
        <v>0</v>
      </c>
      <c r="Q157" s="139">
        <v>0.00601</v>
      </c>
      <c r="R157" s="139">
        <f>Q157*H157</f>
        <v>0.39846299999999996</v>
      </c>
      <c r="S157" s="139">
        <v>0</v>
      </c>
      <c r="T157" s="140">
        <f>S157*H157</f>
        <v>0</v>
      </c>
      <c r="AR157" s="141" t="s">
        <v>190</v>
      </c>
      <c r="AT157" s="141" t="s">
        <v>185</v>
      </c>
      <c r="AU157" s="141" t="s">
        <v>79</v>
      </c>
      <c r="AY157" s="16" t="s">
        <v>182</v>
      </c>
      <c r="BE157" s="142">
        <f>IF(N157="základní",J157,0)</f>
        <v>0</v>
      </c>
      <c r="BF157" s="142">
        <f>IF(N157="snížená",J157,0)</f>
        <v>0</v>
      </c>
      <c r="BG157" s="142">
        <f>IF(N157="zákl. přenesená",J157,0)</f>
        <v>0</v>
      </c>
      <c r="BH157" s="142">
        <f>IF(N157="sníž. přenesená",J157,0)</f>
        <v>0</v>
      </c>
      <c r="BI157" s="142">
        <f>IF(N157="nulová",J157,0)</f>
        <v>0</v>
      </c>
      <c r="BJ157" s="16" t="s">
        <v>77</v>
      </c>
      <c r="BK157" s="142">
        <f>ROUND(I157*H157,2)</f>
        <v>0</v>
      </c>
      <c r="BL157" s="16" t="s">
        <v>190</v>
      </c>
      <c r="BM157" s="141" t="s">
        <v>4632</v>
      </c>
    </row>
    <row r="158" spans="2:65" s="1" customFormat="1" ht="24.2" customHeight="1">
      <c r="B158" s="31"/>
      <c r="C158" s="130" t="s">
        <v>363</v>
      </c>
      <c r="D158" s="130" t="s">
        <v>185</v>
      </c>
      <c r="E158" s="131" t="s">
        <v>4633</v>
      </c>
      <c r="F158" s="132" t="s">
        <v>4634</v>
      </c>
      <c r="G158" s="133" t="s">
        <v>207</v>
      </c>
      <c r="H158" s="134">
        <v>66.3</v>
      </c>
      <c r="I158" s="135"/>
      <c r="J158" s="136">
        <f>ROUND(I158*H158,2)</f>
        <v>0</v>
      </c>
      <c r="K158" s="132" t="s">
        <v>1516</v>
      </c>
      <c r="L158" s="31"/>
      <c r="M158" s="137" t="s">
        <v>19</v>
      </c>
      <c r="N158" s="138" t="s">
        <v>41</v>
      </c>
      <c r="P158" s="139">
        <f>O158*H158</f>
        <v>0</v>
      </c>
      <c r="Q158" s="139">
        <v>0.00031</v>
      </c>
      <c r="R158" s="139">
        <f>Q158*H158</f>
        <v>0.020553</v>
      </c>
      <c r="S158" s="139">
        <v>0</v>
      </c>
      <c r="T158" s="140">
        <f>S158*H158</f>
        <v>0</v>
      </c>
      <c r="AR158" s="141" t="s">
        <v>190</v>
      </c>
      <c r="AT158" s="141" t="s">
        <v>185</v>
      </c>
      <c r="AU158" s="141" t="s">
        <v>79</v>
      </c>
      <c r="AY158" s="16" t="s">
        <v>182</v>
      </c>
      <c r="BE158" s="142">
        <f>IF(N158="základní",J158,0)</f>
        <v>0</v>
      </c>
      <c r="BF158" s="142">
        <f>IF(N158="snížená",J158,0)</f>
        <v>0</v>
      </c>
      <c r="BG158" s="142">
        <f>IF(N158="zákl. přenesená",J158,0)</f>
        <v>0</v>
      </c>
      <c r="BH158" s="142">
        <f>IF(N158="sníž. přenesená",J158,0)</f>
        <v>0</v>
      </c>
      <c r="BI158" s="142">
        <f>IF(N158="nulová",J158,0)</f>
        <v>0</v>
      </c>
      <c r="BJ158" s="16" t="s">
        <v>77</v>
      </c>
      <c r="BK158" s="142">
        <f>ROUND(I158*H158,2)</f>
        <v>0</v>
      </c>
      <c r="BL158" s="16" t="s">
        <v>190</v>
      </c>
      <c r="BM158" s="141" t="s">
        <v>4635</v>
      </c>
    </row>
    <row r="159" spans="2:65" s="1" customFormat="1" ht="44.25" customHeight="1">
      <c r="B159" s="31"/>
      <c r="C159" s="130" t="s">
        <v>7</v>
      </c>
      <c r="D159" s="130" t="s">
        <v>185</v>
      </c>
      <c r="E159" s="131" t="s">
        <v>4636</v>
      </c>
      <c r="F159" s="132" t="s">
        <v>4637</v>
      </c>
      <c r="G159" s="133" t="s">
        <v>207</v>
      </c>
      <c r="H159" s="134">
        <v>66.3</v>
      </c>
      <c r="I159" s="135"/>
      <c r="J159" s="136">
        <f>ROUND(I159*H159,2)</f>
        <v>0</v>
      </c>
      <c r="K159" s="132" t="s">
        <v>1516</v>
      </c>
      <c r="L159" s="31"/>
      <c r="M159" s="137" t="s">
        <v>19</v>
      </c>
      <c r="N159" s="138" t="s">
        <v>41</v>
      </c>
      <c r="P159" s="139">
        <f>O159*H159</f>
        <v>0</v>
      </c>
      <c r="Q159" s="139">
        <v>0.10373</v>
      </c>
      <c r="R159" s="139">
        <f>Q159*H159</f>
        <v>6.877299</v>
      </c>
      <c r="S159" s="139">
        <v>0</v>
      </c>
      <c r="T159" s="140">
        <f>S159*H159</f>
        <v>0</v>
      </c>
      <c r="AR159" s="141" t="s">
        <v>190</v>
      </c>
      <c r="AT159" s="141" t="s">
        <v>185</v>
      </c>
      <c r="AU159" s="141" t="s">
        <v>79</v>
      </c>
      <c r="AY159" s="16" t="s">
        <v>182</v>
      </c>
      <c r="BE159" s="142">
        <f>IF(N159="základní",J159,0)</f>
        <v>0</v>
      </c>
      <c r="BF159" s="142">
        <f>IF(N159="snížená",J159,0)</f>
        <v>0</v>
      </c>
      <c r="BG159" s="142">
        <f>IF(N159="zákl. přenesená",J159,0)</f>
        <v>0</v>
      </c>
      <c r="BH159" s="142">
        <f>IF(N159="sníž. přenesená",J159,0)</f>
        <v>0</v>
      </c>
      <c r="BI159" s="142">
        <f>IF(N159="nulová",J159,0)</f>
        <v>0</v>
      </c>
      <c r="BJ159" s="16" t="s">
        <v>77</v>
      </c>
      <c r="BK159" s="142">
        <f>ROUND(I159*H159,2)</f>
        <v>0</v>
      </c>
      <c r="BL159" s="16" t="s">
        <v>190</v>
      </c>
      <c r="BM159" s="141" t="s">
        <v>4638</v>
      </c>
    </row>
    <row r="160" spans="2:63" s="11" customFormat="1" ht="22.9" customHeight="1">
      <c r="B160" s="118"/>
      <c r="D160" s="119" t="s">
        <v>69</v>
      </c>
      <c r="E160" s="128" t="s">
        <v>233</v>
      </c>
      <c r="F160" s="128" t="s">
        <v>1527</v>
      </c>
      <c r="I160" s="121"/>
      <c r="J160" s="129">
        <f>BK160</f>
        <v>0</v>
      </c>
      <c r="L160" s="118"/>
      <c r="M160" s="123"/>
      <c r="P160" s="124">
        <f>SUM(P161:P223)</f>
        <v>0</v>
      </c>
      <c r="R160" s="124">
        <f>SUM(R161:R223)</f>
        <v>1.9258238499999998</v>
      </c>
      <c r="T160" s="125">
        <f>SUM(T161:T223)</f>
        <v>0</v>
      </c>
      <c r="AR160" s="119" t="s">
        <v>77</v>
      </c>
      <c r="AT160" s="126" t="s">
        <v>69</v>
      </c>
      <c r="AU160" s="126" t="s">
        <v>77</v>
      </c>
      <c r="AY160" s="119" t="s">
        <v>182</v>
      </c>
      <c r="BK160" s="127">
        <f>SUM(BK161:BK223)</f>
        <v>0</v>
      </c>
    </row>
    <row r="161" spans="2:65" s="1" customFormat="1" ht="33" customHeight="1">
      <c r="B161" s="31"/>
      <c r="C161" s="130" t="s">
        <v>374</v>
      </c>
      <c r="D161" s="130" t="s">
        <v>185</v>
      </c>
      <c r="E161" s="131" t="s">
        <v>1528</v>
      </c>
      <c r="F161" s="132" t="s">
        <v>1529</v>
      </c>
      <c r="G161" s="133" t="s">
        <v>188</v>
      </c>
      <c r="H161" s="134">
        <v>18.69</v>
      </c>
      <c r="I161" s="135"/>
      <c r="J161" s="136">
        <f>ROUND(I161*H161,2)</f>
        <v>0</v>
      </c>
      <c r="K161" s="132" t="s">
        <v>1530</v>
      </c>
      <c r="L161" s="31"/>
      <c r="M161" s="137" t="s">
        <v>19</v>
      </c>
      <c r="N161" s="138" t="s">
        <v>41</v>
      </c>
      <c r="P161" s="139">
        <f>O161*H161</f>
        <v>0</v>
      </c>
      <c r="Q161" s="139">
        <v>0</v>
      </c>
      <c r="R161" s="139">
        <f>Q161*H161</f>
        <v>0</v>
      </c>
      <c r="S161" s="139">
        <v>0</v>
      </c>
      <c r="T161" s="140">
        <f>S161*H161</f>
        <v>0</v>
      </c>
      <c r="AR161" s="141" t="s">
        <v>190</v>
      </c>
      <c r="AT161" s="141" t="s">
        <v>185</v>
      </c>
      <c r="AU161" s="141" t="s">
        <v>79</v>
      </c>
      <c r="AY161" s="16" t="s">
        <v>182</v>
      </c>
      <c r="BE161" s="142">
        <f>IF(N161="základní",J161,0)</f>
        <v>0</v>
      </c>
      <c r="BF161" s="142">
        <f>IF(N161="snížená",J161,0)</f>
        <v>0</v>
      </c>
      <c r="BG161" s="142">
        <f>IF(N161="zákl. přenesená",J161,0)</f>
        <v>0</v>
      </c>
      <c r="BH161" s="142">
        <f>IF(N161="sníž. přenesená",J161,0)</f>
        <v>0</v>
      </c>
      <c r="BI161" s="142">
        <f>IF(N161="nulová",J161,0)</f>
        <v>0</v>
      </c>
      <c r="BJ161" s="16" t="s">
        <v>77</v>
      </c>
      <c r="BK161" s="142">
        <f>ROUND(I161*H161,2)</f>
        <v>0</v>
      </c>
      <c r="BL161" s="16" t="s">
        <v>190</v>
      </c>
      <c r="BM161" s="141" t="s">
        <v>4639</v>
      </c>
    </row>
    <row r="162" spans="2:47" s="1" customFormat="1" ht="19.5">
      <c r="B162" s="31"/>
      <c r="D162" s="148" t="s">
        <v>281</v>
      </c>
      <c r="F162" s="175" t="s">
        <v>1532</v>
      </c>
      <c r="I162" s="145"/>
      <c r="L162" s="31"/>
      <c r="M162" s="146"/>
      <c r="T162" s="52"/>
      <c r="AT162" s="16" t="s">
        <v>281</v>
      </c>
      <c r="AU162" s="16" t="s">
        <v>79</v>
      </c>
    </row>
    <row r="163" spans="2:51" s="12" customFormat="1" ht="22.5">
      <c r="B163" s="147"/>
      <c r="D163" s="148" t="s">
        <v>194</v>
      </c>
      <c r="E163" s="149" t="s">
        <v>19</v>
      </c>
      <c r="F163" s="150" t="s">
        <v>4640</v>
      </c>
      <c r="H163" s="151">
        <v>18.69</v>
      </c>
      <c r="I163" s="152"/>
      <c r="L163" s="147"/>
      <c r="M163" s="153"/>
      <c r="T163" s="154"/>
      <c r="AT163" s="149" t="s">
        <v>194</v>
      </c>
      <c r="AU163" s="149" t="s">
        <v>79</v>
      </c>
      <c r="AV163" s="12" t="s">
        <v>79</v>
      </c>
      <c r="AW163" s="12" t="s">
        <v>31</v>
      </c>
      <c r="AX163" s="12" t="s">
        <v>70</v>
      </c>
      <c r="AY163" s="149" t="s">
        <v>182</v>
      </c>
    </row>
    <row r="164" spans="2:51" s="13" customFormat="1" ht="11.25">
      <c r="B164" s="155"/>
      <c r="D164" s="148" t="s">
        <v>194</v>
      </c>
      <c r="E164" s="156" t="s">
        <v>4540</v>
      </c>
      <c r="F164" s="157" t="s">
        <v>199</v>
      </c>
      <c r="H164" s="158">
        <v>18.69</v>
      </c>
      <c r="I164" s="159"/>
      <c r="L164" s="155"/>
      <c r="M164" s="160"/>
      <c r="T164" s="161"/>
      <c r="AT164" s="156" t="s">
        <v>194</v>
      </c>
      <c r="AU164" s="156" t="s">
        <v>79</v>
      </c>
      <c r="AV164" s="13" t="s">
        <v>190</v>
      </c>
      <c r="AW164" s="13" t="s">
        <v>31</v>
      </c>
      <c r="AX164" s="13" t="s">
        <v>77</v>
      </c>
      <c r="AY164" s="156" t="s">
        <v>182</v>
      </c>
    </row>
    <row r="165" spans="2:65" s="1" customFormat="1" ht="16.5" customHeight="1">
      <c r="B165" s="31"/>
      <c r="C165" s="130" t="s">
        <v>379</v>
      </c>
      <c r="D165" s="130" t="s">
        <v>185</v>
      </c>
      <c r="E165" s="131" t="s">
        <v>4641</v>
      </c>
      <c r="F165" s="132" t="s">
        <v>4642</v>
      </c>
      <c r="G165" s="133" t="s">
        <v>292</v>
      </c>
      <c r="H165" s="134">
        <v>0.7</v>
      </c>
      <c r="I165" s="135"/>
      <c r="J165" s="136">
        <f>ROUND(I165*H165,2)</f>
        <v>0</v>
      </c>
      <c r="K165" s="132" t="s">
        <v>287</v>
      </c>
      <c r="L165" s="31"/>
      <c r="M165" s="137" t="s">
        <v>19</v>
      </c>
      <c r="N165" s="138" t="s">
        <v>41</v>
      </c>
      <c r="P165" s="139">
        <f>O165*H165</f>
        <v>0</v>
      </c>
      <c r="Q165" s="139">
        <v>0</v>
      </c>
      <c r="R165" s="139">
        <f>Q165*H165</f>
        <v>0</v>
      </c>
      <c r="S165" s="139">
        <v>0</v>
      </c>
      <c r="T165" s="140">
        <f>S165*H165</f>
        <v>0</v>
      </c>
      <c r="AR165" s="141" t="s">
        <v>190</v>
      </c>
      <c r="AT165" s="141" t="s">
        <v>185</v>
      </c>
      <c r="AU165" s="141" t="s">
        <v>79</v>
      </c>
      <c r="AY165" s="16" t="s">
        <v>182</v>
      </c>
      <c r="BE165" s="142">
        <f>IF(N165="základní",J165,0)</f>
        <v>0</v>
      </c>
      <c r="BF165" s="142">
        <f>IF(N165="snížená",J165,0)</f>
        <v>0</v>
      </c>
      <c r="BG165" s="142">
        <f>IF(N165="zákl. přenesená",J165,0)</f>
        <v>0</v>
      </c>
      <c r="BH165" s="142">
        <f>IF(N165="sníž. přenesená",J165,0)</f>
        <v>0</v>
      </c>
      <c r="BI165" s="142">
        <f>IF(N165="nulová",J165,0)</f>
        <v>0</v>
      </c>
      <c r="BJ165" s="16" t="s">
        <v>77</v>
      </c>
      <c r="BK165" s="142">
        <f>ROUND(I165*H165,2)</f>
        <v>0</v>
      </c>
      <c r="BL165" s="16" t="s">
        <v>190</v>
      </c>
      <c r="BM165" s="141" t="s">
        <v>4643</v>
      </c>
    </row>
    <row r="166" spans="2:65" s="1" customFormat="1" ht="37.9" customHeight="1">
      <c r="B166" s="31"/>
      <c r="C166" s="130" t="s">
        <v>386</v>
      </c>
      <c r="D166" s="130" t="s">
        <v>185</v>
      </c>
      <c r="E166" s="131" t="s">
        <v>4644</v>
      </c>
      <c r="F166" s="132" t="s">
        <v>4645</v>
      </c>
      <c r="G166" s="133" t="s">
        <v>292</v>
      </c>
      <c r="H166" s="134">
        <v>35</v>
      </c>
      <c r="I166" s="135"/>
      <c r="J166" s="136">
        <f>ROUND(I166*H166,2)</f>
        <v>0</v>
      </c>
      <c r="K166" s="132" t="s">
        <v>302</v>
      </c>
      <c r="L166" s="31"/>
      <c r="M166" s="137" t="s">
        <v>19</v>
      </c>
      <c r="N166" s="138" t="s">
        <v>41</v>
      </c>
      <c r="P166" s="139">
        <f>O166*H166</f>
        <v>0</v>
      </c>
      <c r="Q166" s="139">
        <v>0</v>
      </c>
      <c r="R166" s="139">
        <f>Q166*H166</f>
        <v>0</v>
      </c>
      <c r="S166" s="139">
        <v>0</v>
      </c>
      <c r="T166" s="140">
        <f>S166*H166</f>
        <v>0</v>
      </c>
      <c r="AR166" s="141" t="s">
        <v>190</v>
      </c>
      <c r="AT166" s="141" t="s">
        <v>185</v>
      </c>
      <c r="AU166" s="141" t="s">
        <v>79</v>
      </c>
      <c r="AY166" s="16" t="s">
        <v>182</v>
      </c>
      <c r="BE166" s="142">
        <f>IF(N166="základní",J166,0)</f>
        <v>0</v>
      </c>
      <c r="BF166" s="142">
        <f>IF(N166="snížená",J166,0)</f>
        <v>0</v>
      </c>
      <c r="BG166" s="142">
        <f>IF(N166="zákl. přenesená",J166,0)</f>
        <v>0</v>
      </c>
      <c r="BH166" s="142">
        <f>IF(N166="sníž. přenesená",J166,0)</f>
        <v>0</v>
      </c>
      <c r="BI166" s="142">
        <f>IF(N166="nulová",J166,0)</f>
        <v>0</v>
      </c>
      <c r="BJ166" s="16" t="s">
        <v>77</v>
      </c>
      <c r="BK166" s="142">
        <f>ROUND(I166*H166,2)</f>
        <v>0</v>
      </c>
      <c r="BL166" s="16" t="s">
        <v>190</v>
      </c>
      <c r="BM166" s="141" t="s">
        <v>4646</v>
      </c>
    </row>
    <row r="167" spans="2:47" s="1" customFormat="1" ht="11.25">
      <c r="B167" s="31"/>
      <c r="D167" s="143" t="s">
        <v>192</v>
      </c>
      <c r="F167" s="144" t="s">
        <v>4647</v>
      </c>
      <c r="I167" s="145"/>
      <c r="L167" s="31"/>
      <c r="M167" s="146"/>
      <c r="T167" s="52"/>
      <c r="AT167" s="16" t="s">
        <v>192</v>
      </c>
      <c r="AU167" s="16" t="s">
        <v>79</v>
      </c>
    </row>
    <row r="168" spans="2:65" s="1" customFormat="1" ht="24.2" customHeight="1">
      <c r="B168" s="31"/>
      <c r="C168" s="165" t="s">
        <v>390</v>
      </c>
      <c r="D168" s="165" t="s">
        <v>277</v>
      </c>
      <c r="E168" s="166" t="s">
        <v>4648</v>
      </c>
      <c r="F168" s="167" t="s">
        <v>4649</v>
      </c>
      <c r="G168" s="168" t="s">
        <v>292</v>
      </c>
      <c r="H168" s="169">
        <v>35.525</v>
      </c>
      <c r="I168" s="170"/>
      <c r="J168" s="171">
        <f>ROUND(I168*H168,2)</f>
        <v>0</v>
      </c>
      <c r="K168" s="167" t="s">
        <v>302</v>
      </c>
      <c r="L168" s="172"/>
      <c r="M168" s="173" t="s">
        <v>19</v>
      </c>
      <c r="N168" s="174" t="s">
        <v>41</v>
      </c>
      <c r="P168" s="139">
        <f>O168*H168</f>
        <v>0</v>
      </c>
      <c r="Q168" s="139">
        <v>0.00106</v>
      </c>
      <c r="R168" s="139">
        <f>Q168*H168</f>
        <v>0.037656499999999996</v>
      </c>
      <c r="S168" s="139">
        <v>0</v>
      </c>
      <c r="T168" s="140">
        <f>S168*H168</f>
        <v>0</v>
      </c>
      <c r="AR168" s="141" t="s">
        <v>233</v>
      </c>
      <c r="AT168" s="141" t="s">
        <v>277</v>
      </c>
      <c r="AU168" s="141" t="s">
        <v>79</v>
      </c>
      <c r="AY168" s="16" t="s">
        <v>182</v>
      </c>
      <c r="BE168" s="142">
        <f>IF(N168="základní",J168,0)</f>
        <v>0</v>
      </c>
      <c r="BF168" s="142">
        <f>IF(N168="snížená",J168,0)</f>
        <v>0</v>
      </c>
      <c r="BG168" s="142">
        <f>IF(N168="zákl. přenesená",J168,0)</f>
        <v>0</v>
      </c>
      <c r="BH168" s="142">
        <f>IF(N168="sníž. přenesená",J168,0)</f>
        <v>0</v>
      </c>
      <c r="BI168" s="142">
        <f>IF(N168="nulová",J168,0)</f>
        <v>0</v>
      </c>
      <c r="BJ168" s="16" t="s">
        <v>77</v>
      </c>
      <c r="BK168" s="142">
        <f>ROUND(I168*H168,2)</f>
        <v>0</v>
      </c>
      <c r="BL168" s="16" t="s">
        <v>190</v>
      </c>
      <c r="BM168" s="141" t="s">
        <v>4650</v>
      </c>
    </row>
    <row r="169" spans="2:51" s="12" customFormat="1" ht="11.25">
      <c r="B169" s="147"/>
      <c r="D169" s="148" t="s">
        <v>194</v>
      </c>
      <c r="F169" s="150" t="s">
        <v>1605</v>
      </c>
      <c r="H169" s="151">
        <v>35.525</v>
      </c>
      <c r="I169" s="152"/>
      <c r="L169" s="147"/>
      <c r="M169" s="153"/>
      <c r="T169" s="154"/>
      <c r="AT169" s="149" t="s">
        <v>194</v>
      </c>
      <c r="AU169" s="149" t="s">
        <v>79</v>
      </c>
      <c r="AV169" s="12" t="s">
        <v>79</v>
      </c>
      <c r="AW169" s="12" t="s">
        <v>4</v>
      </c>
      <c r="AX169" s="12" t="s">
        <v>77</v>
      </c>
      <c r="AY169" s="149" t="s">
        <v>182</v>
      </c>
    </row>
    <row r="170" spans="2:65" s="1" customFormat="1" ht="33" customHeight="1">
      <c r="B170" s="31"/>
      <c r="C170" s="130" t="s">
        <v>401</v>
      </c>
      <c r="D170" s="130" t="s">
        <v>185</v>
      </c>
      <c r="E170" s="131" t="s">
        <v>1539</v>
      </c>
      <c r="F170" s="132" t="s">
        <v>1540</v>
      </c>
      <c r="G170" s="133" t="s">
        <v>292</v>
      </c>
      <c r="H170" s="134">
        <v>24</v>
      </c>
      <c r="I170" s="135"/>
      <c r="J170" s="136">
        <f>ROUND(I170*H170,2)</f>
        <v>0</v>
      </c>
      <c r="K170" s="132" t="s">
        <v>302</v>
      </c>
      <c r="L170" s="31"/>
      <c r="M170" s="137" t="s">
        <v>19</v>
      </c>
      <c r="N170" s="138" t="s">
        <v>41</v>
      </c>
      <c r="P170" s="139">
        <f>O170*H170</f>
        <v>0</v>
      </c>
      <c r="Q170" s="139">
        <v>1E-05</v>
      </c>
      <c r="R170" s="139">
        <f>Q170*H170</f>
        <v>0.00024000000000000003</v>
      </c>
      <c r="S170" s="139">
        <v>0</v>
      </c>
      <c r="T170" s="140">
        <f>S170*H170</f>
        <v>0</v>
      </c>
      <c r="AR170" s="141" t="s">
        <v>190</v>
      </c>
      <c r="AT170" s="141" t="s">
        <v>185</v>
      </c>
      <c r="AU170" s="141" t="s">
        <v>79</v>
      </c>
      <c r="AY170" s="16" t="s">
        <v>182</v>
      </c>
      <c r="BE170" s="142">
        <f>IF(N170="základní",J170,0)</f>
        <v>0</v>
      </c>
      <c r="BF170" s="142">
        <f>IF(N170="snížená",J170,0)</f>
        <v>0</v>
      </c>
      <c r="BG170" s="142">
        <f>IF(N170="zákl. přenesená",J170,0)</f>
        <v>0</v>
      </c>
      <c r="BH170" s="142">
        <f>IF(N170="sníž. přenesená",J170,0)</f>
        <v>0</v>
      </c>
      <c r="BI170" s="142">
        <f>IF(N170="nulová",J170,0)</f>
        <v>0</v>
      </c>
      <c r="BJ170" s="16" t="s">
        <v>77</v>
      </c>
      <c r="BK170" s="142">
        <f>ROUND(I170*H170,2)</f>
        <v>0</v>
      </c>
      <c r="BL170" s="16" t="s">
        <v>190</v>
      </c>
      <c r="BM170" s="141" t="s">
        <v>4651</v>
      </c>
    </row>
    <row r="171" spans="2:47" s="1" customFormat="1" ht="11.25">
      <c r="B171" s="31"/>
      <c r="D171" s="143" t="s">
        <v>192</v>
      </c>
      <c r="F171" s="144" t="s">
        <v>4652</v>
      </c>
      <c r="I171" s="145"/>
      <c r="L171" s="31"/>
      <c r="M171" s="146"/>
      <c r="T171" s="52"/>
      <c r="AT171" s="16" t="s">
        <v>192</v>
      </c>
      <c r="AU171" s="16" t="s">
        <v>79</v>
      </c>
    </row>
    <row r="172" spans="2:65" s="1" customFormat="1" ht="21.75" customHeight="1">
      <c r="B172" s="31"/>
      <c r="C172" s="165" t="s">
        <v>405</v>
      </c>
      <c r="D172" s="165" t="s">
        <v>277</v>
      </c>
      <c r="E172" s="166" t="s">
        <v>4653</v>
      </c>
      <c r="F172" s="167" t="s">
        <v>4654</v>
      </c>
      <c r="G172" s="168" t="s">
        <v>292</v>
      </c>
      <c r="H172" s="169">
        <v>24.36</v>
      </c>
      <c r="I172" s="170"/>
      <c r="J172" s="171">
        <f>ROUND(I172*H172,2)</f>
        <v>0</v>
      </c>
      <c r="K172" s="167" t="s">
        <v>302</v>
      </c>
      <c r="L172" s="172"/>
      <c r="M172" s="173" t="s">
        <v>19</v>
      </c>
      <c r="N172" s="174" t="s">
        <v>41</v>
      </c>
      <c r="P172" s="139">
        <f>O172*H172</f>
        <v>0</v>
      </c>
      <c r="Q172" s="139">
        <v>0.00163</v>
      </c>
      <c r="R172" s="139">
        <f>Q172*H172</f>
        <v>0.0397068</v>
      </c>
      <c r="S172" s="139">
        <v>0</v>
      </c>
      <c r="T172" s="140">
        <f>S172*H172</f>
        <v>0</v>
      </c>
      <c r="AR172" s="141" t="s">
        <v>233</v>
      </c>
      <c r="AT172" s="141" t="s">
        <v>277</v>
      </c>
      <c r="AU172" s="141" t="s">
        <v>79</v>
      </c>
      <c r="AY172" s="16" t="s">
        <v>182</v>
      </c>
      <c r="BE172" s="142">
        <f>IF(N172="základní",J172,0)</f>
        <v>0</v>
      </c>
      <c r="BF172" s="142">
        <f>IF(N172="snížená",J172,0)</f>
        <v>0</v>
      </c>
      <c r="BG172" s="142">
        <f>IF(N172="zákl. přenesená",J172,0)</f>
        <v>0</v>
      </c>
      <c r="BH172" s="142">
        <f>IF(N172="sníž. přenesená",J172,0)</f>
        <v>0</v>
      </c>
      <c r="BI172" s="142">
        <f>IF(N172="nulová",J172,0)</f>
        <v>0</v>
      </c>
      <c r="BJ172" s="16" t="s">
        <v>77</v>
      </c>
      <c r="BK172" s="142">
        <f>ROUND(I172*H172,2)</f>
        <v>0</v>
      </c>
      <c r="BL172" s="16" t="s">
        <v>190</v>
      </c>
      <c r="BM172" s="141" t="s">
        <v>4655</v>
      </c>
    </row>
    <row r="173" spans="2:51" s="12" customFormat="1" ht="11.25">
      <c r="B173" s="147"/>
      <c r="D173" s="148" t="s">
        <v>194</v>
      </c>
      <c r="F173" s="150" t="s">
        <v>4656</v>
      </c>
      <c r="H173" s="151">
        <v>24.36</v>
      </c>
      <c r="I173" s="152"/>
      <c r="L173" s="147"/>
      <c r="M173" s="153"/>
      <c r="T173" s="154"/>
      <c r="AT173" s="149" t="s">
        <v>194</v>
      </c>
      <c r="AU173" s="149" t="s">
        <v>79</v>
      </c>
      <c r="AV173" s="12" t="s">
        <v>79</v>
      </c>
      <c r="AW173" s="12" t="s">
        <v>4</v>
      </c>
      <c r="AX173" s="12" t="s">
        <v>77</v>
      </c>
      <c r="AY173" s="149" t="s">
        <v>182</v>
      </c>
    </row>
    <row r="174" spans="2:65" s="1" customFormat="1" ht="33" customHeight="1">
      <c r="B174" s="31"/>
      <c r="C174" s="130" t="s">
        <v>413</v>
      </c>
      <c r="D174" s="130" t="s">
        <v>185</v>
      </c>
      <c r="E174" s="131" t="s">
        <v>1581</v>
      </c>
      <c r="F174" s="132" t="s">
        <v>1582</v>
      </c>
      <c r="G174" s="133" t="s">
        <v>292</v>
      </c>
      <c r="H174" s="134">
        <v>28</v>
      </c>
      <c r="I174" s="135"/>
      <c r="J174" s="136">
        <f>ROUND(I174*H174,2)</f>
        <v>0</v>
      </c>
      <c r="K174" s="132" t="s">
        <v>302</v>
      </c>
      <c r="L174" s="31"/>
      <c r="M174" s="137" t="s">
        <v>19</v>
      </c>
      <c r="N174" s="138" t="s">
        <v>41</v>
      </c>
      <c r="P174" s="139">
        <f>O174*H174</f>
        <v>0</v>
      </c>
      <c r="Q174" s="139">
        <v>1E-05</v>
      </c>
      <c r="R174" s="139">
        <f>Q174*H174</f>
        <v>0.00028000000000000003</v>
      </c>
      <c r="S174" s="139">
        <v>0</v>
      </c>
      <c r="T174" s="140">
        <f>S174*H174</f>
        <v>0</v>
      </c>
      <c r="AR174" s="141" t="s">
        <v>190</v>
      </c>
      <c r="AT174" s="141" t="s">
        <v>185</v>
      </c>
      <c r="AU174" s="141" t="s">
        <v>79</v>
      </c>
      <c r="AY174" s="16" t="s">
        <v>182</v>
      </c>
      <c r="BE174" s="142">
        <f>IF(N174="základní",J174,0)</f>
        <v>0</v>
      </c>
      <c r="BF174" s="142">
        <f>IF(N174="snížená",J174,0)</f>
        <v>0</v>
      </c>
      <c r="BG174" s="142">
        <f>IF(N174="zákl. přenesená",J174,0)</f>
        <v>0</v>
      </c>
      <c r="BH174" s="142">
        <f>IF(N174="sníž. přenesená",J174,0)</f>
        <v>0</v>
      </c>
      <c r="BI174" s="142">
        <f>IF(N174="nulová",J174,0)</f>
        <v>0</v>
      </c>
      <c r="BJ174" s="16" t="s">
        <v>77</v>
      </c>
      <c r="BK174" s="142">
        <f>ROUND(I174*H174,2)</f>
        <v>0</v>
      </c>
      <c r="BL174" s="16" t="s">
        <v>190</v>
      </c>
      <c r="BM174" s="141" t="s">
        <v>4657</v>
      </c>
    </row>
    <row r="175" spans="2:47" s="1" customFormat="1" ht="11.25">
      <c r="B175" s="31"/>
      <c r="D175" s="143" t="s">
        <v>192</v>
      </c>
      <c r="F175" s="144" t="s">
        <v>4658</v>
      </c>
      <c r="I175" s="145"/>
      <c r="L175" s="31"/>
      <c r="M175" s="146"/>
      <c r="T175" s="52"/>
      <c r="AT175" s="16" t="s">
        <v>192</v>
      </c>
      <c r="AU175" s="16" t="s">
        <v>79</v>
      </c>
    </row>
    <row r="176" spans="2:51" s="12" customFormat="1" ht="11.25">
      <c r="B176" s="147"/>
      <c r="D176" s="148" t="s">
        <v>194</v>
      </c>
      <c r="E176" s="149" t="s">
        <v>19</v>
      </c>
      <c r="F176" s="150" t="s">
        <v>4659</v>
      </c>
      <c r="H176" s="151">
        <v>28</v>
      </c>
      <c r="I176" s="152"/>
      <c r="L176" s="147"/>
      <c r="M176" s="153"/>
      <c r="T176" s="154"/>
      <c r="AT176" s="149" t="s">
        <v>194</v>
      </c>
      <c r="AU176" s="149" t="s">
        <v>79</v>
      </c>
      <c r="AV176" s="12" t="s">
        <v>79</v>
      </c>
      <c r="AW176" s="12" t="s">
        <v>31</v>
      </c>
      <c r="AX176" s="12" t="s">
        <v>77</v>
      </c>
      <c r="AY176" s="149" t="s">
        <v>182</v>
      </c>
    </row>
    <row r="177" spans="2:65" s="1" customFormat="1" ht="21.75" customHeight="1">
      <c r="B177" s="31"/>
      <c r="C177" s="165" t="s">
        <v>415</v>
      </c>
      <c r="D177" s="165" t="s">
        <v>277</v>
      </c>
      <c r="E177" s="166" t="s">
        <v>4660</v>
      </c>
      <c r="F177" s="167" t="s">
        <v>4661</v>
      </c>
      <c r="G177" s="168" t="s">
        <v>292</v>
      </c>
      <c r="H177" s="169">
        <v>28.42</v>
      </c>
      <c r="I177" s="170"/>
      <c r="J177" s="171">
        <f>ROUND(I177*H177,2)</f>
        <v>0</v>
      </c>
      <c r="K177" s="167" t="s">
        <v>302</v>
      </c>
      <c r="L177" s="172"/>
      <c r="M177" s="173" t="s">
        <v>19</v>
      </c>
      <c r="N177" s="174" t="s">
        <v>41</v>
      </c>
      <c r="P177" s="139">
        <f>O177*H177</f>
        <v>0</v>
      </c>
      <c r="Q177" s="139">
        <v>0.0054</v>
      </c>
      <c r="R177" s="139">
        <f>Q177*H177</f>
        <v>0.15346800000000002</v>
      </c>
      <c r="S177" s="139">
        <v>0</v>
      </c>
      <c r="T177" s="140">
        <f>S177*H177</f>
        <v>0</v>
      </c>
      <c r="AR177" s="141" t="s">
        <v>233</v>
      </c>
      <c r="AT177" s="141" t="s">
        <v>277</v>
      </c>
      <c r="AU177" s="141" t="s">
        <v>79</v>
      </c>
      <c r="AY177" s="16" t="s">
        <v>182</v>
      </c>
      <c r="BE177" s="142">
        <f>IF(N177="základní",J177,0)</f>
        <v>0</v>
      </c>
      <c r="BF177" s="142">
        <f>IF(N177="snížená",J177,0)</f>
        <v>0</v>
      </c>
      <c r="BG177" s="142">
        <f>IF(N177="zákl. přenesená",J177,0)</f>
        <v>0</v>
      </c>
      <c r="BH177" s="142">
        <f>IF(N177="sníž. přenesená",J177,0)</f>
        <v>0</v>
      </c>
      <c r="BI177" s="142">
        <f>IF(N177="nulová",J177,0)</f>
        <v>0</v>
      </c>
      <c r="BJ177" s="16" t="s">
        <v>77</v>
      </c>
      <c r="BK177" s="142">
        <f>ROUND(I177*H177,2)</f>
        <v>0</v>
      </c>
      <c r="BL177" s="16" t="s">
        <v>190</v>
      </c>
      <c r="BM177" s="141" t="s">
        <v>4662</v>
      </c>
    </row>
    <row r="178" spans="2:51" s="12" customFormat="1" ht="11.25">
      <c r="B178" s="147"/>
      <c r="D178" s="148" t="s">
        <v>194</v>
      </c>
      <c r="F178" s="150" t="s">
        <v>4663</v>
      </c>
      <c r="H178" s="151">
        <v>28.42</v>
      </c>
      <c r="I178" s="152"/>
      <c r="L178" s="147"/>
      <c r="M178" s="153"/>
      <c r="T178" s="154"/>
      <c r="AT178" s="149" t="s">
        <v>194</v>
      </c>
      <c r="AU178" s="149" t="s">
        <v>79</v>
      </c>
      <c r="AV178" s="12" t="s">
        <v>79</v>
      </c>
      <c r="AW178" s="12" t="s">
        <v>4</v>
      </c>
      <c r="AX178" s="12" t="s">
        <v>77</v>
      </c>
      <c r="AY178" s="149" t="s">
        <v>182</v>
      </c>
    </row>
    <row r="179" spans="2:65" s="1" customFormat="1" ht="33" customHeight="1">
      <c r="B179" s="31"/>
      <c r="C179" s="130" t="s">
        <v>421</v>
      </c>
      <c r="D179" s="130" t="s">
        <v>185</v>
      </c>
      <c r="E179" s="131" t="s">
        <v>1599</v>
      </c>
      <c r="F179" s="132" t="s">
        <v>1600</v>
      </c>
      <c r="G179" s="133" t="s">
        <v>292</v>
      </c>
      <c r="H179" s="134">
        <v>29</v>
      </c>
      <c r="I179" s="135"/>
      <c r="J179" s="136">
        <f>ROUND(I179*H179,2)</f>
        <v>0</v>
      </c>
      <c r="K179" s="132" t="s">
        <v>302</v>
      </c>
      <c r="L179" s="31"/>
      <c r="M179" s="137" t="s">
        <v>19</v>
      </c>
      <c r="N179" s="138" t="s">
        <v>41</v>
      </c>
      <c r="P179" s="139">
        <f>O179*H179</f>
        <v>0</v>
      </c>
      <c r="Q179" s="139">
        <v>2E-05</v>
      </c>
      <c r="R179" s="139">
        <f>Q179*H179</f>
        <v>0.00058</v>
      </c>
      <c r="S179" s="139">
        <v>0</v>
      </c>
      <c r="T179" s="140">
        <f>S179*H179</f>
        <v>0</v>
      </c>
      <c r="AR179" s="141" t="s">
        <v>190</v>
      </c>
      <c r="AT179" s="141" t="s">
        <v>185</v>
      </c>
      <c r="AU179" s="141" t="s">
        <v>79</v>
      </c>
      <c r="AY179" s="16" t="s">
        <v>182</v>
      </c>
      <c r="BE179" s="142">
        <f>IF(N179="základní",J179,0)</f>
        <v>0</v>
      </c>
      <c r="BF179" s="142">
        <f>IF(N179="snížená",J179,0)</f>
        <v>0</v>
      </c>
      <c r="BG179" s="142">
        <f>IF(N179="zákl. přenesená",J179,0)</f>
        <v>0</v>
      </c>
      <c r="BH179" s="142">
        <f>IF(N179="sníž. přenesená",J179,0)</f>
        <v>0</v>
      </c>
      <c r="BI179" s="142">
        <f>IF(N179="nulová",J179,0)</f>
        <v>0</v>
      </c>
      <c r="BJ179" s="16" t="s">
        <v>77</v>
      </c>
      <c r="BK179" s="142">
        <f>ROUND(I179*H179,2)</f>
        <v>0</v>
      </c>
      <c r="BL179" s="16" t="s">
        <v>190</v>
      </c>
      <c r="BM179" s="141" t="s">
        <v>4664</v>
      </c>
    </row>
    <row r="180" spans="2:47" s="1" customFormat="1" ht="11.25">
      <c r="B180" s="31"/>
      <c r="D180" s="143" t="s">
        <v>192</v>
      </c>
      <c r="F180" s="144" t="s">
        <v>4665</v>
      </c>
      <c r="I180" s="145"/>
      <c r="L180" s="31"/>
      <c r="M180" s="146"/>
      <c r="T180" s="52"/>
      <c r="AT180" s="16" t="s">
        <v>192</v>
      </c>
      <c r="AU180" s="16" t="s">
        <v>79</v>
      </c>
    </row>
    <row r="181" spans="2:51" s="12" customFormat="1" ht="11.25">
      <c r="B181" s="147"/>
      <c r="D181" s="148" t="s">
        <v>194</v>
      </c>
      <c r="E181" s="149" t="s">
        <v>19</v>
      </c>
      <c r="F181" s="150" t="s">
        <v>4666</v>
      </c>
      <c r="H181" s="151">
        <v>29</v>
      </c>
      <c r="I181" s="152"/>
      <c r="L181" s="147"/>
      <c r="M181" s="153"/>
      <c r="T181" s="154"/>
      <c r="AT181" s="149" t="s">
        <v>194</v>
      </c>
      <c r="AU181" s="149" t="s">
        <v>79</v>
      </c>
      <c r="AV181" s="12" t="s">
        <v>79</v>
      </c>
      <c r="AW181" s="12" t="s">
        <v>31</v>
      </c>
      <c r="AX181" s="12" t="s">
        <v>77</v>
      </c>
      <c r="AY181" s="149" t="s">
        <v>182</v>
      </c>
    </row>
    <row r="182" spans="2:65" s="1" customFormat="1" ht="21.75" customHeight="1">
      <c r="B182" s="31"/>
      <c r="C182" s="165" t="s">
        <v>425</v>
      </c>
      <c r="D182" s="165" t="s">
        <v>277</v>
      </c>
      <c r="E182" s="166" t="s">
        <v>4667</v>
      </c>
      <c r="F182" s="167" t="s">
        <v>4668</v>
      </c>
      <c r="G182" s="168" t="s">
        <v>292</v>
      </c>
      <c r="H182" s="169">
        <v>29.435</v>
      </c>
      <c r="I182" s="170"/>
      <c r="J182" s="171">
        <f>ROUND(I182*H182,2)</f>
        <v>0</v>
      </c>
      <c r="K182" s="167" t="s">
        <v>302</v>
      </c>
      <c r="L182" s="172"/>
      <c r="M182" s="173" t="s">
        <v>19</v>
      </c>
      <c r="N182" s="174" t="s">
        <v>41</v>
      </c>
      <c r="P182" s="139">
        <f>O182*H182</f>
        <v>0</v>
      </c>
      <c r="Q182" s="139">
        <v>0.00733</v>
      </c>
      <c r="R182" s="139">
        <f>Q182*H182</f>
        <v>0.21575855</v>
      </c>
      <c r="S182" s="139">
        <v>0</v>
      </c>
      <c r="T182" s="140">
        <f>S182*H182</f>
        <v>0</v>
      </c>
      <c r="AR182" s="141" t="s">
        <v>233</v>
      </c>
      <c r="AT182" s="141" t="s">
        <v>277</v>
      </c>
      <c r="AU182" s="141" t="s">
        <v>79</v>
      </c>
      <c r="AY182" s="16" t="s">
        <v>182</v>
      </c>
      <c r="BE182" s="142">
        <f>IF(N182="základní",J182,0)</f>
        <v>0</v>
      </c>
      <c r="BF182" s="142">
        <f>IF(N182="snížená",J182,0)</f>
        <v>0</v>
      </c>
      <c r="BG182" s="142">
        <f>IF(N182="zákl. přenesená",J182,0)</f>
        <v>0</v>
      </c>
      <c r="BH182" s="142">
        <f>IF(N182="sníž. přenesená",J182,0)</f>
        <v>0</v>
      </c>
      <c r="BI182" s="142">
        <f>IF(N182="nulová",J182,0)</f>
        <v>0</v>
      </c>
      <c r="BJ182" s="16" t="s">
        <v>77</v>
      </c>
      <c r="BK182" s="142">
        <f>ROUND(I182*H182,2)</f>
        <v>0</v>
      </c>
      <c r="BL182" s="16" t="s">
        <v>190</v>
      </c>
      <c r="BM182" s="141" t="s">
        <v>4669</v>
      </c>
    </row>
    <row r="183" spans="2:51" s="12" customFormat="1" ht="11.25">
      <c r="B183" s="147"/>
      <c r="D183" s="148" t="s">
        <v>194</v>
      </c>
      <c r="F183" s="150" t="s">
        <v>4670</v>
      </c>
      <c r="H183" s="151">
        <v>29.435</v>
      </c>
      <c r="I183" s="152"/>
      <c r="L183" s="147"/>
      <c r="M183" s="153"/>
      <c r="T183" s="154"/>
      <c r="AT183" s="149" t="s">
        <v>194</v>
      </c>
      <c r="AU183" s="149" t="s">
        <v>79</v>
      </c>
      <c r="AV183" s="12" t="s">
        <v>79</v>
      </c>
      <c r="AW183" s="12" t="s">
        <v>4</v>
      </c>
      <c r="AX183" s="12" t="s">
        <v>77</v>
      </c>
      <c r="AY183" s="149" t="s">
        <v>182</v>
      </c>
    </row>
    <row r="184" spans="2:65" s="1" customFormat="1" ht="37.9" customHeight="1">
      <c r="B184" s="31"/>
      <c r="C184" s="130" t="s">
        <v>353</v>
      </c>
      <c r="D184" s="130" t="s">
        <v>185</v>
      </c>
      <c r="E184" s="131" t="s">
        <v>4671</v>
      </c>
      <c r="F184" s="132" t="s">
        <v>4672</v>
      </c>
      <c r="G184" s="133" t="s">
        <v>286</v>
      </c>
      <c r="H184" s="134">
        <v>5</v>
      </c>
      <c r="I184" s="135"/>
      <c r="J184" s="136">
        <f>ROUND(I184*H184,2)</f>
        <v>0</v>
      </c>
      <c r="K184" s="132" t="s">
        <v>302</v>
      </c>
      <c r="L184" s="31"/>
      <c r="M184" s="137" t="s">
        <v>19</v>
      </c>
      <c r="N184" s="138" t="s">
        <v>41</v>
      </c>
      <c r="P184" s="139">
        <f>O184*H184</f>
        <v>0</v>
      </c>
      <c r="Q184" s="139">
        <v>0</v>
      </c>
      <c r="R184" s="139">
        <f>Q184*H184</f>
        <v>0</v>
      </c>
      <c r="S184" s="139">
        <v>0</v>
      </c>
      <c r="T184" s="140">
        <f>S184*H184</f>
        <v>0</v>
      </c>
      <c r="AR184" s="141" t="s">
        <v>190</v>
      </c>
      <c r="AT184" s="141" t="s">
        <v>185</v>
      </c>
      <c r="AU184" s="141" t="s">
        <v>79</v>
      </c>
      <c r="AY184" s="16" t="s">
        <v>182</v>
      </c>
      <c r="BE184" s="142">
        <f>IF(N184="základní",J184,0)</f>
        <v>0</v>
      </c>
      <c r="BF184" s="142">
        <f>IF(N184="snížená",J184,0)</f>
        <v>0</v>
      </c>
      <c r="BG184" s="142">
        <f>IF(N184="zákl. přenesená",J184,0)</f>
        <v>0</v>
      </c>
      <c r="BH184" s="142">
        <f>IF(N184="sníž. přenesená",J184,0)</f>
        <v>0</v>
      </c>
      <c r="BI184" s="142">
        <f>IF(N184="nulová",J184,0)</f>
        <v>0</v>
      </c>
      <c r="BJ184" s="16" t="s">
        <v>77</v>
      </c>
      <c r="BK184" s="142">
        <f>ROUND(I184*H184,2)</f>
        <v>0</v>
      </c>
      <c r="BL184" s="16" t="s">
        <v>190</v>
      </c>
      <c r="BM184" s="141" t="s">
        <v>4673</v>
      </c>
    </row>
    <row r="185" spans="2:47" s="1" customFormat="1" ht="11.25">
      <c r="B185" s="31"/>
      <c r="D185" s="143" t="s">
        <v>192</v>
      </c>
      <c r="F185" s="144" t="s">
        <v>4674</v>
      </c>
      <c r="I185" s="145"/>
      <c r="L185" s="31"/>
      <c r="M185" s="146"/>
      <c r="T185" s="52"/>
      <c r="AT185" s="16" t="s">
        <v>192</v>
      </c>
      <c r="AU185" s="16" t="s">
        <v>79</v>
      </c>
    </row>
    <row r="186" spans="2:65" s="1" customFormat="1" ht="16.5" customHeight="1">
      <c r="B186" s="31"/>
      <c r="C186" s="165" t="s">
        <v>434</v>
      </c>
      <c r="D186" s="165" t="s">
        <v>277</v>
      </c>
      <c r="E186" s="166" t="s">
        <v>4675</v>
      </c>
      <c r="F186" s="167" t="s">
        <v>4676</v>
      </c>
      <c r="G186" s="168" t="s">
        <v>286</v>
      </c>
      <c r="H186" s="169">
        <v>5</v>
      </c>
      <c r="I186" s="170"/>
      <c r="J186" s="171">
        <f>ROUND(I186*H186,2)</f>
        <v>0</v>
      </c>
      <c r="K186" s="167" t="s">
        <v>302</v>
      </c>
      <c r="L186" s="172"/>
      <c r="M186" s="173" t="s">
        <v>19</v>
      </c>
      <c r="N186" s="174" t="s">
        <v>41</v>
      </c>
      <c r="P186" s="139">
        <f>O186*H186</f>
        <v>0</v>
      </c>
      <c r="Q186" s="139">
        <v>0.00032</v>
      </c>
      <c r="R186" s="139">
        <f>Q186*H186</f>
        <v>0.0016</v>
      </c>
      <c r="S186" s="139">
        <v>0</v>
      </c>
      <c r="T186" s="140">
        <f>S186*H186</f>
        <v>0</v>
      </c>
      <c r="AR186" s="141" t="s">
        <v>233</v>
      </c>
      <c r="AT186" s="141" t="s">
        <v>277</v>
      </c>
      <c r="AU186" s="141" t="s">
        <v>79</v>
      </c>
      <c r="AY186" s="16" t="s">
        <v>182</v>
      </c>
      <c r="BE186" s="142">
        <f>IF(N186="základní",J186,0)</f>
        <v>0</v>
      </c>
      <c r="BF186" s="142">
        <f>IF(N186="snížená",J186,0)</f>
        <v>0</v>
      </c>
      <c r="BG186" s="142">
        <f>IF(N186="zákl. přenesená",J186,0)</f>
        <v>0</v>
      </c>
      <c r="BH186" s="142">
        <f>IF(N186="sníž. přenesená",J186,0)</f>
        <v>0</v>
      </c>
      <c r="BI186" s="142">
        <f>IF(N186="nulová",J186,0)</f>
        <v>0</v>
      </c>
      <c r="BJ186" s="16" t="s">
        <v>77</v>
      </c>
      <c r="BK186" s="142">
        <f>ROUND(I186*H186,2)</f>
        <v>0</v>
      </c>
      <c r="BL186" s="16" t="s">
        <v>190</v>
      </c>
      <c r="BM186" s="141" t="s">
        <v>4677</v>
      </c>
    </row>
    <row r="187" spans="2:65" s="1" customFormat="1" ht="37.9" customHeight="1">
      <c r="B187" s="31"/>
      <c r="C187" s="130" t="s">
        <v>600</v>
      </c>
      <c r="D187" s="130" t="s">
        <v>185</v>
      </c>
      <c r="E187" s="131" t="s">
        <v>1612</v>
      </c>
      <c r="F187" s="132" t="s">
        <v>1613</v>
      </c>
      <c r="G187" s="133" t="s">
        <v>286</v>
      </c>
      <c r="H187" s="134">
        <v>5</v>
      </c>
      <c r="I187" s="135"/>
      <c r="J187" s="136">
        <f>ROUND(I187*H187,2)</f>
        <v>0</v>
      </c>
      <c r="K187" s="132" t="s">
        <v>302</v>
      </c>
      <c r="L187" s="31"/>
      <c r="M187" s="137" t="s">
        <v>19</v>
      </c>
      <c r="N187" s="138" t="s">
        <v>41</v>
      </c>
      <c r="P187" s="139">
        <f>O187*H187</f>
        <v>0</v>
      </c>
      <c r="Q187" s="139">
        <v>0</v>
      </c>
      <c r="R187" s="139">
        <f>Q187*H187</f>
        <v>0</v>
      </c>
      <c r="S187" s="139">
        <v>0</v>
      </c>
      <c r="T187" s="140">
        <f>S187*H187</f>
        <v>0</v>
      </c>
      <c r="AR187" s="141" t="s">
        <v>190</v>
      </c>
      <c r="AT187" s="141" t="s">
        <v>185</v>
      </c>
      <c r="AU187" s="141" t="s">
        <v>79</v>
      </c>
      <c r="AY187" s="16" t="s">
        <v>182</v>
      </c>
      <c r="BE187" s="142">
        <f>IF(N187="základní",J187,0)</f>
        <v>0</v>
      </c>
      <c r="BF187" s="142">
        <f>IF(N187="snížená",J187,0)</f>
        <v>0</v>
      </c>
      <c r="BG187" s="142">
        <f>IF(N187="zákl. přenesená",J187,0)</f>
        <v>0</v>
      </c>
      <c r="BH187" s="142">
        <f>IF(N187="sníž. přenesená",J187,0)</f>
        <v>0</v>
      </c>
      <c r="BI187" s="142">
        <f>IF(N187="nulová",J187,0)</f>
        <v>0</v>
      </c>
      <c r="BJ187" s="16" t="s">
        <v>77</v>
      </c>
      <c r="BK187" s="142">
        <f>ROUND(I187*H187,2)</f>
        <v>0</v>
      </c>
      <c r="BL187" s="16" t="s">
        <v>190</v>
      </c>
      <c r="BM187" s="141" t="s">
        <v>4678</v>
      </c>
    </row>
    <row r="188" spans="2:47" s="1" customFormat="1" ht="11.25">
      <c r="B188" s="31"/>
      <c r="D188" s="143" t="s">
        <v>192</v>
      </c>
      <c r="F188" s="144" t="s">
        <v>4679</v>
      </c>
      <c r="I188" s="145"/>
      <c r="L188" s="31"/>
      <c r="M188" s="146"/>
      <c r="T188" s="52"/>
      <c r="AT188" s="16" t="s">
        <v>192</v>
      </c>
      <c r="AU188" s="16" t="s">
        <v>79</v>
      </c>
    </row>
    <row r="189" spans="2:65" s="1" customFormat="1" ht="16.5" customHeight="1">
      <c r="B189" s="31"/>
      <c r="C189" s="165" t="s">
        <v>605</v>
      </c>
      <c r="D189" s="165" t="s">
        <v>277</v>
      </c>
      <c r="E189" s="166" t="s">
        <v>1615</v>
      </c>
      <c r="F189" s="167" t="s">
        <v>1616</v>
      </c>
      <c r="G189" s="168" t="s">
        <v>286</v>
      </c>
      <c r="H189" s="169">
        <v>5</v>
      </c>
      <c r="I189" s="170"/>
      <c r="J189" s="171">
        <f>ROUND(I189*H189,2)</f>
        <v>0</v>
      </c>
      <c r="K189" s="167" t="s">
        <v>287</v>
      </c>
      <c r="L189" s="172"/>
      <c r="M189" s="173" t="s">
        <v>19</v>
      </c>
      <c r="N189" s="174" t="s">
        <v>41</v>
      </c>
      <c r="P189" s="139">
        <f>O189*H189</f>
        <v>0</v>
      </c>
      <c r="Q189" s="139">
        <v>0.0003</v>
      </c>
      <c r="R189" s="139">
        <f>Q189*H189</f>
        <v>0.0014999999999999998</v>
      </c>
      <c r="S189" s="139">
        <v>0</v>
      </c>
      <c r="T189" s="140">
        <f>S189*H189</f>
        <v>0</v>
      </c>
      <c r="AR189" s="141" t="s">
        <v>233</v>
      </c>
      <c r="AT189" s="141" t="s">
        <v>277</v>
      </c>
      <c r="AU189" s="141" t="s">
        <v>79</v>
      </c>
      <c r="AY189" s="16" t="s">
        <v>182</v>
      </c>
      <c r="BE189" s="142">
        <f>IF(N189="základní",J189,0)</f>
        <v>0</v>
      </c>
      <c r="BF189" s="142">
        <f>IF(N189="snížená",J189,0)</f>
        <v>0</v>
      </c>
      <c r="BG189" s="142">
        <f>IF(N189="zákl. přenesená",J189,0)</f>
        <v>0</v>
      </c>
      <c r="BH189" s="142">
        <f>IF(N189="sníž. přenesená",J189,0)</f>
        <v>0</v>
      </c>
      <c r="BI189" s="142">
        <f>IF(N189="nulová",J189,0)</f>
        <v>0</v>
      </c>
      <c r="BJ189" s="16" t="s">
        <v>77</v>
      </c>
      <c r="BK189" s="142">
        <f>ROUND(I189*H189,2)</f>
        <v>0</v>
      </c>
      <c r="BL189" s="16" t="s">
        <v>190</v>
      </c>
      <c r="BM189" s="141" t="s">
        <v>4680</v>
      </c>
    </row>
    <row r="190" spans="2:65" s="1" customFormat="1" ht="37.9" customHeight="1">
      <c r="B190" s="31"/>
      <c r="C190" s="130" t="s">
        <v>609</v>
      </c>
      <c r="D190" s="130" t="s">
        <v>185</v>
      </c>
      <c r="E190" s="131" t="s">
        <v>1618</v>
      </c>
      <c r="F190" s="132" t="s">
        <v>1619</v>
      </c>
      <c r="G190" s="133" t="s">
        <v>286</v>
      </c>
      <c r="H190" s="134">
        <v>2</v>
      </c>
      <c r="I190" s="135"/>
      <c r="J190" s="136">
        <f>ROUND(I190*H190,2)</f>
        <v>0</v>
      </c>
      <c r="K190" s="132" t="s">
        <v>302</v>
      </c>
      <c r="L190" s="31"/>
      <c r="M190" s="137" t="s">
        <v>19</v>
      </c>
      <c r="N190" s="138" t="s">
        <v>41</v>
      </c>
      <c r="P190" s="139">
        <f>O190*H190</f>
        <v>0</v>
      </c>
      <c r="Q190" s="139">
        <v>0</v>
      </c>
      <c r="R190" s="139">
        <f>Q190*H190</f>
        <v>0</v>
      </c>
      <c r="S190" s="139">
        <v>0</v>
      </c>
      <c r="T190" s="140">
        <f>S190*H190</f>
        <v>0</v>
      </c>
      <c r="AR190" s="141" t="s">
        <v>190</v>
      </c>
      <c r="AT190" s="141" t="s">
        <v>185</v>
      </c>
      <c r="AU190" s="141" t="s">
        <v>79</v>
      </c>
      <c r="AY190" s="16" t="s">
        <v>182</v>
      </c>
      <c r="BE190" s="142">
        <f>IF(N190="základní",J190,0)</f>
        <v>0</v>
      </c>
      <c r="BF190" s="142">
        <f>IF(N190="snížená",J190,0)</f>
        <v>0</v>
      </c>
      <c r="BG190" s="142">
        <f>IF(N190="zákl. přenesená",J190,0)</f>
        <v>0</v>
      </c>
      <c r="BH190" s="142">
        <f>IF(N190="sníž. přenesená",J190,0)</f>
        <v>0</v>
      </c>
      <c r="BI190" s="142">
        <f>IF(N190="nulová",J190,0)</f>
        <v>0</v>
      </c>
      <c r="BJ190" s="16" t="s">
        <v>77</v>
      </c>
      <c r="BK190" s="142">
        <f>ROUND(I190*H190,2)</f>
        <v>0</v>
      </c>
      <c r="BL190" s="16" t="s">
        <v>190</v>
      </c>
      <c r="BM190" s="141" t="s">
        <v>4681</v>
      </c>
    </row>
    <row r="191" spans="2:47" s="1" customFormat="1" ht="11.25">
      <c r="B191" s="31"/>
      <c r="D191" s="143" t="s">
        <v>192</v>
      </c>
      <c r="F191" s="144" t="s">
        <v>4682</v>
      </c>
      <c r="I191" s="145"/>
      <c r="L191" s="31"/>
      <c r="M191" s="146"/>
      <c r="T191" s="52"/>
      <c r="AT191" s="16" t="s">
        <v>192</v>
      </c>
      <c r="AU191" s="16" t="s">
        <v>79</v>
      </c>
    </row>
    <row r="192" spans="2:65" s="1" customFormat="1" ht="16.5" customHeight="1">
      <c r="B192" s="31"/>
      <c r="C192" s="165" t="s">
        <v>613</v>
      </c>
      <c r="D192" s="165" t="s">
        <v>277</v>
      </c>
      <c r="E192" s="166" t="s">
        <v>4683</v>
      </c>
      <c r="F192" s="167" t="s">
        <v>4684</v>
      </c>
      <c r="G192" s="168" t="s">
        <v>286</v>
      </c>
      <c r="H192" s="169">
        <v>2</v>
      </c>
      <c r="I192" s="170"/>
      <c r="J192" s="171">
        <f>ROUND(I192*H192,2)</f>
        <v>0</v>
      </c>
      <c r="K192" s="167" t="s">
        <v>287</v>
      </c>
      <c r="L192" s="172"/>
      <c r="M192" s="173" t="s">
        <v>19</v>
      </c>
      <c r="N192" s="174" t="s">
        <v>41</v>
      </c>
      <c r="P192" s="139">
        <f>O192*H192</f>
        <v>0</v>
      </c>
      <c r="Q192" s="139">
        <v>0.0006</v>
      </c>
      <c r="R192" s="139">
        <f>Q192*H192</f>
        <v>0.0012</v>
      </c>
      <c r="S192" s="139">
        <v>0</v>
      </c>
      <c r="T192" s="140">
        <f>S192*H192</f>
        <v>0</v>
      </c>
      <c r="AR192" s="141" t="s">
        <v>233</v>
      </c>
      <c r="AT192" s="141" t="s">
        <v>277</v>
      </c>
      <c r="AU192" s="141" t="s">
        <v>79</v>
      </c>
      <c r="AY192" s="16" t="s">
        <v>182</v>
      </c>
      <c r="BE192" s="142">
        <f>IF(N192="základní",J192,0)</f>
        <v>0</v>
      </c>
      <c r="BF192" s="142">
        <f>IF(N192="snížená",J192,0)</f>
        <v>0</v>
      </c>
      <c r="BG192" s="142">
        <f>IF(N192="zákl. přenesená",J192,0)</f>
        <v>0</v>
      </c>
      <c r="BH192" s="142">
        <f>IF(N192="sníž. přenesená",J192,0)</f>
        <v>0</v>
      </c>
      <c r="BI192" s="142">
        <f>IF(N192="nulová",J192,0)</f>
        <v>0</v>
      </c>
      <c r="BJ192" s="16" t="s">
        <v>77</v>
      </c>
      <c r="BK192" s="142">
        <f>ROUND(I192*H192,2)</f>
        <v>0</v>
      </c>
      <c r="BL192" s="16" t="s">
        <v>190</v>
      </c>
      <c r="BM192" s="141" t="s">
        <v>4685</v>
      </c>
    </row>
    <row r="193" spans="2:65" s="1" customFormat="1" ht="37.9" customHeight="1">
      <c r="B193" s="31"/>
      <c r="C193" s="130" t="s">
        <v>617</v>
      </c>
      <c r="D193" s="130" t="s">
        <v>185</v>
      </c>
      <c r="E193" s="131" t="s">
        <v>4686</v>
      </c>
      <c r="F193" s="132" t="s">
        <v>4687</v>
      </c>
      <c r="G193" s="133" t="s">
        <v>286</v>
      </c>
      <c r="H193" s="134">
        <v>1</v>
      </c>
      <c r="I193" s="135"/>
      <c r="J193" s="136">
        <f>ROUND(I193*H193,2)</f>
        <v>0</v>
      </c>
      <c r="K193" s="132" t="s">
        <v>1516</v>
      </c>
      <c r="L193" s="31"/>
      <c r="M193" s="137" t="s">
        <v>19</v>
      </c>
      <c r="N193" s="138" t="s">
        <v>41</v>
      </c>
      <c r="P193" s="139">
        <f>O193*H193</f>
        <v>0</v>
      </c>
      <c r="Q193" s="139">
        <v>0</v>
      </c>
      <c r="R193" s="139">
        <f>Q193*H193</f>
        <v>0</v>
      </c>
      <c r="S193" s="139">
        <v>0</v>
      </c>
      <c r="T193" s="140">
        <f>S193*H193</f>
        <v>0</v>
      </c>
      <c r="AR193" s="141" t="s">
        <v>190</v>
      </c>
      <c r="AT193" s="141" t="s">
        <v>185</v>
      </c>
      <c r="AU193" s="141" t="s">
        <v>79</v>
      </c>
      <c r="AY193" s="16" t="s">
        <v>182</v>
      </c>
      <c r="BE193" s="142">
        <f>IF(N193="základní",J193,0)</f>
        <v>0</v>
      </c>
      <c r="BF193" s="142">
        <f>IF(N193="snížená",J193,0)</f>
        <v>0</v>
      </c>
      <c r="BG193" s="142">
        <f>IF(N193="zákl. přenesená",J193,0)</f>
        <v>0</v>
      </c>
      <c r="BH193" s="142">
        <f>IF(N193="sníž. přenesená",J193,0)</f>
        <v>0</v>
      </c>
      <c r="BI193" s="142">
        <f>IF(N193="nulová",J193,0)</f>
        <v>0</v>
      </c>
      <c r="BJ193" s="16" t="s">
        <v>77</v>
      </c>
      <c r="BK193" s="142">
        <f>ROUND(I193*H193,2)</f>
        <v>0</v>
      </c>
      <c r="BL193" s="16" t="s">
        <v>190</v>
      </c>
      <c r="BM193" s="141" t="s">
        <v>4688</v>
      </c>
    </row>
    <row r="194" spans="2:65" s="1" customFormat="1" ht="24.2" customHeight="1">
      <c r="B194" s="31"/>
      <c r="C194" s="165" t="s">
        <v>621</v>
      </c>
      <c r="D194" s="165" t="s">
        <v>277</v>
      </c>
      <c r="E194" s="166" t="s">
        <v>4689</v>
      </c>
      <c r="F194" s="167" t="s">
        <v>4690</v>
      </c>
      <c r="G194" s="168" t="s">
        <v>286</v>
      </c>
      <c r="H194" s="169">
        <v>1</v>
      </c>
      <c r="I194" s="170"/>
      <c r="J194" s="171">
        <f>ROUND(I194*H194,2)</f>
        <v>0</v>
      </c>
      <c r="K194" s="167" t="s">
        <v>287</v>
      </c>
      <c r="L194" s="172"/>
      <c r="M194" s="173" t="s">
        <v>19</v>
      </c>
      <c r="N194" s="174" t="s">
        <v>41</v>
      </c>
      <c r="P194" s="139">
        <f>O194*H194</f>
        <v>0</v>
      </c>
      <c r="Q194" s="139">
        <v>0.00014</v>
      </c>
      <c r="R194" s="139">
        <f>Q194*H194</f>
        <v>0.00014</v>
      </c>
      <c r="S194" s="139">
        <v>0</v>
      </c>
      <c r="T194" s="140">
        <f>S194*H194</f>
        <v>0</v>
      </c>
      <c r="AR194" s="141" t="s">
        <v>233</v>
      </c>
      <c r="AT194" s="141" t="s">
        <v>277</v>
      </c>
      <c r="AU194" s="141" t="s">
        <v>79</v>
      </c>
      <c r="AY194" s="16" t="s">
        <v>182</v>
      </c>
      <c r="BE194" s="142">
        <f>IF(N194="základní",J194,0)</f>
        <v>0</v>
      </c>
      <c r="BF194" s="142">
        <f>IF(N194="snížená",J194,0)</f>
        <v>0</v>
      </c>
      <c r="BG194" s="142">
        <f>IF(N194="zákl. přenesená",J194,0)</f>
        <v>0</v>
      </c>
      <c r="BH194" s="142">
        <f>IF(N194="sníž. přenesená",J194,0)</f>
        <v>0</v>
      </c>
      <c r="BI194" s="142">
        <f>IF(N194="nulová",J194,0)</f>
        <v>0</v>
      </c>
      <c r="BJ194" s="16" t="s">
        <v>77</v>
      </c>
      <c r="BK194" s="142">
        <f>ROUND(I194*H194,2)</f>
        <v>0</v>
      </c>
      <c r="BL194" s="16" t="s">
        <v>190</v>
      </c>
      <c r="BM194" s="141" t="s">
        <v>4691</v>
      </c>
    </row>
    <row r="195" spans="2:65" s="1" customFormat="1" ht="37.9" customHeight="1">
      <c r="B195" s="31"/>
      <c r="C195" s="130" t="s">
        <v>626</v>
      </c>
      <c r="D195" s="130" t="s">
        <v>185</v>
      </c>
      <c r="E195" s="131" t="s">
        <v>1685</v>
      </c>
      <c r="F195" s="132" t="s">
        <v>1686</v>
      </c>
      <c r="G195" s="133" t="s">
        <v>286</v>
      </c>
      <c r="H195" s="134">
        <v>1</v>
      </c>
      <c r="I195" s="135"/>
      <c r="J195" s="136">
        <f>ROUND(I195*H195,2)</f>
        <v>0</v>
      </c>
      <c r="K195" s="132" t="s">
        <v>302</v>
      </c>
      <c r="L195" s="31"/>
      <c r="M195" s="137" t="s">
        <v>19</v>
      </c>
      <c r="N195" s="138" t="s">
        <v>41</v>
      </c>
      <c r="P195" s="139">
        <f>O195*H195</f>
        <v>0</v>
      </c>
      <c r="Q195" s="139">
        <v>0</v>
      </c>
      <c r="R195" s="139">
        <f>Q195*H195</f>
        <v>0</v>
      </c>
      <c r="S195" s="139">
        <v>0</v>
      </c>
      <c r="T195" s="140">
        <f>S195*H195</f>
        <v>0</v>
      </c>
      <c r="AR195" s="141" t="s">
        <v>190</v>
      </c>
      <c r="AT195" s="141" t="s">
        <v>185</v>
      </c>
      <c r="AU195" s="141" t="s">
        <v>79</v>
      </c>
      <c r="AY195" s="16" t="s">
        <v>182</v>
      </c>
      <c r="BE195" s="142">
        <f>IF(N195="základní",J195,0)</f>
        <v>0</v>
      </c>
      <c r="BF195" s="142">
        <f>IF(N195="snížená",J195,0)</f>
        <v>0</v>
      </c>
      <c r="BG195" s="142">
        <f>IF(N195="zákl. přenesená",J195,0)</f>
        <v>0</v>
      </c>
      <c r="BH195" s="142">
        <f>IF(N195="sníž. přenesená",J195,0)</f>
        <v>0</v>
      </c>
      <c r="BI195" s="142">
        <f>IF(N195="nulová",J195,0)</f>
        <v>0</v>
      </c>
      <c r="BJ195" s="16" t="s">
        <v>77</v>
      </c>
      <c r="BK195" s="142">
        <f>ROUND(I195*H195,2)</f>
        <v>0</v>
      </c>
      <c r="BL195" s="16" t="s">
        <v>190</v>
      </c>
      <c r="BM195" s="141" t="s">
        <v>4692</v>
      </c>
    </row>
    <row r="196" spans="2:47" s="1" customFormat="1" ht="11.25">
      <c r="B196" s="31"/>
      <c r="D196" s="143" t="s">
        <v>192</v>
      </c>
      <c r="F196" s="144" t="s">
        <v>4693</v>
      </c>
      <c r="I196" s="145"/>
      <c r="L196" s="31"/>
      <c r="M196" s="146"/>
      <c r="T196" s="52"/>
      <c r="AT196" s="16" t="s">
        <v>192</v>
      </c>
      <c r="AU196" s="16" t="s">
        <v>79</v>
      </c>
    </row>
    <row r="197" spans="2:65" s="1" customFormat="1" ht="16.5" customHeight="1">
      <c r="B197" s="31"/>
      <c r="C197" s="165" t="s">
        <v>630</v>
      </c>
      <c r="D197" s="165" t="s">
        <v>277</v>
      </c>
      <c r="E197" s="166" t="s">
        <v>1688</v>
      </c>
      <c r="F197" s="167" t="s">
        <v>1689</v>
      </c>
      <c r="G197" s="168" t="s">
        <v>286</v>
      </c>
      <c r="H197" s="169">
        <v>1</v>
      </c>
      <c r="I197" s="170"/>
      <c r="J197" s="171">
        <f>ROUND(I197*H197,2)</f>
        <v>0</v>
      </c>
      <c r="K197" s="167" t="s">
        <v>287</v>
      </c>
      <c r="L197" s="172"/>
      <c r="M197" s="173" t="s">
        <v>19</v>
      </c>
      <c r="N197" s="174" t="s">
        <v>41</v>
      </c>
      <c r="P197" s="139">
        <f>O197*H197</f>
        <v>0</v>
      </c>
      <c r="Q197" s="139">
        <v>0.0013</v>
      </c>
      <c r="R197" s="139">
        <f>Q197*H197</f>
        <v>0.0013</v>
      </c>
      <c r="S197" s="139">
        <v>0</v>
      </c>
      <c r="T197" s="140">
        <f>S197*H197</f>
        <v>0</v>
      </c>
      <c r="AR197" s="141" t="s">
        <v>233</v>
      </c>
      <c r="AT197" s="141" t="s">
        <v>277</v>
      </c>
      <c r="AU197" s="141" t="s">
        <v>79</v>
      </c>
      <c r="AY197" s="16" t="s">
        <v>182</v>
      </c>
      <c r="BE197" s="142">
        <f>IF(N197="základní",J197,0)</f>
        <v>0</v>
      </c>
      <c r="BF197" s="142">
        <f>IF(N197="snížená",J197,0)</f>
        <v>0</v>
      </c>
      <c r="BG197" s="142">
        <f>IF(N197="zákl. přenesená",J197,0)</f>
        <v>0</v>
      </c>
      <c r="BH197" s="142">
        <f>IF(N197="sníž. přenesená",J197,0)</f>
        <v>0</v>
      </c>
      <c r="BI197" s="142">
        <f>IF(N197="nulová",J197,0)</f>
        <v>0</v>
      </c>
      <c r="BJ197" s="16" t="s">
        <v>77</v>
      </c>
      <c r="BK197" s="142">
        <f>ROUND(I197*H197,2)</f>
        <v>0</v>
      </c>
      <c r="BL197" s="16" t="s">
        <v>190</v>
      </c>
      <c r="BM197" s="141" t="s">
        <v>4694</v>
      </c>
    </row>
    <row r="198" spans="2:65" s="1" customFormat="1" ht="37.9" customHeight="1">
      <c r="B198" s="31"/>
      <c r="C198" s="130" t="s">
        <v>635</v>
      </c>
      <c r="D198" s="130" t="s">
        <v>185</v>
      </c>
      <c r="E198" s="131" t="s">
        <v>1691</v>
      </c>
      <c r="F198" s="132" t="s">
        <v>1692</v>
      </c>
      <c r="G198" s="133" t="s">
        <v>286</v>
      </c>
      <c r="H198" s="134">
        <v>1</v>
      </c>
      <c r="I198" s="135"/>
      <c r="J198" s="136">
        <f>ROUND(I198*H198,2)</f>
        <v>0</v>
      </c>
      <c r="K198" s="132" t="s">
        <v>302</v>
      </c>
      <c r="L198" s="31"/>
      <c r="M198" s="137" t="s">
        <v>19</v>
      </c>
      <c r="N198" s="138" t="s">
        <v>41</v>
      </c>
      <c r="P198" s="139">
        <f>O198*H198</f>
        <v>0</v>
      </c>
      <c r="Q198" s="139">
        <v>0</v>
      </c>
      <c r="R198" s="139">
        <f>Q198*H198</f>
        <v>0</v>
      </c>
      <c r="S198" s="139">
        <v>0</v>
      </c>
      <c r="T198" s="140">
        <f>S198*H198</f>
        <v>0</v>
      </c>
      <c r="AR198" s="141" t="s">
        <v>190</v>
      </c>
      <c r="AT198" s="141" t="s">
        <v>185</v>
      </c>
      <c r="AU198" s="141" t="s">
        <v>79</v>
      </c>
      <c r="AY198" s="16" t="s">
        <v>182</v>
      </c>
      <c r="BE198" s="142">
        <f>IF(N198="základní",J198,0)</f>
        <v>0</v>
      </c>
      <c r="BF198" s="142">
        <f>IF(N198="snížená",J198,0)</f>
        <v>0</v>
      </c>
      <c r="BG198" s="142">
        <f>IF(N198="zákl. přenesená",J198,0)</f>
        <v>0</v>
      </c>
      <c r="BH198" s="142">
        <f>IF(N198="sníž. přenesená",J198,0)</f>
        <v>0</v>
      </c>
      <c r="BI198" s="142">
        <f>IF(N198="nulová",J198,0)</f>
        <v>0</v>
      </c>
      <c r="BJ198" s="16" t="s">
        <v>77</v>
      </c>
      <c r="BK198" s="142">
        <f>ROUND(I198*H198,2)</f>
        <v>0</v>
      </c>
      <c r="BL198" s="16" t="s">
        <v>190</v>
      </c>
      <c r="BM198" s="141" t="s">
        <v>4695</v>
      </c>
    </row>
    <row r="199" spans="2:47" s="1" customFormat="1" ht="11.25">
      <c r="B199" s="31"/>
      <c r="D199" s="143" t="s">
        <v>192</v>
      </c>
      <c r="F199" s="144" t="s">
        <v>4696</v>
      </c>
      <c r="I199" s="145"/>
      <c r="L199" s="31"/>
      <c r="M199" s="146"/>
      <c r="T199" s="52"/>
      <c r="AT199" s="16" t="s">
        <v>192</v>
      </c>
      <c r="AU199" s="16" t="s">
        <v>79</v>
      </c>
    </row>
    <row r="200" spans="2:65" s="1" customFormat="1" ht="16.5" customHeight="1">
      <c r="B200" s="31"/>
      <c r="C200" s="165" t="s">
        <v>639</v>
      </c>
      <c r="D200" s="165" t="s">
        <v>277</v>
      </c>
      <c r="E200" s="166" t="s">
        <v>4697</v>
      </c>
      <c r="F200" s="167" t="s">
        <v>4698</v>
      </c>
      <c r="G200" s="168" t="s">
        <v>286</v>
      </c>
      <c r="H200" s="169">
        <v>1</v>
      </c>
      <c r="I200" s="170"/>
      <c r="J200" s="171">
        <f>ROUND(I200*H200,2)</f>
        <v>0</v>
      </c>
      <c r="K200" s="167" t="s">
        <v>287</v>
      </c>
      <c r="L200" s="172"/>
      <c r="M200" s="173" t="s">
        <v>19</v>
      </c>
      <c r="N200" s="174" t="s">
        <v>41</v>
      </c>
      <c r="P200" s="139">
        <f>O200*H200</f>
        <v>0</v>
      </c>
      <c r="Q200" s="139">
        <v>0.0024</v>
      </c>
      <c r="R200" s="139">
        <f>Q200*H200</f>
        <v>0.0024</v>
      </c>
      <c r="S200" s="139">
        <v>0</v>
      </c>
      <c r="T200" s="140">
        <f>S200*H200</f>
        <v>0</v>
      </c>
      <c r="AR200" s="141" t="s">
        <v>233</v>
      </c>
      <c r="AT200" s="141" t="s">
        <v>277</v>
      </c>
      <c r="AU200" s="141" t="s">
        <v>79</v>
      </c>
      <c r="AY200" s="16" t="s">
        <v>182</v>
      </c>
      <c r="BE200" s="142">
        <f>IF(N200="základní",J200,0)</f>
        <v>0</v>
      </c>
      <c r="BF200" s="142">
        <f>IF(N200="snížená",J200,0)</f>
        <v>0</v>
      </c>
      <c r="BG200" s="142">
        <f>IF(N200="zákl. přenesená",J200,0)</f>
        <v>0</v>
      </c>
      <c r="BH200" s="142">
        <f>IF(N200="sníž. přenesená",J200,0)</f>
        <v>0</v>
      </c>
      <c r="BI200" s="142">
        <f>IF(N200="nulová",J200,0)</f>
        <v>0</v>
      </c>
      <c r="BJ200" s="16" t="s">
        <v>77</v>
      </c>
      <c r="BK200" s="142">
        <f>ROUND(I200*H200,2)</f>
        <v>0</v>
      </c>
      <c r="BL200" s="16" t="s">
        <v>190</v>
      </c>
      <c r="BM200" s="141" t="s">
        <v>4699</v>
      </c>
    </row>
    <row r="201" spans="2:65" s="1" customFormat="1" ht="16.5" customHeight="1">
      <c r="B201" s="31"/>
      <c r="C201" s="130" t="s">
        <v>645</v>
      </c>
      <c r="D201" s="130" t="s">
        <v>185</v>
      </c>
      <c r="E201" s="131" t="s">
        <v>1707</v>
      </c>
      <c r="F201" s="132" t="s">
        <v>1708</v>
      </c>
      <c r="G201" s="133" t="s">
        <v>292</v>
      </c>
      <c r="H201" s="134">
        <v>35</v>
      </c>
      <c r="I201" s="135"/>
      <c r="J201" s="136">
        <f>ROUND(I201*H201,2)</f>
        <v>0</v>
      </c>
      <c r="K201" s="132" t="s">
        <v>302</v>
      </c>
      <c r="L201" s="31"/>
      <c r="M201" s="137" t="s">
        <v>19</v>
      </c>
      <c r="N201" s="138" t="s">
        <v>41</v>
      </c>
      <c r="P201" s="139">
        <f>O201*H201</f>
        <v>0</v>
      </c>
      <c r="Q201" s="139">
        <v>0</v>
      </c>
      <c r="R201" s="139">
        <f>Q201*H201</f>
        <v>0</v>
      </c>
      <c r="S201" s="139">
        <v>0</v>
      </c>
      <c r="T201" s="140">
        <f>S201*H201</f>
        <v>0</v>
      </c>
      <c r="AR201" s="141" t="s">
        <v>190</v>
      </c>
      <c r="AT201" s="141" t="s">
        <v>185</v>
      </c>
      <c r="AU201" s="141" t="s">
        <v>79</v>
      </c>
      <c r="AY201" s="16" t="s">
        <v>182</v>
      </c>
      <c r="BE201" s="142">
        <f>IF(N201="základní",J201,0)</f>
        <v>0</v>
      </c>
      <c r="BF201" s="142">
        <f>IF(N201="snížená",J201,0)</f>
        <v>0</v>
      </c>
      <c r="BG201" s="142">
        <f>IF(N201="zákl. přenesená",J201,0)</f>
        <v>0</v>
      </c>
      <c r="BH201" s="142">
        <f>IF(N201="sníž. přenesená",J201,0)</f>
        <v>0</v>
      </c>
      <c r="BI201" s="142">
        <f>IF(N201="nulová",J201,0)</f>
        <v>0</v>
      </c>
      <c r="BJ201" s="16" t="s">
        <v>77</v>
      </c>
      <c r="BK201" s="142">
        <f>ROUND(I201*H201,2)</f>
        <v>0</v>
      </c>
      <c r="BL201" s="16" t="s">
        <v>190</v>
      </c>
      <c r="BM201" s="141" t="s">
        <v>4700</v>
      </c>
    </row>
    <row r="202" spans="2:47" s="1" customFormat="1" ht="11.25">
      <c r="B202" s="31"/>
      <c r="D202" s="143" t="s">
        <v>192</v>
      </c>
      <c r="F202" s="144" t="s">
        <v>4701</v>
      </c>
      <c r="I202" s="145"/>
      <c r="L202" s="31"/>
      <c r="M202" s="146"/>
      <c r="T202" s="52"/>
      <c r="AT202" s="16" t="s">
        <v>192</v>
      </c>
      <c r="AU202" s="16" t="s">
        <v>79</v>
      </c>
    </row>
    <row r="203" spans="2:65" s="1" customFormat="1" ht="21.75" customHeight="1">
      <c r="B203" s="31"/>
      <c r="C203" s="130" t="s">
        <v>649</v>
      </c>
      <c r="D203" s="130" t="s">
        <v>185</v>
      </c>
      <c r="E203" s="131" t="s">
        <v>1710</v>
      </c>
      <c r="F203" s="132" t="s">
        <v>1711</v>
      </c>
      <c r="G203" s="133" t="s">
        <v>292</v>
      </c>
      <c r="H203" s="134">
        <v>24</v>
      </c>
      <c r="I203" s="135"/>
      <c r="J203" s="136">
        <f>ROUND(I203*H203,2)</f>
        <v>0</v>
      </c>
      <c r="K203" s="132" t="s">
        <v>302</v>
      </c>
      <c r="L203" s="31"/>
      <c r="M203" s="137" t="s">
        <v>19</v>
      </c>
      <c r="N203" s="138" t="s">
        <v>41</v>
      </c>
      <c r="P203" s="139">
        <f>O203*H203</f>
        <v>0</v>
      </c>
      <c r="Q203" s="139">
        <v>0</v>
      </c>
      <c r="R203" s="139">
        <f>Q203*H203</f>
        <v>0</v>
      </c>
      <c r="S203" s="139">
        <v>0</v>
      </c>
      <c r="T203" s="140">
        <f>S203*H203</f>
        <v>0</v>
      </c>
      <c r="AR203" s="141" t="s">
        <v>190</v>
      </c>
      <c r="AT203" s="141" t="s">
        <v>185</v>
      </c>
      <c r="AU203" s="141" t="s">
        <v>79</v>
      </c>
      <c r="AY203" s="16" t="s">
        <v>182</v>
      </c>
      <c r="BE203" s="142">
        <f>IF(N203="základní",J203,0)</f>
        <v>0</v>
      </c>
      <c r="BF203" s="142">
        <f>IF(N203="snížená",J203,0)</f>
        <v>0</v>
      </c>
      <c r="BG203" s="142">
        <f>IF(N203="zákl. přenesená",J203,0)</f>
        <v>0</v>
      </c>
      <c r="BH203" s="142">
        <f>IF(N203="sníž. přenesená",J203,0)</f>
        <v>0</v>
      </c>
      <c r="BI203" s="142">
        <f>IF(N203="nulová",J203,0)</f>
        <v>0</v>
      </c>
      <c r="BJ203" s="16" t="s">
        <v>77</v>
      </c>
      <c r="BK203" s="142">
        <f>ROUND(I203*H203,2)</f>
        <v>0</v>
      </c>
      <c r="BL203" s="16" t="s">
        <v>190</v>
      </c>
      <c r="BM203" s="141" t="s">
        <v>4702</v>
      </c>
    </row>
    <row r="204" spans="2:47" s="1" customFormat="1" ht="11.25">
      <c r="B204" s="31"/>
      <c r="D204" s="143" t="s">
        <v>192</v>
      </c>
      <c r="F204" s="144" t="s">
        <v>4703</v>
      </c>
      <c r="I204" s="145"/>
      <c r="L204" s="31"/>
      <c r="M204" s="146"/>
      <c r="T204" s="52"/>
      <c r="AT204" s="16" t="s">
        <v>192</v>
      </c>
      <c r="AU204" s="16" t="s">
        <v>79</v>
      </c>
    </row>
    <row r="205" spans="2:65" s="1" customFormat="1" ht="21.75" customHeight="1">
      <c r="B205" s="31"/>
      <c r="C205" s="130" t="s">
        <v>655</v>
      </c>
      <c r="D205" s="130" t="s">
        <v>185</v>
      </c>
      <c r="E205" s="131" t="s">
        <v>1713</v>
      </c>
      <c r="F205" s="132" t="s">
        <v>1714</v>
      </c>
      <c r="G205" s="133" t="s">
        <v>292</v>
      </c>
      <c r="H205" s="134">
        <v>28</v>
      </c>
      <c r="I205" s="135"/>
      <c r="J205" s="136">
        <f>ROUND(I205*H205,2)</f>
        <v>0</v>
      </c>
      <c r="K205" s="132" t="s">
        <v>302</v>
      </c>
      <c r="L205" s="31"/>
      <c r="M205" s="137" t="s">
        <v>19</v>
      </c>
      <c r="N205" s="138" t="s">
        <v>41</v>
      </c>
      <c r="P205" s="139">
        <f>O205*H205</f>
        <v>0</v>
      </c>
      <c r="Q205" s="139">
        <v>0</v>
      </c>
      <c r="R205" s="139">
        <f>Q205*H205</f>
        <v>0</v>
      </c>
      <c r="S205" s="139">
        <v>0</v>
      </c>
      <c r="T205" s="140">
        <f>S205*H205</f>
        <v>0</v>
      </c>
      <c r="AR205" s="141" t="s">
        <v>190</v>
      </c>
      <c r="AT205" s="141" t="s">
        <v>185</v>
      </c>
      <c r="AU205" s="141" t="s">
        <v>79</v>
      </c>
      <c r="AY205" s="16" t="s">
        <v>182</v>
      </c>
      <c r="BE205" s="142">
        <f>IF(N205="základní",J205,0)</f>
        <v>0</v>
      </c>
      <c r="BF205" s="142">
        <f>IF(N205="snížená",J205,0)</f>
        <v>0</v>
      </c>
      <c r="BG205" s="142">
        <f>IF(N205="zákl. přenesená",J205,0)</f>
        <v>0</v>
      </c>
      <c r="BH205" s="142">
        <f>IF(N205="sníž. přenesená",J205,0)</f>
        <v>0</v>
      </c>
      <c r="BI205" s="142">
        <f>IF(N205="nulová",J205,0)</f>
        <v>0</v>
      </c>
      <c r="BJ205" s="16" t="s">
        <v>77</v>
      </c>
      <c r="BK205" s="142">
        <f>ROUND(I205*H205,2)</f>
        <v>0</v>
      </c>
      <c r="BL205" s="16" t="s">
        <v>190</v>
      </c>
      <c r="BM205" s="141" t="s">
        <v>4704</v>
      </c>
    </row>
    <row r="206" spans="2:47" s="1" customFormat="1" ht="11.25">
      <c r="B206" s="31"/>
      <c r="D206" s="143" t="s">
        <v>192</v>
      </c>
      <c r="F206" s="144" t="s">
        <v>4705</v>
      </c>
      <c r="I206" s="145"/>
      <c r="L206" s="31"/>
      <c r="M206" s="146"/>
      <c r="T206" s="52"/>
      <c r="AT206" s="16" t="s">
        <v>192</v>
      </c>
      <c r="AU206" s="16" t="s">
        <v>79</v>
      </c>
    </row>
    <row r="207" spans="2:51" s="12" customFormat="1" ht="11.25">
      <c r="B207" s="147"/>
      <c r="D207" s="148" t="s">
        <v>194</v>
      </c>
      <c r="E207" s="149" t="s">
        <v>19</v>
      </c>
      <c r="F207" s="150" t="s">
        <v>4659</v>
      </c>
      <c r="H207" s="151">
        <v>28</v>
      </c>
      <c r="I207" s="152"/>
      <c r="L207" s="147"/>
      <c r="M207" s="153"/>
      <c r="T207" s="154"/>
      <c r="AT207" s="149" t="s">
        <v>194</v>
      </c>
      <c r="AU207" s="149" t="s">
        <v>79</v>
      </c>
      <c r="AV207" s="12" t="s">
        <v>79</v>
      </c>
      <c r="AW207" s="12" t="s">
        <v>31</v>
      </c>
      <c r="AX207" s="12" t="s">
        <v>77</v>
      </c>
      <c r="AY207" s="149" t="s">
        <v>182</v>
      </c>
    </row>
    <row r="208" spans="2:65" s="1" customFormat="1" ht="24.2" customHeight="1">
      <c r="B208" s="31"/>
      <c r="C208" s="130" t="s">
        <v>660</v>
      </c>
      <c r="D208" s="130" t="s">
        <v>185</v>
      </c>
      <c r="E208" s="131" t="s">
        <v>1716</v>
      </c>
      <c r="F208" s="132" t="s">
        <v>1717</v>
      </c>
      <c r="G208" s="133" t="s">
        <v>292</v>
      </c>
      <c r="H208" s="134">
        <v>29</v>
      </c>
      <c r="I208" s="135"/>
      <c r="J208" s="136">
        <f>ROUND(I208*H208,2)</f>
        <v>0</v>
      </c>
      <c r="K208" s="132" t="s">
        <v>302</v>
      </c>
      <c r="L208" s="31"/>
      <c r="M208" s="137" t="s">
        <v>19</v>
      </c>
      <c r="N208" s="138" t="s">
        <v>41</v>
      </c>
      <c r="P208" s="139">
        <f>O208*H208</f>
        <v>0</v>
      </c>
      <c r="Q208" s="139">
        <v>0</v>
      </c>
      <c r="R208" s="139">
        <f>Q208*H208</f>
        <v>0</v>
      </c>
      <c r="S208" s="139">
        <v>0</v>
      </c>
      <c r="T208" s="140">
        <f>S208*H208</f>
        <v>0</v>
      </c>
      <c r="AR208" s="141" t="s">
        <v>190</v>
      </c>
      <c r="AT208" s="141" t="s">
        <v>185</v>
      </c>
      <c r="AU208" s="141" t="s">
        <v>79</v>
      </c>
      <c r="AY208" s="16" t="s">
        <v>182</v>
      </c>
      <c r="BE208" s="142">
        <f>IF(N208="základní",J208,0)</f>
        <v>0</v>
      </c>
      <c r="BF208" s="142">
        <f>IF(N208="snížená",J208,0)</f>
        <v>0</v>
      </c>
      <c r="BG208" s="142">
        <f>IF(N208="zákl. přenesená",J208,0)</f>
        <v>0</v>
      </c>
      <c r="BH208" s="142">
        <f>IF(N208="sníž. přenesená",J208,0)</f>
        <v>0</v>
      </c>
      <c r="BI208" s="142">
        <f>IF(N208="nulová",J208,0)</f>
        <v>0</v>
      </c>
      <c r="BJ208" s="16" t="s">
        <v>77</v>
      </c>
      <c r="BK208" s="142">
        <f>ROUND(I208*H208,2)</f>
        <v>0</v>
      </c>
      <c r="BL208" s="16" t="s">
        <v>190</v>
      </c>
      <c r="BM208" s="141" t="s">
        <v>4706</v>
      </c>
    </row>
    <row r="209" spans="2:47" s="1" customFormat="1" ht="11.25">
      <c r="B209" s="31"/>
      <c r="D209" s="143" t="s">
        <v>192</v>
      </c>
      <c r="F209" s="144" t="s">
        <v>4707</v>
      </c>
      <c r="I209" s="145"/>
      <c r="L209" s="31"/>
      <c r="M209" s="146"/>
      <c r="T209" s="52"/>
      <c r="AT209" s="16" t="s">
        <v>192</v>
      </c>
      <c r="AU209" s="16" t="s">
        <v>79</v>
      </c>
    </row>
    <row r="210" spans="2:51" s="12" customFormat="1" ht="11.25">
      <c r="B210" s="147"/>
      <c r="D210" s="148" t="s">
        <v>194</v>
      </c>
      <c r="E210" s="149" t="s">
        <v>19</v>
      </c>
      <c r="F210" s="150" t="s">
        <v>4666</v>
      </c>
      <c r="H210" s="151">
        <v>29</v>
      </c>
      <c r="I210" s="152"/>
      <c r="L210" s="147"/>
      <c r="M210" s="153"/>
      <c r="T210" s="154"/>
      <c r="AT210" s="149" t="s">
        <v>194</v>
      </c>
      <c r="AU210" s="149" t="s">
        <v>79</v>
      </c>
      <c r="AV210" s="12" t="s">
        <v>79</v>
      </c>
      <c r="AW210" s="12" t="s">
        <v>31</v>
      </c>
      <c r="AX210" s="12" t="s">
        <v>77</v>
      </c>
      <c r="AY210" s="149" t="s">
        <v>182</v>
      </c>
    </row>
    <row r="211" spans="2:65" s="1" customFormat="1" ht="24.2" customHeight="1">
      <c r="B211" s="31"/>
      <c r="C211" s="130" t="s">
        <v>665</v>
      </c>
      <c r="D211" s="130" t="s">
        <v>185</v>
      </c>
      <c r="E211" s="131" t="s">
        <v>4708</v>
      </c>
      <c r="F211" s="132" t="s">
        <v>4709</v>
      </c>
      <c r="G211" s="133" t="s">
        <v>286</v>
      </c>
      <c r="H211" s="134">
        <v>2</v>
      </c>
      <c r="I211" s="135"/>
      <c r="J211" s="136">
        <f aca="true" t="shared" si="0" ref="J211:J219">ROUND(I211*H211,2)</f>
        <v>0</v>
      </c>
      <c r="K211" s="132" t="s">
        <v>1530</v>
      </c>
      <c r="L211" s="31"/>
      <c r="M211" s="137" t="s">
        <v>19</v>
      </c>
      <c r="N211" s="138" t="s">
        <v>41</v>
      </c>
      <c r="P211" s="139">
        <f aca="true" t="shared" si="1" ref="P211:P219">O211*H211</f>
        <v>0</v>
      </c>
      <c r="Q211" s="139">
        <v>0.3409</v>
      </c>
      <c r="R211" s="139">
        <f aca="true" t="shared" si="2" ref="R211:R219">Q211*H211</f>
        <v>0.6818</v>
      </c>
      <c r="S211" s="139">
        <v>0</v>
      </c>
      <c r="T211" s="140">
        <f aca="true" t="shared" si="3" ref="T211:T219">S211*H211</f>
        <v>0</v>
      </c>
      <c r="AR211" s="141" t="s">
        <v>190</v>
      </c>
      <c r="AT211" s="141" t="s">
        <v>185</v>
      </c>
      <c r="AU211" s="141" t="s">
        <v>79</v>
      </c>
      <c r="AY211" s="16" t="s">
        <v>182</v>
      </c>
      <c r="BE211" s="142">
        <f aca="true" t="shared" si="4" ref="BE211:BE219">IF(N211="základní",J211,0)</f>
        <v>0</v>
      </c>
      <c r="BF211" s="142">
        <f aca="true" t="shared" si="5" ref="BF211:BF219">IF(N211="snížená",J211,0)</f>
        <v>0</v>
      </c>
      <c r="BG211" s="142">
        <f aca="true" t="shared" si="6" ref="BG211:BG219">IF(N211="zákl. přenesená",J211,0)</f>
        <v>0</v>
      </c>
      <c r="BH211" s="142">
        <f aca="true" t="shared" si="7" ref="BH211:BH219">IF(N211="sníž. přenesená",J211,0)</f>
        <v>0</v>
      </c>
      <c r="BI211" s="142">
        <f aca="true" t="shared" si="8" ref="BI211:BI219">IF(N211="nulová",J211,0)</f>
        <v>0</v>
      </c>
      <c r="BJ211" s="16" t="s">
        <v>77</v>
      </c>
      <c r="BK211" s="142">
        <f aca="true" t="shared" si="9" ref="BK211:BK219">ROUND(I211*H211,2)</f>
        <v>0</v>
      </c>
      <c r="BL211" s="16" t="s">
        <v>190</v>
      </c>
      <c r="BM211" s="141" t="s">
        <v>4710</v>
      </c>
    </row>
    <row r="212" spans="2:65" s="1" customFormat="1" ht="24.2" customHeight="1">
      <c r="B212" s="31"/>
      <c r="C212" s="165" t="s">
        <v>670</v>
      </c>
      <c r="D212" s="165" t="s">
        <v>277</v>
      </c>
      <c r="E212" s="166" t="s">
        <v>4711</v>
      </c>
      <c r="F212" s="167" t="s">
        <v>4712</v>
      </c>
      <c r="G212" s="168" t="s">
        <v>286</v>
      </c>
      <c r="H212" s="169">
        <v>2</v>
      </c>
      <c r="I212" s="170"/>
      <c r="J212" s="171">
        <f t="shared" si="0"/>
        <v>0</v>
      </c>
      <c r="K212" s="167" t="s">
        <v>287</v>
      </c>
      <c r="L212" s="172"/>
      <c r="M212" s="173" t="s">
        <v>19</v>
      </c>
      <c r="N212" s="174" t="s">
        <v>41</v>
      </c>
      <c r="P212" s="139">
        <f t="shared" si="1"/>
        <v>0</v>
      </c>
      <c r="Q212" s="139">
        <v>0.07</v>
      </c>
      <c r="R212" s="139">
        <f t="shared" si="2"/>
        <v>0.14</v>
      </c>
      <c r="S212" s="139">
        <v>0</v>
      </c>
      <c r="T212" s="140">
        <f t="shared" si="3"/>
        <v>0</v>
      </c>
      <c r="AR212" s="141" t="s">
        <v>233</v>
      </c>
      <c r="AT212" s="141" t="s">
        <v>277</v>
      </c>
      <c r="AU212" s="141" t="s">
        <v>79</v>
      </c>
      <c r="AY212" s="16" t="s">
        <v>182</v>
      </c>
      <c r="BE212" s="142">
        <f t="shared" si="4"/>
        <v>0</v>
      </c>
      <c r="BF212" s="142">
        <f t="shared" si="5"/>
        <v>0</v>
      </c>
      <c r="BG212" s="142">
        <f t="shared" si="6"/>
        <v>0</v>
      </c>
      <c r="BH212" s="142">
        <f t="shared" si="7"/>
        <v>0</v>
      </c>
      <c r="BI212" s="142">
        <f t="shared" si="8"/>
        <v>0</v>
      </c>
      <c r="BJ212" s="16" t="s">
        <v>77</v>
      </c>
      <c r="BK212" s="142">
        <f t="shared" si="9"/>
        <v>0</v>
      </c>
      <c r="BL212" s="16" t="s">
        <v>190</v>
      </c>
      <c r="BM212" s="141" t="s">
        <v>4713</v>
      </c>
    </row>
    <row r="213" spans="2:65" s="1" customFormat="1" ht="16.5" customHeight="1">
      <c r="B213" s="31"/>
      <c r="C213" s="165" t="s">
        <v>676</v>
      </c>
      <c r="D213" s="165" t="s">
        <v>277</v>
      </c>
      <c r="E213" s="166" t="s">
        <v>4714</v>
      </c>
      <c r="F213" s="167" t="s">
        <v>4715</v>
      </c>
      <c r="G213" s="168" t="s">
        <v>286</v>
      </c>
      <c r="H213" s="169">
        <v>2</v>
      </c>
      <c r="I213" s="170"/>
      <c r="J213" s="171">
        <f t="shared" si="0"/>
        <v>0</v>
      </c>
      <c r="K213" s="167" t="s">
        <v>287</v>
      </c>
      <c r="L213" s="172"/>
      <c r="M213" s="173" t="s">
        <v>19</v>
      </c>
      <c r="N213" s="174" t="s">
        <v>41</v>
      </c>
      <c r="P213" s="139">
        <f t="shared" si="1"/>
        <v>0</v>
      </c>
      <c r="Q213" s="139">
        <v>0.0072</v>
      </c>
      <c r="R213" s="139">
        <f t="shared" si="2"/>
        <v>0.0144</v>
      </c>
      <c r="S213" s="139">
        <v>0</v>
      </c>
      <c r="T213" s="140">
        <f t="shared" si="3"/>
        <v>0</v>
      </c>
      <c r="AR213" s="141" t="s">
        <v>233</v>
      </c>
      <c r="AT213" s="141" t="s">
        <v>277</v>
      </c>
      <c r="AU213" s="141" t="s">
        <v>79</v>
      </c>
      <c r="AY213" s="16" t="s">
        <v>182</v>
      </c>
      <c r="BE213" s="142">
        <f t="shared" si="4"/>
        <v>0</v>
      </c>
      <c r="BF213" s="142">
        <f t="shared" si="5"/>
        <v>0</v>
      </c>
      <c r="BG213" s="142">
        <f t="shared" si="6"/>
        <v>0</v>
      </c>
      <c r="BH213" s="142">
        <f t="shared" si="7"/>
        <v>0</v>
      </c>
      <c r="BI213" s="142">
        <f t="shared" si="8"/>
        <v>0</v>
      </c>
      <c r="BJ213" s="16" t="s">
        <v>77</v>
      </c>
      <c r="BK213" s="142">
        <f t="shared" si="9"/>
        <v>0</v>
      </c>
      <c r="BL213" s="16" t="s">
        <v>190</v>
      </c>
      <c r="BM213" s="141" t="s">
        <v>4716</v>
      </c>
    </row>
    <row r="214" spans="2:65" s="1" customFormat="1" ht="21.75" customHeight="1">
      <c r="B214" s="31"/>
      <c r="C214" s="165" t="s">
        <v>682</v>
      </c>
      <c r="D214" s="165" t="s">
        <v>277</v>
      </c>
      <c r="E214" s="166" t="s">
        <v>4717</v>
      </c>
      <c r="F214" s="167" t="s">
        <v>4718</v>
      </c>
      <c r="G214" s="168" t="s">
        <v>286</v>
      </c>
      <c r="H214" s="169">
        <v>2</v>
      </c>
      <c r="I214" s="170"/>
      <c r="J214" s="171">
        <f t="shared" si="0"/>
        <v>0</v>
      </c>
      <c r="K214" s="167" t="s">
        <v>1250</v>
      </c>
      <c r="L214" s="172"/>
      <c r="M214" s="173" t="s">
        <v>19</v>
      </c>
      <c r="N214" s="174" t="s">
        <v>41</v>
      </c>
      <c r="P214" s="139">
        <f t="shared" si="1"/>
        <v>0</v>
      </c>
      <c r="Q214" s="139">
        <v>0.058</v>
      </c>
      <c r="R214" s="139">
        <f t="shared" si="2"/>
        <v>0.116</v>
      </c>
      <c r="S214" s="139">
        <v>0</v>
      </c>
      <c r="T214" s="140">
        <f t="shared" si="3"/>
        <v>0</v>
      </c>
      <c r="AR214" s="141" t="s">
        <v>233</v>
      </c>
      <c r="AT214" s="141" t="s">
        <v>277</v>
      </c>
      <c r="AU214" s="141" t="s">
        <v>79</v>
      </c>
      <c r="AY214" s="16" t="s">
        <v>182</v>
      </c>
      <c r="BE214" s="142">
        <f t="shared" si="4"/>
        <v>0</v>
      </c>
      <c r="BF214" s="142">
        <f t="shared" si="5"/>
        <v>0</v>
      </c>
      <c r="BG214" s="142">
        <f t="shared" si="6"/>
        <v>0</v>
      </c>
      <c r="BH214" s="142">
        <f t="shared" si="7"/>
        <v>0</v>
      </c>
      <c r="BI214" s="142">
        <f t="shared" si="8"/>
        <v>0</v>
      </c>
      <c r="BJ214" s="16" t="s">
        <v>77</v>
      </c>
      <c r="BK214" s="142">
        <f t="shared" si="9"/>
        <v>0</v>
      </c>
      <c r="BL214" s="16" t="s">
        <v>190</v>
      </c>
      <c r="BM214" s="141" t="s">
        <v>4719</v>
      </c>
    </row>
    <row r="215" spans="2:65" s="1" customFormat="1" ht="24.2" customHeight="1">
      <c r="B215" s="31"/>
      <c r="C215" s="165" t="s">
        <v>689</v>
      </c>
      <c r="D215" s="165" t="s">
        <v>277</v>
      </c>
      <c r="E215" s="166" t="s">
        <v>4720</v>
      </c>
      <c r="F215" s="167" t="s">
        <v>4721</v>
      </c>
      <c r="G215" s="168" t="s">
        <v>286</v>
      </c>
      <c r="H215" s="169">
        <v>2</v>
      </c>
      <c r="I215" s="170"/>
      <c r="J215" s="171">
        <f t="shared" si="0"/>
        <v>0</v>
      </c>
      <c r="K215" s="167" t="s">
        <v>287</v>
      </c>
      <c r="L215" s="172"/>
      <c r="M215" s="173" t="s">
        <v>19</v>
      </c>
      <c r="N215" s="174" t="s">
        <v>41</v>
      </c>
      <c r="P215" s="139">
        <f t="shared" si="1"/>
        <v>0</v>
      </c>
      <c r="Q215" s="139">
        <v>0.09</v>
      </c>
      <c r="R215" s="139">
        <f t="shared" si="2"/>
        <v>0.18</v>
      </c>
      <c r="S215" s="139">
        <v>0</v>
      </c>
      <c r="T215" s="140">
        <f t="shared" si="3"/>
        <v>0</v>
      </c>
      <c r="AR215" s="141" t="s">
        <v>233</v>
      </c>
      <c r="AT215" s="141" t="s">
        <v>277</v>
      </c>
      <c r="AU215" s="141" t="s">
        <v>79</v>
      </c>
      <c r="AY215" s="16" t="s">
        <v>182</v>
      </c>
      <c r="BE215" s="142">
        <f t="shared" si="4"/>
        <v>0</v>
      </c>
      <c r="BF215" s="142">
        <f t="shared" si="5"/>
        <v>0</v>
      </c>
      <c r="BG215" s="142">
        <f t="shared" si="6"/>
        <v>0</v>
      </c>
      <c r="BH215" s="142">
        <f t="shared" si="7"/>
        <v>0</v>
      </c>
      <c r="BI215" s="142">
        <f t="shared" si="8"/>
        <v>0</v>
      </c>
      <c r="BJ215" s="16" t="s">
        <v>77</v>
      </c>
      <c r="BK215" s="142">
        <f t="shared" si="9"/>
        <v>0</v>
      </c>
      <c r="BL215" s="16" t="s">
        <v>190</v>
      </c>
      <c r="BM215" s="141" t="s">
        <v>4722</v>
      </c>
    </row>
    <row r="216" spans="2:65" s="1" customFormat="1" ht="21.75" customHeight="1">
      <c r="B216" s="31"/>
      <c r="C216" s="165" t="s">
        <v>694</v>
      </c>
      <c r="D216" s="165" t="s">
        <v>277</v>
      </c>
      <c r="E216" s="166" t="s">
        <v>4723</v>
      </c>
      <c r="F216" s="167" t="s">
        <v>4724</v>
      </c>
      <c r="G216" s="168" t="s">
        <v>286</v>
      </c>
      <c r="H216" s="169">
        <v>2</v>
      </c>
      <c r="I216" s="170"/>
      <c r="J216" s="171">
        <f t="shared" si="0"/>
        <v>0</v>
      </c>
      <c r="K216" s="167" t="s">
        <v>287</v>
      </c>
      <c r="L216" s="172"/>
      <c r="M216" s="173" t="s">
        <v>19</v>
      </c>
      <c r="N216" s="174" t="s">
        <v>41</v>
      </c>
      <c r="P216" s="139">
        <f t="shared" si="1"/>
        <v>0</v>
      </c>
      <c r="Q216" s="139">
        <v>0.067</v>
      </c>
      <c r="R216" s="139">
        <f t="shared" si="2"/>
        <v>0.134</v>
      </c>
      <c r="S216" s="139">
        <v>0</v>
      </c>
      <c r="T216" s="140">
        <f t="shared" si="3"/>
        <v>0</v>
      </c>
      <c r="AR216" s="141" t="s">
        <v>233</v>
      </c>
      <c r="AT216" s="141" t="s">
        <v>277</v>
      </c>
      <c r="AU216" s="141" t="s">
        <v>79</v>
      </c>
      <c r="AY216" s="16" t="s">
        <v>182</v>
      </c>
      <c r="BE216" s="142">
        <f t="shared" si="4"/>
        <v>0</v>
      </c>
      <c r="BF216" s="142">
        <f t="shared" si="5"/>
        <v>0</v>
      </c>
      <c r="BG216" s="142">
        <f t="shared" si="6"/>
        <v>0</v>
      </c>
      <c r="BH216" s="142">
        <f t="shared" si="7"/>
        <v>0</v>
      </c>
      <c r="BI216" s="142">
        <f t="shared" si="8"/>
        <v>0</v>
      </c>
      <c r="BJ216" s="16" t="s">
        <v>77</v>
      </c>
      <c r="BK216" s="142">
        <f t="shared" si="9"/>
        <v>0</v>
      </c>
      <c r="BL216" s="16" t="s">
        <v>190</v>
      </c>
      <c r="BM216" s="141" t="s">
        <v>4725</v>
      </c>
    </row>
    <row r="217" spans="2:65" s="1" customFormat="1" ht="16.5" customHeight="1">
      <c r="B217" s="31"/>
      <c r="C217" s="165" t="s">
        <v>699</v>
      </c>
      <c r="D217" s="165" t="s">
        <v>277</v>
      </c>
      <c r="E217" s="166" t="s">
        <v>4726</v>
      </c>
      <c r="F217" s="167" t="s">
        <v>4727</v>
      </c>
      <c r="G217" s="168" t="s">
        <v>286</v>
      </c>
      <c r="H217" s="169">
        <v>2</v>
      </c>
      <c r="I217" s="170"/>
      <c r="J217" s="171">
        <f t="shared" si="0"/>
        <v>0</v>
      </c>
      <c r="K217" s="167" t="s">
        <v>1250</v>
      </c>
      <c r="L217" s="172"/>
      <c r="M217" s="173" t="s">
        <v>19</v>
      </c>
      <c r="N217" s="174" t="s">
        <v>41</v>
      </c>
      <c r="P217" s="139">
        <f t="shared" si="1"/>
        <v>0</v>
      </c>
      <c r="Q217" s="139">
        <v>0.0506</v>
      </c>
      <c r="R217" s="139">
        <f t="shared" si="2"/>
        <v>0.1012</v>
      </c>
      <c r="S217" s="139">
        <v>0</v>
      </c>
      <c r="T217" s="140">
        <f t="shared" si="3"/>
        <v>0</v>
      </c>
      <c r="AR217" s="141" t="s">
        <v>233</v>
      </c>
      <c r="AT217" s="141" t="s">
        <v>277</v>
      </c>
      <c r="AU217" s="141" t="s">
        <v>79</v>
      </c>
      <c r="AY217" s="16" t="s">
        <v>182</v>
      </c>
      <c r="BE217" s="142">
        <f t="shared" si="4"/>
        <v>0</v>
      </c>
      <c r="BF217" s="142">
        <f t="shared" si="5"/>
        <v>0</v>
      </c>
      <c r="BG217" s="142">
        <f t="shared" si="6"/>
        <v>0</v>
      </c>
      <c r="BH217" s="142">
        <f t="shared" si="7"/>
        <v>0</v>
      </c>
      <c r="BI217" s="142">
        <f t="shared" si="8"/>
        <v>0</v>
      </c>
      <c r="BJ217" s="16" t="s">
        <v>77</v>
      </c>
      <c r="BK217" s="142">
        <f t="shared" si="9"/>
        <v>0</v>
      </c>
      <c r="BL217" s="16" t="s">
        <v>190</v>
      </c>
      <c r="BM217" s="141" t="s">
        <v>4728</v>
      </c>
    </row>
    <row r="218" spans="2:65" s="1" customFormat="1" ht="24.2" customHeight="1">
      <c r="B218" s="31"/>
      <c r="C218" s="165" t="s">
        <v>496</v>
      </c>
      <c r="D218" s="165" t="s">
        <v>277</v>
      </c>
      <c r="E218" s="166" t="s">
        <v>4729</v>
      </c>
      <c r="F218" s="167" t="s">
        <v>4730</v>
      </c>
      <c r="G218" s="168" t="s">
        <v>286</v>
      </c>
      <c r="H218" s="169">
        <v>2</v>
      </c>
      <c r="I218" s="170"/>
      <c r="J218" s="171">
        <f t="shared" si="0"/>
        <v>0</v>
      </c>
      <c r="K218" s="167" t="s">
        <v>1250</v>
      </c>
      <c r="L218" s="172"/>
      <c r="M218" s="173" t="s">
        <v>19</v>
      </c>
      <c r="N218" s="174" t="s">
        <v>41</v>
      </c>
      <c r="P218" s="139">
        <f t="shared" si="1"/>
        <v>0</v>
      </c>
      <c r="Q218" s="139">
        <v>0.027</v>
      </c>
      <c r="R218" s="139">
        <f t="shared" si="2"/>
        <v>0.054</v>
      </c>
      <c r="S218" s="139">
        <v>0</v>
      </c>
      <c r="T218" s="140">
        <f t="shared" si="3"/>
        <v>0</v>
      </c>
      <c r="AR218" s="141" t="s">
        <v>233</v>
      </c>
      <c r="AT218" s="141" t="s">
        <v>277</v>
      </c>
      <c r="AU218" s="141" t="s">
        <v>79</v>
      </c>
      <c r="AY218" s="16" t="s">
        <v>182</v>
      </c>
      <c r="BE218" s="142">
        <f t="shared" si="4"/>
        <v>0</v>
      </c>
      <c r="BF218" s="142">
        <f t="shared" si="5"/>
        <v>0</v>
      </c>
      <c r="BG218" s="142">
        <f t="shared" si="6"/>
        <v>0</v>
      </c>
      <c r="BH218" s="142">
        <f t="shared" si="7"/>
        <v>0</v>
      </c>
      <c r="BI218" s="142">
        <f t="shared" si="8"/>
        <v>0</v>
      </c>
      <c r="BJ218" s="16" t="s">
        <v>77</v>
      </c>
      <c r="BK218" s="142">
        <f t="shared" si="9"/>
        <v>0</v>
      </c>
      <c r="BL218" s="16" t="s">
        <v>190</v>
      </c>
      <c r="BM218" s="141" t="s">
        <v>4731</v>
      </c>
    </row>
    <row r="219" spans="2:65" s="1" customFormat="1" ht="16.5" customHeight="1">
      <c r="B219" s="31"/>
      <c r="C219" s="130" t="s">
        <v>708</v>
      </c>
      <c r="D219" s="130" t="s">
        <v>185</v>
      </c>
      <c r="E219" s="131" t="s">
        <v>4732</v>
      </c>
      <c r="F219" s="132" t="s">
        <v>4733</v>
      </c>
      <c r="G219" s="133" t="s">
        <v>292</v>
      </c>
      <c r="H219" s="134">
        <v>186.9</v>
      </c>
      <c r="I219" s="135"/>
      <c r="J219" s="136">
        <f t="shared" si="0"/>
        <v>0</v>
      </c>
      <c r="K219" s="132" t="s">
        <v>302</v>
      </c>
      <c r="L219" s="31"/>
      <c r="M219" s="137" t="s">
        <v>19</v>
      </c>
      <c r="N219" s="138" t="s">
        <v>41</v>
      </c>
      <c r="P219" s="139">
        <f t="shared" si="1"/>
        <v>0</v>
      </c>
      <c r="Q219" s="139">
        <v>0.00019</v>
      </c>
      <c r="R219" s="139">
        <f t="shared" si="2"/>
        <v>0.035511</v>
      </c>
      <c r="S219" s="139">
        <v>0</v>
      </c>
      <c r="T219" s="140">
        <f t="shared" si="3"/>
        <v>0</v>
      </c>
      <c r="AR219" s="141" t="s">
        <v>190</v>
      </c>
      <c r="AT219" s="141" t="s">
        <v>185</v>
      </c>
      <c r="AU219" s="141" t="s">
        <v>79</v>
      </c>
      <c r="AY219" s="16" t="s">
        <v>182</v>
      </c>
      <c r="BE219" s="142">
        <f t="shared" si="4"/>
        <v>0</v>
      </c>
      <c r="BF219" s="142">
        <f t="shared" si="5"/>
        <v>0</v>
      </c>
      <c r="BG219" s="142">
        <f t="shared" si="6"/>
        <v>0</v>
      </c>
      <c r="BH219" s="142">
        <f t="shared" si="7"/>
        <v>0</v>
      </c>
      <c r="BI219" s="142">
        <f t="shared" si="8"/>
        <v>0</v>
      </c>
      <c r="BJ219" s="16" t="s">
        <v>77</v>
      </c>
      <c r="BK219" s="142">
        <f t="shared" si="9"/>
        <v>0</v>
      </c>
      <c r="BL219" s="16" t="s">
        <v>190</v>
      </c>
      <c r="BM219" s="141" t="s">
        <v>4734</v>
      </c>
    </row>
    <row r="220" spans="2:47" s="1" customFormat="1" ht="11.25">
      <c r="B220" s="31"/>
      <c r="D220" s="143" t="s">
        <v>192</v>
      </c>
      <c r="F220" s="144" t="s">
        <v>4735</v>
      </c>
      <c r="I220" s="145"/>
      <c r="L220" s="31"/>
      <c r="M220" s="146"/>
      <c r="T220" s="52"/>
      <c r="AT220" s="16" t="s">
        <v>192</v>
      </c>
      <c r="AU220" s="16" t="s">
        <v>79</v>
      </c>
    </row>
    <row r="221" spans="2:51" s="12" customFormat="1" ht="22.5">
      <c r="B221" s="147"/>
      <c r="D221" s="148" t="s">
        <v>194</v>
      </c>
      <c r="E221" s="149" t="s">
        <v>19</v>
      </c>
      <c r="F221" s="150" t="s">
        <v>4736</v>
      </c>
      <c r="H221" s="151">
        <v>186.9</v>
      </c>
      <c r="I221" s="152"/>
      <c r="L221" s="147"/>
      <c r="M221" s="153"/>
      <c r="T221" s="154"/>
      <c r="AT221" s="149" t="s">
        <v>194</v>
      </c>
      <c r="AU221" s="149" t="s">
        <v>79</v>
      </c>
      <c r="AV221" s="12" t="s">
        <v>79</v>
      </c>
      <c r="AW221" s="12" t="s">
        <v>31</v>
      </c>
      <c r="AX221" s="12" t="s">
        <v>77</v>
      </c>
      <c r="AY221" s="149" t="s">
        <v>182</v>
      </c>
    </row>
    <row r="222" spans="2:65" s="1" customFormat="1" ht="21.75" customHeight="1">
      <c r="B222" s="31"/>
      <c r="C222" s="130" t="s">
        <v>715</v>
      </c>
      <c r="D222" s="130" t="s">
        <v>185</v>
      </c>
      <c r="E222" s="131" t="s">
        <v>4737</v>
      </c>
      <c r="F222" s="132" t="s">
        <v>4738</v>
      </c>
      <c r="G222" s="133" t="s">
        <v>292</v>
      </c>
      <c r="H222" s="134">
        <v>186.9</v>
      </c>
      <c r="I222" s="135"/>
      <c r="J222" s="136">
        <f>ROUND(I222*H222,2)</f>
        <v>0</v>
      </c>
      <c r="K222" s="132" t="s">
        <v>302</v>
      </c>
      <c r="L222" s="31"/>
      <c r="M222" s="137" t="s">
        <v>19</v>
      </c>
      <c r="N222" s="138" t="s">
        <v>41</v>
      </c>
      <c r="P222" s="139">
        <f>O222*H222</f>
        <v>0</v>
      </c>
      <c r="Q222" s="139">
        <v>7E-05</v>
      </c>
      <c r="R222" s="139">
        <f>Q222*H222</f>
        <v>0.013083</v>
      </c>
      <c r="S222" s="139">
        <v>0</v>
      </c>
      <c r="T222" s="140">
        <f>S222*H222</f>
        <v>0</v>
      </c>
      <c r="AR222" s="141" t="s">
        <v>190</v>
      </c>
      <c r="AT222" s="141" t="s">
        <v>185</v>
      </c>
      <c r="AU222" s="141" t="s">
        <v>79</v>
      </c>
      <c r="AY222" s="16" t="s">
        <v>182</v>
      </c>
      <c r="BE222" s="142">
        <f>IF(N222="základní",J222,0)</f>
        <v>0</v>
      </c>
      <c r="BF222" s="142">
        <f>IF(N222="snížená",J222,0)</f>
        <v>0</v>
      </c>
      <c r="BG222" s="142">
        <f>IF(N222="zákl. přenesená",J222,0)</f>
        <v>0</v>
      </c>
      <c r="BH222" s="142">
        <f>IF(N222="sníž. přenesená",J222,0)</f>
        <v>0</v>
      </c>
      <c r="BI222" s="142">
        <f>IF(N222="nulová",J222,0)</f>
        <v>0</v>
      </c>
      <c r="BJ222" s="16" t="s">
        <v>77</v>
      </c>
      <c r="BK222" s="142">
        <f>ROUND(I222*H222,2)</f>
        <v>0</v>
      </c>
      <c r="BL222" s="16" t="s">
        <v>190</v>
      </c>
      <c r="BM222" s="141" t="s">
        <v>4739</v>
      </c>
    </row>
    <row r="223" spans="2:47" s="1" customFormat="1" ht="11.25">
      <c r="B223" s="31"/>
      <c r="D223" s="143" t="s">
        <v>192</v>
      </c>
      <c r="F223" s="144" t="s">
        <v>4740</v>
      </c>
      <c r="I223" s="145"/>
      <c r="L223" s="31"/>
      <c r="M223" s="146"/>
      <c r="T223" s="52"/>
      <c r="AT223" s="16" t="s">
        <v>192</v>
      </c>
      <c r="AU223" s="16" t="s">
        <v>79</v>
      </c>
    </row>
    <row r="224" spans="2:63" s="11" customFormat="1" ht="22.9" customHeight="1">
      <c r="B224" s="118"/>
      <c r="D224" s="119" t="s">
        <v>69</v>
      </c>
      <c r="E224" s="128" t="s">
        <v>183</v>
      </c>
      <c r="F224" s="128" t="s">
        <v>305</v>
      </c>
      <c r="I224" s="121"/>
      <c r="J224" s="129">
        <f>BK224</f>
        <v>0</v>
      </c>
      <c r="L224" s="118"/>
      <c r="M224" s="123"/>
      <c r="P224" s="124">
        <f>SUM(P225:P228)</f>
        <v>0</v>
      </c>
      <c r="R224" s="124">
        <f>SUM(R225:R228)</f>
        <v>0.0001005</v>
      </c>
      <c r="T224" s="125">
        <f>SUM(T225:T228)</f>
        <v>0.00465</v>
      </c>
      <c r="AR224" s="119" t="s">
        <v>77</v>
      </c>
      <c r="AT224" s="126" t="s">
        <v>69</v>
      </c>
      <c r="AU224" s="126" t="s">
        <v>77</v>
      </c>
      <c r="AY224" s="119" t="s">
        <v>182</v>
      </c>
      <c r="BK224" s="127">
        <f>SUM(BK225:BK228)</f>
        <v>0</v>
      </c>
    </row>
    <row r="225" spans="2:65" s="1" customFormat="1" ht="24.2" customHeight="1">
      <c r="B225" s="31"/>
      <c r="C225" s="130" t="s">
        <v>720</v>
      </c>
      <c r="D225" s="130" t="s">
        <v>185</v>
      </c>
      <c r="E225" s="131" t="s">
        <v>4741</v>
      </c>
      <c r="F225" s="132" t="s">
        <v>4742</v>
      </c>
      <c r="G225" s="133" t="s">
        <v>292</v>
      </c>
      <c r="H225" s="134">
        <v>132.6</v>
      </c>
      <c r="I225" s="135"/>
      <c r="J225" s="136">
        <f>ROUND(I225*H225,2)</f>
        <v>0</v>
      </c>
      <c r="K225" s="132" t="s">
        <v>1250</v>
      </c>
      <c r="L225" s="31"/>
      <c r="M225" s="137" t="s">
        <v>19</v>
      </c>
      <c r="N225" s="138" t="s">
        <v>41</v>
      </c>
      <c r="P225" s="139">
        <f>O225*H225</f>
        <v>0</v>
      </c>
      <c r="Q225" s="139">
        <v>0</v>
      </c>
      <c r="R225" s="139">
        <f>Q225*H225</f>
        <v>0</v>
      </c>
      <c r="S225" s="139">
        <v>0</v>
      </c>
      <c r="T225" s="140">
        <f>S225*H225</f>
        <v>0</v>
      </c>
      <c r="AR225" s="141" t="s">
        <v>190</v>
      </c>
      <c r="AT225" s="141" t="s">
        <v>185</v>
      </c>
      <c r="AU225" s="141" t="s">
        <v>79</v>
      </c>
      <c r="AY225" s="16" t="s">
        <v>182</v>
      </c>
      <c r="BE225" s="142">
        <f>IF(N225="základní",J225,0)</f>
        <v>0</v>
      </c>
      <c r="BF225" s="142">
        <f>IF(N225="snížená",J225,0)</f>
        <v>0</v>
      </c>
      <c r="BG225" s="142">
        <f>IF(N225="zákl. přenesená",J225,0)</f>
        <v>0</v>
      </c>
      <c r="BH225" s="142">
        <f>IF(N225="sníž. přenesená",J225,0)</f>
        <v>0</v>
      </c>
      <c r="BI225" s="142">
        <f>IF(N225="nulová",J225,0)</f>
        <v>0</v>
      </c>
      <c r="BJ225" s="16" t="s">
        <v>77</v>
      </c>
      <c r="BK225" s="142">
        <f>ROUND(I225*H225,2)</f>
        <v>0</v>
      </c>
      <c r="BL225" s="16" t="s">
        <v>190</v>
      </c>
      <c r="BM225" s="141" t="s">
        <v>4743</v>
      </c>
    </row>
    <row r="226" spans="2:51" s="12" customFormat="1" ht="11.25">
      <c r="B226" s="147"/>
      <c r="D226" s="148" t="s">
        <v>194</v>
      </c>
      <c r="E226" s="149" t="s">
        <v>19</v>
      </c>
      <c r="F226" s="150" t="s">
        <v>4744</v>
      </c>
      <c r="H226" s="151">
        <v>132.6</v>
      </c>
      <c r="I226" s="152"/>
      <c r="L226" s="147"/>
      <c r="M226" s="153"/>
      <c r="T226" s="154"/>
      <c r="AT226" s="149" t="s">
        <v>194</v>
      </c>
      <c r="AU226" s="149" t="s">
        <v>79</v>
      </c>
      <c r="AV226" s="12" t="s">
        <v>79</v>
      </c>
      <c r="AW226" s="12" t="s">
        <v>31</v>
      </c>
      <c r="AX226" s="12" t="s">
        <v>77</v>
      </c>
      <c r="AY226" s="149" t="s">
        <v>182</v>
      </c>
    </row>
    <row r="227" spans="2:65" s="1" customFormat="1" ht="44.25" customHeight="1">
      <c r="B227" s="31"/>
      <c r="C227" s="130" t="s">
        <v>722</v>
      </c>
      <c r="D227" s="130" t="s">
        <v>185</v>
      </c>
      <c r="E227" s="131" t="s">
        <v>4745</v>
      </c>
      <c r="F227" s="132" t="s">
        <v>4746</v>
      </c>
      <c r="G227" s="133" t="s">
        <v>292</v>
      </c>
      <c r="H227" s="134">
        <v>0.15</v>
      </c>
      <c r="I227" s="135"/>
      <c r="J227" s="136">
        <f>ROUND(I227*H227,2)</f>
        <v>0</v>
      </c>
      <c r="K227" s="132" t="s">
        <v>302</v>
      </c>
      <c r="L227" s="31"/>
      <c r="M227" s="137" t="s">
        <v>19</v>
      </c>
      <c r="N227" s="138" t="s">
        <v>41</v>
      </c>
      <c r="P227" s="139">
        <f>O227*H227</f>
        <v>0</v>
      </c>
      <c r="Q227" s="139">
        <v>0.00067</v>
      </c>
      <c r="R227" s="139">
        <f>Q227*H227</f>
        <v>0.0001005</v>
      </c>
      <c r="S227" s="139">
        <v>0.031</v>
      </c>
      <c r="T227" s="140">
        <f>S227*H227</f>
        <v>0.00465</v>
      </c>
      <c r="AR227" s="141" t="s">
        <v>190</v>
      </c>
      <c r="AT227" s="141" t="s">
        <v>185</v>
      </c>
      <c r="AU227" s="141" t="s">
        <v>79</v>
      </c>
      <c r="AY227" s="16" t="s">
        <v>182</v>
      </c>
      <c r="BE227" s="142">
        <f>IF(N227="základní",J227,0)</f>
        <v>0</v>
      </c>
      <c r="BF227" s="142">
        <f>IF(N227="snížená",J227,0)</f>
        <v>0</v>
      </c>
      <c r="BG227" s="142">
        <f>IF(N227="zákl. přenesená",J227,0)</f>
        <v>0</v>
      </c>
      <c r="BH227" s="142">
        <f>IF(N227="sníž. přenesená",J227,0)</f>
        <v>0</v>
      </c>
      <c r="BI227" s="142">
        <f>IF(N227="nulová",J227,0)</f>
        <v>0</v>
      </c>
      <c r="BJ227" s="16" t="s">
        <v>77</v>
      </c>
      <c r="BK227" s="142">
        <f>ROUND(I227*H227,2)</f>
        <v>0</v>
      </c>
      <c r="BL227" s="16" t="s">
        <v>190</v>
      </c>
      <c r="BM227" s="141" t="s">
        <v>4747</v>
      </c>
    </row>
    <row r="228" spans="2:47" s="1" customFormat="1" ht="11.25">
      <c r="B228" s="31"/>
      <c r="D228" s="143" t="s">
        <v>192</v>
      </c>
      <c r="F228" s="144" t="s">
        <v>4748</v>
      </c>
      <c r="I228" s="145"/>
      <c r="L228" s="31"/>
      <c r="M228" s="146"/>
      <c r="T228" s="52"/>
      <c r="AT228" s="16" t="s">
        <v>192</v>
      </c>
      <c r="AU228" s="16" t="s">
        <v>79</v>
      </c>
    </row>
    <row r="229" spans="2:63" s="11" customFormat="1" ht="22.9" customHeight="1">
      <c r="B229" s="118"/>
      <c r="D229" s="119" t="s">
        <v>69</v>
      </c>
      <c r="E229" s="128" t="s">
        <v>211</v>
      </c>
      <c r="F229" s="128" t="s">
        <v>212</v>
      </c>
      <c r="I229" s="121"/>
      <c r="J229" s="129">
        <f>BK229</f>
        <v>0</v>
      </c>
      <c r="L229" s="118"/>
      <c r="M229" s="123"/>
      <c r="P229" s="124">
        <f>SUM(P230:P240)</f>
        <v>0</v>
      </c>
      <c r="R229" s="124">
        <f>SUM(R230:R240)</f>
        <v>0</v>
      </c>
      <c r="T229" s="125">
        <f>SUM(T230:T240)</f>
        <v>0</v>
      </c>
      <c r="AR229" s="119" t="s">
        <v>77</v>
      </c>
      <c r="AT229" s="126" t="s">
        <v>69</v>
      </c>
      <c r="AU229" s="126" t="s">
        <v>77</v>
      </c>
      <c r="AY229" s="119" t="s">
        <v>182</v>
      </c>
      <c r="BK229" s="127">
        <f>SUM(BK230:BK240)</f>
        <v>0</v>
      </c>
    </row>
    <row r="230" spans="2:65" s="1" customFormat="1" ht="37.9" customHeight="1">
      <c r="B230" s="31"/>
      <c r="C230" s="130" t="s">
        <v>724</v>
      </c>
      <c r="D230" s="130" t="s">
        <v>185</v>
      </c>
      <c r="E230" s="131" t="s">
        <v>4749</v>
      </c>
      <c r="F230" s="132" t="s">
        <v>4750</v>
      </c>
      <c r="G230" s="133" t="s">
        <v>202</v>
      </c>
      <c r="H230" s="134">
        <v>40.182</v>
      </c>
      <c r="I230" s="135"/>
      <c r="J230" s="136">
        <f>ROUND(I230*H230,2)</f>
        <v>0</v>
      </c>
      <c r="K230" s="132" t="s">
        <v>302</v>
      </c>
      <c r="L230" s="31"/>
      <c r="M230" s="137" t="s">
        <v>19</v>
      </c>
      <c r="N230" s="138" t="s">
        <v>41</v>
      </c>
      <c r="P230" s="139">
        <f>O230*H230</f>
        <v>0</v>
      </c>
      <c r="Q230" s="139">
        <v>0</v>
      </c>
      <c r="R230" s="139">
        <f>Q230*H230</f>
        <v>0</v>
      </c>
      <c r="S230" s="139">
        <v>0</v>
      </c>
      <c r="T230" s="140">
        <f>S230*H230</f>
        <v>0</v>
      </c>
      <c r="AR230" s="141" t="s">
        <v>190</v>
      </c>
      <c r="AT230" s="141" t="s">
        <v>185</v>
      </c>
      <c r="AU230" s="141" t="s">
        <v>79</v>
      </c>
      <c r="AY230" s="16" t="s">
        <v>182</v>
      </c>
      <c r="BE230" s="142">
        <f>IF(N230="základní",J230,0)</f>
        <v>0</v>
      </c>
      <c r="BF230" s="142">
        <f>IF(N230="snížená",J230,0)</f>
        <v>0</v>
      </c>
      <c r="BG230" s="142">
        <f>IF(N230="zákl. přenesená",J230,0)</f>
        <v>0</v>
      </c>
      <c r="BH230" s="142">
        <f>IF(N230="sníž. přenesená",J230,0)</f>
        <v>0</v>
      </c>
      <c r="BI230" s="142">
        <f>IF(N230="nulová",J230,0)</f>
        <v>0</v>
      </c>
      <c r="BJ230" s="16" t="s">
        <v>77</v>
      </c>
      <c r="BK230" s="142">
        <f>ROUND(I230*H230,2)</f>
        <v>0</v>
      </c>
      <c r="BL230" s="16" t="s">
        <v>190</v>
      </c>
      <c r="BM230" s="141" t="s">
        <v>4751</v>
      </c>
    </row>
    <row r="231" spans="2:47" s="1" customFormat="1" ht="11.25">
      <c r="B231" s="31"/>
      <c r="D231" s="143" t="s">
        <v>192</v>
      </c>
      <c r="F231" s="144" t="s">
        <v>4752</v>
      </c>
      <c r="I231" s="145"/>
      <c r="L231" s="31"/>
      <c r="M231" s="146"/>
      <c r="T231" s="52"/>
      <c r="AT231" s="16" t="s">
        <v>192</v>
      </c>
      <c r="AU231" s="16" t="s">
        <v>79</v>
      </c>
    </row>
    <row r="232" spans="2:65" s="1" customFormat="1" ht="37.9" customHeight="1">
      <c r="B232" s="31"/>
      <c r="C232" s="130" t="s">
        <v>727</v>
      </c>
      <c r="D232" s="130" t="s">
        <v>185</v>
      </c>
      <c r="E232" s="131" t="s">
        <v>4753</v>
      </c>
      <c r="F232" s="132" t="s">
        <v>4754</v>
      </c>
      <c r="G232" s="133" t="s">
        <v>202</v>
      </c>
      <c r="H232" s="134">
        <v>401.82</v>
      </c>
      <c r="I232" s="135"/>
      <c r="J232" s="136">
        <f>ROUND(I232*H232,2)</f>
        <v>0</v>
      </c>
      <c r="K232" s="132" t="s">
        <v>302</v>
      </c>
      <c r="L232" s="31"/>
      <c r="M232" s="137" t="s">
        <v>19</v>
      </c>
      <c r="N232" s="138" t="s">
        <v>41</v>
      </c>
      <c r="P232" s="139">
        <f>O232*H232</f>
        <v>0</v>
      </c>
      <c r="Q232" s="139">
        <v>0</v>
      </c>
      <c r="R232" s="139">
        <f>Q232*H232</f>
        <v>0</v>
      </c>
      <c r="S232" s="139">
        <v>0</v>
      </c>
      <c r="T232" s="140">
        <f>S232*H232</f>
        <v>0</v>
      </c>
      <c r="AR232" s="141" t="s">
        <v>190</v>
      </c>
      <c r="AT232" s="141" t="s">
        <v>185</v>
      </c>
      <c r="AU232" s="141" t="s">
        <v>79</v>
      </c>
      <c r="AY232" s="16" t="s">
        <v>182</v>
      </c>
      <c r="BE232" s="142">
        <f>IF(N232="základní",J232,0)</f>
        <v>0</v>
      </c>
      <c r="BF232" s="142">
        <f>IF(N232="snížená",J232,0)</f>
        <v>0</v>
      </c>
      <c r="BG232" s="142">
        <f>IF(N232="zákl. přenesená",J232,0)</f>
        <v>0</v>
      </c>
      <c r="BH232" s="142">
        <f>IF(N232="sníž. přenesená",J232,0)</f>
        <v>0</v>
      </c>
      <c r="BI232" s="142">
        <f>IF(N232="nulová",J232,0)</f>
        <v>0</v>
      </c>
      <c r="BJ232" s="16" t="s">
        <v>77</v>
      </c>
      <c r="BK232" s="142">
        <f>ROUND(I232*H232,2)</f>
        <v>0</v>
      </c>
      <c r="BL232" s="16" t="s">
        <v>190</v>
      </c>
      <c r="BM232" s="141" t="s">
        <v>4755</v>
      </c>
    </row>
    <row r="233" spans="2:47" s="1" customFormat="1" ht="11.25">
      <c r="B233" s="31"/>
      <c r="D233" s="143" t="s">
        <v>192</v>
      </c>
      <c r="F233" s="144" t="s">
        <v>4756</v>
      </c>
      <c r="I233" s="145"/>
      <c r="L233" s="31"/>
      <c r="M233" s="146"/>
      <c r="T233" s="52"/>
      <c r="AT233" s="16" t="s">
        <v>192</v>
      </c>
      <c r="AU233" s="16" t="s">
        <v>79</v>
      </c>
    </row>
    <row r="234" spans="2:51" s="12" customFormat="1" ht="11.25">
      <c r="B234" s="147"/>
      <c r="D234" s="148" t="s">
        <v>194</v>
      </c>
      <c r="F234" s="150" t="s">
        <v>4757</v>
      </c>
      <c r="H234" s="151">
        <v>401.82</v>
      </c>
      <c r="I234" s="152"/>
      <c r="L234" s="147"/>
      <c r="M234" s="153"/>
      <c r="T234" s="154"/>
      <c r="AT234" s="149" t="s">
        <v>194</v>
      </c>
      <c r="AU234" s="149" t="s">
        <v>79</v>
      </c>
      <c r="AV234" s="12" t="s">
        <v>79</v>
      </c>
      <c r="AW234" s="12" t="s">
        <v>4</v>
      </c>
      <c r="AX234" s="12" t="s">
        <v>77</v>
      </c>
      <c r="AY234" s="149" t="s">
        <v>182</v>
      </c>
    </row>
    <row r="235" spans="2:65" s="1" customFormat="1" ht="24.2" customHeight="1">
      <c r="B235" s="31"/>
      <c r="C235" s="130" t="s">
        <v>729</v>
      </c>
      <c r="D235" s="130" t="s">
        <v>185</v>
      </c>
      <c r="E235" s="131" t="s">
        <v>4758</v>
      </c>
      <c r="F235" s="132" t="s">
        <v>4759</v>
      </c>
      <c r="G235" s="133" t="s">
        <v>202</v>
      </c>
      <c r="H235" s="134">
        <v>40.182</v>
      </c>
      <c r="I235" s="135"/>
      <c r="J235" s="136">
        <f>ROUND(I235*H235,2)</f>
        <v>0</v>
      </c>
      <c r="K235" s="132" t="s">
        <v>302</v>
      </c>
      <c r="L235" s="31"/>
      <c r="M235" s="137" t="s">
        <v>19</v>
      </c>
      <c r="N235" s="138" t="s">
        <v>41</v>
      </c>
      <c r="P235" s="139">
        <f>O235*H235</f>
        <v>0</v>
      </c>
      <c r="Q235" s="139">
        <v>0</v>
      </c>
      <c r="R235" s="139">
        <f>Q235*H235</f>
        <v>0</v>
      </c>
      <c r="S235" s="139">
        <v>0</v>
      </c>
      <c r="T235" s="140">
        <f>S235*H235</f>
        <v>0</v>
      </c>
      <c r="AR235" s="141" t="s">
        <v>190</v>
      </c>
      <c r="AT235" s="141" t="s">
        <v>185</v>
      </c>
      <c r="AU235" s="141" t="s">
        <v>79</v>
      </c>
      <c r="AY235" s="16" t="s">
        <v>182</v>
      </c>
      <c r="BE235" s="142">
        <f>IF(N235="základní",J235,0)</f>
        <v>0</v>
      </c>
      <c r="BF235" s="142">
        <f>IF(N235="snížená",J235,0)</f>
        <v>0</v>
      </c>
      <c r="BG235" s="142">
        <f>IF(N235="zákl. přenesená",J235,0)</f>
        <v>0</v>
      </c>
      <c r="BH235" s="142">
        <f>IF(N235="sníž. přenesená",J235,0)</f>
        <v>0</v>
      </c>
      <c r="BI235" s="142">
        <f>IF(N235="nulová",J235,0)</f>
        <v>0</v>
      </c>
      <c r="BJ235" s="16" t="s">
        <v>77</v>
      </c>
      <c r="BK235" s="142">
        <f>ROUND(I235*H235,2)</f>
        <v>0</v>
      </c>
      <c r="BL235" s="16" t="s">
        <v>190</v>
      </c>
      <c r="BM235" s="141" t="s">
        <v>4760</v>
      </c>
    </row>
    <row r="236" spans="2:47" s="1" customFormat="1" ht="11.25">
      <c r="B236" s="31"/>
      <c r="D236" s="143" t="s">
        <v>192</v>
      </c>
      <c r="F236" s="144" t="s">
        <v>4761</v>
      </c>
      <c r="I236" s="145"/>
      <c r="L236" s="31"/>
      <c r="M236" s="146"/>
      <c r="T236" s="52"/>
      <c r="AT236" s="16" t="s">
        <v>192</v>
      </c>
      <c r="AU236" s="16" t="s">
        <v>79</v>
      </c>
    </row>
    <row r="237" spans="2:65" s="1" customFormat="1" ht="44.25" customHeight="1">
      <c r="B237" s="31"/>
      <c r="C237" s="130" t="s">
        <v>734</v>
      </c>
      <c r="D237" s="130" t="s">
        <v>185</v>
      </c>
      <c r="E237" s="131" t="s">
        <v>4762</v>
      </c>
      <c r="F237" s="132" t="s">
        <v>1781</v>
      </c>
      <c r="G237" s="133" t="s">
        <v>202</v>
      </c>
      <c r="H237" s="134">
        <v>20.951</v>
      </c>
      <c r="I237" s="135"/>
      <c r="J237" s="136">
        <f>ROUND(I237*H237,2)</f>
        <v>0</v>
      </c>
      <c r="K237" s="132" t="s">
        <v>302</v>
      </c>
      <c r="L237" s="31"/>
      <c r="M237" s="137" t="s">
        <v>19</v>
      </c>
      <c r="N237" s="138" t="s">
        <v>41</v>
      </c>
      <c r="P237" s="139">
        <f>O237*H237</f>
        <v>0</v>
      </c>
      <c r="Q237" s="139">
        <v>0</v>
      </c>
      <c r="R237" s="139">
        <f>Q237*H237</f>
        <v>0</v>
      </c>
      <c r="S237" s="139">
        <v>0</v>
      </c>
      <c r="T237" s="140">
        <f>S237*H237</f>
        <v>0</v>
      </c>
      <c r="AR237" s="141" t="s">
        <v>190</v>
      </c>
      <c r="AT237" s="141" t="s">
        <v>185</v>
      </c>
      <c r="AU237" s="141" t="s">
        <v>79</v>
      </c>
      <c r="AY237" s="16" t="s">
        <v>182</v>
      </c>
      <c r="BE237" s="142">
        <f>IF(N237="základní",J237,0)</f>
        <v>0</v>
      </c>
      <c r="BF237" s="142">
        <f>IF(N237="snížená",J237,0)</f>
        <v>0</v>
      </c>
      <c r="BG237" s="142">
        <f>IF(N237="zákl. přenesená",J237,0)</f>
        <v>0</v>
      </c>
      <c r="BH237" s="142">
        <f>IF(N237="sníž. přenesená",J237,0)</f>
        <v>0</v>
      </c>
      <c r="BI237" s="142">
        <f>IF(N237="nulová",J237,0)</f>
        <v>0</v>
      </c>
      <c r="BJ237" s="16" t="s">
        <v>77</v>
      </c>
      <c r="BK237" s="142">
        <f>ROUND(I237*H237,2)</f>
        <v>0</v>
      </c>
      <c r="BL237" s="16" t="s">
        <v>190</v>
      </c>
      <c r="BM237" s="141" t="s">
        <v>4763</v>
      </c>
    </row>
    <row r="238" spans="2:47" s="1" customFormat="1" ht="11.25">
      <c r="B238" s="31"/>
      <c r="D238" s="143" t="s">
        <v>192</v>
      </c>
      <c r="F238" s="144" t="s">
        <v>4764</v>
      </c>
      <c r="I238" s="145"/>
      <c r="L238" s="31"/>
      <c r="M238" s="146"/>
      <c r="T238" s="52"/>
      <c r="AT238" s="16" t="s">
        <v>192</v>
      </c>
      <c r="AU238" s="16" t="s">
        <v>79</v>
      </c>
    </row>
    <row r="239" spans="2:65" s="1" customFormat="1" ht="44.25" customHeight="1">
      <c r="B239" s="31"/>
      <c r="C239" s="130" t="s">
        <v>739</v>
      </c>
      <c r="D239" s="130" t="s">
        <v>185</v>
      </c>
      <c r="E239" s="131" t="s">
        <v>4765</v>
      </c>
      <c r="F239" s="132" t="s">
        <v>743</v>
      </c>
      <c r="G239" s="133" t="s">
        <v>202</v>
      </c>
      <c r="H239" s="134">
        <v>19.231</v>
      </c>
      <c r="I239" s="135"/>
      <c r="J239" s="136">
        <f>ROUND(I239*H239,2)</f>
        <v>0</v>
      </c>
      <c r="K239" s="132" t="s">
        <v>302</v>
      </c>
      <c r="L239" s="31"/>
      <c r="M239" s="137" t="s">
        <v>19</v>
      </c>
      <c r="N239" s="138" t="s">
        <v>41</v>
      </c>
      <c r="P239" s="139">
        <f>O239*H239</f>
        <v>0</v>
      </c>
      <c r="Q239" s="139">
        <v>0</v>
      </c>
      <c r="R239" s="139">
        <f>Q239*H239</f>
        <v>0</v>
      </c>
      <c r="S239" s="139">
        <v>0</v>
      </c>
      <c r="T239" s="140">
        <f>S239*H239</f>
        <v>0</v>
      </c>
      <c r="AR239" s="141" t="s">
        <v>190</v>
      </c>
      <c r="AT239" s="141" t="s">
        <v>185</v>
      </c>
      <c r="AU239" s="141" t="s">
        <v>79</v>
      </c>
      <c r="AY239" s="16" t="s">
        <v>182</v>
      </c>
      <c r="BE239" s="142">
        <f>IF(N239="základní",J239,0)</f>
        <v>0</v>
      </c>
      <c r="BF239" s="142">
        <f>IF(N239="snížená",J239,0)</f>
        <v>0</v>
      </c>
      <c r="BG239" s="142">
        <f>IF(N239="zákl. přenesená",J239,0)</f>
        <v>0</v>
      </c>
      <c r="BH239" s="142">
        <f>IF(N239="sníž. přenesená",J239,0)</f>
        <v>0</v>
      </c>
      <c r="BI239" s="142">
        <f>IF(N239="nulová",J239,0)</f>
        <v>0</v>
      </c>
      <c r="BJ239" s="16" t="s">
        <v>77</v>
      </c>
      <c r="BK239" s="142">
        <f>ROUND(I239*H239,2)</f>
        <v>0</v>
      </c>
      <c r="BL239" s="16" t="s">
        <v>190</v>
      </c>
      <c r="BM239" s="141" t="s">
        <v>4766</v>
      </c>
    </row>
    <row r="240" spans="2:47" s="1" customFormat="1" ht="11.25">
      <c r="B240" s="31"/>
      <c r="D240" s="143" t="s">
        <v>192</v>
      </c>
      <c r="F240" s="144" t="s">
        <v>4767</v>
      </c>
      <c r="I240" s="145"/>
      <c r="L240" s="31"/>
      <c r="M240" s="146"/>
      <c r="T240" s="52"/>
      <c r="AT240" s="16" t="s">
        <v>192</v>
      </c>
      <c r="AU240" s="16" t="s">
        <v>79</v>
      </c>
    </row>
    <row r="241" spans="2:63" s="11" customFormat="1" ht="22.9" customHeight="1">
      <c r="B241" s="118"/>
      <c r="D241" s="119" t="s">
        <v>69</v>
      </c>
      <c r="E241" s="128" t="s">
        <v>322</v>
      </c>
      <c r="F241" s="128" t="s">
        <v>323</v>
      </c>
      <c r="I241" s="121"/>
      <c r="J241" s="129">
        <f>BK241</f>
        <v>0</v>
      </c>
      <c r="L241" s="118"/>
      <c r="M241" s="123"/>
      <c r="P241" s="124">
        <f>SUM(P242:P243)</f>
        <v>0</v>
      </c>
      <c r="R241" s="124">
        <f>SUM(R242:R243)</f>
        <v>0</v>
      </c>
      <c r="T241" s="125">
        <f>SUM(T242:T243)</f>
        <v>0</v>
      </c>
      <c r="AR241" s="119" t="s">
        <v>77</v>
      </c>
      <c r="AT241" s="126" t="s">
        <v>69</v>
      </c>
      <c r="AU241" s="126" t="s">
        <v>77</v>
      </c>
      <c r="AY241" s="119" t="s">
        <v>182</v>
      </c>
      <c r="BK241" s="127">
        <f>SUM(BK242:BK243)</f>
        <v>0</v>
      </c>
    </row>
    <row r="242" spans="2:65" s="1" customFormat="1" ht="49.15" customHeight="1">
      <c r="B242" s="31"/>
      <c r="C242" s="130" t="s">
        <v>741</v>
      </c>
      <c r="D242" s="130" t="s">
        <v>185</v>
      </c>
      <c r="E242" s="131" t="s">
        <v>4768</v>
      </c>
      <c r="F242" s="132" t="s">
        <v>4769</v>
      </c>
      <c r="G242" s="133" t="s">
        <v>202</v>
      </c>
      <c r="H242" s="134">
        <v>186.233</v>
      </c>
      <c r="I242" s="135"/>
      <c r="J242" s="136">
        <f>ROUND(I242*H242,2)</f>
        <v>0</v>
      </c>
      <c r="K242" s="132" t="s">
        <v>302</v>
      </c>
      <c r="L242" s="31"/>
      <c r="M242" s="137" t="s">
        <v>19</v>
      </c>
      <c r="N242" s="138" t="s">
        <v>41</v>
      </c>
      <c r="P242" s="139">
        <f>O242*H242</f>
        <v>0</v>
      </c>
      <c r="Q242" s="139">
        <v>0</v>
      </c>
      <c r="R242" s="139">
        <f>Q242*H242</f>
        <v>0</v>
      </c>
      <c r="S242" s="139">
        <v>0</v>
      </c>
      <c r="T242" s="140">
        <f>S242*H242</f>
        <v>0</v>
      </c>
      <c r="AR242" s="141" t="s">
        <v>190</v>
      </c>
      <c r="AT242" s="141" t="s">
        <v>185</v>
      </c>
      <c r="AU242" s="141" t="s">
        <v>79</v>
      </c>
      <c r="AY242" s="16" t="s">
        <v>182</v>
      </c>
      <c r="BE242" s="142">
        <f>IF(N242="základní",J242,0)</f>
        <v>0</v>
      </c>
      <c r="BF242" s="142">
        <f>IF(N242="snížená",J242,0)</f>
        <v>0</v>
      </c>
      <c r="BG242" s="142">
        <f>IF(N242="zákl. přenesená",J242,0)</f>
        <v>0</v>
      </c>
      <c r="BH242" s="142">
        <f>IF(N242="sníž. přenesená",J242,0)</f>
        <v>0</v>
      </c>
      <c r="BI242" s="142">
        <f>IF(N242="nulová",J242,0)</f>
        <v>0</v>
      </c>
      <c r="BJ242" s="16" t="s">
        <v>77</v>
      </c>
      <c r="BK242" s="142">
        <f>ROUND(I242*H242,2)</f>
        <v>0</v>
      </c>
      <c r="BL242" s="16" t="s">
        <v>190</v>
      </c>
      <c r="BM242" s="141" t="s">
        <v>4770</v>
      </c>
    </row>
    <row r="243" spans="2:47" s="1" customFormat="1" ht="11.25">
      <c r="B243" s="31"/>
      <c r="D243" s="143" t="s">
        <v>192</v>
      </c>
      <c r="F243" s="144" t="s">
        <v>4771</v>
      </c>
      <c r="I243" s="145"/>
      <c r="L243" s="31"/>
      <c r="M243" s="146"/>
      <c r="T243" s="52"/>
      <c r="AT243" s="16" t="s">
        <v>192</v>
      </c>
      <c r="AU243" s="16" t="s">
        <v>79</v>
      </c>
    </row>
    <row r="244" spans="2:63" s="11" customFormat="1" ht="22.9" customHeight="1">
      <c r="B244" s="118"/>
      <c r="D244" s="119" t="s">
        <v>69</v>
      </c>
      <c r="E244" s="128" t="s">
        <v>4772</v>
      </c>
      <c r="F244" s="128" t="s">
        <v>4773</v>
      </c>
      <c r="I244" s="121"/>
      <c r="J244" s="129">
        <f>BK244</f>
        <v>0</v>
      </c>
      <c r="L244" s="118"/>
      <c r="M244" s="123"/>
      <c r="P244" s="124">
        <f>SUM(P245:P246)</f>
        <v>0</v>
      </c>
      <c r="R244" s="124">
        <f>SUM(R245:R246)</f>
        <v>0.00281</v>
      </c>
      <c r="T244" s="125">
        <f>SUM(T245:T246)</f>
        <v>0</v>
      </c>
      <c r="AR244" s="119" t="s">
        <v>77</v>
      </c>
      <c r="AT244" s="126" t="s">
        <v>69</v>
      </c>
      <c r="AU244" s="126" t="s">
        <v>77</v>
      </c>
      <c r="AY244" s="119" t="s">
        <v>182</v>
      </c>
      <c r="BK244" s="127">
        <f>SUM(BK245:BK246)</f>
        <v>0</v>
      </c>
    </row>
    <row r="245" spans="2:65" s="1" customFormat="1" ht="44.25" customHeight="1">
      <c r="B245" s="31"/>
      <c r="C245" s="130" t="s">
        <v>746</v>
      </c>
      <c r="D245" s="130" t="s">
        <v>185</v>
      </c>
      <c r="E245" s="131" t="s">
        <v>4774</v>
      </c>
      <c r="F245" s="132" t="s">
        <v>4775</v>
      </c>
      <c r="G245" s="133" t="s">
        <v>286</v>
      </c>
      <c r="H245" s="134">
        <v>1</v>
      </c>
      <c r="I245" s="135"/>
      <c r="J245" s="136">
        <f>ROUND(I245*H245,2)</f>
        <v>0</v>
      </c>
      <c r="K245" s="132" t="s">
        <v>1516</v>
      </c>
      <c r="L245" s="31"/>
      <c r="M245" s="137" t="s">
        <v>19</v>
      </c>
      <c r="N245" s="138" t="s">
        <v>41</v>
      </c>
      <c r="P245" s="139">
        <f>O245*H245</f>
        <v>0</v>
      </c>
      <c r="Q245" s="139">
        <v>1E-05</v>
      </c>
      <c r="R245" s="139">
        <f>Q245*H245</f>
        <v>1E-05</v>
      </c>
      <c r="S245" s="139">
        <v>0</v>
      </c>
      <c r="T245" s="140">
        <f>S245*H245</f>
        <v>0</v>
      </c>
      <c r="AR245" s="141" t="s">
        <v>190</v>
      </c>
      <c r="AT245" s="141" t="s">
        <v>185</v>
      </c>
      <c r="AU245" s="141" t="s">
        <v>79</v>
      </c>
      <c r="AY245" s="16" t="s">
        <v>182</v>
      </c>
      <c r="BE245" s="142">
        <f>IF(N245="základní",J245,0)</f>
        <v>0</v>
      </c>
      <c r="BF245" s="142">
        <f>IF(N245="snížená",J245,0)</f>
        <v>0</v>
      </c>
      <c r="BG245" s="142">
        <f>IF(N245="zákl. přenesená",J245,0)</f>
        <v>0</v>
      </c>
      <c r="BH245" s="142">
        <f>IF(N245="sníž. přenesená",J245,0)</f>
        <v>0</v>
      </c>
      <c r="BI245" s="142">
        <f>IF(N245="nulová",J245,0)</f>
        <v>0</v>
      </c>
      <c r="BJ245" s="16" t="s">
        <v>77</v>
      </c>
      <c r="BK245" s="142">
        <f>ROUND(I245*H245,2)</f>
        <v>0</v>
      </c>
      <c r="BL245" s="16" t="s">
        <v>190</v>
      </c>
      <c r="BM245" s="141" t="s">
        <v>4776</v>
      </c>
    </row>
    <row r="246" spans="2:65" s="1" customFormat="1" ht="24.2" customHeight="1">
      <c r="B246" s="31"/>
      <c r="C246" s="165" t="s">
        <v>750</v>
      </c>
      <c r="D246" s="165" t="s">
        <v>277</v>
      </c>
      <c r="E246" s="166" t="s">
        <v>4777</v>
      </c>
      <c r="F246" s="167" t="s">
        <v>4778</v>
      </c>
      <c r="G246" s="168" t="s">
        <v>286</v>
      </c>
      <c r="H246" s="169">
        <v>1</v>
      </c>
      <c r="I246" s="170"/>
      <c r="J246" s="171">
        <f>ROUND(I246*H246,2)</f>
        <v>0</v>
      </c>
      <c r="K246" s="167" t="s">
        <v>287</v>
      </c>
      <c r="L246" s="172"/>
      <c r="M246" s="183" t="s">
        <v>19</v>
      </c>
      <c r="N246" s="184" t="s">
        <v>41</v>
      </c>
      <c r="O246" s="163"/>
      <c r="P246" s="181">
        <f>O246*H246</f>
        <v>0</v>
      </c>
      <c r="Q246" s="181">
        <v>0.0028</v>
      </c>
      <c r="R246" s="181">
        <f>Q246*H246</f>
        <v>0.0028</v>
      </c>
      <c r="S246" s="181">
        <v>0</v>
      </c>
      <c r="T246" s="182">
        <f>S246*H246</f>
        <v>0</v>
      </c>
      <c r="AR246" s="141" t="s">
        <v>233</v>
      </c>
      <c r="AT246" s="141" t="s">
        <v>277</v>
      </c>
      <c r="AU246" s="141" t="s">
        <v>79</v>
      </c>
      <c r="AY246" s="16" t="s">
        <v>182</v>
      </c>
      <c r="BE246" s="142">
        <f>IF(N246="základní",J246,0)</f>
        <v>0</v>
      </c>
      <c r="BF246" s="142">
        <f>IF(N246="snížená",J246,0)</f>
        <v>0</v>
      </c>
      <c r="BG246" s="142">
        <f>IF(N246="zákl. přenesená",J246,0)</f>
        <v>0</v>
      </c>
      <c r="BH246" s="142">
        <f>IF(N246="sníž. přenesená",J246,0)</f>
        <v>0</v>
      </c>
      <c r="BI246" s="142">
        <f>IF(N246="nulová",J246,0)</f>
        <v>0</v>
      </c>
      <c r="BJ246" s="16" t="s">
        <v>77</v>
      </c>
      <c r="BK246" s="142">
        <f>ROUND(I246*H246,2)</f>
        <v>0</v>
      </c>
      <c r="BL246" s="16" t="s">
        <v>190</v>
      </c>
      <c r="BM246" s="141" t="s">
        <v>4779</v>
      </c>
    </row>
    <row r="247" spans="2:12" s="1" customFormat="1" ht="6.95" customHeight="1">
      <c r="B247" s="40"/>
      <c r="C247" s="41"/>
      <c r="D247" s="41"/>
      <c r="E247" s="41"/>
      <c r="F247" s="41"/>
      <c r="G247" s="41"/>
      <c r="H247" s="41"/>
      <c r="I247" s="41"/>
      <c r="J247" s="41"/>
      <c r="K247" s="41"/>
      <c r="L247" s="31"/>
    </row>
  </sheetData>
  <sheetProtection algorithmName="SHA-512" hashValue="T6vMgDnLLmk0PnV1oaHCXThUcyj3oSdeVirSP0sLsbJWpr68FWCT4CWfMLzFg3sqQu643x2fpxZA9/TVlsjeDQ==" saltValue="VQZgOqjwzfjqC8O5DgPMuieBHEGKBg6xCItsBKi0mzU5gTNIMYgI5prKp4ZD1U0Hz+oEDIu6lBTVzE4PVWlrDw==" spinCount="100000" sheet="1" objects="1" scenarios="1" formatColumns="0" formatRows="0" autoFilter="0"/>
  <autoFilter ref="C94:K246"/>
  <mergeCells count="12">
    <mergeCell ref="E87:H87"/>
    <mergeCell ref="L2:V2"/>
    <mergeCell ref="E50:H50"/>
    <mergeCell ref="E52:H52"/>
    <mergeCell ref="E54:H54"/>
    <mergeCell ref="E83:H83"/>
    <mergeCell ref="E85:H85"/>
    <mergeCell ref="E7:H7"/>
    <mergeCell ref="E9:H9"/>
    <mergeCell ref="E11:H11"/>
    <mergeCell ref="E20:H20"/>
    <mergeCell ref="E29:H29"/>
  </mergeCells>
  <hyperlinks>
    <hyperlink ref="F99" r:id="rId1" display="https://podminky.urs.cz/item/CS_URS_2021_01/113107322"/>
    <hyperlink ref="F102" r:id="rId2" display="https://podminky.urs.cz/item/CS_URS_2021_01/113107343"/>
    <hyperlink ref="F104" r:id="rId3" display="https://podminky.urs.cz/item/CS_URS_2021_01/132154204"/>
    <hyperlink ref="F110" r:id="rId4" display="https://podminky.urs.cz/item/CS_URS_2021_01/132251254"/>
    <hyperlink ref="F118" r:id="rId5" display="https://podminky.urs.cz/item/CS_URS_2021_01/151102102"/>
    <hyperlink ref="F124" r:id="rId6" display="https://podminky.urs.cz/item/CS_URS_2021_01/151102112"/>
    <hyperlink ref="F126" r:id="rId7" display="https://podminky.urs.cz/item/CS_URS_2021_01/162351103"/>
    <hyperlink ref="F129" r:id="rId8" display="https://podminky.urs.cz/item/CS_URS_2021_01/162751117"/>
    <hyperlink ref="F132" r:id="rId9" display="https://podminky.urs.cz/item/CS_URS_2021_01/167151111"/>
    <hyperlink ref="F135" r:id="rId10" display="https://podminky.urs.cz/item/CS_URS_2021_01/171201221"/>
    <hyperlink ref="F138" r:id="rId11" display="https://podminky.urs.cz/item/CS_URS_2021_01/171251201"/>
    <hyperlink ref="F141" r:id="rId12" display="https://podminky.urs.cz/item/CS_URS_2021_01/174151101"/>
    <hyperlink ref="F153" r:id="rId13" display="https://podminky.urs.cz/item/CS_URS_2021_01/359901111"/>
    <hyperlink ref="F167" r:id="rId14" display="https://podminky.urs.cz/item/CS_URS_2021_01/871211211"/>
    <hyperlink ref="F171" r:id="rId15" display="https://podminky.urs.cz/item/CS_URS_2021_01/871260310"/>
    <hyperlink ref="F175" r:id="rId16" display="https://podminky.urs.cz/item/CS_URS_2021_01/871350310"/>
    <hyperlink ref="F180" r:id="rId17" display="https://podminky.urs.cz/item/CS_URS_2021_01/871360310"/>
    <hyperlink ref="F185" r:id="rId18" display="https://podminky.urs.cz/item/CS_URS_2021_01/877211112"/>
    <hyperlink ref="F188" r:id="rId19" display="https://podminky.urs.cz/item/CS_URS_2021_01/877260310"/>
    <hyperlink ref="F191" r:id="rId20" display="https://podminky.urs.cz/item/CS_URS_2021_01/877260320"/>
    <hyperlink ref="F196" r:id="rId21" display="https://podminky.urs.cz/item/CS_URS_2021_01/877350330"/>
    <hyperlink ref="F199" r:id="rId22" display="https://podminky.urs.cz/item/CS_URS_2021_01/877360310"/>
    <hyperlink ref="F202" r:id="rId23" display="https://podminky.urs.cz/item/CS_URS_2021_01/892241111"/>
    <hyperlink ref="F204" r:id="rId24" display="https://podminky.urs.cz/item/CS_URS_2021_01/892271111"/>
    <hyperlink ref="F206" r:id="rId25" display="https://podminky.urs.cz/item/CS_URS_2021_01/892351111"/>
    <hyperlink ref="F209" r:id="rId26" display="https://podminky.urs.cz/item/CS_URS_2021_01/892381111"/>
    <hyperlink ref="F220" r:id="rId27" display="https://podminky.urs.cz/item/CS_URS_2021_01/899721111"/>
    <hyperlink ref="F223" r:id="rId28" display="https://podminky.urs.cz/item/CS_URS_2021_01/899722112"/>
    <hyperlink ref="F228" r:id="rId29" display="https://podminky.urs.cz/item/CS_URS_2021_01/977151118"/>
    <hyperlink ref="F231" r:id="rId30" display="https://podminky.urs.cz/item/CS_URS_2021_01/997221551"/>
    <hyperlink ref="F233" r:id="rId31" display="https://podminky.urs.cz/item/CS_URS_2021_01/997221559"/>
    <hyperlink ref="F236" r:id="rId32" display="https://podminky.urs.cz/item/CS_URS_2021_01/997221611"/>
    <hyperlink ref="F238" r:id="rId33" display="https://podminky.urs.cz/item/CS_URS_2021_01/997221645"/>
    <hyperlink ref="F240" r:id="rId34" display="https://podminky.urs.cz/item/CS_URS_2021_01/997221655"/>
    <hyperlink ref="F243" r:id="rId35" display="https://podminky.urs.cz/item/CS_URS_2021_01/998276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37"/>
  <headerFooter>
    <oddFooter>&amp;CStrana &amp;P z &amp;N</oddFooter>
  </headerFooter>
  <drawing r:id="rId36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B2:BM19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6" t="s">
        <v>144</v>
      </c>
      <c r="AZ2" s="186" t="s">
        <v>4537</v>
      </c>
      <c r="BA2" s="186" t="s">
        <v>4538</v>
      </c>
      <c r="BB2" s="186" t="s">
        <v>19</v>
      </c>
      <c r="BC2" s="186" t="s">
        <v>4780</v>
      </c>
      <c r="BD2" s="186" t="s">
        <v>79</v>
      </c>
    </row>
    <row r="3" spans="2:5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79</v>
      </c>
      <c r="AZ3" s="186" t="s">
        <v>4540</v>
      </c>
      <c r="BA3" s="186" t="s">
        <v>4541</v>
      </c>
      <c r="BB3" s="186" t="s">
        <v>19</v>
      </c>
      <c r="BC3" s="186" t="s">
        <v>4781</v>
      </c>
      <c r="BD3" s="186" t="s">
        <v>79</v>
      </c>
    </row>
    <row r="4" spans="2:56" ht="24.95" customHeight="1">
      <c r="B4" s="19"/>
      <c r="D4" s="20" t="s">
        <v>151</v>
      </c>
      <c r="L4" s="19"/>
      <c r="M4" s="89" t="s">
        <v>10</v>
      </c>
      <c r="AT4" s="16" t="s">
        <v>4</v>
      </c>
      <c r="AZ4" s="186" t="s">
        <v>4543</v>
      </c>
      <c r="BA4" s="186" t="s">
        <v>4544</v>
      </c>
      <c r="BB4" s="186" t="s">
        <v>19</v>
      </c>
      <c r="BC4" s="186" t="s">
        <v>4782</v>
      </c>
      <c r="BD4" s="186" t="s">
        <v>79</v>
      </c>
    </row>
    <row r="5" spans="2:56" ht="6.95" customHeight="1">
      <c r="B5" s="19"/>
      <c r="L5" s="19"/>
      <c r="AZ5" s="186" t="s">
        <v>4549</v>
      </c>
      <c r="BA5" s="186" t="s">
        <v>4550</v>
      </c>
      <c r="BB5" s="186" t="s">
        <v>19</v>
      </c>
      <c r="BC5" s="186" t="s">
        <v>4783</v>
      </c>
      <c r="BD5" s="186" t="s">
        <v>79</v>
      </c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316" t="str">
        <f>'Rekapitulace stavby'!K6</f>
        <v>Rekonstrukce školní jídelny v budově č.p. 190</v>
      </c>
      <c r="F7" s="317"/>
      <c r="G7" s="317"/>
      <c r="H7" s="317"/>
      <c r="L7" s="19"/>
    </row>
    <row r="8" spans="2:12" ht="12" customHeight="1">
      <c r="B8" s="19"/>
      <c r="D8" s="26" t="s">
        <v>152</v>
      </c>
      <c r="L8" s="19"/>
    </row>
    <row r="9" spans="2:12" s="1" customFormat="1" ht="16.5" customHeight="1">
      <c r="B9" s="31"/>
      <c r="E9" s="316" t="s">
        <v>4552</v>
      </c>
      <c r="F9" s="318"/>
      <c r="G9" s="318"/>
      <c r="H9" s="318"/>
      <c r="L9" s="31"/>
    </row>
    <row r="10" spans="2:12" s="1" customFormat="1" ht="12" customHeight="1">
      <c r="B10" s="31"/>
      <c r="D10" s="26" t="s">
        <v>154</v>
      </c>
      <c r="L10" s="31"/>
    </row>
    <row r="11" spans="2:12" s="1" customFormat="1" ht="16.5" customHeight="1">
      <c r="B11" s="31"/>
      <c r="E11" s="282" t="s">
        <v>4784</v>
      </c>
      <c r="F11" s="318"/>
      <c r="G11" s="318"/>
      <c r="H11" s="318"/>
      <c r="L11" s="31"/>
    </row>
    <row r="12" spans="2:12" s="1" customFormat="1" ht="11.25">
      <c r="B12" s="31"/>
      <c r="L12" s="31"/>
    </row>
    <row r="13" spans="2:12" s="1" customFormat="1" ht="12" customHeight="1">
      <c r="B13" s="31"/>
      <c r="D13" s="26" t="s">
        <v>18</v>
      </c>
      <c r="F13" s="24" t="s">
        <v>19</v>
      </c>
      <c r="I13" s="26" t="s">
        <v>20</v>
      </c>
      <c r="J13" s="24" t="s">
        <v>19</v>
      </c>
      <c r="L13" s="31"/>
    </row>
    <row r="14" spans="2:12" s="1" customFormat="1" ht="12" customHeight="1">
      <c r="B14" s="31"/>
      <c r="D14" s="26" t="s">
        <v>21</v>
      </c>
      <c r="F14" s="24" t="s">
        <v>22</v>
      </c>
      <c r="I14" s="26" t="s">
        <v>23</v>
      </c>
      <c r="J14" s="48" t="str">
        <f>'Rekapitulace stavby'!AN8</f>
        <v>28. 3. 2022</v>
      </c>
      <c r="L14" s="31"/>
    </row>
    <row r="15" spans="2:12" s="1" customFormat="1" ht="10.9" customHeight="1">
      <c r="B15" s="31"/>
      <c r="L15" s="31"/>
    </row>
    <row r="16" spans="2:12" s="1" customFormat="1" ht="12" customHeight="1">
      <c r="B16" s="31"/>
      <c r="D16" s="26" t="s">
        <v>25</v>
      </c>
      <c r="I16" s="26" t="s">
        <v>26</v>
      </c>
      <c r="J16" s="24" t="s">
        <v>19</v>
      </c>
      <c r="L16" s="31"/>
    </row>
    <row r="17" spans="2:12" s="1" customFormat="1" ht="18" customHeight="1">
      <c r="B17" s="31"/>
      <c r="E17" s="24" t="s">
        <v>440</v>
      </c>
      <c r="I17" s="26" t="s">
        <v>27</v>
      </c>
      <c r="J17" s="24" t="s">
        <v>19</v>
      </c>
      <c r="L17" s="31"/>
    </row>
    <row r="18" spans="2:12" s="1" customFormat="1" ht="6.95" customHeight="1">
      <c r="B18" s="31"/>
      <c r="L18" s="31"/>
    </row>
    <row r="19" spans="2:12" s="1" customFormat="1" ht="12" customHeight="1">
      <c r="B19" s="31"/>
      <c r="D19" s="26" t="s">
        <v>28</v>
      </c>
      <c r="I19" s="26" t="s">
        <v>26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319" t="str">
        <f>'Rekapitulace stavby'!E14</f>
        <v>Vyplň údaj</v>
      </c>
      <c r="F20" s="300"/>
      <c r="G20" s="300"/>
      <c r="H20" s="300"/>
      <c r="I20" s="26" t="s">
        <v>27</v>
      </c>
      <c r="J20" s="27" t="str">
        <f>'Rekapitulace stavby'!AN14</f>
        <v>Vyplň údaj</v>
      </c>
      <c r="L20" s="31"/>
    </row>
    <row r="21" spans="2:12" s="1" customFormat="1" ht="6.95" customHeight="1">
      <c r="B21" s="31"/>
      <c r="L21" s="31"/>
    </row>
    <row r="22" spans="2:12" s="1" customFormat="1" ht="12" customHeight="1">
      <c r="B22" s="31"/>
      <c r="D22" s="26" t="s">
        <v>30</v>
      </c>
      <c r="I22" s="26" t="s">
        <v>26</v>
      </c>
      <c r="J22" s="24" t="s">
        <v>157</v>
      </c>
      <c r="L22" s="31"/>
    </row>
    <row r="23" spans="2:12" s="1" customFormat="1" ht="18" customHeight="1">
      <c r="B23" s="31"/>
      <c r="E23" s="24" t="s">
        <v>33</v>
      </c>
      <c r="I23" s="26" t="s">
        <v>27</v>
      </c>
      <c r="J23" s="24" t="s">
        <v>158</v>
      </c>
      <c r="L23" s="31"/>
    </row>
    <row r="24" spans="2:12" s="1" customFormat="1" ht="6.95" customHeight="1">
      <c r="B24" s="31"/>
      <c r="L24" s="31"/>
    </row>
    <row r="25" spans="2:12" s="1" customFormat="1" ht="12" customHeight="1">
      <c r="B25" s="31"/>
      <c r="D25" s="26" t="s">
        <v>32</v>
      </c>
      <c r="I25" s="26" t="s">
        <v>26</v>
      </c>
      <c r="J25" s="24" t="s">
        <v>19</v>
      </c>
      <c r="L25" s="31"/>
    </row>
    <row r="26" spans="2:12" s="1" customFormat="1" ht="18" customHeight="1">
      <c r="B26" s="31"/>
      <c r="E26" s="24" t="s">
        <v>159</v>
      </c>
      <c r="I26" s="26" t="s">
        <v>27</v>
      </c>
      <c r="J26" s="24" t="s">
        <v>19</v>
      </c>
      <c r="L26" s="31"/>
    </row>
    <row r="27" spans="2:12" s="1" customFormat="1" ht="6.95" customHeight="1">
      <c r="B27" s="31"/>
      <c r="L27" s="31"/>
    </row>
    <row r="28" spans="2:12" s="1" customFormat="1" ht="12" customHeight="1">
      <c r="B28" s="31"/>
      <c r="D28" s="26" t="s">
        <v>34</v>
      </c>
      <c r="L28" s="31"/>
    </row>
    <row r="29" spans="2:12" s="7" customFormat="1" ht="16.5" customHeight="1">
      <c r="B29" s="90"/>
      <c r="E29" s="305" t="s">
        <v>19</v>
      </c>
      <c r="F29" s="305"/>
      <c r="G29" s="305"/>
      <c r="H29" s="305"/>
      <c r="L29" s="90"/>
    </row>
    <row r="30" spans="2:12" s="1" customFormat="1" ht="6.95" customHeight="1">
      <c r="B30" s="31"/>
      <c r="L30" s="31"/>
    </row>
    <row r="31" spans="2:12" s="1" customFormat="1" ht="6.95" customHeight="1">
      <c r="B31" s="31"/>
      <c r="D31" s="49"/>
      <c r="E31" s="49"/>
      <c r="F31" s="49"/>
      <c r="G31" s="49"/>
      <c r="H31" s="49"/>
      <c r="I31" s="49"/>
      <c r="J31" s="49"/>
      <c r="K31" s="49"/>
      <c r="L31" s="31"/>
    </row>
    <row r="32" spans="2:12" s="1" customFormat="1" ht="25.35" customHeight="1">
      <c r="B32" s="31"/>
      <c r="D32" s="91" t="s">
        <v>36</v>
      </c>
      <c r="J32" s="62">
        <f>ROUND(J94,2)</f>
        <v>0</v>
      </c>
      <c r="L32" s="31"/>
    </row>
    <row r="33" spans="2:12" s="1" customFormat="1" ht="6.95" customHeight="1">
      <c r="B33" s="31"/>
      <c r="D33" s="49"/>
      <c r="E33" s="49"/>
      <c r="F33" s="49"/>
      <c r="G33" s="49"/>
      <c r="H33" s="49"/>
      <c r="I33" s="49"/>
      <c r="J33" s="49"/>
      <c r="K33" s="49"/>
      <c r="L33" s="31"/>
    </row>
    <row r="34" spans="2:12" s="1" customFormat="1" ht="14.45" customHeight="1">
      <c r="B34" s="31"/>
      <c r="F34" s="34" t="s">
        <v>38</v>
      </c>
      <c r="I34" s="34" t="s">
        <v>37</v>
      </c>
      <c r="J34" s="34" t="s">
        <v>39</v>
      </c>
      <c r="L34" s="31"/>
    </row>
    <row r="35" spans="2:12" s="1" customFormat="1" ht="14.45" customHeight="1">
      <c r="B35" s="31"/>
      <c r="D35" s="51" t="s">
        <v>40</v>
      </c>
      <c r="E35" s="26" t="s">
        <v>41</v>
      </c>
      <c r="F35" s="82">
        <f>ROUND((SUM(BE94:BE194)),2)</f>
        <v>0</v>
      </c>
      <c r="I35" s="92">
        <v>0.21</v>
      </c>
      <c r="J35" s="82">
        <f>ROUND(((SUM(BE94:BE194))*I35),2)</f>
        <v>0</v>
      </c>
      <c r="L35" s="31"/>
    </row>
    <row r="36" spans="2:12" s="1" customFormat="1" ht="14.45" customHeight="1">
      <c r="B36" s="31"/>
      <c r="E36" s="26" t="s">
        <v>42</v>
      </c>
      <c r="F36" s="82">
        <f>ROUND((SUM(BF94:BF194)),2)</f>
        <v>0</v>
      </c>
      <c r="I36" s="92">
        <v>0.15</v>
      </c>
      <c r="J36" s="82">
        <f>ROUND(((SUM(BF94:BF194))*I36),2)</f>
        <v>0</v>
      </c>
      <c r="L36" s="31"/>
    </row>
    <row r="37" spans="2:12" s="1" customFormat="1" ht="14.45" customHeight="1" hidden="1">
      <c r="B37" s="31"/>
      <c r="E37" s="26" t="s">
        <v>43</v>
      </c>
      <c r="F37" s="82">
        <f>ROUND((SUM(BG94:BG194)),2)</f>
        <v>0</v>
      </c>
      <c r="I37" s="92">
        <v>0.21</v>
      </c>
      <c r="J37" s="82">
        <f>0</f>
        <v>0</v>
      </c>
      <c r="L37" s="31"/>
    </row>
    <row r="38" spans="2:12" s="1" customFormat="1" ht="14.45" customHeight="1" hidden="1">
      <c r="B38" s="31"/>
      <c r="E38" s="26" t="s">
        <v>44</v>
      </c>
      <c r="F38" s="82">
        <f>ROUND((SUM(BH94:BH194)),2)</f>
        <v>0</v>
      </c>
      <c r="I38" s="92">
        <v>0.15</v>
      </c>
      <c r="J38" s="82">
        <f>0</f>
        <v>0</v>
      </c>
      <c r="L38" s="31"/>
    </row>
    <row r="39" spans="2:12" s="1" customFormat="1" ht="14.45" customHeight="1" hidden="1">
      <c r="B39" s="31"/>
      <c r="E39" s="26" t="s">
        <v>45</v>
      </c>
      <c r="F39" s="82">
        <f>ROUND((SUM(BI94:BI194)),2)</f>
        <v>0</v>
      </c>
      <c r="I39" s="92">
        <v>0</v>
      </c>
      <c r="J39" s="82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93"/>
      <c r="D41" s="94" t="s">
        <v>46</v>
      </c>
      <c r="E41" s="53"/>
      <c r="F41" s="53"/>
      <c r="G41" s="95" t="s">
        <v>47</v>
      </c>
      <c r="H41" s="96" t="s">
        <v>48</v>
      </c>
      <c r="I41" s="53"/>
      <c r="J41" s="97">
        <f>SUM(J32:J39)</f>
        <v>0</v>
      </c>
      <c r="K41" s="98"/>
      <c r="L41" s="31"/>
    </row>
    <row r="42" spans="2:12" s="1" customFormat="1" ht="14.45" customHeigh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31"/>
    </row>
    <row r="46" spans="2:12" s="1" customFormat="1" ht="6.95" customHeight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31"/>
    </row>
    <row r="47" spans="2:12" s="1" customFormat="1" ht="24.95" customHeight="1">
      <c r="B47" s="31"/>
      <c r="C47" s="20" t="s">
        <v>160</v>
      </c>
      <c r="L47" s="31"/>
    </row>
    <row r="48" spans="2:12" s="1" customFormat="1" ht="6.95" customHeight="1">
      <c r="B48" s="31"/>
      <c r="L48" s="31"/>
    </row>
    <row r="49" spans="2:12" s="1" customFormat="1" ht="12" customHeight="1">
      <c r="B49" s="31"/>
      <c r="C49" s="26" t="s">
        <v>16</v>
      </c>
      <c r="L49" s="31"/>
    </row>
    <row r="50" spans="2:12" s="1" customFormat="1" ht="16.5" customHeight="1">
      <c r="B50" s="31"/>
      <c r="E50" s="316" t="str">
        <f>E7</f>
        <v>Rekonstrukce školní jídelny v budově č.p. 190</v>
      </c>
      <c r="F50" s="317"/>
      <c r="G50" s="317"/>
      <c r="H50" s="317"/>
      <c r="L50" s="31"/>
    </row>
    <row r="51" spans="2:12" ht="12" customHeight="1">
      <c r="B51" s="19"/>
      <c r="C51" s="26" t="s">
        <v>152</v>
      </c>
      <c r="L51" s="19"/>
    </row>
    <row r="52" spans="2:12" s="1" customFormat="1" ht="16.5" customHeight="1">
      <c r="B52" s="31"/>
      <c r="E52" s="316" t="s">
        <v>4552</v>
      </c>
      <c r="F52" s="318"/>
      <c r="G52" s="318"/>
      <c r="H52" s="318"/>
      <c r="L52" s="31"/>
    </row>
    <row r="53" spans="2:12" s="1" customFormat="1" ht="12" customHeight="1">
      <c r="B53" s="31"/>
      <c r="C53" s="26" t="s">
        <v>154</v>
      </c>
      <c r="L53" s="31"/>
    </row>
    <row r="54" spans="2:12" s="1" customFormat="1" ht="16.5" customHeight="1">
      <c r="B54" s="31"/>
      <c r="E54" s="282" t="str">
        <f>E11</f>
        <v>06.2 - Teplovod</v>
      </c>
      <c r="F54" s="318"/>
      <c r="G54" s="318"/>
      <c r="H54" s="318"/>
      <c r="L54" s="31"/>
    </row>
    <row r="55" spans="2:12" s="1" customFormat="1" ht="6.95" customHeight="1">
      <c r="B55" s="31"/>
      <c r="L55" s="31"/>
    </row>
    <row r="56" spans="2:12" s="1" customFormat="1" ht="12" customHeight="1">
      <c r="B56" s="31"/>
      <c r="C56" s="26" t="s">
        <v>21</v>
      </c>
      <c r="F56" s="24" t="str">
        <f>F14</f>
        <v xml:space="preserve"> </v>
      </c>
      <c r="I56" s="26" t="s">
        <v>23</v>
      </c>
      <c r="J56" s="48" t="str">
        <f>IF(J14="","",J14)</f>
        <v>28. 3. 2022</v>
      </c>
      <c r="L56" s="31"/>
    </row>
    <row r="57" spans="2:12" s="1" customFormat="1" ht="6.95" customHeight="1">
      <c r="B57" s="31"/>
      <c r="L57" s="31"/>
    </row>
    <row r="58" spans="2:12" s="1" customFormat="1" ht="25.7" customHeight="1">
      <c r="B58" s="31"/>
      <c r="C58" s="26" t="s">
        <v>25</v>
      </c>
      <c r="F58" s="24" t="str">
        <f>E17</f>
        <v>Město Jablunkov</v>
      </c>
      <c r="I58" s="26" t="s">
        <v>30</v>
      </c>
      <c r="J58" s="29" t="str">
        <f>E23</f>
        <v>Třinecká projekce, a. s.</v>
      </c>
      <c r="L58" s="31"/>
    </row>
    <row r="59" spans="2:12" s="1" customFormat="1" ht="15.2" customHeight="1">
      <c r="B59" s="31"/>
      <c r="C59" s="26" t="s">
        <v>28</v>
      </c>
      <c r="F59" s="24" t="str">
        <f>IF(E20="","",E20)</f>
        <v>Vyplň údaj</v>
      </c>
      <c r="I59" s="26" t="s">
        <v>32</v>
      </c>
      <c r="J59" s="29" t="str">
        <f>E26</f>
        <v>Radek Kultán</v>
      </c>
      <c r="L59" s="31"/>
    </row>
    <row r="60" spans="2:12" s="1" customFormat="1" ht="10.35" customHeight="1">
      <c r="B60" s="31"/>
      <c r="L60" s="31"/>
    </row>
    <row r="61" spans="2:12" s="1" customFormat="1" ht="29.25" customHeight="1">
      <c r="B61" s="31"/>
      <c r="C61" s="99" t="s">
        <v>161</v>
      </c>
      <c r="D61" s="93"/>
      <c r="E61" s="93"/>
      <c r="F61" s="93"/>
      <c r="G61" s="93"/>
      <c r="H61" s="93"/>
      <c r="I61" s="93"/>
      <c r="J61" s="100" t="s">
        <v>162</v>
      </c>
      <c r="K61" s="93"/>
      <c r="L61" s="31"/>
    </row>
    <row r="62" spans="2:12" s="1" customFormat="1" ht="10.35" customHeight="1">
      <c r="B62" s="31"/>
      <c r="L62" s="31"/>
    </row>
    <row r="63" spans="2:47" s="1" customFormat="1" ht="22.9" customHeight="1">
      <c r="B63" s="31"/>
      <c r="C63" s="101" t="s">
        <v>68</v>
      </c>
      <c r="J63" s="62">
        <f>J94</f>
        <v>0</v>
      </c>
      <c r="L63" s="31"/>
      <c r="AU63" s="16" t="s">
        <v>163</v>
      </c>
    </row>
    <row r="64" spans="2:12" s="8" customFormat="1" ht="24.95" customHeight="1">
      <c r="B64" s="102"/>
      <c r="D64" s="103" t="s">
        <v>164</v>
      </c>
      <c r="E64" s="104"/>
      <c r="F64" s="104"/>
      <c r="G64" s="104"/>
      <c r="H64" s="104"/>
      <c r="I64" s="104"/>
      <c r="J64" s="105">
        <f>J95</f>
        <v>0</v>
      </c>
      <c r="L64" s="102"/>
    </row>
    <row r="65" spans="2:12" s="9" customFormat="1" ht="19.9" customHeight="1">
      <c r="B65" s="106"/>
      <c r="D65" s="107" t="s">
        <v>958</v>
      </c>
      <c r="E65" s="108"/>
      <c r="F65" s="108"/>
      <c r="G65" s="108"/>
      <c r="H65" s="108"/>
      <c r="I65" s="108"/>
      <c r="J65" s="109">
        <f>J96</f>
        <v>0</v>
      </c>
      <c r="L65" s="106"/>
    </row>
    <row r="66" spans="2:12" s="9" customFormat="1" ht="19.9" customHeight="1">
      <c r="B66" s="106"/>
      <c r="D66" s="107" t="s">
        <v>1475</v>
      </c>
      <c r="E66" s="108"/>
      <c r="F66" s="108"/>
      <c r="G66" s="108"/>
      <c r="H66" s="108"/>
      <c r="I66" s="108"/>
      <c r="J66" s="109">
        <f>J136</f>
        <v>0</v>
      </c>
      <c r="L66" s="106"/>
    </row>
    <row r="67" spans="2:12" s="9" customFormat="1" ht="19.9" customHeight="1">
      <c r="B67" s="106"/>
      <c r="D67" s="107" t="s">
        <v>1476</v>
      </c>
      <c r="E67" s="108"/>
      <c r="F67" s="108"/>
      <c r="G67" s="108"/>
      <c r="H67" s="108"/>
      <c r="I67" s="108"/>
      <c r="J67" s="109">
        <f>J142</f>
        <v>0</v>
      </c>
      <c r="L67" s="106"/>
    </row>
    <row r="68" spans="2:12" s="9" customFormat="1" ht="19.9" customHeight="1">
      <c r="B68" s="106"/>
      <c r="D68" s="107" t="s">
        <v>241</v>
      </c>
      <c r="E68" s="108"/>
      <c r="F68" s="108"/>
      <c r="G68" s="108"/>
      <c r="H68" s="108"/>
      <c r="I68" s="108"/>
      <c r="J68" s="109">
        <f>J164</f>
        <v>0</v>
      </c>
      <c r="L68" s="106"/>
    </row>
    <row r="69" spans="2:12" s="9" customFormat="1" ht="19.9" customHeight="1">
      <c r="B69" s="106"/>
      <c r="D69" s="107" t="s">
        <v>166</v>
      </c>
      <c r="E69" s="108"/>
      <c r="F69" s="108"/>
      <c r="G69" s="108"/>
      <c r="H69" s="108"/>
      <c r="I69" s="108"/>
      <c r="J69" s="109">
        <f>J172</f>
        <v>0</v>
      </c>
      <c r="L69" s="106"/>
    </row>
    <row r="70" spans="2:12" s="9" customFormat="1" ht="19.9" customHeight="1">
      <c r="B70" s="106"/>
      <c r="D70" s="107" t="s">
        <v>242</v>
      </c>
      <c r="E70" s="108"/>
      <c r="F70" s="108"/>
      <c r="G70" s="108"/>
      <c r="H70" s="108"/>
      <c r="I70" s="108"/>
      <c r="J70" s="109">
        <f>J186</f>
        <v>0</v>
      </c>
      <c r="L70" s="106"/>
    </row>
    <row r="71" spans="2:12" s="8" customFormat="1" ht="24.95" customHeight="1">
      <c r="B71" s="102"/>
      <c r="D71" s="103" t="s">
        <v>243</v>
      </c>
      <c r="E71" s="104"/>
      <c r="F71" s="104"/>
      <c r="G71" s="104"/>
      <c r="H71" s="104"/>
      <c r="I71" s="104"/>
      <c r="J71" s="105">
        <f>J189</f>
        <v>0</v>
      </c>
      <c r="L71" s="102"/>
    </row>
    <row r="72" spans="2:12" s="9" customFormat="1" ht="19.9" customHeight="1">
      <c r="B72" s="106"/>
      <c r="D72" s="107" t="s">
        <v>246</v>
      </c>
      <c r="E72" s="108"/>
      <c r="F72" s="108"/>
      <c r="G72" s="108"/>
      <c r="H72" s="108"/>
      <c r="I72" s="108"/>
      <c r="J72" s="109">
        <f>J190</f>
        <v>0</v>
      </c>
      <c r="L72" s="106"/>
    </row>
    <row r="73" spans="2:12" s="1" customFormat="1" ht="21.75" customHeight="1">
      <c r="B73" s="31"/>
      <c r="L73" s="31"/>
    </row>
    <row r="74" spans="2:12" s="1" customFormat="1" ht="6.95" customHeight="1"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31"/>
    </row>
    <row r="78" spans="2:12" s="1" customFormat="1" ht="6.95" customHeight="1"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31"/>
    </row>
    <row r="79" spans="2:12" s="1" customFormat="1" ht="24.95" customHeight="1">
      <c r="B79" s="31"/>
      <c r="C79" s="20" t="s">
        <v>167</v>
      </c>
      <c r="L79" s="31"/>
    </row>
    <row r="80" spans="2:12" s="1" customFormat="1" ht="6.95" customHeight="1">
      <c r="B80" s="31"/>
      <c r="L80" s="31"/>
    </row>
    <row r="81" spans="2:12" s="1" customFormat="1" ht="12" customHeight="1">
      <c r="B81" s="31"/>
      <c r="C81" s="26" t="s">
        <v>16</v>
      </c>
      <c r="L81" s="31"/>
    </row>
    <row r="82" spans="2:12" s="1" customFormat="1" ht="16.5" customHeight="1">
      <c r="B82" s="31"/>
      <c r="E82" s="316" t="str">
        <f>E7</f>
        <v>Rekonstrukce školní jídelny v budově č.p. 190</v>
      </c>
      <c r="F82" s="317"/>
      <c r="G82" s="317"/>
      <c r="H82" s="317"/>
      <c r="L82" s="31"/>
    </row>
    <row r="83" spans="2:12" ht="12" customHeight="1">
      <c r="B83" s="19"/>
      <c r="C83" s="26" t="s">
        <v>152</v>
      </c>
      <c r="L83" s="19"/>
    </row>
    <row r="84" spans="2:12" s="1" customFormat="1" ht="16.5" customHeight="1">
      <c r="B84" s="31"/>
      <c r="E84" s="316" t="s">
        <v>4552</v>
      </c>
      <c r="F84" s="318"/>
      <c r="G84" s="318"/>
      <c r="H84" s="318"/>
      <c r="L84" s="31"/>
    </row>
    <row r="85" spans="2:12" s="1" customFormat="1" ht="12" customHeight="1">
      <c r="B85" s="31"/>
      <c r="C85" s="26" t="s">
        <v>154</v>
      </c>
      <c r="L85" s="31"/>
    </row>
    <row r="86" spans="2:12" s="1" customFormat="1" ht="16.5" customHeight="1">
      <c r="B86" s="31"/>
      <c r="E86" s="282" t="str">
        <f>E11</f>
        <v>06.2 - Teplovod</v>
      </c>
      <c r="F86" s="318"/>
      <c r="G86" s="318"/>
      <c r="H86" s="318"/>
      <c r="L86" s="31"/>
    </row>
    <row r="87" spans="2:12" s="1" customFormat="1" ht="6.95" customHeight="1">
      <c r="B87" s="31"/>
      <c r="L87" s="31"/>
    </row>
    <row r="88" spans="2:12" s="1" customFormat="1" ht="12" customHeight="1">
      <c r="B88" s="31"/>
      <c r="C88" s="26" t="s">
        <v>21</v>
      </c>
      <c r="F88" s="24" t="str">
        <f>F14</f>
        <v xml:space="preserve"> </v>
      </c>
      <c r="I88" s="26" t="s">
        <v>23</v>
      </c>
      <c r="J88" s="48" t="str">
        <f>IF(J14="","",J14)</f>
        <v>28. 3. 2022</v>
      </c>
      <c r="L88" s="31"/>
    </row>
    <row r="89" spans="2:12" s="1" customFormat="1" ht="6.95" customHeight="1">
      <c r="B89" s="31"/>
      <c r="L89" s="31"/>
    </row>
    <row r="90" spans="2:12" s="1" customFormat="1" ht="25.7" customHeight="1">
      <c r="B90" s="31"/>
      <c r="C90" s="26" t="s">
        <v>25</v>
      </c>
      <c r="F90" s="24" t="str">
        <f>E17</f>
        <v>Město Jablunkov</v>
      </c>
      <c r="I90" s="26" t="s">
        <v>30</v>
      </c>
      <c r="J90" s="29" t="str">
        <f>E23</f>
        <v>Třinecká projekce, a. s.</v>
      </c>
      <c r="L90" s="31"/>
    </row>
    <row r="91" spans="2:12" s="1" customFormat="1" ht="15.2" customHeight="1">
      <c r="B91" s="31"/>
      <c r="C91" s="26" t="s">
        <v>28</v>
      </c>
      <c r="F91" s="24" t="str">
        <f>IF(E20="","",E20)</f>
        <v>Vyplň údaj</v>
      </c>
      <c r="I91" s="26" t="s">
        <v>32</v>
      </c>
      <c r="J91" s="29" t="str">
        <f>E26</f>
        <v>Radek Kultán</v>
      </c>
      <c r="L91" s="31"/>
    </row>
    <row r="92" spans="2:12" s="1" customFormat="1" ht="10.35" customHeight="1">
      <c r="B92" s="31"/>
      <c r="L92" s="31"/>
    </row>
    <row r="93" spans="2:20" s="10" customFormat="1" ht="29.25" customHeight="1">
      <c r="B93" s="110"/>
      <c r="C93" s="111" t="s">
        <v>168</v>
      </c>
      <c r="D93" s="112" t="s">
        <v>55</v>
      </c>
      <c r="E93" s="112" t="s">
        <v>51</v>
      </c>
      <c r="F93" s="112" t="s">
        <v>52</v>
      </c>
      <c r="G93" s="112" t="s">
        <v>169</v>
      </c>
      <c r="H93" s="112" t="s">
        <v>170</v>
      </c>
      <c r="I93" s="112" t="s">
        <v>171</v>
      </c>
      <c r="J93" s="112" t="s">
        <v>162</v>
      </c>
      <c r="K93" s="113" t="s">
        <v>172</v>
      </c>
      <c r="L93" s="110"/>
      <c r="M93" s="55" t="s">
        <v>19</v>
      </c>
      <c r="N93" s="56" t="s">
        <v>40</v>
      </c>
      <c r="O93" s="56" t="s">
        <v>173</v>
      </c>
      <c r="P93" s="56" t="s">
        <v>174</v>
      </c>
      <c r="Q93" s="56" t="s">
        <v>175</v>
      </c>
      <c r="R93" s="56" t="s">
        <v>176</v>
      </c>
      <c r="S93" s="56" t="s">
        <v>177</v>
      </c>
      <c r="T93" s="57" t="s">
        <v>178</v>
      </c>
    </row>
    <row r="94" spans="2:63" s="1" customFormat="1" ht="22.9" customHeight="1">
      <c r="B94" s="31"/>
      <c r="C94" s="60" t="s">
        <v>179</v>
      </c>
      <c r="J94" s="114">
        <f>BK94</f>
        <v>0</v>
      </c>
      <c r="L94" s="31"/>
      <c r="M94" s="58"/>
      <c r="N94" s="49"/>
      <c r="O94" s="49"/>
      <c r="P94" s="115">
        <f>P95+P189</f>
        <v>0</v>
      </c>
      <c r="Q94" s="49"/>
      <c r="R94" s="115">
        <f>R95+R189</f>
        <v>134.1837625</v>
      </c>
      <c r="S94" s="49"/>
      <c r="T94" s="116">
        <f>T95+T189</f>
        <v>62.0116</v>
      </c>
      <c r="AT94" s="16" t="s">
        <v>69</v>
      </c>
      <c r="AU94" s="16" t="s">
        <v>163</v>
      </c>
      <c r="BK94" s="117">
        <f>BK95+BK189</f>
        <v>0</v>
      </c>
    </row>
    <row r="95" spans="2:63" s="11" customFormat="1" ht="25.9" customHeight="1">
      <c r="B95" s="118"/>
      <c r="D95" s="119" t="s">
        <v>69</v>
      </c>
      <c r="E95" s="120" t="s">
        <v>180</v>
      </c>
      <c r="F95" s="120" t="s">
        <v>181</v>
      </c>
      <c r="I95" s="121"/>
      <c r="J95" s="122">
        <f>BK95</f>
        <v>0</v>
      </c>
      <c r="L95" s="118"/>
      <c r="M95" s="123"/>
      <c r="P95" s="124">
        <f>P96+P136+P142+P164+P172+P186</f>
        <v>0</v>
      </c>
      <c r="R95" s="124">
        <f>R96+R136+R142+R164+R172+R186</f>
        <v>134.1337625</v>
      </c>
      <c r="T95" s="125">
        <f>T96+T136+T142+T164+T172+T186</f>
        <v>62.0116</v>
      </c>
      <c r="AR95" s="119" t="s">
        <v>77</v>
      </c>
      <c r="AT95" s="126" t="s">
        <v>69</v>
      </c>
      <c r="AU95" s="126" t="s">
        <v>70</v>
      </c>
      <c r="AY95" s="119" t="s">
        <v>182</v>
      </c>
      <c r="BK95" s="127">
        <f>BK96+BK136+BK142+BK164+BK172+BK186</f>
        <v>0</v>
      </c>
    </row>
    <row r="96" spans="2:63" s="11" customFormat="1" ht="22.9" customHeight="1">
      <c r="B96" s="118"/>
      <c r="D96" s="119" t="s">
        <v>69</v>
      </c>
      <c r="E96" s="128" t="s">
        <v>77</v>
      </c>
      <c r="F96" s="128" t="s">
        <v>959</v>
      </c>
      <c r="I96" s="121"/>
      <c r="J96" s="129">
        <f>BK96</f>
        <v>0</v>
      </c>
      <c r="L96" s="118"/>
      <c r="M96" s="123"/>
      <c r="P96" s="124">
        <f>SUM(P97:P135)</f>
        <v>0</v>
      </c>
      <c r="R96" s="124">
        <f>SUM(R97:R135)</f>
        <v>63.406</v>
      </c>
      <c r="T96" s="125">
        <f>SUM(T97:T135)</f>
        <v>61.206</v>
      </c>
      <c r="AR96" s="119" t="s">
        <v>77</v>
      </c>
      <c r="AT96" s="126" t="s">
        <v>69</v>
      </c>
      <c r="AU96" s="126" t="s">
        <v>77</v>
      </c>
      <c r="AY96" s="119" t="s">
        <v>182</v>
      </c>
      <c r="BK96" s="127">
        <f>SUM(BK97:BK135)</f>
        <v>0</v>
      </c>
    </row>
    <row r="97" spans="2:65" s="1" customFormat="1" ht="66.75" customHeight="1">
      <c r="B97" s="31"/>
      <c r="C97" s="130" t="s">
        <v>77</v>
      </c>
      <c r="D97" s="130" t="s">
        <v>185</v>
      </c>
      <c r="E97" s="131" t="s">
        <v>4555</v>
      </c>
      <c r="F97" s="132" t="s">
        <v>4556</v>
      </c>
      <c r="G97" s="133" t="s">
        <v>207</v>
      </c>
      <c r="H97" s="134">
        <v>101</v>
      </c>
      <c r="I97" s="135"/>
      <c r="J97" s="136">
        <f>ROUND(I97*H97,2)</f>
        <v>0</v>
      </c>
      <c r="K97" s="132" t="s">
        <v>302</v>
      </c>
      <c r="L97" s="31"/>
      <c r="M97" s="137" t="s">
        <v>19</v>
      </c>
      <c r="N97" s="138" t="s">
        <v>41</v>
      </c>
      <c r="P97" s="139">
        <f>O97*H97</f>
        <v>0</v>
      </c>
      <c r="Q97" s="139">
        <v>0</v>
      </c>
      <c r="R97" s="139">
        <f>Q97*H97</f>
        <v>0</v>
      </c>
      <c r="S97" s="139">
        <v>0.29</v>
      </c>
      <c r="T97" s="140">
        <f>S97*H97</f>
        <v>29.29</v>
      </c>
      <c r="AR97" s="141" t="s">
        <v>190</v>
      </c>
      <c r="AT97" s="141" t="s">
        <v>185</v>
      </c>
      <c r="AU97" s="141" t="s">
        <v>79</v>
      </c>
      <c r="AY97" s="16" t="s">
        <v>182</v>
      </c>
      <c r="BE97" s="142">
        <f>IF(N97="základní",J97,0)</f>
        <v>0</v>
      </c>
      <c r="BF97" s="142">
        <f>IF(N97="snížená",J97,0)</f>
        <v>0</v>
      </c>
      <c r="BG97" s="142">
        <f>IF(N97="zákl. přenesená",J97,0)</f>
        <v>0</v>
      </c>
      <c r="BH97" s="142">
        <f>IF(N97="sníž. přenesená",J97,0)</f>
        <v>0</v>
      </c>
      <c r="BI97" s="142">
        <f>IF(N97="nulová",J97,0)</f>
        <v>0</v>
      </c>
      <c r="BJ97" s="16" t="s">
        <v>77</v>
      </c>
      <c r="BK97" s="142">
        <f>ROUND(I97*H97,2)</f>
        <v>0</v>
      </c>
      <c r="BL97" s="16" t="s">
        <v>190</v>
      </c>
      <c r="BM97" s="141" t="s">
        <v>4785</v>
      </c>
    </row>
    <row r="98" spans="2:47" s="1" customFormat="1" ht="11.25">
      <c r="B98" s="31"/>
      <c r="D98" s="143" t="s">
        <v>192</v>
      </c>
      <c r="F98" s="144" t="s">
        <v>4558</v>
      </c>
      <c r="I98" s="145"/>
      <c r="L98" s="31"/>
      <c r="M98" s="146"/>
      <c r="T98" s="52"/>
      <c r="AT98" s="16" t="s">
        <v>192</v>
      </c>
      <c r="AU98" s="16" t="s">
        <v>79</v>
      </c>
    </row>
    <row r="99" spans="2:65" s="1" customFormat="1" ht="55.5" customHeight="1">
      <c r="B99" s="31"/>
      <c r="C99" s="130" t="s">
        <v>79</v>
      </c>
      <c r="D99" s="130" t="s">
        <v>185</v>
      </c>
      <c r="E99" s="131" t="s">
        <v>4560</v>
      </c>
      <c r="F99" s="132" t="s">
        <v>4561</v>
      </c>
      <c r="G99" s="133" t="s">
        <v>207</v>
      </c>
      <c r="H99" s="134">
        <v>101</v>
      </c>
      <c r="I99" s="135"/>
      <c r="J99" s="136">
        <f>ROUND(I99*H99,2)</f>
        <v>0</v>
      </c>
      <c r="K99" s="132" t="s">
        <v>302</v>
      </c>
      <c r="L99" s="31"/>
      <c r="M99" s="137" t="s">
        <v>19</v>
      </c>
      <c r="N99" s="138" t="s">
        <v>41</v>
      </c>
      <c r="P99" s="139">
        <f>O99*H99</f>
        <v>0</v>
      </c>
      <c r="Q99" s="139">
        <v>0</v>
      </c>
      <c r="R99" s="139">
        <f>Q99*H99</f>
        <v>0</v>
      </c>
      <c r="S99" s="139">
        <v>0.316</v>
      </c>
      <c r="T99" s="140">
        <f>S99*H99</f>
        <v>31.916</v>
      </c>
      <c r="AR99" s="141" t="s">
        <v>190</v>
      </c>
      <c r="AT99" s="141" t="s">
        <v>185</v>
      </c>
      <c r="AU99" s="141" t="s">
        <v>79</v>
      </c>
      <c r="AY99" s="16" t="s">
        <v>182</v>
      </c>
      <c r="BE99" s="142">
        <f>IF(N99="základní",J99,0)</f>
        <v>0</v>
      </c>
      <c r="BF99" s="142">
        <f>IF(N99="snížená",J99,0)</f>
        <v>0</v>
      </c>
      <c r="BG99" s="142">
        <f>IF(N99="zákl. přenesená",J99,0)</f>
        <v>0</v>
      </c>
      <c r="BH99" s="142">
        <f>IF(N99="sníž. přenesená",J99,0)</f>
        <v>0</v>
      </c>
      <c r="BI99" s="142">
        <f>IF(N99="nulová",J99,0)</f>
        <v>0</v>
      </c>
      <c r="BJ99" s="16" t="s">
        <v>77</v>
      </c>
      <c r="BK99" s="142">
        <f>ROUND(I99*H99,2)</f>
        <v>0</v>
      </c>
      <c r="BL99" s="16" t="s">
        <v>190</v>
      </c>
      <c r="BM99" s="141" t="s">
        <v>4786</v>
      </c>
    </row>
    <row r="100" spans="2:47" s="1" customFormat="1" ht="11.25">
      <c r="B100" s="31"/>
      <c r="D100" s="143" t="s">
        <v>192</v>
      </c>
      <c r="F100" s="144" t="s">
        <v>4563</v>
      </c>
      <c r="I100" s="145"/>
      <c r="L100" s="31"/>
      <c r="M100" s="146"/>
      <c r="T100" s="52"/>
      <c r="AT100" s="16" t="s">
        <v>192</v>
      </c>
      <c r="AU100" s="16" t="s">
        <v>79</v>
      </c>
    </row>
    <row r="101" spans="2:51" s="12" customFormat="1" ht="11.25">
      <c r="B101" s="147"/>
      <c r="D101" s="148" t="s">
        <v>194</v>
      </c>
      <c r="E101" s="149" t="s">
        <v>19</v>
      </c>
      <c r="F101" s="150" t="s">
        <v>905</v>
      </c>
      <c r="H101" s="151">
        <v>101</v>
      </c>
      <c r="I101" s="152"/>
      <c r="L101" s="147"/>
      <c r="M101" s="153"/>
      <c r="T101" s="154"/>
      <c r="AT101" s="149" t="s">
        <v>194</v>
      </c>
      <c r="AU101" s="149" t="s">
        <v>79</v>
      </c>
      <c r="AV101" s="12" t="s">
        <v>79</v>
      </c>
      <c r="AW101" s="12" t="s">
        <v>31</v>
      </c>
      <c r="AX101" s="12" t="s">
        <v>77</v>
      </c>
      <c r="AY101" s="149" t="s">
        <v>182</v>
      </c>
    </row>
    <row r="102" spans="2:65" s="1" customFormat="1" ht="49.15" customHeight="1">
      <c r="B102" s="31"/>
      <c r="C102" s="130" t="s">
        <v>118</v>
      </c>
      <c r="D102" s="130" t="s">
        <v>185</v>
      </c>
      <c r="E102" s="131" t="s">
        <v>1492</v>
      </c>
      <c r="F102" s="132" t="s">
        <v>1493</v>
      </c>
      <c r="G102" s="133" t="s">
        <v>188</v>
      </c>
      <c r="H102" s="134">
        <v>132.71</v>
      </c>
      <c r="I102" s="135"/>
      <c r="J102" s="136">
        <f>ROUND(I102*H102,2)</f>
        <v>0</v>
      </c>
      <c r="K102" s="132" t="s">
        <v>302</v>
      </c>
      <c r="L102" s="31"/>
      <c r="M102" s="137" t="s">
        <v>19</v>
      </c>
      <c r="N102" s="138" t="s">
        <v>41</v>
      </c>
      <c r="P102" s="139">
        <f>O102*H102</f>
        <v>0</v>
      </c>
      <c r="Q102" s="139">
        <v>0</v>
      </c>
      <c r="R102" s="139">
        <f>Q102*H102</f>
        <v>0</v>
      </c>
      <c r="S102" s="139">
        <v>0</v>
      </c>
      <c r="T102" s="140">
        <f>S102*H102</f>
        <v>0</v>
      </c>
      <c r="AR102" s="141" t="s">
        <v>190</v>
      </c>
      <c r="AT102" s="141" t="s">
        <v>185</v>
      </c>
      <c r="AU102" s="141" t="s">
        <v>79</v>
      </c>
      <c r="AY102" s="16" t="s">
        <v>182</v>
      </c>
      <c r="BE102" s="142">
        <f>IF(N102="základní",J102,0)</f>
        <v>0</v>
      </c>
      <c r="BF102" s="142">
        <f>IF(N102="snížená",J102,0)</f>
        <v>0</v>
      </c>
      <c r="BG102" s="142">
        <f>IF(N102="zákl. přenesená",J102,0)</f>
        <v>0</v>
      </c>
      <c r="BH102" s="142">
        <f>IF(N102="sníž. přenesená",J102,0)</f>
        <v>0</v>
      </c>
      <c r="BI102" s="142">
        <f>IF(N102="nulová",J102,0)</f>
        <v>0</v>
      </c>
      <c r="BJ102" s="16" t="s">
        <v>77</v>
      </c>
      <c r="BK102" s="142">
        <f>ROUND(I102*H102,2)</f>
        <v>0</v>
      </c>
      <c r="BL102" s="16" t="s">
        <v>190</v>
      </c>
      <c r="BM102" s="141" t="s">
        <v>4787</v>
      </c>
    </row>
    <row r="103" spans="2:47" s="1" customFormat="1" ht="11.25">
      <c r="B103" s="31"/>
      <c r="D103" s="143" t="s">
        <v>192</v>
      </c>
      <c r="F103" s="144" t="s">
        <v>4572</v>
      </c>
      <c r="I103" s="145"/>
      <c r="L103" s="31"/>
      <c r="M103" s="146"/>
      <c r="T103" s="52"/>
      <c r="AT103" s="16" t="s">
        <v>192</v>
      </c>
      <c r="AU103" s="16" t="s">
        <v>79</v>
      </c>
    </row>
    <row r="104" spans="2:51" s="12" customFormat="1" ht="11.25">
      <c r="B104" s="147"/>
      <c r="D104" s="148" t="s">
        <v>194</v>
      </c>
      <c r="E104" s="149" t="s">
        <v>19</v>
      </c>
      <c r="F104" s="150" t="s">
        <v>4788</v>
      </c>
      <c r="H104" s="151">
        <v>29</v>
      </c>
      <c r="I104" s="152"/>
      <c r="L104" s="147"/>
      <c r="M104" s="153"/>
      <c r="T104" s="154"/>
      <c r="AT104" s="149" t="s">
        <v>194</v>
      </c>
      <c r="AU104" s="149" t="s">
        <v>79</v>
      </c>
      <c r="AV104" s="12" t="s">
        <v>79</v>
      </c>
      <c r="AW104" s="12" t="s">
        <v>31</v>
      </c>
      <c r="AX104" s="12" t="s">
        <v>70</v>
      </c>
      <c r="AY104" s="149" t="s">
        <v>182</v>
      </c>
    </row>
    <row r="105" spans="2:51" s="12" customFormat="1" ht="11.25">
      <c r="B105" s="147"/>
      <c r="D105" s="148" t="s">
        <v>194</v>
      </c>
      <c r="E105" s="149" t="s">
        <v>19</v>
      </c>
      <c r="F105" s="150" t="s">
        <v>4789</v>
      </c>
      <c r="H105" s="151">
        <v>75.75</v>
      </c>
      <c r="I105" s="152"/>
      <c r="L105" s="147"/>
      <c r="M105" s="153"/>
      <c r="T105" s="154"/>
      <c r="AT105" s="149" t="s">
        <v>194</v>
      </c>
      <c r="AU105" s="149" t="s">
        <v>79</v>
      </c>
      <c r="AV105" s="12" t="s">
        <v>79</v>
      </c>
      <c r="AW105" s="12" t="s">
        <v>31</v>
      </c>
      <c r="AX105" s="12" t="s">
        <v>70</v>
      </c>
      <c r="AY105" s="149" t="s">
        <v>182</v>
      </c>
    </row>
    <row r="106" spans="2:51" s="12" customFormat="1" ht="11.25">
      <c r="B106" s="147"/>
      <c r="D106" s="148" t="s">
        <v>194</v>
      </c>
      <c r="E106" s="149" t="s">
        <v>19</v>
      </c>
      <c r="F106" s="150" t="s">
        <v>4790</v>
      </c>
      <c r="H106" s="151">
        <v>12.925</v>
      </c>
      <c r="I106" s="152"/>
      <c r="L106" s="147"/>
      <c r="M106" s="153"/>
      <c r="T106" s="154"/>
      <c r="AT106" s="149" t="s">
        <v>194</v>
      </c>
      <c r="AU106" s="149" t="s">
        <v>79</v>
      </c>
      <c r="AV106" s="12" t="s">
        <v>79</v>
      </c>
      <c r="AW106" s="12" t="s">
        <v>31</v>
      </c>
      <c r="AX106" s="12" t="s">
        <v>70</v>
      </c>
      <c r="AY106" s="149" t="s">
        <v>182</v>
      </c>
    </row>
    <row r="107" spans="2:51" s="12" customFormat="1" ht="11.25">
      <c r="B107" s="147"/>
      <c r="D107" s="148" t="s">
        <v>194</v>
      </c>
      <c r="E107" s="149" t="s">
        <v>19</v>
      </c>
      <c r="F107" s="150" t="s">
        <v>4791</v>
      </c>
      <c r="H107" s="151">
        <v>0.728</v>
      </c>
      <c r="I107" s="152"/>
      <c r="L107" s="147"/>
      <c r="M107" s="153"/>
      <c r="T107" s="154"/>
      <c r="AT107" s="149" t="s">
        <v>194</v>
      </c>
      <c r="AU107" s="149" t="s">
        <v>79</v>
      </c>
      <c r="AV107" s="12" t="s">
        <v>79</v>
      </c>
      <c r="AW107" s="12" t="s">
        <v>31</v>
      </c>
      <c r="AX107" s="12" t="s">
        <v>70</v>
      </c>
      <c r="AY107" s="149" t="s">
        <v>182</v>
      </c>
    </row>
    <row r="108" spans="2:51" s="12" customFormat="1" ht="11.25">
      <c r="B108" s="147"/>
      <c r="D108" s="148" t="s">
        <v>194</v>
      </c>
      <c r="E108" s="149" t="s">
        <v>19</v>
      </c>
      <c r="F108" s="150" t="s">
        <v>4792</v>
      </c>
      <c r="H108" s="151">
        <v>12.825</v>
      </c>
      <c r="I108" s="152"/>
      <c r="L108" s="147"/>
      <c r="M108" s="153"/>
      <c r="T108" s="154"/>
      <c r="AT108" s="149" t="s">
        <v>194</v>
      </c>
      <c r="AU108" s="149" t="s">
        <v>79</v>
      </c>
      <c r="AV108" s="12" t="s">
        <v>79</v>
      </c>
      <c r="AW108" s="12" t="s">
        <v>31</v>
      </c>
      <c r="AX108" s="12" t="s">
        <v>70</v>
      </c>
      <c r="AY108" s="149" t="s">
        <v>182</v>
      </c>
    </row>
    <row r="109" spans="2:51" s="12" customFormat="1" ht="11.25">
      <c r="B109" s="147"/>
      <c r="D109" s="148" t="s">
        <v>194</v>
      </c>
      <c r="E109" s="149" t="s">
        <v>19</v>
      </c>
      <c r="F109" s="150" t="s">
        <v>4793</v>
      </c>
      <c r="H109" s="151">
        <v>1.482</v>
      </c>
      <c r="I109" s="152"/>
      <c r="L109" s="147"/>
      <c r="M109" s="153"/>
      <c r="T109" s="154"/>
      <c r="AT109" s="149" t="s">
        <v>194</v>
      </c>
      <c r="AU109" s="149" t="s">
        <v>79</v>
      </c>
      <c r="AV109" s="12" t="s">
        <v>79</v>
      </c>
      <c r="AW109" s="12" t="s">
        <v>31</v>
      </c>
      <c r="AX109" s="12" t="s">
        <v>70</v>
      </c>
      <c r="AY109" s="149" t="s">
        <v>182</v>
      </c>
    </row>
    <row r="110" spans="2:51" s="13" customFormat="1" ht="11.25">
      <c r="B110" s="155"/>
      <c r="D110" s="148" t="s">
        <v>194</v>
      </c>
      <c r="E110" s="156" t="s">
        <v>4543</v>
      </c>
      <c r="F110" s="157" t="s">
        <v>199</v>
      </c>
      <c r="H110" s="158">
        <v>132.71</v>
      </c>
      <c r="I110" s="159"/>
      <c r="L110" s="155"/>
      <c r="M110" s="160"/>
      <c r="T110" s="161"/>
      <c r="AT110" s="156" t="s">
        <v>194</v>
      </c>
      <c r="AU110" s="156" t="s">
        <v>79</v>
      </c>
      <c r="AV110" s="13" t="s">
        <v>190</v>
      </c>
      <c r="AW110" s="13" t="s">
        <v>31</v>
      </c>
      <c r="AX110" s="13" t="s">
        <v>77</v>
      </c>
      <c r="AY110" s="156" t="s">
        <v>182</v>
      </c>
    </row>
    <row r="111" spans="2:65" s="1" customFormat="1" ht="62.65" customHeight="1">
      <c r="B111" s="31"/>
      <c r="C111" s="130" t="s">
        <v>190</v>
      </c>
      <c r="D111" s="130" t="s">
        <v>185</v>
      </c>
      <c r="E111" s="131" t="s">
        <v>4589</v>
      </c>
      <c r="F111" s="132" t="s">
        <v>4590</v>
      </c>
      <c r="G111" s="133" t="s">
        <v>188</v>
      </c>
      <c r="H111" s="134">
        <v>151.462</v>
      </c>
      <c r="I111" s="135"/>
      <c r="J111" s="136">
        <f>ROUND(I111*H111,2)</f>
        <v>0</v>
      </c>
      <c r="K111" s="132" t="s">
        <v>302</v>
      </c>
      <c r="L111" s="31"/>
      <c r="M111" s="137" t="s">
        <v>19</v>
      </c>
      <c r="N111" s="138" t="s">
        <v>41</v>
      </c>
      <c r="P111" s="139">
        <f>O111*H111</f>
        <v>0</v>
      </c>
      <c r="Q111" s="139">
        <v>0</v>
      </c>
      <c r="R111" s="139">
        <f>Q111*H111</f>
        <v>0</v>
      </c>
      <c r="S111" s="139">
        <v>0</v>
      </c>
      <c r="T111" s="140">
        <f>S111*H111</f>
        <v>0</v>
      </c>
      <c r="AR111" s="141" t="s">
        <v>190</v>
      </c>
      <c r="AT111" s="141" t="s">
        <v>185</v>
      </c>
      <c r="AU111" s="141" t="s">
        <v>79</v>
      </c>
      <c r="AY111" s="16" t="s">
        <v>182</v>
      </c>
      <c r="BE111" s="142">
        <f>IF(N111="základní",J111,0)</f>
        <v>0</v>
      </c>
      <c r="BF111" s="142">
        <f>IF(N111="snížená",J111,0)</f>
        <v>0</v>
      </c>
      <c r="BG111" s="142">
        <f>IF(N111="zákl. přenesená",J111,0)</f>
        <v>0</v>
      </c>
      <c r="BH111" s="142">
        <f>IF(N111="sníž. přenesená",J111,0)</f>
        <v>0</v>
      </c>
      <c r="BI111" s="142">
        <f>IF(N111="nulová",J111,0)</f>
        <v>0</v>
      </c>
      <c r="BJ111" s="16" t="s">
        <v>77</v>
      </c>
      <c r="BK111" s="142">
        <f>ROUND(I111*H111,2)</f>
        <v>0</v>
      </c>
      <c r="BL111" s="16" t="s">
        <v>190</v>
      </c>
      <c r="BM111" s="141" t="s">
        <v>4794</v>
      </c>
    </row>
    <row r="112" spans="2:47" s="1" customFormat="1" ht="11.25">
      <c r="B112" s="31"/>
      <c r="D112" s="143" t="s">
        <v>192</v>
      </c>
      <c r="F112" s="144" t="s">
        <v>4592</v>
      </c>
      <c r="I112" s="145"/>
      <c r="L112" s="31"/>
      <c r="M112" s="146"/>
      <c r="T112" s="52"/>
      <c r="AT112" s="16" t="s">
        <v>192</v>
      </c>
      <c r="AU112" s="16" t="s">
        <v>79</v>
      </c>
    </row>
    <row r="113" spans="2:51" s="12" customFormat="1" ht="11.25">
      <c r="B113" s="147"/>
      <c r="D113" s="148" t="s">
        <v>194</v>
      </c>
      <c r="E113" s="149" t="s">
        <v>19</v>
      </c>
      <c r="F113" s="150" t="s">
        <v>4593</v>
      </c>
      <c r="H113" s="151">
        <v>151.462</v>
      </c>
      <c r="I113" s="152"/>
      <c r="L113" s="147"/>
      <c r="M113" s="153"/>
      <c r="T113" s="154"/>
      <c r="AT113" s="149" t="s">
        <v>194</v>
      </c>
      <c r="AU113" s="149" t="s">
        <v>79</v>
      </c>
      <c r="AV113" s="12" t="s">
        <v>79</v>
      </c>
      <c r="AW113" s="12" t="s">
        <v>31</v>
      </c>
      <c r="AX113" s="12" t="s">
        <v>77</v>
      </c>
      <c r="AY113" s="149" t="s">
        <v>182</v>
      </c>
    </row>
    <row r="114" spans="2:65" s="1" customFormat="1" ht="62.65" customHeight="1">
      <c r="B114" s="31"/>
      <c r="C114" s="130" t="s">
        <v>217</v>
      </c>
      <c r="D114" s="130" t="s">
        <v>185</v>
      </c>
      <c r="E114" s="131" t="s">
        <v>964</v>
      </c>
      <c r="F114" s="132" t="s">
        <v>965</v>
      </c>
      <c r="G114" s="133" t="s">
        <v>188</v>
      </c>
      <c r="H114" s="134">
        <v>56.979</v>
      </c>
      <c r="I114" s="135"/>
      <c r="J114" s="136">
        <f>ROUND(I114*H114,2)</f>
        <v>0</v>
      </c>
      <c r="K114" s="132" t="s">
        <v>302</v>
      </c>
      <c r="L114" s="31"/>
      <c r="M114" s="137" t="s">
        <v>19</v>
      </c>
      <c r="N114" s="138" t="s">
        <v>41</v>
      </c>
      <c r="P114" s="139">
        <f>O114*H114</f>
        <v>0</v>
      </c>
      <c r="Q114" s="139">
        <v>0</v>
      </c>
      <c r="R114" s="139">
        <f>Q114*H114</f>
        <v>0</v>
      </c>
      <c r="S114" s="139">
        <v>0</v>
      </c>
      <c r="T114" s="140">
        <f>S114*H114</f>
        <v>0</v>
      </c>
      <c r="AR114" s="141" t="s">
        <v>190</v>
      </c>
      <c r="AT114" s="141" t="s">
        <v>185</v>
      </c>
      <c r="AU114" s="141" t="s">
        <v>79</v>
      </c>
      <c r="AY114" s="16" t="s">
        <v>182</v>
      </c>
      <c r="BE114" s="142">
        <f>IF(N114="základní",J114,0)</f>
        <v>0</v>
      </c>
      <c r="BF114" s="142">
        <f>IF(N114="snížená",J114,0)</f>
        <v>0</v>
      </c>
      <c r="BG114" s="142">
        <f>IF(N114="zákl. přenesená",J114,0)</f>
        <v>0</v>
      </c>
      <c r="BH114" s="142">
        <f>IF(N114="sníž. přenesená",J114,0)</f>
        <v>0</v>
      </c>
      <c r="BI114" s="142">
        <f>IF(N114="nulová",J114,0)</f>
        <v>0</v>
      </c>
      <c r="BJ114" s="16" t="s">
        <v>77</v>
      </c>
      <c r="BK114" s="142">
        <f>ROUND(I114*H114,2)</f>
        <v>0</v>
      </c>
      <c r="BL114" s="16" t="s">
        <v>190</v>
      </c>
      <c r="BM114" s="141" t="s">
        <v>4795</v>
      </c>
    </row>
    <row r="115" spans="2:47" s="1" customFormat="1" ht="11.25">
      <c r="B115" s="31"/>
      <c r="D115" s="143" t="s">
        <v>192</v>
      </c>
      <c r="F115" s="144" t="s">
        <v>4595</v>
      </c>
      <c r="I115" s="145"/>
      <c r="L115" s="31"/>
      <c r="M115" s="146"/>
      <c r="T115" s="52"/>
      <c r="AT115" s="16" t="s">
        <v>192</v>
      </c>
      <c r="AU115" s="16" t="s">
        <v>79</v>
      </c>
    </row>
    <row r="116" spans="2:51" s="12" customFormat="1" ht="11.25">
      <c r="B116" s="147"/>
      <c r="D116" s="148" t="s">
        <v>194</v>
      </c>
      <c r="E116" s="149" t="s">
        <v>19</v>
      </c>
      <c r="F116" s="150" t="s">
        <v>4796</v>
      </c>
      <c r="H116" s="151">
        <v>56.979</v>
      </c>
      <c r="I116" s="152"/>
      <c r="L116" s="147"/>
      <c r="M116" s="153"/>
      <c r="T116" s="154"/>
      <c r="AT116" s="149" t="s">
        <v>194</v>
      </c>
      <c r="AU116" s="149" t="s">
        <v>79</v>
      </c>
      <c r="AV116" s="12" t="s">
        <v>79</v>
      </c>
      <c r="AW116" s="12" t="s">
        <v>31</v>
      </c>
      <c r="AX116" s="12" t="s">
        <v>77</v>
      </c>
      <c r="AY116" s="149" t="s">
        <v>182</v>
      </c>
    </row>
    <row r="117" spans="2:65" s="1" customFormat="1" ht="44.25" customHeight="1">
      <c r="B117" s="31"/>
      <c r="C117" s="130" t="s">
        <v>222</v>
      </c>
      <c r="D117" s="130" t="s">
        <v>185</v>
      </c>
      <c r="E117" s="131" t="s">
        <v>4597</v>
      </c>
      <c r="F117" s="132" t="s">
        <v>4598</v>
      </c>
      <c r="G117" s="133" t="s">
        <v>188</v>
      </c>
      <c r="H117" s="134">
        <v>284.172</v>
      </c>
      <c r="I117" s="135"/>
      <c r="J117" s="136">
        <f>ROUND(I117*H117,2)</f>
        <v>0</v>
      </c>
      <c r="K117" s="132" t="s">
        <v>302</v>
      </c>
      <c r="L117" s="31"/>
      <c r="M117" s="137" t="s">
        <v>19</v>
      </c>
      <c r="N117" s="138" t="s">
        <v>41</v>
      </c>
      <c r="P117" s="139">
        <f>O117*H117</f>
        <v>0</v>
      </c>
      <c r="Q117" s="139">
        <v>0</v>
      </c>
      <c r="R117" s="139">
        <f>Q117*H117</f>
        <v>0</v>
      </c>
      <c r="S117" s="139">
        <v>0</v>
      </c>
      <c r="T117" s="140">
        <f>S117*H117</f>
        <v>0</v>
      </c>
      <c r="AR117" s="141" t="s">
        <v>190</v>
      </c>
      <c r="AT117" s="141" t="s">
        <v>185</v>
      </c>
      <c r="AU117" s="141" t="s">
        <v>79</v>
      </c>
      <c r="AY117" s="16" t="s">
        <v>182</v>
      </c>
      <c r="BE117" s="142">
        <f>IF(N117="základní",J117,0)</f>
        <v>0</v>
      </c>
      <c r="BF117" s="142">
        <f>IF(N117="snížená",J117,0)</f>
        <v>0</v>
      </c>
      <c r="BG117" s="142">
        <f>IF(N117="zákl. přenesená",J117,0)</f>
        <v>0</v>
      </c>
      <c r="BH117" s="142">
        <f>IF(N117="sníž. přenesená",J117,0)</f>
        <v>0</v>
      </c>
      <c r="BI117" s="142">
        <f>IF(N117="nulová",J117,0)</f>
        <v>0</v>
      </c>
      <c r="BJ117" s="16" t="s">
        <v>77</v>
      </c>
      <c r="BK117" s="142">
        <f>ROUND(I117*H117,2)</f>
        <v>0</v>
      </c>
      <c r="BL117" s="16" t="s">
        <v>190</v>
      </c>
      <c r="BM117" s="141" t="s">
        <v>4797</v>
      </c>
    </row>
    <row r="118" spans="2:47" s="1" customFormat="1" ht="11.25">
      <c r="B118" s="31"/>
      <c r="D118" s="143" t="s">
        <v>192</v>
      </c>
      <c r="F118" s="144" t="s">
        <v>4600</v>
      </c>
      <c r="I118" s="145"/>
      <c r="L118" s="31"/>
      <c r="M118" s="146"/>
      <c r="T118" s="52"/>
      <c r="AT118" s="16" t="s">
        <v>192</v>
      </c>
      <c r="AU118" s="16" t="s">
        <v>79</v>
      </c>
    </row>
    <row r="119" spans="2:51" s="12" customFormat="1" ht="11.25">
      <c r="B119" s="147"/>
      <c r="D119" s="148" t="s">
        <v>194</v>
      </c>
      <c r="E119" s="149" t="s">
        <v>19</v>
      </c>
      <c r="F119" s="150" t="s">
        <v>4798</v>
      </c>
      <c r="H119" s="151">
        <v>284.172</v>
      </c>
      <c r="I119" s="152"/>
      <c r="L119" s="147"/>
      <c r="M119" s="153"/>
      <c r="T119" s="154"/>
      <c r="AT119" s="149" t="s">
        <v>194</v>
      </c>
      <c r="AU119" s="149" t="s">
        <v>79</v>
      </c>
      <c r="AV119" s="12" t="s">
        <v>79</v>
      </c>
      <c r="AW119" s="12" t="s">
        <v>31</v>
      </c>
      <c r="AX119" s="12" t="s">
        <v>77</v>
      </c>
      <c r="AY119" s="149" t="s">
        <v>182</v>
      </c>
    </row>
    <row r="120" spans="2:65" s="1" customFormat="1" ht="44.25" customHeight="1">
      <c r="B120" s="31"/>
      <c r="C120" s="130" t="s">
        <v>228</v>
      </c>
      <c r="D120" s="130" t="s">
        <v>185</v>
      </c>
      <c r="E120" s="131" t="s">
        <v>972</v>
      </c>
      <c r="F120" s="132" t="s">
        <v>743</v>
      </c>
      <c r="G120" s="133" t="s">
        <v>202</v>
      </c>
      <c r="H120" s="134">
        <v>102.562</v>
      </c>
      <c r="I120" s="135"/>
      <c r="J120" s="136">
        <f>ROUND(I120*H120,2)</f>
        <v>0</v>
      </c>
      <c r="K120" s="132" t="s">
        <v>302</v>
      </c>
      <c r="L120" s="31"/>
      <c r="M120" s="137" t="s">
        <v>19</v>
      </c>
      <c r="N120" s="138" t="s">
        <v>41</v>
      </c>
      <c r="P120" s="139">
        <f>O120*H120</f>
        <v>0</v>
      </c>
      <c r="Q120" s="139">
        <v>0</v>
      </c>
      <c r="R120" s="139">
        <f>Q120*H120</f>
        <v>0</v>
      </c>
      <c r="S120" s="139">
        <v>0</v>
      </c>
      <c r="T120" s="140">
        <f>S120*H120</f>
        <v>0</v>
      </c>
      <c r="AR120" s="141" t="s">
        <v>190</v>
      </c>
      <c r="AT120" s="141" t="s">
        <v>185</v>
      </c>
      <c r="AU120" s="141" t="s">
        <v>79</v>
      </c>
      <c r="AY120" s="16" t="s">
        <v>182</v>
      </c>
      <c r="BE120" s="142">
        <f>IF(N120="základní",J120,0)</f>
        <v>0</v>
      </c>
      <c r="BF120" s="142">
        <f>IF(N120="snížená",J120,0)</f>
        <v>0</v>
      </c>
      <c r="BG120" s="142">
        <f>IF(N120="zákl. přenesená",J120,0)</f>
        <v>0</v>
      </c>
      <c r="BH120" s="142">
        <f>IF(N120="sníž. přenesená",J120,0)</f>
        <v>0</v>
      </c>
      <c r="BI120" s="142">
        <f>IF(N120="nulová",J120,0)</f>
        <v>0</v>
      </c>
      <c r="BJ120" s="16" t="s">
        <v>77</v>
      </c>
      <c r="BK120" s="142">
        <f>ROUND(I120*H120,2)</f>
        <v>0</v>
      </c>
      <c r="BL120" s="16" t="s">
        <v>190</v>
      </c>
      <c r="BM120" s="141" t="s">
        <v>4799</v>
      </c>
    </row>
    <row r="121" spans="2:47" s="1" customFormat="1" ht="11.25">
      <c r="B121" s="31"/>
      <c r="D121" s="143" t="s">
        <v>192</v>
      </c>
      <c r="F121" s="144" t="s">
        <v>4603</v>
      </c>
      <c r="I121" s="145"/>
      <c r="L121" s="31"/>
      <c r="M121" s="146"/>
      <c r="T121" s="52"/>
      <c r="AT121" s="16" t="s">
        <v>192</v>
      </c>
      <c r="AU121" s="16" t="s">
        <v>79</v>
      </c>
    </row>
    <row r="122" spans="2:51" s="12" customFormat="1" ht="11.25">
      <c r="B122" s="147"/>
      <c r="D122" s="148" t="s">
        <v>194</v>
      </c>
      <c r="E122" s="149" t="s">
        <v>19</v>
      </c>
      <c r="F122" s="150" t="s">
        <v>4800</v>
      </c>
      <c r="H122" s="151">
        <v>102.562</v>
      </c>
      <c r="I122" s="152"/>
      <c r="L122" s="147"/>
      <c r="M122" s="153"/>
      <c r="T122" s="154"/>
      <c r="AT122" s="149" t="s">
        <v>194</v>
      </c>
      <c r="AU122" s="149" t="s">
        <v>79</v>
      </c>
      <c r="AV122" s="12" t="s">
        <v>79</v>
      </c>
      <c r="AW122" s="12" t="s">
        <v>31</v>
      </c>
      <c r="AX122" s="12" t="s">
        <v>77</v>
      </c>
      <c r="AY122" s="149" t="s">
        <v>182</v>
      </c>
    </row>
    <row r="123" spans="2:65" s="1" customFormat="1" ht="37.9" customHeight="1">
      <c r="B123" s="31"/>
      <c r="C123" s="130" t="s">
        <v>233</v>
      </c>
      <c r="D123" s="130" t="s">
        <v>185</v>
      </c>
      <c r="E123" s="131" t="s">
        <v>975</v>
      </c>
      <c r="F123" s="132" t="s">
        <v>976</v>
      </c>
      <c r="G123" s="133" t="s">
        <v>188</v>
      </c>
      <c r="H123" s="134">
        <v>56.979</v>
      </c>
      <c r="I123" s="135"/>
      <c r="J123" s="136">
        <f>ROUND(I123*H123,2)</f>
        <v>0</v>
      </c>
      <c r="K123" s="132" t="s">
        <v>302</v>
      </c>
      <c r="L123" s="31"/>
      <c r="M123" s="137" t="s">
        <v>19</v>
      </c>
      <c r="N123" s="138" t="s">
        <v>41</v>
      </c>
      <c r="P123" s="139">
        <f>O123*H123</f>
        <v>0</v>
      </c>
      <c r="Q123" s="139">
        <v>0</v>
      </c>
      <c r="R123" s="139">
        <f>Q123*H123</f>
        <v>0</v>
      </c>
      <c r="S123" s="139">
        <v>0</v>
      </c>
      <c r="T123" s="140">
        <f>S123*H123</f>
        <v>0</v>
      </c>
      <c r="AR123" s="141" t="s">
        <v>190</v>
      </c>
      <c r="AT123" s="141" t="s">
        <v>185</v>
      </c>
      <c r="AU123" s="141" t="s">
        <v>79</v>
      </c>
      <c r="AY123" s="16" t="s">
        <v>182</v>
      </c>
      <c r="BE123" s="142">
        <f>IF(N123="základní",J123,0)</f>
        <v>0</v>
      </c>
      <c r="BF123" s="142">
        <f>IF(N123="snížená",J123,0)</f>
        <v>0</v>
      </c>
      <c r="BG123" s="142">
        <f>IF(N123="zákl. přenesená",J123,0)</f>
        <v>0</v>
      </c>
      <c r="BH123" s="142">
        <f>IF(N123="sníž. přenesená",J123,0)</f>
        <v>0</v>
      </c>
      <c r="BI123" s="142">
        <f>IF(N123="nulová",J123,0)</f>
        <v>0</v>
      </c>
      <c r="BJ123" s="16" t="s">
        <v>77</v>
      </c>
      <c r="BK123" s="142">
        <f>ROUND(I123*H123,2)</f>
        <v>0</v>
      </c>
      <c r="BL123" s="16" t="s">
        <v>190</v>
      </c>
      <c r="BM123" s="141" t="s">
        <v>4801</v>
      </c>
    </row>
    <row r="124" spans="2:47" s="1" customFormat="1" ht="11.25">
      <c r="B124" s="31"/>
      <c r="D124" s="143" t="s">
        <v>192</v>
      </c>
      <c r="F124" s="144" t="s">
        <v>4606</v>
      </c>
      <c r="I124" s="145"/>
      <c r="L124" s="31"/>
      <c r="M124" s="146"/>
      <c r="T124" s="52"/>
      <c r="AT124" s="16" t="s">
        <v>192</v>
      </c>
      <c r="AU124" s="16" t="s">
        <v>79</v>
      </c>
    </row>
    <row r="125" spans="2:51" s="12" customFormat="1" ht="11.25">
      <c r="B125" s="147"/>
      <c r="D125" s="148" t="s">
        <v>194</v>
      </c>
      <c r="E125" s="149" t="s">
        <v>19</v>
      </c>
      <c r="F125" s="150" t="s">
        <v>4796</v>
      </c>
      <c r="H125" s="151">
        <v>56.979</v>
      </c>
      <c r="I125" s="152"/>
      <c r="L125" s="147"/>
      <c r="M125" s="153"/>
      <c r="T125" s="154"/>
      <c r="AT125" s="149" t="s">
        <v>194</v>
      </c>
      <c r="AU125" s="149" t="s">
        <v>79</v>
      </c>
      <c r="AV125" s="12" t="s">
        <v>79</v>
      </c>
      <c r="AW125" s="12" t="s">
        <v>31</v>
      </c>
      <c r="AX125" s="12" t="s">
        <v>77</v>
      </c>
      <c r="AY125" s="149" t="s">
        <v>182</v>
      </c>
    </row>
    <row r="126" spans="2:65" s="1" customFormat="1" ht="44.25" customHeight="1">
      <c r="B126" s="31"/>
      <c r="C126" s="130" t="s">
        <v>183</v>
      </c>
      <c r="D126" s="130" t="s">
        <v>185</v>
      </c>
      <c r="E126" s="131" t="s">
        <v>1510</v>
      </c>
      <c r="F126" s="132" t="s">
        <v>1511</v>
      </c>
      <c r="G126" s="133" t="s">
        <v>188</v>
      </c>
      <c r="H126" s="134">
        <v>75.731</v>
      </c>
      <c r="I126" s="135"/>
      <c r="J126" s="136">
        <f>ROUND(I126*H126,2)</f>
        <v>0</v>
      </c>
      <c r="K126" s="132" t="s">
        <v>302</v>
      </c>
      <c r="L126" s="31"/>
      <c r="M126" s="137" t="s">
        <v>19</v>
      </c>
      <c r="N126" s="138" t="s">
        <v>41</v>
      </c>
      <c r="P126" s="139">
        <f>O126*H126</f>
        <v>0</v>
      </c>
      <c r="Q126" s="139">
        <v>0</v>
      </c>
      <c r="R126" s="139">
        <f>Q126*H126</f>
        <v>0</v>
      </c>
      <c r="S126" s="139">
        <v>0</v>
      </c>
      <c r="T126" s="140">
        <f>S126*H126</f>
        <v>0</v>
      </c>
      <c r="AR126" s="141" t="s">
        <v>190</v>
      </c>
      <c r="AT126" s="141" t="s">
        <v>185</v>
      </c>
      <c r="AU126" s="141" t="s">
        <v>79</v>
      </c>
      <c r="AY126" s="16" t="s">
        <v>182</v>
      </c>
      <c r="BE126" s="142">
        <f>IF(N126="základní",J126,0)</f>
        <v>0</v>
      </c>
      <c r="BF126" s="142">
        <f>IF(N126="snížená",J126,0)</f>
        <v>0</v>
      </c>
      <c r="BG126" s="142">
        <f>IF(N126="zákl. přenesená",J126,0)</f>
        <v>0</v>
      </c>
      <c r="BH126" s="142">
        <f>IF(N126="sníž. přenesená",J126,0)</f>
        <v>0</v>
      </c>
      <c r="BI126" s="142">
        <f>IF(N126="nulová",J126,0)</f>
        <v>0</v>
      </c>
      <c r="BJ126" s="16" t="s">
        <v>77</v>
      </c>
      <c r="BK126" s="142">
        <f>ROUND(I126*H126,2)</f>
        <v>0</v>
      </c>
      <c r="BL126" s="16" t="s">
        <v>190</v>
      </c>
      <c r="BM126" s="141" t="s">
        <v>4802</v>
      </c>
    </row>
    <row r="127" spans="2:47" s="1" customFormat="1" ht="11.25">
      <c r="B127" s="31"/>
      <c r="D127" s="143" t="s">
        <v>192</v>
      </c>
      <c r="F127" s="144" t="s">
        <v>4608</v>
      </c>
      <c r="I127" s="145"/>
      <c r="L127" s="31"/>
      <c r="M127" s="146"/>
      <c r="T127" s="52"/>
      <c r="AT127" s="16" t="s">
        <v>192</v>
      </c>
      <c r="AU127" s="16" t="s">
        <v>79</v>
      </c>
    </row>
    <row r="128" spans="2:51" s="12" customFormat="1" ht="11.25">
      <c r="B128" s="147"/>
      <c r="D128" s="148" t="s">
        <v>194</v>
      </c>
      <c r="E128" s="149" t="s">
        <v>19</v>
      </c>
      <c r="F128" s="150" t="s">
        <v>4803</v>
      </c>
      <c r="H128" s="151">
        <v>75.731</v>
      </c>
      <c r="I128" s="152"/>
      <c r="L128" s="147"/>
      <c r="M128" s="153"/>
      <c r="T128" s="154"/>
      <c r="AT128" s="149" t="s">
        <v>194</v>
      </c>
      <c r="AU128" s="149" t="s">
        <v>79</v>
      </c>
      <c r="AV128" s="12" t="s">
        <v>79</v>
      </c>
      <c r="AW128" s="12" t="s">
        <v>31</v>
      </c>
      <c r="AX128" s="12" t="s">
        <v>70</v>
      </c>
      <c r="AY128" s="149" t="s">
        <v>182</v>
      </c>
    </row>
    <row r="129" spans="2:51" s="13" customFormat="1" ht="11.25">
      <c r="B129" s="155"/>
      <c r="D129" s="148" t="s">
        <v>194</v>
      </c>
      <c r="E129" s="156" t="s">
        <v>4549</v>
      </c>
      <c r="F129" s="157" t="s">
        <v>199</v>
      </c>
      <c r="H129" s="158">
        <v>75.731</v>
      </c>
      <c r="I129" s="159"/>
      <c r="L129" s="155"/>
      <c r="M129" s="160"/>
      <c r="T129" s="161"/>
      <c r="AT129" s="156" t="s">
        <v>194</v>
      </c>
      <c r="AU129" s="156" t="s">
        <v>79</v>
      </c>
      <c r="AV129" s="13" t="s">
        <v>190</v>
      </c>
      <c r="AW129" s="13" t="s">
        <v>31</v>
      </c>
      <c r="AX129" s="13" t="s">
        <v>77</v>
      </c>
      <c r="AY129" s="156" t="s">
        <v>182</v>
      </c>
    </row>
    <row r="130" spans="2:65" s="1" customFormat="1" ht="62.65" customHeight="1">
      <c r="B130" s="31"/>
      <c r="C130" s="130" t="s">
        <v>306</v>
      </c>
      <c r="D130" s="130" t="s">
        <v>185</v>
      </c>
      <c r="E130" s="131" t="s">
        <v>1514</v>
      </c>
      <c r="F130" s="132" t="s">
        <v>4610</v>
      </c>
      <c r="G130" s="133" t="s">
        <v>188</v>
      </c>
      <c r="H130" s="134">
        <v>43.728</v>
      </c>
      <c r="I130" s="135"/>
      <c r="J130" s="136">
        <f>ROUND(I130*H130,2)</f>
        <v>0</v>
      </c>
      <c r="K130" s="132" t="s">
        <v>1516</v>
      </c>
      <c r="L130" s="31"/>
      <c r="M130" s="137" t="s">
        <v>19</v>
      </c>
      <c r="N130" s="138" t="s">
        <v>41</v>
      </c>
      <c r="P130" s="139">
        <f>O130*H130</f>
        <v>0</v>
      </c>
      <c r="Q130" s="139">
        <v>0</v>
      </c>
      <c r="R130" s="139">
        <f>Q130*H130</f>
        <v>0</v>
      </c>
      <c r="S130" s="139">
        <v>0</v>
      </c>
      <c r="T130" s="140">
        <f>S130*H130</f>
        <v>0</v>
      </c>
      <c r="AR130" s="141" t="s">
        <v>190</v>
      </c>
      <c r="AT130" s="141" t="s">
        <v>185</v>
      </c>
      <c r="AU130" s="141" t="s">
        <v>79</v>
      </c>
      <c r="AY130" s="16" t="s">
        <v>182</v>
      </c>
      <c r="BE130" s="142">
        <f>IF(N130="základní",J130,0)</f>
        <v>0</v>
      </c>
      <c r="BF130" s="142">
        <f>IF(N130="snížená",J130,0)</f>
        <v>0</v>
      </c>
      <c r="BG130" s="142">
        <f>IF(N130="zákl. přenesená",J130,0)</f>
        <v>0</v>
      </c>
      <c r="BH130" s="142">
        <f>IF(N130="sníž. přenesená",J130,0)</f>
        <v>0</v>
      </c>
      <c r="BI130" s="142">
        <f>IF(N130="nulová",J130,0)</f>
        <v>0</v>
      </c>
      <c r="BJ130" s="16" t="s">
        <v>77</v>
      </c>
      <c r="BK130" s="142">
        <f>ROUND(I130*H130,2)</f>
        <v>0</v>
      </c>
      <c r="BL130" s="16" t="s">
        <v>190</v>
      </c>
      <c r="BM130" s="141" t="s">
        <v>4804</v>
      </c>
    </row>
    <row r="131" spans="2:51" s="12" customFormat="1" ht="22.5">
      <c r="B131" s="147"/>
      <c r="D131" s="148" t="s">
        <v>194</v>
      </c>
      <c r="E131" s="149" t="s">
        <v>19</v>
      </c>
      <c r="F131" s="150" t="s">
        <v>4805</v>
      </c>
      <c r="H131" s="151">
        <v>50.354</v>
      </c>
      <c r="I131" s="152"/>
      <c r="L131" s="147"/>
      <c r="M131" s="153"/>
      <c r="T131" s="154"/>
      <c r="AT131" s="149" t="s">
        <v>194</v>
      </c>
      <c r="AU131" s="149" t="s">
        <v>79</v>
      </c>
      <c r="AV131" s="12" t="s">
        <v>79</v>
      </c>
      <c r="AW131" s="12" t="s">
        <v>31</v>
      </c>
      <c r="AX131" s="12" t="s">
        <v>70</v>
      </c>
      <c r="AY131" s="149" t="s">
        <v>182</v>
      </c>
    </row>
    <row r="132" spans="2:51" s="12" customFormat="1" ht="33.75">
      <c r="B132" s="147"/>
      <c r="D132" s="148" t="s">
        <v>194</v>
      </c>
      <c r="E132" s="149" t="s">
        <v>19</v>
      </c>
      <c r="F132" s="150" t="s">
        <v>4806</v>
      </c>
      <c r="H132" s="151">
        <v>-6.626</v>
      </c>
      <c r="I132" s="152"/>
      <c r="L132" s="147"/>
      <c r="M132" s="153"/>
      <c r="T132" s="154"/>
      <c r="AT132" s="149" t="s">
        <v>194</v>
      </c>
      <c r="AU132" s="149" t="s">
        <v>79</v>
      </c>
      <c r="AV132" s="12" t="s">
        <v>79</v>
      </c>
      <c r="AW132" s="12" t="s">
        <v>31</v>
      </c>
      <c r="AX132" s="12" t="s">
        <v>70</v>
      </c>
      <c r="AY132" s="149" t="s">
        <v>182</v>
      </c>
    </row>
    <row r="133" spans="2:51" s="13" customFormat="1" ht="11.25">
      <c r="B133" s="155"/>
      <c r="D133" s="148" t="s">
        <v>194</v>
      </c>
      <c r="E133" s="156" t="s">
        <v>4537</v>
      </c>
      <c r="F133" s="157" t="s">
        <v>199</v>
      </c>
      <c r="H133" s="158">
        <v>43.728</v>
      </c>
      <c r="I133" s="159"/>
      <c r="L133" s="155"/>
      <c r="M133" s="160"/>
      <c r="T133" s="161"/>
      <c r="AT133" s="156" t="s">
        <v>194</v>
      </c>
      <c r="AU133" s="156" t="s">
        <v>79</v>
      </c>
      <c r="AV133" s="13" t="s">
        <v>190</v>
      </c>
      <c r="AW133" s="13" t="s">
        <v>31</v>
      </c>
      <c r="AX133" s="13" t="s">
        <v>77</v>
      </c>
      <c r="AY133" s="156" t="s">
        <v>182</v>
      </c>
    </row>
    <row r="134" spans="2:65" s="1" customFormat="1" ht="16.5" customHeight="1">
      <c r="B134" s="31"/>
      <c r="C134" s="165" t="s">
        <v>311</v>
      </c>
      <c r="D134" s="165" t="s">
        <v>277</v>
      </c>
      <c r="E134" s="166" t="s">
        <v>4613</v>
      </c>
      <c r="F134" s="167" t="s">
        <v>4614</v>
      </c>
      <c r="G134" s="168" t="s">
        <v>202</v>
      </c>
      <c r="H134" s="169">
        <v>63.406</v>
      </c>
      <c r="I134" s="170"/>
      <c r="J134" s="171">
        <f>ROUND(I134*H134,2)</f>
        <v>0</v>
      </c>
      <c r="K134" s="167" t="s">
        <v>302</v>
      </c>
      <c r="L134" s="172"/>
      <c r="M134" s="173" t="s">
        <v>19</v>
      </c>
      <c r="N134" s="174" t="s">
        <v>41</v>
      </c>
      <c r="P134" s="139">
        <f>O134*H134</f>
        <v>0</v>
      </c>
      <c r="Q134" s="139">
        <v>1</v>
      </c>
      <c r="R134" s="139">
        <f>Q134*H134</f>
        <v>63.406</v>
      </c>
      <c r="S134" s="139">
        <v>0</v>
      </c>
      <c r="T134" s="140">
        <f>S134*H134</f>
        <v>0</v>
      </c>
      <c r="AR134" s="141" t="s">
        <v>233</v>
      </c>
      <c r="AT134" s="141" t="s">
        <v>277</v>
      </c>
      <c r="AU134" s="141" t="s">
        <v>79</v>
      </c>
      <c r="AY134" s="16" t="s">
        <v>182</v>
      </c>
      <c r="BE134" s="142">
        <f>IF(N134="základní",J134,0)</f>
        <v>0</v>
      </c>
      <c r="BF134" s="142">
        <f>IF(N134="snížená",J134,0)</f>
        <v>0</v>
      </c>
      <c r="BG134" s="142">
        <f>IF(N134="zákl. přenesená",J134,0)</f>
        <v>0</v>
      </c>
      <c r="BH134" s="142">
        <f>IF(N134="sníž. přenesená",J134,0)</f>
        <v>0</v>
      </c>
      <c r="BI134" s="142">
        <f>IF(N134="nulová",J134,0)</f>
        <v>0</v>
      </c>
      <c r="BJ134" s="16" t="s">
        <v>77</v>
      </c>
      <c r="BK134" s="142">
        <f>ROUND(I134*H134,2)</f>
        <v>0</v>
      </c>
      <c r="BL134" s="16" t="s">
        <v>190</v>
      </c>
      <c r="BM134" s="141" t="s">
        <v>4807</v>
      </c>
    </row>
    <row r="135" spans="2:51" s="12" customFormat="1" ht="11.25">
      <c r="B135" s="147"/>
      <c r="D135" s="148" t="s">
        <v>194</v>
      </c>
      <c r="F135" s="150" t="s">
        <v>4808</v>
      </c>
      <c r="H135" s="151">
        <v>63.406</v>
      </c>
      <c r="I135" s="152"/>
      <c r="L135" s="147"/>
      <c r="M135" s="153"/>
      <c r="T135" s="154"/>
      <c r="AT135" s="149" t="s">
        <v>194</v>
      </c>
      <c r="AU135" s="149" t="s">
        <v>79</v>
      </c>
      <c r="AV135" s="12" t="s">
        <v>79</v>
      </c>
      <c r="AW135" s="12" t="s">
        <v>4</v>
      </c>
      <c r="AX135" s="12" t="s">
        <v>77</v>
      </c>
      <c r="AY135" s="149" t="s">
        <v>182</v>
      </c>
    </row>
    <row r="136" spans="2:63" s="11" customFormat="1" ht="22.9" customHeight="1">
      <c r="B136" s="118"/>
      <c r="D136" s="119" t="s">
        <v>69</v>
      </c>
      <c r="E136" s="128" t="s">
        <v>217</v>
      </c>
      <c r="F136" s="128" t="s">
        <v>1523</v>
      </c>
      <c r="I136" s="121"/>
      <c r="J136" s="129">
        <f>BK136</f>
        <v>0</v>
      </c>
      <c r="L136" s="118"/>
      <c r="M136" s="123"/>
      <c r="P136" s="124">
        <f>SUM(P137:P141)</f>
        <v>0</v>
      </c>
      <c r="R136" s="124">
        <f>SUM(R137:R141)</f>
        <v>70.60405</v>
      </c>
      <c r="T136" s="125">
        <f>SUM(T137:T141)</f>
        <v>0</v>
      </c>
      <c r="AR136" s="119" t="s">
        <v>77</v>
      </c>
      <c r="AT136" s="126" t="s">
        <v>69</v>
      </c>
      <c r="AU136" s="126" t="s">
        <v>77</v>
      </c>
      <c r="AY136" s="119" t="s">
        <v>182</v>
      </c>
      <c r="BK136" s="127">
        <f>SUM(BK137:BK141)</f>
        <v>0</v>
      </c>
    </row>
    <row r="137" spans="2:65" s="1" customFormat="1" ht="24.2" customHeight="1">
      <c r="B137" s="31"/>
      <c r="C137" s="130" t="s">
        <v>317</v>
      </c>
      <c r="D137" s="130" t="s">
        <v>185</v>
      </c>
      <c r="E137" s="131" t="s">
        <v>4624</v>
      </c>
      <c r="F137" s="132" t="s">
        <v>4625</v>
      </c>
      <c r="G137" s="133" t="s">
        <v>207</v>
      </c>
      <c r="H137" s="134">
        <v>101</v>
      </c>
      <c r="I137" s="135"/>
      <c r="J137" s="136">
        <f>ROUND(I137*H137,2)</f>
        <v>0</v>
      </c>
      <c r="K137" s="132" t="s">
        <v>1516</v>
      </c>
      <c r="L137" s="31"/>
      <c r="M137" s="137" t="s">
        <v>19</v>
      </c>
      <c r="N137" s="138" t="s">
        <v>41</v>
      </c>
      <c r="P137" s="139">
        <f>O137*H137</f>
        <v>0</v>
      </c>
      <c r="Q137" s="139">
        <v>0.378</v>
      </c>
      <c r="R137" s="139">
        <f>Q137*H137</f>
        <v>38.178</v>
      </c>
      <c r="S137" s="139">
        <v>0</v>
      </c>
      <c r="T137" s="140">
        <f>S137*H137</f>
        <v>0</v>
      </c>
      <c r="AR137" s="141" t="s">
        <v>190</v>
      </c>
      <c r="AT137" s="141" t="s">
        <v>185</v>
      </c>
      <c r="AU137" s="141" t="s">
        <v>79</v>
      </c>
      <c r="AY137" s="16" t="s">
        <v>182</v>
      </c>
      <c r="BE137" s="142">
        <f>IF(N137="základní",J137,0)</f>
        <v>0</v>
      </c>
      <c r="BF137" s="142">
        <f>IF(N137="snížená",J137,0)</f>
        <v>0</v>
      </c>
      <c r="BG137" s="142">
        <f>IF(N137="zákl. přenesená",J137,0)</f>
        <v>0</v>
      </c>
      <c r="BH137" s="142">
        <f>IF(N137="sníž. přenesená",J137,0)</f>
        <v>0</v>
      </c>
      <c r="BI137" s="142">
        <f>IF(N137="nulová",J137,0)</f>
        <v>0</v>
      </c>
      <c r="BJ137" s="16" t="s">
        <v>77</v>
      </c>
      <c r="BK137" s="142">
        <f>ROUND(I137*H137,2)</f>
        <v>0</v>
      </c>
      <c r="BL137" s="16" t="s">
        <v>190</v>
      </c>
      <c r="BM137" s="141" t="s">
        <v>4809</v>
      </c>
    </row>
    <row r="138" spans="2:65" s="1" customFormat="1" ht="49.15" customHeight="1">
      <c r="B138" s="31"/>
      <c r="C138" s="130" t="s">
        <v>324</v>
      </c>
      <c r="D138" s="130" t="s">
        <v>185</v>
      </c>
      <c r="E138" s="131" t="s">
        <v>4627</v>
      </c>
      <c r="F138" s="132" t="s">
        <v>4628</v>
      </c>
      <c r="G138" s="133" t="s">
        <v>207</v>
      </c>
      <c r="H138" s="134">
        <v>101</v>
      </c>
      <c r="I138" s="135"/>
      <c r="J138" s="136">
        <f>ROUND(I138*H138,2)</f>
        <v>0</v>
      </c>
      <c r="K138" s="132" t="s">
        <v>1516</v>
      </c>
      <c r="L138" s="31"/>
      <c r="M138" s="137" t="s">
        <v>19</v>
      </c>
      <c r="N138" s="138" t="s">
        <v>41</v>
      </c>
      <c r="P138" s="139">
        <f>O138*H138</f>
        <v>0</v>
      </c>
      <c r="Q138" s="139">
        <v>0.211</v>
      </c>
      <c r="R138" s="139">
        <f>Q138*H138</f>
        <v>21.311</v>
      </c>
      <c r="S138" s="139">
        <v>0</v>
      </c>
      <c r="T138" s="140">
        <f>S138*H138</f>
        <v>0</v>
      </c>
      <c r="AR138" s="141" t="s">
        <v>190</v>
      </c>
      <c r="AT138" s="141" t="s">
        <v>185</v>
      </c>
      <c r="AU138" s="141" t="s">
        <v>79</v>
      </c>
      <c r="AY138" s="16" t="s">
        <v>182</v>
      </c>
      <c r="BE138" s="142">
        <f>IF(N138="základní",J138,0)</f>
        <v>0</v>
      </c>
      <c r="BF138" s="142">
        <f>IF(N138="snížená",J138,0)</f>
        <v>0</v>
      </c>
      <c r="BG138" s="142">
        <f>IF(N138="zákl. přenesená",J138,0)</f>
        <v>0</v>
      </c>
      <c r="BH138" s="142">
        <f>IF(N138="sníž. přenesená",J138,0)</f>
        <v>0</v>
      </c>
      <c r="BI138" s="142">
        <f>IF(N138="nulová",J138,0)</f>
        <v>0</v>
      </c>
      <c r="BJ138" s="16" t="s">
        <v>77</v>
      </c>
      <c r="BK138" s="142">
        <f>ROUND(I138*H138,2)</f>
        <v>0</v>
      </c>
      <c r="BL138" s="16" t="s">
        <v>190</v>
      </c>
      <c r="BM138" s="141" t="s">
        <v>4810</v>
      </c>
    </row>
    <row r="139" spans="2:65" s="1" customFormat="1" ht="24.2" customHeight="1">
      <c r="B139" s="31"/>
      <c r="C139" s="130" t="s">
        <v>333</v>
      </c>
      <c r="D139" s="130" t="s">
        <v>185</v>
      </c>
      <c r="E139" s="131" t="s">
        <v>4630</v>
      </c>
      <c r="F139" s="132" t="s">
        <v>4631</v>
      </c>
      <c r="G139" s="133" t="s">
        <v>207</v>
      </c>
      <c r="H139" s="134">
        <v>101</v>
      </c>
      <c r="I139" s="135"/>
      <c r="J139" s="136">
        <f>ROUND(I139*H139,2)</f>
        <v>0</v>
      </c>
      <c r="K139" s="132" t="s">
        <v>1516</v>
      </c>
      <c r="L139" s="31"/>
      <c r="M139" s="137" t="s">
        <v>19</v>
      </c>
      <c r="N139" s="138" t="s">
        <v>41</v>
      </c>
      <c r="P139" s="139">
        <f>O139*H139</f>
        <v>0</v>
      </c>
      <c r="Q139" s="139">
        <v>0.00601</v>
      </c>
      <c r="R139" s="139">
        <f>Q139*H139</f>
        <v>0.6070099999999999</v>
      </c>
      <c r="S139" s="139">
        <v>0</v>
      </c>
      <c r="T139" s="140">
        <f>S139*H139</f>
        <v>0</v>
      </c>
      <c r="AR139" s="141" t="s">
        <v>190</v>
      </c>
      <c r="AT139" s="141" t="s">
        <v>185</v>
      </c>
      <c r="AU139" s="141" t="s">
        <v>79</v>
      </c>
      <c r="AY139" s="16" t="s">
        <v>182</v>
      </c>
      <c r="BE139" s="142">
        <f>IF(N139="základní",J139,0)</f>
        <v>0</v>
      </c>
      <c r="BF139" s="142">
        <f>IF(N139="snížená",J139,0)</f>
        <v>0</v>
      </c>
      <c r="BG139" s="142">
        <f>IF(N139="zákl. přenesená",J139,0)</f>
        <v>0</v>
      </c>
      <c r="BH139" s="142">
        <f>IF(N139="sníž. přenesená",J139,0)</f>
        <v>0</v>
      </c>
      <c r="BI139" s="142">
        <f>IF(N139="nulová",J139,0)</f>
        <v>0</v>
      </c>
      <c r="BJ139" s="16" t="s">
        <v>77</v>
      </c>
      <c r="BK139" s="142">
        <f>ROUND(I139*H139,2)</f>
        <v>0</v>
      </c>
      <c r="BL139" s="16" t="s">
        <v>190</v>
      </c>
      <c r="BM139" s="141" t="s">
        <v>4811</v>
      </c>
    </row>
    <row r="140" spans="2:65" s="1" customFormat="1" ht="24.2" customHeight="1">
      <c r="B140" s="31"/>
      <c r="C140" s="130" t="s">
        <v>8</v>
      </c>
      <c r="D140" s="130" t="s">
        <v>185</v>
      </c>
      <c r="E140" s="131" t="s">
        <v>4633</v>
      </c>
      <c r="F140" s="132" t="s">
        <v>4634</v>
      </c>
      <c r="G140" s="133" t="s">
        <v>207</v>
      </c>
      <c r="H140" s="134">
        <v>101</v>
      </c>
      <c r="I140" s="135"/>
      <c r="J140" s="136">
        <f>ROUND(I140*H140,2)</f>
        <v>0</v>
      </c>
      <c r="K140" s="132" t="s">
        <v>1516</v>
      </c>
      <c r="L140" s="31"/>
      <c r="M140" s="137" t="s">
        <v>19</v>
      </c>
      <c r="N140" s="138" t="s">
        <v>41</v>
      </c>
      <c r="P140" s="139">
        <f>O140*H140</f>
        <v>0</v>
      </c>
      <c r="Q140" s="139">
        <v>0.00031</v>
      </c>
      <c r="R140" s="139">
        <f>Q140*H140</f>
        <v>0.03131</v>
      </c>
      <c r="S140" s="139">
        <v>0</v>
      </c>
      <c r="T140" s="140">
        <f>S140*H140</f>
        <v>0</v>
      </c>
      <c r="AR140" s="141" t="s">
        <v>190</v>
      </c>
      <c r="AT140" s="141" t="s">
        <v>185</v>
      </c>
      <c r="AU140" s="141" t="s">
        <v>79</v>
      </c>
      <c r="AY140" s="16" t="s">
        <v>182</v>
      </c>
      <c r="BE140" s="142">
        <f>IF(N140="základní",J140,0)</f>
        <v>0</v>
      </c>
      <c r="BF140" s="142">
        <f>IF(N140="snížená",J140,0)</f>
        <v>0</v>
      </c>
      <c r="BG140" s="142">
        <f>IF(N140="zákl. přenesená",J140,0)</f>
        <v>0</v>
      </c>
      <c r="BH140" s="142">
        <f>IF(N140="sníž. přenesená",J140,0)</f>
        <v>0</v>
      </c>
      <c r="BI140" s="142">
        <f>IF(N140="nulová",J140,0)</f>
        <v>0</v>
      </c>
      <c r="BJ140" s="16" t="s">
        <v>77</v>
      </c>
      <c r="BK140" s="142">
        <f>ROUND(I140*H140,2)</f>
        <v>0</v>
      </c>
      <c r="BL140" s="16" t="s">
        <v>190</v>
      </c>
      <c r="BM140" s="141" t="s">
        <v>4812</v>
      </c>
    </row>
    <row r="141" spans="2:65" s="1" customFormat="1" ht="44.25" customHeight="1">
      <c r="B141" s="31"/>
      <c r="C141" s="130" t="s">
        <v>336</v>
      </c>
      <c r="D141" s="130" t="s">
        <v>185</v>
      </c>
      <c r="E141" s="131" t="s">
        <v>4636</v>
      </c>
      <c r="F141" s="132" t="s">
        <v>4637</v>
      </c>
      <c r="G141" s="133" t="s">
        <v>207</v>
      </c>
      <c r="H141" s="134">
        <v>101</v>
      </c>
      <c r="I141" s="135"/>
      <c r="J141" s="136">
        <f>ROUND(I141*H141,2)</f>
        <v>0</v>
      </c>
      <c r="K141" s="132" t="s">
        <v>1516</v>
      </c>
      <c r="L141" s="31"/>
      <c r="M141" s="137" t="s">
        <v>19</v>
      </c>
      <c r="N141" s="138" t="s">
        <v>41</v>
      </c>
      <c r="P141" s="139">
        <f>O141*H141</f>
        <v>0</v>
      </c>
      <c r="Q141" s="139">
        <v>0.10373</v>
      </c>
      <c r="R141" s="139">
        <f>Q141*H141</f>
        <v>10.47673</v>
      </c>
      <c r="S141" s="139">
        <v>0</v>
      </c>
      <c r="T141" s="140">
        <f>S141*H141</f>
        <v>0</v>
      </c>
      <c r="AR141" s="141" t="s">
        <v>190</v>
      </c>
      <c r="AT141" s="141" t="s">
        <v>185</v>
      </c>
      <c r="AU141" s="141" t="s">
        <v>79</v>
      </c>
      <c r="AY141" s="16" t="s">
        <v>182</v>
      </c>
      <c r="BE141" s="142">
        <f>IF(N141="základní",J141,0)</f>
        <v>0</v>
      </c>
      <c r="BF141" s="142">
        <f>IF(N141="snížená",J141,0)</f>
        <v>0</v>
      </c>
      <c r="BG141" s="142">
        <f>IF(N141="zákl. přenesená",J141,0)</f>
        <v>0</v>
      </c>
      <c r="BH141" s="142">
        <f>IF(N141="sníž. přenesená",J141,0)</f>
        <v>0</v>
      </c>
      <c r="BI141" s="142">
        <f>IF(N141="nulová",J141,0)</f>
        <v>0</v>
      </c>
      <c r="BJ141" s="16" t="s">
        <v>77</v>
      </c>
      <c r="BK141" s="142">
        <f>ROUND(I141*H141,2)</f>
        <v>0</v>
      </c>
      <c r="BL141" s="16" t="s">
        <v>190</v>
      </c>
      <c r="BM141" s="141" t="s">
        <v>4813</v>
      </c>
    </row>
    <row r="142" spans="2:63" s="11" customFormat="1" ht="22.9" customHeight="1">
      <c r="B142" s="118"/>
      <c r="D142" s="119" t="s">
        <v>69</v>
      </c>
      <c r="E142" s="128" t="s">
        <v>233</v>
      </c>
      <c r="F142" s="128" t="s">
        <v>1527</v>
      </c>
      <c r="I142" s="121"/>
      <c r="J142" s="129">
        <f>BK142</f>
        <v>0</v>
      </c>
      <c r="L142" s="118"/>
      <c r="M142" s="123"/>
      <c r="P142" s="124">
        <f>SUM(P143:P163)</f>
        <v>0</v>
      </c>
      <c r="R142" s="124">
        <f>SUM(R143:R163)</f>
        <v>0.1111345</v>
      </c>
      <c r="T142" s="125">
        <f>SUM(T143:T163)</f>
        <v>0</v>
      </c>
      <c r="AR142" s="119" t="s">
        <v>77</v>
      </c>
      <c r="AT142" s="126" t="s">
        <v>69</v>
      </c>
      <c r="AU142" s="126" t="s">
        <v>77</v>
      </c>
      <c r="AY142" s="119" t="s">
        <v>182</v>
      </c>
      <c r="BK142" s="127">
        <f>SUM(BK143:BK163)</f>
        <v>0</v>
      </c>
    </row>
    <row r="143" spans="2:65" s="1" customFormat="1" ht="33" customHeight="1">
      <c r="B143" s="31"/>
      <c r="C143" s="130" t="s">
        <v>350</v>
      </c>
      <c r="D143" s="130" t="s">
        <v>185</v>
      </c>
      <c r="E143" s="131" t="s">
        <v>1528</v>
      </c>
      <c r="F143" s="132" t="s">
        <v>1529</v>
      </c>
      <c r="G143" s="133" t="s">
        <v>188</v>
      </c>
      <c r="H143" s="134">
        <v>13.251</v>
      </c>
      <c r="I143" s="135"/>
      <c r="J143" s="136">
        <f>ROUND(I143*H143,2)</f>
        <v>0</v>
      </c>
      <c r="K143" s="132" t="s">
        <v>1530</v>
      </c>
      <c r="L143" s="31"/>
      <c r="M143" s="137" t="s">
        <v>19</v>
      </c>
      <c r="N143" s="138" t="s">
        <v>41</v>
      </c>
      <c r="P143" s="139">
        <f>O143*H143</f>
        <v>0</v>
      </c>
      <c r="Q143" s="139">
        <v>0</v>
      </c>
      <c r="R143" s="139">
        <f>Q143*H143</f>
        <v>0</v>
      </c>
      <c r="S143" s="139">
        <v>0</v>
      </c>
      <c r="T143" s="140">
        <f>S143*H143</f>
        <v>0</v>
      </c>
      <c r="AR143" s="141" t="s">
        <v>190</v>
      </c>
      <c r="AT143" s="141" t="s">
        <v>185</v>
      </c>
      <c r="AU143" s="141" t="s">
        <v>79</v>
      </c>
      <c r="AY143" s="16" t="s">
        <v>182</v>
      </c>
      <c r="BE143" s="142">
        <f>IF(N143="základní",J143,0)</f>
        <v>0</v>
      </c>
      <c r="BF143" s="142">
        <f>IF(N143="snížená",J143,0)</f>
        <v>0</v>
      </c>
      <c r="BG143" s="142">
        <f>IF(N143="zákl. přenesená",J143,0)</f>
        <v>0</v>
      </c>
      <c r="BH143" s="142">
        <f>IF(N143="sníž. přenesená",J143,0)</f>
        <v>0</v>
      </c>
      <c r="BI143" s="142">
        <f>IF(N143="nulová",J143,0)</f>
        <v>0</v>
      </c>
      <c r="BJ143" s="16" t="s">
        <v>77</v>
      </c>
      <c r="BK143" s="142">
        <f>ROUND(I143*H143,2)</f>
        <v>0</v>
      </c>
      <c r="BL143" s="16" t="s">
        <v>190</v>
      </c>
      <c r="BM143" s="141" t="s">
        <v>4814</v>
      </c>
    </row>
    <row r="144" spans="2:47" s="1" customFormat="1" ht="19.5">
      <c r="B144" s="31"/>
      <c r="D144" s="148" t="s">
        <v>281</v>
      </c>
      <c r="F144" s="175" t="s">
        <v>1532</v>
      </c>
      <c r="I144" s="145"/>
      <c r="L144" s="31"/>
      <c r="M144" s="146"/>
      <c r="T144" s="52"/>
      <c r="AT144" s="16" t="s">
        <v>281</v>
      </c>
      <c r="AU144" s="16" t="s">
        <v>79</v>
      </c>
    </row>
    <row r="145" spans="2:51" s="12" customFormat="1" ht="22.5">
      <c r="B145" s="147"/>
      <c r="D145" s="148" t="s">
        <v>194</v>
      </c>
      <c r="E145" s="149" t="s">
        <v>19</v>
      </c>
      <c r="F145" s="150" t="s">
        <v>4815</v>
      </c>
      <c r="H145" s="151">
        <v>13.251</v>
      </c>
      <c r="I145" s="152"/>
      <c r="L145" s="147"/>
      <c r="M145" s="153"/>
      <c r="T145" s="154"/>
      <c r="AT145" s="149" t="s">
        <v>194</v>
      </c>
      <c r="AU145" s="149" t="s">
        <v>79</v>
      </c>
      <c r="AV145" s="12" t="s">
        <v>79</v>
      </c>
      <c r="AW145" s="12" t="s">
        <v>31</v>
      </c>
      <c r="AX145" s="12" t="s">
        <v>70</v>
      </c>
      <c r="AY145" s="149" t="s">
        <v>182</v>
      </c>
    </row>
    <row r="146" spans="2:51" s="13" customFormat="1" ht="11.25">
      <c r="B146" s="155"/>
      <c r="D146" s="148" t="s">
        <v>194</v>
      </c>
      <c r="E146" s="156" t="s">
        <v>4540</v>
      </c>
      <c r="F146" s="157" t="s">
        <v>199</v>
      </c>
      <c r="H146" s="158">
        <v>13.251</v>
      </c>
      <c r="I146" s="159"/>
      <c r="L146" s="155"/>
      <c r="M146" s="160"/>
      <c r="T146" s="161"/>
      <c r="AT146" s="156" t="s">
        <v>194</v>
      </c>
      <c r="AU146" s="156" t="s">
        <v>79</v>
      </c>
      <c r="AV146" s="13" t="s">
        <v>190</v>
      </c>
      <c r="AW146" s="13" t="s">
        <v>31</v>
      </c>
      <c r="AX146" s="13" t="s">
        <v>77</v>
      </c>
      <c r="AY146" s="156" t="s">
        <v>182</v>
      </c>
    </row>
    <row r="147" spans="2:65" s="1" customFormat="1" ht="37.9" customHeight="1">
      <c r="B147" s="31"/>
      <c r="C147" s="130" t="s">
        <v>355</v>
      </c>
      <c r="D147" s="130" t="s">
        <v>185</v>
      </c>
      <c r="E147" s="131" t="s">
        <v>4816</v>
      </c>
      <c r="F147" s="132" t="s">
        <v>4817</v>
      </c>
      <c r="G147" s="133" t="s">
        <v>292</v>
      </c>
      <c r="H147" s="134">
        <v>2</v>
      </c>
      <c r="I147" s="135"/>
      <c r="J147" s="136">
        <f>ROUND(I147*H147,2)</f>
        <v>0</v>
      </c>
      <c r="K147" s="132" t="s">
        <v>302</v>
      </c>
      <c r="L147" s="31"/>
      <c r="M147" s="137" t="s">
        <v>19</v>
      </c>
      <c r="N147" s="138" t="s">
        <v>41</v>
      </c>
      <c r="P147" s="139">
        <f>O147*H147</f>
        <v>0</v>
      </c>
      <c r="Q147" s="139">
        <v>0</v>
      </c>
      <c r="R147" s="139">
        <f>Q147*H147</f>
        <v>0</v>
      </c>
      <c r="S147" s="139">
        <v>0</v>
      </c>
      <c r="T147" s="140">
        <f>S147*H147</f>
        <v>0</v>
      </c>
      <c r="AR147" s="141" t="s">
        <v>190</v>
      </c>
      <c r="AT147" s="141" t="s">
        <v>185</v>
      </c>
      <c r="AU147" s="141" t="s">
        <v>79</v>
      </c>
      <c r="AY147" s="16" t="s">
        <v>182</v>
      </c>
      <c r="BE147" s="142">
        <f>IF(N147="základní",J147,0)</f>
        <v>0</v>
      </c>
      <c r="BF147" s="142">
        <f>IF(N147="snížená",J147,0)</f>
        <v>0</v>
      </c>
      <c r="BG147" s="142">
        <f>IF(N147="zákl. přenesená",J147,0)</f>
        <v>0</v>
      </c>
      <c r="BH147" s="142">
        <f>IF(N147="sníž. přenesená",J147,0)</f>
        <v>0</v>
      </c>
      <c r="BI147" s="142">
        <f>IF(N147="nulová",J147,0)</f>
        <v>0</v>
      </c>
      <c r="BJ147" s="16" t="s">
        <v>77</v>
      </c>
      <c r="BK147" s="142">
        <f>ROUND(I147*H147,2)</f>
        <v>0</v>
      </c>
      <c r="BL147" s="16" t="s">
        <v>190</v>
      </c>
      <c r="BM147" s="141" t="s">
        <v>4818</v>
      </c>
    </row>
    <row r="148" spans="2:47" s="1" customFormat="1" ht="11.25">
      <c r="B148" s="31"/>
      <c r="D148" s="143" t="s">
        <v>192</v>
      </c>
      <c r="F148" s="144" t="s">
        <v>4819</v>
      </c>
      <c r="I148" s="145"/>
      <c r="L148" s="31"/>
      <c r="M148" s="146"/>
      <c r="T148" s="52"/>
      <c r="AT148" s="16" t="s">
        <v>192</v>
      </c>
      <c r="AU148" s="16" t="s">
        <v>79</v>
      </c>
    </row>
    <row r="149" spans="2:51" s="12" customFormat="1" ht="11.25">
      <c r="B149" s="147"/>
      <c r="D149" s="148" t="s">
        <v>194</v>
      </c>
      <c r="E149" s="149" t="s">
        <v>19</v>
      </c>
      <c r="F149" s="150" t="s">
        <v>4820</v>
      </c>
      <c r="H149" s="151">
        <v>2</v>
      </c>
      <c r="I149" s="152"/>
      <c r="L149" s="147"/>
      <c r="M149" s="153"/>
      <c r="T149" s="154"/>
      <c r="AT149" s="149" t="s">
        <v>194</v>
      </c>
      <c r="AU149" s="149" t="s">
        <v>79</v>
      </c>
      <c r="AV149" s="12" t="s">
        <v>79</v>
      </c>
      <c r="AW149" s="12" t="s">
        <v>31</v>
      </c>
      <c r="AX149" s="12" t="s">
        <v>77</v>
      </c>
      <c r="AY149" s="149" t="s">
        <v>182</v>
      </c>
    </row>
    <row r="150" spans="2:65" s="1" customFormat="1" ht="24.2" customHeight="1">
      <c r="B150" s="31"/>
      <c r="C150" s="165" t="s">
        <v>360</v>
      </c>
      <c r="D150" s="165" t="s">
        <v>277</v>
      </c>
      <c r="E150" s="166" t="s">
        <v>4821</v>
      </c>
      <c r="F150" s="167" t="s">
        <v>4822</v>
      </c>
      <c r="G150" s="168" t="s">
        <v>292</v>
      </c>
      <c r="H150" s="169">
        <v>2.03</v>
      </c>
      <c r="I150" s="170"/>
      <c r="J150" s="171">
        <f>ROUND(I150*H150,2)</f>
        <v>0</v>
      </c>
      <c r="K150" s="167" t="s">
        <v>302</v>
      </c>
      <c r="L150" s="172"/>
      <c r="M150" s="173" t="s">
        <v>19</v>
      </c>
      <c r="N150" s="174" t="s">
        <v>41</v>
      </c>
      <c r="P150" s="139">
        <f>O150*H150</f>
        <v>0</v>
      </c>
      <c r="Q150" s="139">
        <v>0.01328</v>
      </c>
      <c r="R150" s="139">
        <f>Q150*H150</f>
        <v>0.026958399999999997</v>
      </c>
      <c r="S150" s="139">
        <v>0</v>
      </c>
      <c r="T150" s="140">
        <f>S150*H150</f>
        <v>0</v>
      </c>
      <c r="AR150" s="141" t="s">
        <v>233</v>
      </c>
      <c r="AT150" s="141" t="s">
        <v>277</v>
      </c>
      <c r="AU150" s="141" t="s">
        <v>79</v>
      </c>
      <c r="AY150" s="16" t="s">
        <v>182</v>
      </c>
      <c r="BE150" s="142">
        <f>IF(N150="základní",J150,0)</f>
        <v>0</v>
      </c>
      <c r="BF150" s="142">
        <f>IF(N150="snížená",J150,0)</f>
        <v>0</v>
      </c>
      <c r="BG150" s="142">
        <f>IF(N150="zákl. přenesená",J150,0)</f>
        <v>0</v>
      </c>
      <c r="BH150" s="142">
        <f>IF(N150="sníž. přenesená",J150,0)</f>
        <v>0</v>
      </c>
      <c r="BI150" s="142">
        <f>IF(N150="nulová",J150,0)</f>
        <v>0</v>
      </c>
      <c r="BJ150" s="16" t="s">
        <v>77</v>
      </c>
      <c r="BK150" s="142">
        <f>ROUND(I150*H150,2)</f>
        <v>0</v>
      </c>
      <c r="BL150" s="16" t="s">
        <v>190</v>
      </c>
      <c r="BM150" s="141" t="s">
        <v>4823</v>
      </c>
    </row>
    <row r="151" spans="2:51" s="12" customFormat="1" ht="11.25">
      <c r="B151" s="147"/>
      <c r="D151" s="148" t="s">
        <v>194</v>
      </c>
      <c r="F151" s="150" t="s">
        <v>4824</v>
      </c>
      <c r="H151" s="151">
        <v>2.03</v>
      </c>
      <c r="I151" s="152"/>
      <c r="L151" s="147"/>
      <c r="M151" s="153"/>
      <c r="T151" s="154"/>
      <c r="AT151" s="149" t="s">
        <v>194</v>
      </c>
      <c r="AU151" s="149" t="s">
        <v>79</v>
      </c>
      <c r="AV151" s="12" t="s">
        <v>79</v>
      </c>
      <c r="AW151" s="12" t="s">
        <v>4</v>
      </c>
      <c r="AX151" s="12" t="s">
        <v>77</v>
      </c>
      <c r="AY151" s="149" t="s">
        <v>182</v>
      </c>
    </row>
    <row r="152" spans="2:65" s="1" customFormat="1" ht="37.9" customHeight="1">
      <c r="B152" s="31"/>
      <c r="C152" s="130" t="s">
        <v>363</v>
      </c>
      <c r="D152" s="130" t="s">
        <v>185</v>
      </c>
      <c r="E152" s="131" t="s">
        <v>4825</v>
      </c>
      <c r="F152" s="132" t="s">
        <v>4826</v>
      </c>
      <c r="G152" s="133" t="s">
        <v>292</v>
      </c>
      <c r="H152" s="134">
        <v>4</v>
      </c>
      <c r="I152" s="135"/>
      <c r="J152" s="136">
        <f>ROUND(I152*H152,2)</f>
        <v>0</v>
      </c>
      <c r="K152" s="132" t="s">
        <v>302</v>
      </c>
      <c r="L152" s="31"/>
      <c r="M152" s="137" t="s">
        <v>19</v>
      </c>
      <c r="N152" s="138" t="s">
        <v>41</v>
      </c>
      <c r="P152" s="139">
        <f>O152*H152</f>
        <v>0</v>
      </c>
      <c r="Q152" s="139">
        <v>0</v>
      </c>
      <c r="R152" s="139">
        <f>Q152*H152</f>
        <v>0</v>
      </c>
      <c r="S152" s="139">
        <v>0</v>
      </c>
      <c r="T152" s="140">
        <f>S152*H152</f>
        <v>0</v>
      </c>
      <c r="AR152" s="141" t="s">
        <v>190</v>
      </c>
      <c r="AT152" s="141" t="s">
        <v>185</v>
      </c>
      <c r="AU152" s="141" t="s">
        <v>79</v>
      </c>
      <c r="AY152" s="16" t="s">
        <v>182</v>
      </c>
      <c r="BE152" s="142">
        <f>IF(N152="základní",J152,0)</f>
        <v>0</v>
      </c>
      <c r="BF152" s="142">
        <f>IF(N152="snížená",J152,0)</f>
        <v>0</v>
      </c>
      <c r="BG152" s="142">
        <f>IF(N152="zákl. přenesená",J152,0)</f>
        <v>0</v>
      </c>
      <c r="BH152" s="142">
        <f>IF(N152="sníž. přenesená",J152,0)</f>
        <v>0</v>
      </c>
      <c r="BI152" s="142">
        <f>IF(N152="nulová",J152,0)</f>
        <v>0</v>
      </c>
      <c r="BJ152" s="16" t="s">
        <v>77</v>
      </c>
      <c r="BK152" s="142">
        <f>ROUND(I152*H152,2)</f>
        <v>0</v>
      </c>
      <c r="BL152" s="16" t="s">
        <v>190</v>
      </c>
      <c r="BM152" s="141" t="s">
        <v>4827</v>
      </c>
    </row>
    <row r="153" spans="2:47" s="1" customFormat="1" ht="11.25">
      <c r="B153" s="31"/>
      <c r="D153" s="143" t="s">
        <v>192</v>
      </c>
      <c r="F153" s="144" t="s">
        <v>4828</v>
      </c>
      <c r="I153" s="145"/>
      <c r="L153" s="31"/>
      <c r="M153" s="146"/>
      <c r="T153" s="52"/>
      <c r="AT153" s="16" t="s">
        <v>192</v>
      </c>
      <c r="AU153" s="16" t="s">
        <v>79</v>
      </c>
    </row>
    <row r="154" spans="2:51" s="12" customFormat="1" ht="11.25">
      <c r="B154" s="147"/>
      <c r="D154" s="148" t="s">
        <v>194</v>
      </c>
      <c r="E154" s="149" t="s">
        <v>19</v>
      </c>
      <c r="F154" s="150" t="s">
        <v>4829</v>
      </c>
      <c r="H154" s="151">
        <v>4</v>
      </c>
      <c r="I154" s="152"/>
      <c r="L154" s="147"/>
      <c r="M154" s="153"/>
      <c r="T154" s="154"/>
      <c r="AT154" s="149" t="s">
        <v>194</v>
      </c>
      <c r="AU154" s="149" t="s">
        <v>79</v>
      </c>
      <c r="AV154" s="12" t="s">
        <v>79</v>
      </c>
      <c r="AW154" s="12" t="s">
        <v>31</v>
      </c>
      <c r="AX154" s="12" t="s">
        <v>77</v>
      </c>
      <c r="AY154" s="149" t="s">
        <v>182</v>
      </c>
    </row>
    <row r="155" spans="2:65" s="1" customFormat="1" ht="24.2" customHeight="1">
      <c r="B155" s="31"/>
      <c r="C155" s="165" t="s">
        <v>7</v>
      </c>
      <c r="D155" s="165" t="s">
        <v>277</v>
      </c>
      <c r="E155" s="166" t="s">
        <v>4830</v>
      </c>
      <c r="F155" s="167" t="s">
        <v>4831</v>
      </c>
      <c r="G155" s="168" t="s">
        <v>292</v>
      </c>
      <c r="H155" s="169">
        <v>4.06</v>
      </c>
      <c r="I155" s="170"/>
      <c r="J155" s="171">
        <f>ROUND(I155*H155,2)</f>
        <v>0</v>
      </c>
      <c r="K155" s="167" t="s">
        <v>302</v>
      </c>
      <c r="L155" s="172"/>
      <c r="M155" s="173" t="s">
        <v>19</v>
      </c>
      <c r="N155" s="174" t="s">
        <v>41</v>
      </c>
      <c r="P155" s="139">
        <f>O155*H155</f>
        <v>0</v>
      </c>
      <c r="Q155" s="139">
        <v>0.01633</v>
      </c>
      <c r="R155" s="139">
        <f>Q155*H155</f>
        <v>0.06629979999999999</v>
      </c>
      <c r="S155" s="139">
        <v>0</v>
      </c>
      <c r="T155" s="140">
        <f>S155*H155</f>
        <v>0</v>
      </c>
      <c r="AR155" s="141" t="s">
        <v>233</v>
      </c>
      <c r="AT155" s="141" t="s">
        <v>277</v>
      </c>
      <c r="AU155" s="141" t="s">
        <v>79</v>
      </c>
      <c r="AY155" s="16" t="s">
        <v>182</v>
      </c>
      <c r="BE155" s="142">
        <f>IF(N155="základní",J155,0)</f>
        <v>0</v>
      </c>
      <c r="BF155" s="142">
        <f>IF(N155="snížená",J155,0)</f>
        <v>0</v>
      </c>
      <c r="BG155" s="142">
        <f>IF(N155="zákl. přenesená",J155,0)</f>
        <v>0</v>
      </c>
      <c r="BH155" s="142">
        <f>IF(N155="sníž. přenesená",J155,0)</f>
        <v>0</v>
      </c>
      <c r="BI155" s="142">
        <f>IF(N155="nulová",J155,0)</f>
        <v>0</v>
      </c>
      <c r="BJ155" s="16" t="s">
        <v>77</v>
      </c>
      <c r="BK155" s="142">
        <f>ROUND(I155*H155,2)</f>
        <v>0</v>
      </c>
      <c r="BL155" s="16" t="s">
        <v>190</v>
      </c>
      <c r="BM155" s="141" t="s">
        <v>4832</v>
      </c>
    </row>
    <row r="156" spans="2:51" s="12" customFormat="1" ht="11.25">
      <c r="B156" s="147"/>
      <c r="D156" s="148" t="s">
        <v>194</v>
      </c>
      <c r="F156" s="150" t="s">
        <v>1595</v>
      </c>
      <c r="H156" s="151">
        <v>4.06</v>
      </c>
      <c r="I156" s="152"/>
      <c r="L156" s="147"/>
      <c r="M156" s="153"/>
      <c r="T156" s="154"/>
      <c r="AT156" s="149" t="s">
        <v>194</v>
      </c>
      <c r="AU156" s="149" t="s">
        <v>79</v>
      </c>
      <c r="AV156" s="12" t="s">
        <v>79</v>
      </c>
      <c r="AW156" s="12" t="s">
        <v>4</v>
      </c>
      <c r="AX156" s="12" t="s">
        <v>77</v>
      </c>
      <c r="AY156" s="149" t="s">
        <v>182</v>
      </c>
    </row>
    <row r="157" spans="2:65" s="1" customFormat="1" ht="24.2" customHeight="1">
      <c r="B157" s="31"/>
      <c r="C157" s="130" t="s">
        <v>374</v>
      </c>
      <c r="D157" s="130" t="s">
        <v>185</v>
      </c>
      <c r="E157" s="131" t="s">
        <v>4833</v>
      </c>
      <c r="F157" s="132" t="s">
        <v>4834</v>
      </c>
      <c r="G157" s="133" t="s">
        <v>292</v>
      </c>
      <c r="H157" s="134">
        <v>4</v>
      </c>
      <c r="I157" s="135"/>
      <c r="J157" s="136">
        <f>ROUND(I157*H157,2)</f>
        <v>0</v>
      </c>
      <c r="K157" s="132" t="s">
        <v>287</v>
      </c>
      <c r="L157" s="31"/>
      <c r="M157" s="137" t="s">
        <v>19</v>
      </c>
      <c r="N157" s="138" t="s">
        <v>41</v>
      </c>
      <c r="P157" s="139">
        <f>O157*H157</f>
        <v>0</v>
      </c>
      <c r="Q157" s="139">
        <v>0.00013</v>
      </c>
      <c r="R157" s="139">
        <f>Q157*H157</f>
        <v>0.00052</v>
      </c>
      <c r="S157" s="139">
        <v>0</v>
      </c>
      <c r="T157" s="140">
        <f>S157*H157</f>
        <v>0</v>
      </c>
      <c r="AR157" s="141" t="s">
        <v>190</v>
      </c>
      <c r="AT157" s="141" t="s">
        <v>185</v>
      </c>
      <c r="AU157" s="141" t="s">
        <v>79</v>
      </c>
      <c r="AY157" s="16" t="s">
        <v>182</v>
      </c>
      <c r="BE157" s="142">
        <f>IF(N157="základní",J157,0)</f>
        <v>0</v>
      </c>
      <c r="BF157" s="142">
        <f>IF(N157="snížená",J157,0)</f>
        <v>0</v>
      </c>
      <c r="BG157" s="142">
        <f>IF(N157="zákl. přenesená",J157,0)</f>
        <v>0</v>
      </c>
      <c r="BH157" s="142">
        <f>IF(N157="sníž. přenesená",J157,0)</f>
        <v>0</v>
      </c>
      <c r="BI157" s="142">
        <f>IF(N157="nulová",J157,0)</f>
        <v>0</v>
      </c>
      <c r="BJ157" s="16" t="s">
        <v>77</v>
      </c>
      <c r="BK157" s="142">
        <f>ROUND(I157*H157,2)</f>
        <v>0</v>
      </c>
      <c r="BL157" s="16" t="s">
        <v>190</v>
      </c>
      <c r="BM157" s="141" t="s">
        <v>4835</v>
      </c>
    </row>
    <row r="158" spans="2:51" s="12" customFormat="1" ht="11.25">
      <c r="B158" s="147"/>
      <c r="D158" s="148" t="s">
        <v>194</v>
      </c>
      <c r="E158" s="149" t="s">
        <v>19</v>
      </c>
      <c r="F158" s="150" t="s">
        <v>190</v>
      </c>
      <c r="H158" s="151">
        <v>4</v>
      </c>
      <c r="I158" s="152"/>
      <c r="L158" s="147"/>
      <c r="M158" s="153"/>
      <c r="T158" s="154"/>
      <c r="AT158" s="149" t="s">
        <v>194</v>
      </c>
      <c r="AU158" s="149" t="s">
        <v>79</v>
      </c>
      <c r="AV158" s="12" t="s">
        <v>79</v>
      </c>
      <c r="AW158" s="12" t="s">
        <v>31</v>
      </c>
      <c r="AX158" s="12" t="s">
        <v>77</v>
      </c>
      <c r="AY158" s="149" t="s">
        <v>182</v>
      </c>
    </row>
    <row r="159" spans="2:65" s="1" customFormat="1" ht="16.5" customHeight="1">
      <c r="B159" s="31"/>
      <c r="C159" s="130" t="s">
        <v>379</v>
      </c>
      <c r="D159" s="130" t="s">
        <v>185</v>
      </c>
      <c r="E159" s="131" t="s">
        <v>4836</v>
      </c>
      <c r="F159" s="132" t="s">
        <v>4837</v>
      </c>
      <c r="G159" s="133" t="s">
        <v>1342</v>
      </c>
      <c r="H159" s="134">
        <v>1</v>
      </c>
      <c r="I159" s="135"/>
      <c r="J159" s="136">
        <f>ROUND(I159*H159,2)</f>
        <v>0</v>
      </c>
      <c r="K159" s="132" t="s">
        <v>287</v>
      </c>
      <c r="L159" s="31"/>
      <c r="M159" s="137" t="s">
        <v>19</v>
      </c>
      <c r="N159" s="138" t="s">
        <v>41</v>
      </c>
      <c r="P159" s="139">
        <f>O159*H159</f>
        <v>0</v>
      </c>
      <c r="Q159" s="139">
        <v>0.00013</v>
      </c>
      <c r="R159" s="139">
        <f>Q159*H159</f>
        <v>0.00013</v>
      </c>
      <c r="S159" s="139">
        <v>0</v>
      </c>
      <c r="T159" s="140">
        <f>S159*H159</f>
        <v>0</v>
      </c>
      <c r="AR159" s="141" t="s">
        <v>190</v>
      </c>
      <c r="AT159" s="141" t="s">
        <v>185</v>
      </c>
      <c r="AU159" s="141" t="s">
        <v>79</v>
      </c>
      <c r="AY159" s="16" t="s">
        <v>182</v>
      </c>
      <c r="BE159" s="142">
        <f>IF(N159="základní",J159,0)</f>
        <v>0</v>
      </c>
      <c r="BF159" s="142">
        <f>IF(N159="snížená",J159,0)</f>
        <v>0</v>
      </c>
      <c r="BG159" s="142">
        <f>IF(N159="zákl. přenesená",J159,0)</f>
        <v>0</v>
      </c>
      <c r="BH159" s="142">
        <f>IF(N159="sníž. přenesená",J159,0)</f>
        <v>0</v>
      </c>
      <c r="BI159" s="142">
        <f>IF(N159="nulová",J159,0)</f>
        <v>0</v>
      </c>
      <c r="BJ159" s="16" t="s">
        <v>77</v>
      </c>
      <c r="BK159" s="142">
        <f>ROUND(I159*H159,2)</f>
        <v>0</v>
      </c>
      <c r="BL159" s="16" t="s">
        <v>190</v>
      </c>
      <c r="BM159" s="141" t="s">
        <v>4838</v>
      </c>
    </row>
    <row r="160" spans="2:47" s="1" customFormat="1" ht="19.5">
      <c r="B160" s="31"/>
      <c r="D160" s="148" t="s">
        <v>281</v>
      </c>
      <c r="F160" s="175" t="s">
        <v>4839</v>
      </c>
      <c r="I160" s="145"/>
      <c r="L160" s="31"/>
      <c r="M160" s="146"/>
      <c r="T160" s="52"/>
      <c r="AT160" s="16" t="s">
        <v>281</v>
      </c>
      <c r="AU160" s="16" t="s">
        <v>79</v>
      </c>
    </row>
    <row r="161" spans="2:65" s="1" customFormat="1" ht="21.75" customHeight="1">
      <c r="B161" s="31"/>
      <c r="C161" s="130" t="s">
        <v>386</v>
      </c>
      <c r="D161" s="130" t="s">
        <v>185</v>
      </c>
      <c r="E161" s="131" t="s">
        <v>4840</v>
      </c>
      <c r="F161" s="132" t="s">
        <v>4841</v>
      </c>
      <c r="G161" s="133" t="s">
        <v>292</v>
      </c>
      <c r="H161" s="134">
        <v>132.51</v>
      </c>
      <c r="I161" s="135"/>
      <c r="J161" s="136">
        <f>ROUND(I161*H161,2)</f>
        <v>0</v>
      </c>
      <c r="K161" s="132" t="s">
        <v>302</v>
      </c>
      <c r="L161" s="31"/>
      <c r="M161" s="137" t="s">
        <v>19</v>
      </c>
      <c r="N161" s="138" t="s">
        <v>41</v>
      </c>
      <c r="P161" s="139">
        <f>O161*H161</f>
        <v>0</v>
      </c>
      <c r="Q161" s="139">
        <v>0.00013</v>
      </c>
      <c r="R161" s="139">
        <f>Q161*H161</f>
        <v>0.017226299999999996</v>
      </c>
      <c r="S161" s="139">
        <v>0</v>
      </c>
      <c r="T161" s="140">
        <f>S161*H161</f>
        <v>0</v>
      </c>
      <c r="AR161" s="141" t="s">
        <v>190</v>
      </c>
      <c r="AT161" s="141" t="s">
        <v>185</v>
      </c>
      <c r="AU161" s="141" t="s">
        <v>79</v>
      </c>
      <c r="AY161" s="16" t="s">
        <v>182</v>
      </c>
      <c r="BE161" s="142">
        <f>IF(N161="základní",J161,0)</f>
        <v>0</v>
      </c>
      <c r="BF161" s="142">
        <f>IF(N161="snížená",J161,0)</f>
        <v>0</v>
      </c>
      <c r="BG161" s="142">
        <f>IF(N161="zákl. přenesená",J161,0)</f>
        <v>0</v>
      </c>
      <c r="BH161" s="142">
        <f>IF(N161="sníž. přenesená",J161,0)</f>
        <v>0</v>
      </c>
      <c r="BI161" s="142">
        <f>IF(N161="nulová",J161,0)</f>
        <v>0</v>
      </c>
      <c r="BJ161" s="16" t="s">
        <v>77</v>
      </c>
      <c r="BK161" s="142">
        <f>ROUND(I161*H161,2)</f>
        <v>0</v>
      </c>
      <c r="BL161" s="16" t="s">
        <v>190</v>
      </c>
      <c r="BM161" s="141" t="s">
        <v>4842</v>
      </c>
    </row>
    <row r="162" spans="2:47" s="1" customFormat="1" ht="11.25">
      <c r="B162" s="31"/>
      <c r="D162" s="143" t="s">
        <v>192</v>
      </c>
      <c r="F162" s="144" t="s">
        <v>4843</v>
      </c>
      <c r="I162" s="145"/>
      <c r="L162" s="31"/>
      <c r="M162" s="146"/>
      <c r="T162" s="52"/>
      <c r="AT162" s="16" t="s">
        <v>192</v>
      </c>
      <c r="AU162" s="16" t="s">
        <v>79</v>
      </c>
    </row>
    <row r="163" spans="2:51" s="12" customFormat="1" ht="22.5">
      <c r="B163" s="147"/>
      <c r="D163" s="148" t="s">
        <v>194</v>
      </c>
      <c r="E163" s="149" t="s">
        <v>19</v>
      </c>
      <c r="F163" s="150" t="s">
        <v>4844</v>
      </c>
      <c r="H163" s="151">
        <v>132.51</v>
      </c>
      <c r="I163" s="152"/>
      <c r="L163" s="147"/>
      <c r="M163" s="153"/>
      <c r="T163" s="154"/>
      <c r="AT163" s="149" t="s">
        <v>194</v>
      </c>
      <c r="AU163" s="149" t="s">
        <v>79</v>
      </c>
      <c r="AV163" s="12" t="s">
        <v>79</v>
      </c>
      <c r="AW163" s="12" t="s">
        <v>31</v>
      </c>
      <c r="AX163" s="12" t="s">
        <v>77</v>
      </c>
      <c r="AY163" s="149" t="s">
        <v>182</v>
      </c>
    </row>
    <row r="164" spans="2:63" s="11" customFormat="1" ht="22.9" customHeight="1">
      <c r="B164" s="118"/>
      <c r="D164" s="119" t="s">
        <v>69</v>
      </c>
      <c r="E164" s="128" t="s">
        <v>183</v>
      </c>
      <c r="F164" s="128" t="s">
        <v>305</v>
      </c>
      <c r="I164" s="121"/>
      <c r="J164" s="129">
        <f>BK164</f>
        <v>0</v>
      </c>
      <c r="L164" s="118"/>
      <c r="M164" s="123"/>
      <c r="P164" s="124">
        <f>SUM(P165:P171)</f>
        <v>0</v>
      </c>
      <c r="R164" s="124">
        <f>SUM(R165:R171)</f>
        <v>0.012578</v>
      </c>
      <c r="T164" s="125">
        <f>SUM(T165:T171)</f>
        <v>0.8056</v>
      </c>
      <c r="AR164" s="119" t="s">
        <v>77</v>
      </c>
      <c r="AT164" s="126" t="s">
        <v>69</v>
      </c>
      <c r="AU164" s="126" t="s">
        <v>77</v>
      </c>
      <c r="AY164" s="119" t="s">
        <v>182</v>
      </c>
      <c r="BK164" s="127">
        <f>SUM(BK165:BK171)</f>
        <v>0</v>
      </c>
    </row>
    <row r="165" spans="2:65" s="1" customFormat="1" ht="24.2" customHeight="1">
      <c r="B165" s="31"/>
      <c r="C165" s="130" t="s">
        <v>390</v>
      </c>
      <c r="D165" s="130" t="s">
        <v>185</v>
      </c>
      <c r="E165" s="131" t="s">
        <v>4741</v>
      </c>
      <c r="F165" s="132" t="s">
        <v>4742</v>
      </c>
      <c r="G165" s="133" t="s">
        <v>292</v>
      </c>
      <c r="H165" s="134">
        <v>202</v>
      </c>
      <c r="I165" s="135"/>
      <c r="J165" s="136">
        <f>ROUND(I165*H165,2)</f>
        <v>0</v>
      </c>
      <c r="K165" s="132" t="s">
        <v>1250</v>
      </c>
      <c r="L165" s="31"/>
      <c r="M165" s="137" t="s">
        <v>19</v>
      </c>
      <c r="N165" s="138" t="s">
        <v>41</v>
      </c>
      <c r="P165" s="139">
        <f>O165*H165</f>
        <v>0</v>
      </c>
      <c r="Q165" s="139">
        <v>0</v>
      </c>
      <c r="R165" s="139">
        <f>Q165*H165</f>
        <v>0</v>
      </c>
      <c r="S165" s="139">
        <v>0</v>
      </c>
      <c r="T165" s="140">
        <f>S165*H165</f>
        <v>0</v>
      </c>
      <c r="AR165" s="141" t="s">
        <v>190</v>
      </c>
      <c r="AT165" s="141" t="s">
        <v>185</v>
      </c>
      <c r="AU165" s="141" t="s">
        <v>79</v>
      </c>
      <c r="AY165" s="16" t="s">
        <v>182</v>
      </c>
      <c r="BE165" s="142">
        <f>IF(N165="základní",J165,0)</f>
        <v>0</v>
      </c>
      <c r="BF165" s="142">
        <f>IF(N165="snížená",J165,0)</f>
        <v>0</v>
      </c>
      <c r="BG165" s="142">
        <f>IF(N165="zákl. přenesená",J165,0)</f>
        <v>0</v>
      </c>
      <c r="BH165" s="142">
        <f>IF(N165="sníž. přenesená",J165,0)</f>
        <v>0</v>
      </c>
      <c r="BI165" s="142">
        <f>IF(N165="nulová",J165,0)</f>
        <v>0</v>
      </c>
      <c r="BJ165" s="16" t="s">
        <v>77</v>
      </c>
      <c r="BK165" s="142">
        <f>ROUND(I165*H165,2)</f>
        <v>0</v>
      </c>
      <c r="BL165" s="16" t="s">
        <v>190</v>
      </c>
      <c r="BM165" s="141" t="s">
        <v>4845</v>
      </c>
    </row>
    <row r="166" spans="2:65" s="1" customFormat="1" ht="44.25" customHeight="1">
      <c r="B166" s="31"/>
      <c r="C166" s="130" t="s">
        <v>401</v>
      </c>
      <c r="D166" s="130" t="s">
        <v>185</v>
      </c>
      <c r="E166" s="131" t="s">
        <v>1764</v>
      </c>
      <c r="F166" s="132" t="s">
        <v>1765</v>
      </c>
      <c r="G166" s="133" t="s">
        <v>292</v>
      </c>
      <c r="H166" s="134">
        <v>1.8</v>
      </c>
      <c r="I166" s="135"/>
      <c r="J166" s="136">
        <f>ROUND(I166*H166,2)</f>
        <v>0</v>
      </c>
      <c r="K166" s="132" t="s">
        <v>302</v>
      </c>
      <c r="L166" s="31"/>
      <c r="M166" s="137" t="s">
        <v>19</v>
      </c>
      <c r="N166" s="138" t="s">
        <v>41</v>
      </c>
      <c r="P166" s="139">
        <f>O166*H166</f>
        <v>0</v>
      </c>
      <c r="Q166" s="139">
        <v>0.00313</v>
      </c>
      <c r="R166" s="139">
        <f>Q166*H166</f>
        <v>0.005634</v>
      </c>
      <c r="S166" s="139">
        <v>0.196</v>
      </c>
      <c r="T166" s="140">
        <f>S166*H166</f>
        <v>0.3528</v>
      </c>
      <c r="AR166" s="141" t="s">
        <v>190</v>
      </c>
      <c r="AT166" s="141" t="s">
        <v>185</v>
      </c>
      <c r="AU166" s="141" t="s">
        <v>79</v>
      </c>
      <c r="AY166" s="16" t="s">
        <v>182</v>
      </c>
      <c r="BE166" s="142">
        <f>IF(N166="základní",J166,0)</f>
        <v>0</v>
      </c>
      <c r="BF166" s="142">
        <f>IF(N166="snížená",J166,0)</f>
        <v>0</v>
      </c>
      <c r="BG166" s="142">
        <f>IF(N166="zákl. přenesená",J166,0)</f>
        <v>0</v>
      </c>
      <c r="BH166" s="142">
        <f>IF(N166="sníž. přenesená",J166,0)</f>
        <v>0</v>
      </c>
      <c r="BI166" s="142">
        <f>IF(N166="nulová",J166,0)</f>
        <v>0</v>
      </c>
      <c r="BJ166" s="16" t="s">
        <v>77</v>
      </c>
      <c r="BK166" s="142">
        <f>ROUND(I166*H166,2)</f>
        <v>0</v>
      </c>
      <c r="BL166" s="16" t="s">
        <v>190</v>
      </c>
      <c r="BM166" s="141" t="s">
        <v>4846</v>
      </c>
    </row>
    <row r="167" spans="2:47" s="1" customFormat="1" ht="11.25">
      <c r="B167" s="31"/>
      <c r="D167" s="143" t="s">
        <v>192</v>
      </c>
      <c r="F167" s="144" t="s">
        <v>4847</v>
      </c>
      <c r="I167" s="145"/>
      <c r="L167" s="31"/>
      <c r="M167" s="146"/>
      <c r="T167" s="52"/>
      <c r="AT167" s="16" t="s">
        <v>192</v>
      </c>
      <c r="AU167" s="16" t="s">
        <v>79</v>
      </c>
    </row>
    <row r="168" spans="2:51" s="12" customFormat="1" ht="11.25">
      <c r="B168" s="147"/>
      <c r="D168" s="148" t="s">
        <v>194</v>
      </c>
      <c r="E168" s="149" t="s">
        <v>19</v>
      </c>
      <c r="F168" s="150" t="s">
        <v>4848</v>
      </c>
      <c r="H168" s="151">
        <v>1.8</v>
      </c>
      <c r="I168" s="152"/>
      <c r="L168" s="147"/>
      <c r="M168" s="153"/>
      <c r="T168" s="154"/>
      <c r="AT168" s="149" t="s">
        <v>194</v>
      </c>
      <c r="AU168" s="149" t="s">
        <v>79</v>
      </c>
      <c r="AV168" s="12" t="s">
        <v>79</v>
      </c>
      <c r="AW168" s="12" t="s">
        <v>31</v>
      </c>
      <c r="AX168" s="12" t="s">
        <v>77</v>
      </c>
      <c r="AY168" s="149" t="s">
        <v>182</v>
      </c>
    </row>
    <row r="169" spans="2:65" s="1" customFormat="1" ht="44.25" customHeight="1">
      <c r="B169" s="31"/>
      <c r="C169" s="130" t="s">
        <v>405</v>
      </c>
      <c r="D169" s="130" t="s">
        <v>185</v>
      </c>
      <c r="E169" s="131" t="s">
        <v>1768</v>
      </c>
      <c r="F169" s="132" t="s">
        <v>1769</v>
      </c>
      <c r="G169" s="133" t="s">
        <v>292</v>
      </c>
      <c r="H169" s="134">
        <v>1.6</v>
      </c>
      <c r="I169" s="135"/>
      <c r="J169" s="136">
        <f>ROUND(I169*H169,2)</f>
        <v>0</v>
      </c>
      <c r="K169" s="132" t="s">
        <v>302</v>
      </c>
      <c r="L169" s="31"/>
      <c r="M169" s="137" t="s">
        <v>19</v>
      </c>
      <c r="N169" s="138" t="s">
        <v>41</v>
      </c>
      <c r="P169" s="139">
        <f>O169*H169</f>
        <v>0</v>
      </c>
      <c r="Q169" s="139">
        <v>0.00434</v>
      </c>
      <c r="R169" s="139">
        <f>Q169*H169</f>
        <v>0.0069440000000000005</v>
      </c>
      <c r="S169" s="139">
        <v>0.283</v>
      </c>
      <c r="T169" s="140">
        <f>S169*H169</f>
        <v>0.4528</v>
      </c>
      <c r="AR169" s="141" t="s">
        <v>190</v>
      </c>
      <c r="AT169" s="141" t="s">
        <v>185</v>
      </c>
      <c r="AU169" s="141" t="s">
        <v>79</v>
      </c>
      <c r="AY169" s="16" t="s">
        <v>182</v>
      </c>
      <c r="BE169" s="142">
        <f>IF(N169="základní",J169,0)</f>
        <v>0</v>
      </c>
      <c r="BF169" s="142">
        <f>IF(N169="snížená",J169,0)</f>
        <v>0</v>
      </c>
      <c r="BG169" s="142">
        <f>IF(N169="zákl. přenesená",J169,0)</f>
        <v>0</v>
      </c>
      <c r="BH169" s="142">
        <f>IF(N169="sníž. přenesená",J169,0)</f>
        <v>0</v>
      </c>
      <c r="BI169" s="142">
        <f>IF(N169="nulová",J169,0)</f>
        <v>0</v>
      </c>
      <c r="BJ169" s="16" t="s">
        <v>77</v>
      </c>
      <c r="BK169" s="142">
        <f>ROUND(I169*H169,2)</f>
        <v>0</v>
      </c>
      <c r="BL169" s="16" t="s">
        <v>190</v>
      </c>
      <c r="BM169" s="141" t="s">
        <v>4849</v>
      </c>
    </row>
    <row r="170" spans="2:47" s="1" customFormat="1" ht="11.25">
      <c r="B170" s="31"/>
      <c r="D170" s="143" t="s">
        <v>192</v>
      </c>
      <c r="F170" s="144" t="s">
        <v>4850</v>
      </c>
      <c r="I170" s="145"/>
      <c r="L170" s="31"/>
      <c r="M170" s="146"/>
      <c r="T170" s="52"/>
      <c r="AT170" s="16" t="s">
        <v>192</v>
      </c>
      <c r="AU170" s="16" t="s">
        <v>79</v>
      </c>
    </row>
    <row r="171" spans="2:51" s="12" customFormat="1" ht="11.25">
      <c r="B171" s="147"/>
      <c r="D171" s="148" t="s">
        <v>194</v>
      </c>
      <c r="E171" s="149" t="s">
        <v>19</v>
      </c>
      <c r="F171" s="150" t="s">
        <v>4851</v>
      </c>
      <c r="H171" s="151">
        <v>1.6</v>
      </c>
      <c r="I171" s="152"/>
      <c r="L171" s="147"/>
      <c r="M171" s="153"/>
      <c r="T171" s="154"/>
      <c r="AT171" s="149" t="s">
        <v>194</v>
      </c>
      <c r="AU171" s="149" t="s">
        <v>79</v>
      </c>
      <c r="AV171" s="12" t="s">
        <v>79</v>
      </c>
      <c r="AW171" s="12" t="s">
        <v>31</v>
      </c>
      <c r="AX171" s="12" t="s">
        <v>77</v>
      </c>
      <c r="AY171" s="149" t="s">
        <v>182</v>
      </c>
    </row>
    <row r="172" spans="2:63" s="11" customFormat="1" ht="22.9" customHeight="1">
      <c r="B172" s="118"/>
      <c r="D172" s="119" t="s">
        <v>69</v>
      </c>
      <c r="E172" s="128" t="s">
        <v>211</v>
      </c>
      <c r="F172" s="128" t="s">
        <v>212</v>
      </c>
      <c r="I172" s="121"/>
      <c r="J172" s="129">
        <f>BK172</f>
        <v>0</v>
      </c>
      <c r="L172" s="118"/>
      <c r="M172" s="123"/>
      <c r="P172" s="124">
        <f>SUM(P173:P185)</f>
        <v>0</v>
      </c>
      <c r="R172" s="124">
        <f>SUM(R173:R185)</f>
        <v>0</v>
      </c>
      <c r="T172" s="125">
        <f>SUM(T173:T185)</f>
        <v>0</v>
      </c>
      <c r="AR172" s="119" t="s">
        <v>77</v>
      </c>
      <c r="AT172" s="126" t="s">
        <v>69</v>
      </c>
      <c r="AU172" s="126" t="s">
        <v>77</v>
      </c>
      <c r="AY172" s="119" t="s">
        <v>182</v>
      </c>
      <c r="BK172" s="127">
        <f>SUM(BK173:BK185)</f>
        <v>0</v>
      </c>
    </row>
    <row r="173" spans="2:65" s="1" customFormat="1" ht="37.9" customHeight="1">
      <c r="B173" s="31"/>
      <c r="C173" s="130" t="s">
        <v>413</v>
      </c>
      <c r="D173" s="130" t="s">
        <v>185</v>
      </c>
      <c r="E173" s="131" t="s">
        <v>4749</v>
      </c>
      <c r="F173" s="132" t="s">
        <v>4750</v>
      </c>
      <c r="G173" s="133" t="s">
        <v>202</v>
      </c>
      <c r="H173" s="134">
        <v>62.012</v>
      </c>
      <c r="I173" s="135"/>
      <c r="J173" s="136">
        <f>ROUND(I173*H173,2)</f>
        <v>0</v>
      </c>
      <c r="K173" s="132" t="s">
        <v>302</v>
      </c>
      <c r="L173" s="31"/>
      <c r="M173" s="137" t="s">
        <v>19</v>
      </c>
      <c r="N173" s="138" t="s">
        <v>41</v>
      </c>
      <c r="P173" s="139">
        <f>O173*H173</f>
        <v>0</v>
      </c>
      <c r="Q173" s="139">
        <v>0</v>
      </c>
      <c r="R173" s="139">
        <f>Q173*H173</f>
        <v>0</v>
      </c>
      <c r="S173" s="139">
        <v>0</v>
      </c>
      <c r="T173" s="140">
        <f>S173*H173</f>
        <v>0</v>
      </c>
      <c r="AR173" s="141" t="s">
        <v>190</v>
      </c>
      <c r="AT173" s="141" t="s">
        <v>185</v>
      </c>
      <c r="AU173" s="141" t="s">
        <v>79</v>
      </c>
      <c r="AY173" s="16" t="s">
        <v>182</v>
      </c>
      <c r="BE173" s="142">
        <f>IF(N173="základní",J173,0)</f>
        <v>0</v>
      </c>
      <c r="BF173" s="142">
        <f>IF(N173="snížená",J173,0)</f>
        <v>0</v>
      </c>
      <c r="BG173" s="142">
        <f>IF(N173="zákl. přenesená",J173,0)</f>
        <v>0</v>
      </c>
      <c r="BH173" s="142">
        <f>IF(N173="sníž. přenesená",J173,0)</f>
        <v>0</v>
      </c>
      <c r="BI173" s="142">
        <f>IF(N173="nulová",J173,0)</f>
        <v>0</v>
      </c>
      <c r="BJ173" s="16" t="s">
        <v>77</v>
      </c>
      <c r="BK173" s="142">
        <f>ROUND(I173*H173,2)</f>
        <v>0</v>
      </c>
      <c r="BL173" s="16" t="s">
        <v>190</v>
      </c>
      <c r="BM173" s="141" t="s">
        <v>4852</v>
      </c>
    </row>
    <row r="174" spans="2:47" s="1" customFormat="1" ht="11.25">
      <c r="B174" s="31"/>
      <c r="D174" s="143" t="s">
        <v>192</v>
      </c>
      <c r="F174" s="144" t="s">
        <v>4752</v>
      </c>
      <c r="I174" s="145"/>
      <c r="L174" s="31"/>
      <c r="M174" s="146"/>
      <c r="T174" s="52"/>
      <c r="AT174" s="16" t="s">
        <v>192</v>
      </c>
      <c r="AU174" s="16" t="s">
        <v>79</v>
      </c>
    </row>
    <row r="175" spans="2:65" s="1" customFormat="1" ht="37.9" customHeight="1">
      <c r="B175" s="31"/>
      <c r="C175" s="130" t="s">
        <v>415</v>
      </c>
      <c r="D175" s="130" t="s">
        <v>185</v>
      </c>
      <c r="E175" s="131" t="s">
        <v>4753</v>
      </c>
      <c r="F175" s="132" t="s">
        <v>4754</v>
      </c>
      <c r="G175" s="133" t="s">
        <v>202</v>
      </c>
      <c r="H175" s="134">
        <v>620.12</v>
      </c>
      <c r="I175" s="135"/>
      <c r="J175" s="136">
        <f>ROUND(I175*H175,2)</f>
        <v>0</v>
      </c>
      <c r="K175" s="132" t="s">
        <v>302</v>
      </c>
      <c r="L175" s="31"/>
      <c r="M175" s="137" t="s">
        <v>19</v>
      </c>
      <c r="N175" s="138" t="s">
        <v>41</v>
      </c>
      <c r="P175" s="139">
        <f>O175*H175</f>
        <v>0</v>
      </c>
      <c r="Q175" s="139">
        <v>0</v>
      </c>
      <c r="R175" s="139">
        <f>Q175*H175</f>
        <v>0</v>
      </c>
      <c r="S175" s="139">
        <v>0</v>
      </c>
      <c r="T175" s="140">
        <f>S175*H175</f>
        <v>0</v>
      </c>
      <c r="AR175" s="141" t="s">
        <v>190</v>
      </c>
      <c r="AT175" s="141" t="s">
        <v>185</v>
      </c>
      <c r="AU175" s="141" t="s">
        <v>79</v>
      </c>
      <c r="AY175" s="16" t="s">
        <v>182</v>
      </c>
      <c r="BE175" s="142">
        <f>IF(N175="základní",J175,0)</f>
        <v>0</v>
      </c>
      <c r="BF175" s="142">
        <f>IF(N175="snížená",J175,0)</f>
        <v>0</v>
      </c>
      <c r="BG175" s="142">
        <f>IF(N175="zákl. přenesená",J175,0)</f>
        <v>0</v>
      </c>
      <c r="BH175" s="142">
        <f>IF(N175="sníž. přenesená",J175,0)</f>
        <v>0</v>
      </c>
      <c r="BI175" s="142">
        <f>IF(N175="nulová",J175,0)</f>
        <v>0</v>
      </c>
      <c r="BJ175" s="16" t="s">
        <v>77</v>
      </c>
      <c r="BK175" s="142">
        <f>ROUND(I175*H175,2)</f>
        <v>0</v>
      </c>
      <c r="BL175" s="16" t="s">
        <v>190</v>
      </c>
      <c r="BM175" s="141" t="s">
        <v>4853</v>
      </c>
    </row>
    <row r="176" spans="2:47" s="1" customFormat="1" ht="11.25">
      <c r="B176" s="31"/>
      <c r="D176" s="143" t="s">
        <v>192</v>
      </c>
      <c r="F176" s="144" t="s">
        <v>4756</v>
      </c>
      <c r="I176" s="145"/>
      <c r="L176" s="31"/>
      <c r="M176" s="146"/>
      <c r="T176" s="52"/>
      <c r="AT176" s="16" t="s">
        <v>192</v>
      </c>
      <c r="AU176" s="16" t="s">
        <v>79</v>
      </c>
    </row>
    <row r="177" spans="2:51" s="12" customFormat="1" ht="11.25">
      <c r="B177" s="147"/>
      <c r="D177" s="148" t="s">
        <v>194</v>
      </c>
      <c r="F177" s="150" t="s">
        <v>4854</v>
      </c>
      <c r="H177" s="151">
        <v>620.12</v>
      </c>
      <c r="I177" s="152"/>
      <c r="L177" s="147"/>
      <c r="M177" s="153"/>
      <c r="T177" s="154"/>
      <c r="AT177" s="149" t="s">
        <v>194</v>
      </c>
      <c r="AU177" s="149" t="s">
        <v>79</v>
      </c>
      <c r="AV177" s="12" t="s">
        <v>79</v>
      </c>
      <c r="AW177" s="12" t="s">
        <v>4</v>
      </c>
      <c r="AX177" s="12" t="s">
        <v>77</v>
      </c>
      <c r="AY177" s="149" t="s">
        <v>182</v>
      </c>
    </row>
    <row r="178" spans="2:65" s="1" customFormat="1" ht="24.2" customHeight="1">
      <c r="B178" s="31"/>
      <c r="C178" s="130" t="s">
        <v>421</v>
      </c>
      <c r="D178" s="130" t="s">
        <v>185</v>
      </c>
      <c r="E178" s="131" t="s">
        <v>4758</v>
      </c>
      <c r="F178" s="132" t="s">
        <v>4759</v>
      </c>
      <c r="G178" s="133" t="s">
        <v>202</v>
      </c>
      <c r="H178" s="134">
        <v>62.012</v>
      </c>
      <c r="I178" s="135"/>
      <c r="J178" s="136">
        <f>ROUND(I178*H178,2)</f>
        <v>0</v>
      </c>
      <c r="K178" s="132" t="s">
        <v>302</v>
      </c>
      <c r="L178" s="31"/>
      <c r="M178" s="137" t="s">
        <v>19</v>
      </c>
      <c r="N178" s="138" t="s">
        <v>41</v>
      </c>
      <c r="P178" s="139">
        <f>O178*H178</f>
        <v>0</v>
      </c>
      <c r="Q178" s="139">
        <v>0</v>
      </c>
      <c r="R178" s="139">
        <f>Q178*H178</f>
        <v>0</v>
      </c>
      <c r="S178" s="139">
        <v>0</v>
      </c>
      <c r="T178" s="140">
        <f>S178*H178</f>
        <v>0</v>
      </c>
      <c r="AR178" s="141" t="s">
        <v>190</v>
      </c>
      <c r="AT178" s="141" t="s">
        <v>185</v>
      </c>
      <c r="AU178" s="141" t="s">
        <v>79</v>
      </c>
      <c r="AY178" s="16" t="s">
        <v>182</v>
      </c>
      <c r="BE178" s="142">
        <f>IF(N178="základní",J178,0)</f>
        <v>0</v>
      </c>
      <c r="BF178" s="142">
        <f>IF(N178="snížená",J178,0)</f>
        <v>0</v>
      </c>
      <c r="BG178" s="142">
        <f>IF(N178="zákl. přenesená",J178,0)</f>
        <v>0</v>
      </c>
      <c r="BH178" s="142">
        <f>IF(N178="sníž. přenesená",J178,0)</f>
        <v>0</v>
      </c>
      <c r="BI178" s="142">
        <f>IF(N178="nulová",J178,0)</f>
        <v>0</v>
      </c>
      <c r="BJ178" s="16" t="s">
        <v>77</v>
      </c>
      <c r="BK178" s="142">
        <f>ROUND(I178*H178,2)</f>
        <v>0</v>
      </c>
      <c r="BL178" s="16" t="s">
        <v>190</v>
      </c>
      <c r="BM178" s="141" t="s">
        <v>4855</v>
      </c>
    </row>
    <row r="179" spans="2:47" s="1" customFormat="1" ht="11.25">
      <c r="B179" s="31"/>
      <c r="D179" s="143" t="s">
        <v>192</v>
      </c>
      <c r="F179" s="144" t="s">
        <v>4761</v>
      </c>
      <c r="I179" s="145"/>
      <c r="L179" s="31"/>
      <c r="M179" s="146"/>
      <c r="T179" s="52"/>
      <c r="AT179" s="16" t="s">
        <v>192</v>
      </c>
      <c r="AU179" s="16" t="s">
        <v>79</v>
      </c>
    </row>
    <row r="180" spans="2:65" s="1" customFormat="1" ht="44.25" customHeight="1">
      <c r="B180" s="31"/>
      <c r="C180" s="130" t="s">
        <v>425</v>
      </c>
      <c r="D180" s="130" t="s">
        <v>185</v>
      </c>
      <c r="E180" s="131" t="s">
        <v>4856</v>
      </c>
      <c r="F180" s="132" t="s">
        <v>731</v>
      </c>
      <c r="G180" s="133" t="s">
        <v>202</v>
      </c>
      <c r="H180" s="134">
        <v>0.806</v>
      </c>
      <c r="I180" s="135"/>
      <c r="J180" s="136">
        <f>ROUND(I180*H180,2)</f>
        <v>0</v>
      </c>
      <c r="K180" s="132" t="s">
        <v>302</v>
      </c>
      <c r="L180" s="31"/>
      <c r="M180" s="137" t="s">
        <v>19</v>
      </c>
      <c r="N180" s="138" t="s">
        <v>41</v>
      </c>
      <c r="P180" s="139">
        <f>O180*H180</f>
        <v>0</v>
      </c>
      <c r="Q180" s="139">
        <v>0</v>
      </c>
      <c r="R180" s="139">
        <f>Q180*H180</f>
        <v>0</v>
      </c>
      <c r="S180" s="139">
        <v>0</v>
      </c>
      <c r="T180" s="140">
        <f>S180*H180</f>
        <v>0</v>
      </c>
      <c r="AR180" s="141" t="s">
        <v>190</v>
      </c>
      <c r="AT180" s="141" t="s">
        <v>185</v>
      </c>
      <c r="AU180" s="141" t="s">
        <v>79</v>
      </c>
      <c r="AY180" s="16" t="s">
        <v>182</v>
      </c>
      <c r="BE180" s="142">
        <f>IF(N180="základní",J180,0)</f>
        <v>0</v>
      </c>
      <c r="BF180" s="142">
        <f>IF(N180="snížená",J180,0)</f>
        <v>0</v>
      </c>
      <c r="BG180" s="142">
        <f>IF(N180="zákl. přenesená",J180,0)</f>
        <v>0</v>
      </c>
      <c r="BH180" s="142">
        <f>IF(N180="sníž. přenesená",J180,0)</f>
        <v>0</v>
      </c>
      <c r="BI180" s="142">
        <f>IF(N180="nulová",J180,0)</f>
        <v>0</v>
      </c>
      <c r="BJ180" s="16" t="s">
        <v>77</v>
      </c>
      <c r="BK180" s="142">
        <f>ROUND(I180*H180,2)</f>
        <v>0</v>
      </c>
      <c r="BL180" s="16" t="s">
        <v>190</v>
      </c>
      <c r="BM180" s="141" t="s">
        <v>4857</v>
      </c>
    </row>
    <row r="181" spans="2:47" s="1" customFormat="1" ht="11.25">
      <c r="B181" s="31"/>
      <c r="D181" s="143" t="s">
        <v>192</v>
      </c>
      <c r="F181" s="144" t="s">
        <v>4858</v>
      </c>
      <c r="I181" s="145"/>
      <c r="L181" s="31"/>
      <c r="M181" s="146"/>
      <c r="T181" s="52"/>
      <c r="AT181" s="16" t="s">
        <v>192</v>
      </c>
      <c r="AU181" s="16" t="s">
        <v>79</v>
      </c>
    </row>
    <row r="182" spans="2:65" s="1" customFormat="1" ht="44.25" customHeight="1">
      <c r="B182" s="31"/>
      <c r="C182" s="130" t="s">
        <v>353</v>
      </c>
      <c r="D182" s="130" t="s">
        <v>185</v>
      </c>
      <c r="E182" s="131" t="s">
        <v>4762</v>
      </c>
      <c r="F182" s="132" t="s">
        <v>1781</v>
      </c>
      <c r="G182" s="133" t="s">
        <v>202</v>
      </c>
      <c r="H182" s="134">
        <v>31.916</v>
      </c>
      <c r="I182" s="135"/>
      <c r="J182" s="136">
        <f>ROUND(I182*H182,2)</f>
        <v>0</v>
      </c>
      <c r="K182" s="132" t="s">
        <v>302</v>
      </c>
      <c r="L182" s="31"/>
      <c r="M182" s="137" t="s">
        <v>19</v>
      </c>
      <c r="N182" s="138" t="s">
        <v>41</v>
      </c>
      <c r="P182" s="139">
        <f>O182*H182</f>
        <v>0</v>
      </c>
      <c r="Q182" s="139">
        <v>0</v>
      </c>
      <c r="R182" s="139">
        <f>Q182*H182</f>
        <v>0</v>
      </c>
      <c r="S182" s="139">
        <v>0</v>
      </c>
      <c r="T182" s="140">
        <f>S182*H182</f>
        <v>0</v>
      </c>
      <c r="AR182" s="141" t="s">
        <v>190</v>
      </c>
      <c r="AT182" s="141" t="s">
        <v>185</v>
      </c>
      <c r="AU182" s="141" t="s">
        <v>79</v>
      </c>
      <c r="AY182" s="16" t="s">
        <v>182</v>
      </c>
      <c r="BE182" s="142">
        <f>IF(N182="základní",J182,0)</f>
        <v>0</v>
      </c>
      <c r="BF182" s="142">
        <f>IF(N182="snížená",J182,0)</f>
        <v>0</v>
      </c>
      <c r="BG182" s="142">
        <f>IF(N182="zákl. přenesená",J182,0)</f>
        <v>0</v>
      </c>
      <c r="BH182" s="142">
        <f>IF(N182="sníž. přenesená",J182,0)</f>
        <v>0</v>
      </c>
      <c r="BI182" s="142">
        <f>IF(N182="nulová",J182,0)</f>
        <v>0</v>
      </c>
      <c r="BJ182" s="16" t="s">
        <v>77</v>
      </c>
      <c r="BK182" s="142">
        <f>ROUND(I182*H182,2)</f>
        <v>0</v>
      </c>
      <c r="BL182" s="16" t="s">
        <v>190</v>
      </c>
      <c r="BM182" s="141" t="s">
        <v>4859</v>
      </c>
    </row>
    <row r="183" spans="2:47" s="1" customFormat="1" ht="11.25">
      <c r="B183" s="31"/>
      <c r="D183" s="143" t="s">
        <v>192</v>
      </c>
      <c r="F183" s="144" t="s">
        <v>4764</v>
      </c>
      <c r="I183" s="145"/>
      <c r="L183" s="31"/>
      <c r="M183" s="146"/>
      <c r="T183" s="52"/>
      <c r="AT183" s="16" t="s">
        <v>192</v>
      </c>
      <c r="AU183" s="16" t="s">
        <v>79</v>
      </c>
    </row>
    <row r="184" spans="2:65" s="1" customFormat="1" ht="44.25" customHeight="1">
      <c r="B184" s="31"/>
      <c r="C184" s="130" t="s">
        <v>434</v>
      </c>
      <c r="D184" s="130" t="s">
        <v>185</v>
      </c>
      <c r="E184" s="131" t="s">
        <v>4765</v>
      </c>
      <c r="F184" s="132" t="s">
        <v>743</v>
      </c>
      <c r="G184" s="133" t="s">
        <v>202</v>
      </c>
      <c r="H184" s="134">
        <v>29.29</v>
      </c>
      <c r="I184" s="135"/>
      <c r="J184" s="136">
        <f>ROUND(I184*H184,2)</f>
        <v>0</v>
      </c>
      <c r="K184" s="132" t="s">
        <v>302</v>
      </c>
      <c r="L184" s="31"/>
      <c r="M184" s="137" t="s">
        <v>19</v>
      </c>
      <c r="N184" s="138" t="s">
        <v>41</v>
      </c>
      <c r="P184" s="139">
        <f>O184*H184</f>
        <v>0</v>
      </c>
      <c r="Q184" s="139">
        <v>0</v>
      </c>
      <c r="R184" s="139">
        <f>Q184*H184</f>
        <v>0</v>
      </c>
      <c r="S184" s="139">
        <v>0</v>
      </c>
      <c r="T184" s="140">
        <f>S184*H184</f>
        <v>0</v>
      </c>
      <c r="AR184" s="141" t="s">
        <v>190</v>
      </c>
      <c r="AT184" s="141" t="s">
        <v>185</v>
      </c>
      <c r="AU184" s="141" t="s">
        <v>79</v>
      </c>
      <c r="AY184" s="16" t="s">
        <v>182</v>
      </c>
      <c r="BE184" s="142">
        <f>IF(N184="základní",J184,0)</f>
        <v>0</v>
      </c>
      <c r="BF184" s="142">
        <f>IF(N184="snížená",J184,0)</f>
        <v>0</v>
      </c>
      <c r="BG184" s="142">
        <f>IF(N184="zákl. přenesená",J184,0)</f>
        <v>0</v>
      </c>
      <c r="BH184" s="142">
        <f>IF(N184="sníž. přenesená",J184,0)</f>
        <v>0</v>
      </c>
      <c r="BI184" s="142">
        <f>IF(N184="nulová",J184,0)</f>
        <v>0</v>
      </c>
      <c r="BJ184" s="16" t="s">
        <v>77</v>
      </c>
      <c r="BK184" s="142">
        <f>ROUND(I184*H184,2)</f>
        <v>0</v>
      </c>
      <c r="BL184" s="16" t="s">
        <v>190</v>
      </c>
      <c r="BM184" s="141" t="s">
        <v>4860</v>
      </c>
    </row>
    <row r="185" spans="2:47" s="1" customFormat="1" ht="11.25">
      <c r="B185" s="31"/>
      <c r="D185" s="143" t="s">
        <v>192</v>
      </c>
      <c r="F185" s="144" t="s">
        <v>4767</v>
      </c>
      <c r="I185" s="145"/>
      <c r="L185" s="31"/>
      <c r="M185" s="146"/>
      <c r="T185" s="52"/>
      <c r="AT185" s="16" t="s">
        <v>192</v>
      </c>
      <c r="AU185" s="16" t="s">
        <v>79</v>
      </c>
    </row>
    <row r="186" spans="2:63" s="11" customFormat="1" ht="22.9" customHeight="1">
      <c r="B186" s="118"/>
      <c r="D186" s="119" t="s">
        <v>69</v>
      </c>
      <c r="E186" s="128" t="s">
        <v>322</v>
      </c>
      <c r="F186" s="128" t="s">
        <v>323</v>
      </c>
      <c r="I186" s="121"/>
      <c r="J186" s="129">
        <f>BK186</f>
        <v>0</v>
      </c>
      <c r="L186" s="118"/>
      <c r="M186" s="123"/>
      <c r="P186" s="124">
        <f>SUM(P187:P188)</f>
        <v>0</v>
      </c>
      <c r="R186" s="124">
        <f>SUM(R187:R188)</f>
        <v>0</v>
      </c>
      <c r="T186" s="125">
        <f>SUM(T187:T188)</f>
        <v>0</v>
      </c>
      <c r="AR186" s="119" t="s">
        <v>77</v>
      </c>
      <c r="AT186" s="126" t="s">
        <v>69</v>
      </c>
      <c r="AU186" s="126" t="s">
        <v>77</v>
      </c>
      <c r="AY186" s="119" t="s">
        <v>182</v>
      </c>
      <c r="BK186" s="127">
        <f>SUM(BK187:BK188)</f>
        <v>0</v>
      </c>
    </row>
    <row r="187" spans="2:65" s="1" customFormat="1" ht="49.15" customHeight="1">
      <c r="B187" s="31"/>
      <c r="C187" s="130" t="s">
        <v>600</v>
      </c>
      <c r="D187" s="130" t="s">
        <v>185</v>
      </c>
      <c r="E187" s="131" t="s">
        <v>4861</v>
      </c>
      <c r="F187" s="132" t="s">
        <v>4862</v>
      </c>
      <c r="G187" s="133" t="s">
        <v>202</v>
      </c>
      <c r="H187" s="134">
        <v>134.134</v>
      </c>
      <c r="I187" s="135"/>
      <c r="J187" s="136">
        <f>ROUND(I187*H187,2)</f>
        <v>0</v>
      </c>
      <c r="K187" s="132" t="s">
        <v>302</v>
      </c>
      <c r="L187" s="31"/>
      <c r="M187" s="137" t="s">
        <v>19</v>
      </c>
      <c r="N187" s="138" t="s">
        <v>41</v>
      </c>
      <c r="P187" s="139">
        <f>O187*H187</f>
        <v>0</v>
      </c>
      <c r="Q187" s="139">
        <v>0</v>
      </c>
      <c r="R187" s="139">
        <f>Q187*H187</f>
        <v>0</v>
      </c>
      <c r="S187" s="139">
        <v>0</v>
      </c>
      <c r="T187" s="140">
        <f>S187*H187</f>
        <v>0</v>
      </c>
      <c r="AR187" s="141" t="s">
        <v>190</v>
      </c>
      <c r="AT187" s="141" t="s">
        <v>185</v>
      </c>
      <c r="AU187" s="141" t="s">
        <v>79</v>
      </c>
      <c r="AY187" s="16" t="s">
        <v>182</v>
      </c>
      <c r="BE187" s="142">
        <f>IF(N187="základní",J187,0)</f>
        <v>0</v>
      </c>
      <c r="BF187" s="142">
        <f>IF(N187="snížená",J187,0)</f>
        <v>0</v>
      </c>
      <c r="BG187" s="142">
        <f>IF(N187="zákl. přenesená",J187,0)</f>
        <v>0</v>
      </c>
      <c r="BH187" s="142">
        <f>IF(N187="sníž. přenesená",J187,0)</f>
        <v>0</v>
      </c>
      <c r="BI187" s="142">
        <f>IF(N187="nulová",J187,0)</f>
        <v>0</v>
      </c>
      <c r="BJ187" s="16" t="s">
        <v>77</v>
      </c>
      <c r="BK187" s="142">
        <f>ROUND(I187*H187,2)</f>
        <v>0</v>
      </c>
      <c r="BL187" s="16" t="s">
        <v>190</v>
      </c>
      <c r="BM187" s="141" t="s">
        <v>4863</v>
      </c>
    </row>
    <row r="188" spans="2:47" s="1" customFormat="1" ht="11.25">
      <c r="B188" s="31"/>
      <c r="D188" s="143" t="s">
        <v>192</v>
      </c>
      <c r="F188" s="144" t="s">
        <v>4864</v>
      </c>
      <c r="I188" s="145"/>
      <c r="L188" s="31"/>
      <c r="M188" s="146"/>
      <c r="T188" s="52"/>
      <c r="AT188" s="16" t="s">
        <v>192</v>
      </c>
      <c r="AU188" s="16" t="s">
        <v>79</v>
      </c>
    </row>
    <row r="189" spans="2:63" s="11" customFormat="1" ht="25.9" customHeight="1">
      <c r="B189" s="118"/>
      <c r="D189" s="119" t="s">
        <v>69</v>
      </c>
      <c r="E189" s="120" t="s">
        <v>329</v>
      </c>
      <c r="F189" s="120" t="s">
        <v>330</v>
      </c>
      <c r="I189" s="121"/>
      <c r="J189" s="122">
        <f>BK189</f>
        <v>0</v>
      </c>
      <c r="L189" s="118"/>
      <c r="M189" s="123"/>
      <c r="P189" s="124">
        <f>P190</f>
        <v>0</v>
      </c>
      <c r="R189" s="124">
        <f>R190</f>
        <v>0.05</v>
      </c>
      <c r="T189" s="125">
        <f>T190</f>
        <v>0</v>
      </c>
      <c r="AR189" s="119" t="s">
        <v>79</v>
      </c>
      <c r="AT189" s="126" t="s">
        <v>69</v>
      </c>
      <c r="AU189" s="126" t="s">
        <v>70</v>
      </c>
      <c r="AY189" s="119" t="s">
        <v>182</v>
      </c>
      <c r="BK189" s="127">
        <f>BK190</f>
        <v>0</v>
      </c>
    </row>
    <row r="190" spans="2:63" s="11" customFormat="1" ht="22.9" customHeight="1">
      <c r="B190" s="118"/>
      <c r="D190" s="119" t="s">
        <v>69</v>
      </c>
      <c r="E190" s="128" t="s">
        <v>368</v>
      </c>
      <c r="F190" s="128" t="s">
        <v>369</v>
      </c>
      <c r="I190" s="121"/>
      <c r="J190" s="129">
        <f>BK190</f>
        <v>0</v>
      </c>
      <c r="L190" s="118"/>
      <c r="M190" s="123"/>
      <c r="P190" s="124">
        <f>SUM(P191:P194)</f>
        <v>0</v>
      </c>
      <c r="R190" s="124">
        <f>SUM(R191:R194)</f>
        <v>0.05</v>
      </c>
      <c r="T190" s="125">
        <f>SUM(T191:T194)</f>
        <v>0</v>
      </c>
      <c r="AR190" s="119" t="s">
        <v>79</v>
      </c>
      <c r="AT190" s="126" t="s">
        <v>69</v>
      </c>
      <c r="AU190" s="126" t="s">
        <v>77</v>
      </c>
      <c r="AY190" s="119" t="s">
        <v>182</v>
      </c>
      <c r="BK190" s="127">
        <f>SUM(BK191:BK194)</f>
        <v>0</v>
      </c>
    </row>
    <row r="191" spans="2:65" s="1" customFormat="1" ht="21.75" customHeight="1">
      <c r="B191" s="31"/>
      <c r="C191" s="130" t="s">
        <v>605</v>
      </c>
      <c r="D191" s="130" t="s">
        <v>185</v>
      </c>
      <c r="E191" s="131" t="s">
        <v>2070</v>
      </c>
      <c r="F191" s="132" t="s">
        <v>4865</v>
      </c>
      <c r="G191" s="133" t="s">
        <v>1240</v>
      </c>
      <c r="H191" s="134">
        <v>50</v>
      </c>
      <c r="I191" s="135"/>
      <c r="J191" s="136">
        <f>ROUND(I191*H191,2)</f>
        <v>0</v>
      </c>
      <c r="K191" s="132" t="s">
        <v>287</v>
      </c>
      <c r="L191" s="31"/>
      <c r="M191" s="137" t="s">
        <v>19</v>
      </c>
      <c r="N191" s="138" t="s">
        <v>41</v>
      </c>
      <c r="P191" s="139">
        <f>O191*H191</f>
        <v>0</v>
      </c>
      <c r="Q191" s="139">
        <v>0.001</v>
      </c>
      <c r="R191" s="139">
        <f>Q191*H191</f>
        <v>0.05</v>
      </c>
      <c r="S191" s="139">
        <v>0</v>
      </c>
      <c r="T191" s="140">
        <f>S191*H191</f>
        <v>0</v>
      </c>
      <c r="AR191" s="141" t="s">
        <v>336</v>
      </c>
      <c r="AT191" s="141" t="s">
        <v>185</v>
      </c>
      <c r="AU191" s="141" t="s">
        <v>79</v>
      </c>
      <c r="AY191" s="16" t="s">
        <v>182</v>
      </c>
      <c r="BE191" s="142">
        <f>IF(N191="základní",J191,0)</f>
        <v>0</v>
      </c>
      <c r="BF191" s="142">
        <f>IF(N191="snížená",J191,0)</f>
        <v>0</v>
      </c>
      <c r="BG191" s="142">
        <f>IF(N191="zákl. přenesená",J191,0)</f>
        <v>0</v>
      </c>
      <c r="BH191" s="142">
        <f>IF(N191="sníž. přenesená",J191,0)</f>
        <v>0</v>
      </c>
      <c r="BI191" s="142">
        <f>IF(N191="nulová",J191,0)</f>
        <v>0</v>
      </c>
      <c r="BJ191" s="16" t="s">
        <v>77</v>
      </c>
      <c r="BK191" s="142">
        <f>ROUND(I191*H191,2)</f>
        <v>0</v>
      </c>
      <c r="BL191" s="16" t="s">
        <v>336</v>
      </c>
      <c r="BM191" s="141" t="s">
        <v>4866</v>
      </c>
    </row>
    <row r="192" spans="2:51" s="12" customFormat="1" ht="11.25">
      <c r="B192" s="147"/>
      <c r="D192" s="148" t="s">
        <v>194</v>
      </c>
      <c r="E192" s="149" t="s">
        <v>19</v>
      </c>
      <c r="F192" s="150" t="s">
        <v>676</v>
      </c>
      <c r="H192" s="151">
        <v>50</v>
      </c>
      <c r="I192" s="152"/>
      <c r="L192" s="147"/>
      <c r="M192" s="153"/>
      <c r="T192" s="154"/>
      <c r="AT192" s="149" t="s">
        <v>194</v>
      </c>
      <c r="AU192" s="149" t="s">
        <v>79</v>
      </c>
      <c r="AV192" s="12" t="s">
        <v>79</v>
      </c>
      <c r="AW192" s="12" t="s">
        <v>31</v>
      </c>
      <c r="AX192" s="12" t="s">
        <v>77</v>
      </c>
      <c r="AY192" s="149" t="s">
        <v>182</v>
      </c>
    </row>
    <row r="193" spans="2:65" s="1" customFormat="1" ht="44.25" customHeight="1">
      <c r="B193" s="31"/>
      <c r="C193" s="130" t="s">
        <v>609</v>
      </c>
      <c r="D193" s="130" t="s">
        <v>185</v>
      </c>
      <c r="E193" s="131" t="s">
        <v>435</v>
      </c>
      <c r="F193" s="132" t="s">
        <v>436</v>
      </c>
      <c r="G193" s="133" t="s">
        <v>202</v>
      </c>
      <c r="H193" s="134">
        <v>0.05</v>
      </c>
      <c r="I193" s="135"/>
      <c r="J193" s="136">
        <f>ROUND(I193*H193,2)</f>
        <v>0</v>
      </c>
      <c r="K193" s="132" t="s">
        <v>302</v>
      </c>
      <c r="L193" s="31"/>
      <c r="M193" s="137" t="s">
        <v>19</v>
      </c>
      <c r="N193" s="138" t="s">
        <v>41</v>
      </c>
      <c r="P193" s="139">
        <f>O193*H193</f>
        <v>0</v>
      </c>
      <c r="Q193" s="139">
        <v>0</v>
      </c>
      <c r="R193" s="139">
        <f>Q193*H193</f>
        <v>0</v>
      </c>
      <c r="S193" s="139">
        <v>0</v>
      </c>
      <c r="T193" s="140">
        <f>S193*H193</f>
        <v>0</v>
      </c>
      <c r="AR193" s="141" t="s">
        <v>336</v>
      </c>
      <c r="AT193" s="141" t="s">
        <v>185</v>
      </c>
      <c r="AU193" s="141" t="s">
        <v>79</v>
      </c>
      <c r="AY193" s="16" t="s">
        <v>182</v>
      </c>
      <c r="BE193" s="142">
        <f>IF(N193="základní",J193,0)</f>
        <v>0</v>
      </c>
      <c r="BF193" s="142">
        <f>IF(N193="snížená",J193,0)</f>
        <v>0</v>
      </c>
      <c r="BG193" s="142">
        <f>IF(N193="zákl. přenesená",J193,0)</f>
        <v>0</v>
      </c>
      <c r="BH193" s="142">
        <f>IF(N193="sníž. přenesená",J193,0)</f>
        <v>0</v>
      </c>
      <c r="BI193" s="142">
        <f>IF(N193="nulová",J193,0)</f>
        <v>0</v>
      </c>
      <c r="BJ193" s="16" t="s">
        <v>77</v>
      </c>
      <c r="BK193" s="142">
        <f>ROUND(I193*H193,2)</f>
        <v>0</v>
      </c>
      <c r="BL193" s="16" t="s">
        <v>336</v>
      </c>
      <c r="BM193" s="141" t="s">
        <v>4867</v>
      </c>
    </row>
    <row r="194" spans="2:47" s="1" customFormat="1" ht="11.25">
      <c r="B194" s="31"/>
      <c r="D194" s="143" t="s">
        <v>192</v>
      </c>
      <c r="F194" s="144" t="s">
        <v>4868</v>
      </c>
      <c r="I194" s="145"/>
      <c r="L194" s="31"/>
      <c r="M194" s="162"/>
      <c r="N194" s="163"/>
      <c r="O194" s="163"/>
      <c r="P194" s="163"/>
      <c r="Q194" s="163"/>
      <c r="R194" s="163"/>
      <c r="S194" s="163"/>
      <c r="T194" s="164"/>
      <c r="AT194" s="16" t="s">
        <v>192</v>
      </c>
      <c r="AU194" s="16" t="s">
        <v>79</v>
      </c>
    </row>
    <row r="195" spans="2:12" s="1" customFormat="1" ht="6.95" customHeight="1">
      <c r="B195" s="40"/>
      <c r="C195" s="41"/>
      <c r="D195" s="41"/>
      <c r="E195" s="41"/>
      <c r="F195" s="41"/>
      <c r="G195" s="41"/>
      <c r="H195" s="41"/>
      <c r="I195" s="41"/>
      <c r="J195" s="41"/>
      <c r="K195" s="41"/>
      <c r="L195" s="31"/>
    </row>
  </sheetData>
  <sheetProtection algorithmName="SHA-512" hashValue="2Nn/SB6yRhGlMUt3K2qXbZ8zX3yJrLApyT7Mm0zmg/wFwyka8qp3hauN7IQQ6UUJ0TTp8snnj3IEz8GdCM8MDw==" saltValue="rBXBHbsOX/h/PwmAy9knHCgMpXwh+Ax6V20tjlsB26LLaAkY2q11jKSYLYXf7mRzsrX6r5DquaGeaE1r/Zd5Ow==" spinCount="100000" sheet="1" objects="1" scenarios="1" formatColumns="0" formatRows="0" autoFilter="0"/>
  <autoFilter ref="C93:K194"/>
  <mergeCells count="12">
    <mergeCell ref="E86:H86"/>
    <mergeCell ref="L2:V2"/>
    <mergeCell ref="E50:H50"/>
    <mergeCell ref="E52:H52"/>
    <mergeCell ref="E54:H54"/>
    <mergeCell ref="E82:H82"/>
    <mergeCell ref="E84:H84"/>
    <mergeCell ref="E7:H7"/>
    <mergeCell ref="E9:H9"/>
    <mergeCell ref="E11:H11"/>
    <mergeCell ref="E20:H20"/>
    <mergeCell ref="E29:H29"/>
  </mergeCells>
  <hyperlinks>
    <hyperlink ref="F98" r:id="rId1" display="https://podminky.urs.cz/item/CS_URS_2021_01/113107322"/>
    <hyperlink ref="F100" r:id="rId2" display="https://podminky.urs.cz/item/CS_URS_2021_01/113107343"/>
    <hyperlink ref="F103" r:id="rId3" display="https://podminky.urs.cz/item/CS_URS_2021_01/132251254"/>
    <hyperlink ref="F112" r:id="rId4" display="https://podminky.urs.cz/item/CS_URS_2021_01/162351103"/>
    <hyperlink ref="F115" r:id="rId5" display="https://podminky.urs.cz/item/CS_URS_2021_01/162751117"/>
    <hyperlink ref="F118" r:id="rId6" display="https://podminky.urs.cz/item/CS_URS_2021_01/167151111"/>
    <hyperlink ref="F121" r:id="rId7" display="https://podminky.urs.cz/item/CS_URS_2021_01/171201221"/>
    <hyperlink ref="F124" r:id="rId8" display="https://podminky.urs.cz/item/CS_URS_2021_01/171251201"/>
    <hyperlink ref="F127" r:id="rId9" display="https://podminky.urs.cz/item/CS_URS_2021_01/174151101"/>
    <hyperlink ref="F148" r:id="rId10" display="https://podminky.urs.cz/item/CS_URS_2021_01/871351142"/>
    <hyperlink ref="F153" r:id="rId11" display="https://podminky.urs.cz/item/CS_URS_2021_01/871361141"/>
    <hyperlink ref="F162" r:id="rId12" display="https://podminky.urs.cz/item/CS_URS_2021_01/899722114"/>
    <hyperlink ref="F167" r:id="rId13" display="https://podminky.urs.cz/item/CS_URS_2021_01/977151127"/>
    <hyperlink ref="F170" r:id="rId14" display="https://podminky.urs.cz/item/CS_URS_2021_01/977151128"/>
    <hyperlink ref="F174" r:id="rId15" display="https://podminky.urs.cz/item/CS_URS_2021_01/997221551"/>
    <hyperlink ref="F176" r:id="rId16" display="https://podminky.urs.cz/item/CS_URS_2021_01/997221559"/>
    <hyperlink ref="F179" r:id="rId17" display="https://podminky.urs.cz/item/CS_URS_2021_01/997221611"/>
    <hyperlink ref="F181" r:id="rId18" display="https://podminky.urs.cz/item/CS_URS_2021_01/997221625"/>
    <hyperlink ref="F183" r:id="rId19" display="https://podminky.urs.cz/item/CS_URS_2021_01/997221645"/>
    <hyperlink ref="F185" r:id="rId20" display="https://podminky.urs.cz/item/CS_URS_2021_01/997221655"/>
    <hyperlink ref="F188" r:id="rId21" display="https://podminky.urs.cz/item/CS_URS_2021_01/998272201"/>
    <hyperlink ref="F194" r:id="rId22" display="https://podminky.urs.cz/item/CS_URS_2021_01/998767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24"/>
  <headerFooter>
    <oddFooter>&amp;CStrana &amp;P z &amp;N</oddFooter>
  </headerFooter>
  <drawing r:id="rId2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2:BM19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6" t="s">
        <v>147</v>
      </c>
      <c r="AZ2" s="186" t="s">
        <v>4537</v>
      </c>
      <c r="BA2" s="186" t="s">
        <v>4538</v>
      </c>
      <c r="BB2" s="186" t="s">
        <v>19</v>
      </c>
      <c r="BC2" s="186" t="s">
        <v>4869</v>
      </c>
      <c r="BD2" s="186" t="s">
        <v>79</v>
      </c>
    </row>
    <row r="3" spans="2:5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79</v>
      </c>
      <c r="AZ3" s="186" t="s">
        <v>4540</v>
      </c>
      <c r="BA3" s="186" t="s">
        <v>4541</v>
      </c>
      <c r="BB3" s="186" t="s">
        <v>19</v>
      </c>
      <c r="BC3" s="186" t="s">
        <v>4870</v>
      </c>
      <c r="BD3" s="186" t="s">
        <v>79</v>
      </c>
    </row>
    <row r="4" spans="2:56" ht="24.95" customHeight="1">
      <c r="B4" s="19"/>
      <c r="D4" s="20" t="s">
        <v>151</v>
      </c>
      <c r="L4" s="19"/>
      <c r="M4" s="89" t="s">
        <v>10</v>
      </c>
      <c r="AT4" s="16" t="s">
        <v>4</v>
      </c>
      <c r="AZ4" s="186" t="s">
        <v>4543</v>
      </c>
      <c r="BA4" s="186" t="s">
        <v>4544</v>
      </c>
      <c r="BB4" s="186" t="s">
        <v>19</v>
      </c>
      <c r="BC4" s="186" t="s">
        <v>4871</v>
      </c>
      <c r="BD4" s="186" t="s">
        <v>79</v>
      </c>
    </row>
    <row r="5" spans="2:56" ht="6.95" customHeight="1">
      <c r="B5" s="19"/>
      <c r="L5" s="19"/>
      <c r="AZ5" s="186" t="s">
        <v>4549</v>
      </c>
      <c r="BA5" s="186" t="s">
        <v>4550</v>
      </c>
      <c r="BB5" s="186" t="s">
        <v>19</v>
      </c>
      <c r="BC5" s="186" t="s">
        <v>4872</v>
      </c>
      <c r="BD5" s="186" t="s">
        <v>79</v>
      </c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316" t="str">
        <f>'Rekapitulace stavby'!K6</f>
        <v>Rekonstrukce školní jídelny v budově č.p. 190</v>
      </c>
      <c r="F7" s="317"/>
      <c r="G7" s="317"/>
      <c r="H7" s="317"/>
      <c r="L7" s="19"/>
    </row>
    <row r="8" spans="2:12" ht="12" customHeight="1">
      <c r="B8" s="19"/>
      <c r="D8" s="26" t="s">
        <v>152</v>
      </c>
      <c r="L8" s="19"/>
    </row>
    <row r="9" spans="2:12" s="1" customFormat="1" ht="16.5" customHeight="1">
      <c r="B9" s="31"/>
      <c r="E9" s="316" t="s">
        <v>4552</v>
      </c>
      <c r="F9" s="318"/>
      <c r="G9" s="318"/>
      <c r="H9" s="318"/>
      <c r="L9" s="31"/>
    </row>
    <row r="10" spans="2:12" s="1" customFormat="1" ht="12" customHeight="1">
      <c r="B10" s="31"/>
      <c r="D10" s="26" t="s">
        <v>154</v>
      </c>
      <c r="L10" s="31"/>
    </row>
    <row r="11" spans="2:12" s="1" customFormat="1" ht="16.5" customHeight="1">
      <c r="B11" s="31"/>
      <c r="E11" s="282" t="s">
        <v>4873</v>
      </c>
      <c r="F11" s="318"/>
      <c r="G11" s="318"/>
      <c r="H11" s="318"/>
      <c r="L11" s="31"/>
    </row>
    <row r="12" spans="2:12" s="1" customFormat="1" ht="11.25">
      <c r="B12" s="31"/>
      <c r="L12" s="31"/>
    </row>
    <row r="13" spans="2:12" s="1" customFormat="1" ht="12" customHeight="1">
      <c r="B13" s="31"/>
      <c r="D13" s="26" t="s">
        <v>18</v>
      </c>
      <c r="F13" s="24" t="s">
        <v>19</v>
      </c>
      <c r="I13" s="26" t="s">
        <v>20</v>
      </c>
      <c r="J13" s="24" t="s">
        <v>19</v>
      </c>
      <c r="L13" s="31"/>
    </row>
    <row r="14" spans="2:12" s="1" customFormat="1" ht="12" customHeight="1">
      <c r="B14" s="31"/>
      <c r="D14" s="26" t="s">
        <v>21</v>
      </c>
      <c r="F14" s="24" t="s">
        <v>22</v>
      </c>
      <c r="I14" s="26" t="s">
        <v>23</v>
      </c>
      <c r="J14" s="48" t="str">
        <f>'Rekapitulace stavby'!AN8</f>
        <v>28. 3. 2022</v>
      </c>
      <c r="L14" s="31"/>
    </row>
    <row r="15" spans="2:12" s="1" customFormat="1" ht="10.9" customHeight="1">
      <c r="B15" s="31"/>
      <c r="L15" s="31"/>
    </row>
    <row r="16" spans="2:12" s="1" customFormat="1" ht="12" customHeight="1">
      <c r="B16" s="31"/>
      <c r="D16" s="26" t="s">
        <v>25</v>
      </c>
      <c r="I16" s="26" t="s">
        <v>26</v>
      </c>
      <c r="J16" s="24" t="s">
        <v>19</v>
      </c>
      <c r="L16" s="31"/>
    </row>
    <row r="17" spans="2:12" s="1" customFormat="1" ht="18" customHeight="1">
      <c r="B17" s="31"/>
      <c r="E17" s="24" t="s">
        <v>440</v>
      </c>
      <c r="I17" s="26" t="s">
        <v>27</v>
      </c>
      <c r="J17" s="24" t="s">
        <v>19</v>
      </c>
      <c r="L17" s="31"/>
    </row>
    <row r="18" spans="2:12" s="1" customFormat="1" ht="6.95" customHeight="1">
      <c r="B18" s="31"/>
      <c r="L18" s="31"/>
    </row>
    <row r="19" spans="2:12" s="1" customFormat="1" ht="12" customHeight="1">
      <c r="B19" s="31"/>
      <c r="D19" s="26" t="s">
        <v>28</v>
      </c>
      <c r="I19" s="26" t="s">
        <v>26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319" t="str">
        <f>'Rekapitulace stavby'!E14</f>
        <v>Vyplň údaj</v>
      </c>
      <c r="F20" s="300"/>
      <c r="G20" s="300"/>
      <c r="H20" s="300"/>
      <c r="I20" s="26" t="s">
        <v>27</v>
      </c>
      <c r="J20" s="27" t="str">
        <f>'Rekapitulace stavby'!AN14</f>
        <v>Vyplň údaj</v>
      </c>
      <c r="L20" s="31"/>
    </row>
    <row r="21" spans="2:12" s="1" customFormat="1" ht="6.95" customHeight="1">
      <c r="B21" s="31"/>
      <c r="L21" s="31"/>
    </row>
    <row r="22" spans="2:12" s="1" customFormat="1" ht="12" customHeight="1">
      <c r="B22" s="31"/>
      <c r="D22" s="26" t="s">
        <v>30</v>
      </c>
      <c r="I22" s="26" t="s">
        <v>26</v>
      </c>
      <c r="J22" s="24" t="s">
        <v>157</v>
      </c>
      <c r="L22" s="31"/>
    </row>
    <row r="23" spans="2:12" s="1" customFormat="1" ht="18" customHeight="1">
      <c r="B23" s="31"/>
      <c r="E23" s="24" t="s">
        <v>33</v>
      </c>
      <c r="I23" s="26" t="s">
        <v>27</v>
      </c>
      <c r="J23" s="24" t="s">
        <v>158</v>
      </c>
      <c r="L23" s="31"/>
    </row>
    <row r="24" spans="2:12" s="1" customFormat="1" ht="6.95" customHeight="1">
      <c r="B24" s="31"/>
      <c r="L24" s="31"/>
    </row>
    <row r="25" spans="2:12" s="1" customFormat="1" ht="12" customHeight="1">
      <c r="B25" s="31"/>
      <c r="D25" s="26" t="s">
        <v>32</v>
      </c>
      <c r="I25" s="26" t="s">
        <v>26</v>
      </c>
      <c r="J25" s="24" t="s">
        <v>19</v>
      </c>
      <c r="L25" s="31"/>
    </row>
    <row r="26" spans="2:12" s="1" customFormat="1" ht="18" customHeight="1">
      <c r="B26" s="31"/>
      <c r="E26" s="24" t="s">
        <v>159</v>
      </c>
      <c r="I26" s="26" t="s">
        <v>27</v>
      </c>
      <c r="J26" s="24" t="s">
        <v>19</v>
      </c>
      <c r="L26" s="31"/>
    </row>
    <row r="27" spans="2:12" s="1" customFormat="1" ht="6.95" customHeight="1">
      <c r="B27" s="31"/>
      <c r="L27" s="31"/>
    </row>
    <row r="28" spans="2:12" s="1" customFormat="1" ht="12" customHeight="1">
      <c r="B28" s="31"/>
      <c r="D28" s="26" t="s">
        <v>34</v>
      </c>
      <c r="L28" s="31"/>
    </row>
    <row r="29" spans="2:12" s="7" customFormat="1" ht="16.5" customHeight="1">
      <c r="B29" s="90"/>
      <c r="E29" s="305" t="s">
        <v>19</v>
      </c>
      <c r="F29" s="305"/>
      <c r="G29" s="305"/>
      <c r="H29" s="305"/>
      <c r="L29" s="90"/>
    </row>
    <row r="30" spans="2:12" s="1" customFormat="1" ht="6.95" customHeight="1">
      <c r="B30" s="31"/>
      <c r="L30" s="31"/>
    </row>
    <row r="31" spans="2:12" s="1" customFormat="1" ht="6.95" customHeight="1">
      <c r="B31" s="31"/>
      <c r="D31" s="49"/>
      <c r="E31" s="49"/>
      <c r="F31" s="49"/>
      <c r="G31" s="49"/>
      <c r="H31" s="49"/>
      <c r="I31" s="49"/>
      <c r="J31" s="49"/>
      <c r="K31" s="49"/>
      <c r="L31" s="31"/>
    </row>
    <row r="32" spans="2:12" s="1" customFormat="1" ht="25.35" customHeight="1">
      <c r="B32" s="31"/>
      <c r="D32" s="91" t="s">
        <v>36</v>
      </c>
      <c r="J32" s="62">
        <f>ROUND(J92,2)</f>
        <v>0</v>
      </c>
      <c r="L32" s="31"/>
    </row>
    <row r="33" spans="2:12" s="1" customFormat="1" ht="6.95" customHeight="1">
      <c r="B33" s="31"/>
      <c r="D33" s="49"/>
      <c r="E33" s="49"/>
      <c r="F33" s="49"/>
      <c r="G33" s="49"/>
      <c r="H33" s="49"/>
      <c r="I33" s="49"/>
      <c r="J33" s="49"/>
      <c r="K33" s="49"/>
      <c r="L33" s="31"/>
    </row>
    <row r="34" spans="2:12" s="1" customFormat="1" ht="14.45" customHeight="1">
      <c r="B34" s="31"/>
      <c r="F34" s="34" t="s">
        <v>38</v>
      </c>
      <c r="I34" s="34" t="s">
        <v>37</v>
      </c>
      <c r="J34" s="34" t="s">
        <v>39</v>
      </c>
      <c r="L34" s="31"/>
    </row>
    <row r="35" spans="2:12" s="1" customFormat="1" ht="14.45" customHeight="1">
      <c r="B35" s="31"/>
      <c r="D35" s="51" t="s">
        <v>40</v>
      </c>
      <c r="E35" s="26" t="s">
        <v>41</v>
      </c>
      <c r="F35" s="82">
        <f>ROUND((SUM(BE92:BE193)),2)</f>
        <v>0</v>
      </c>
      <c r="I35" s="92">
        <v>0.21</v>
      </c>
      <c r="J35" s="82">
        <f>ROUND(((SUM(BE92:BE193))*I35),2)</f>
        <v>0</v>
      </c>
      <c r="L35" s="31"/>
    </row>
    <row r="36" spans="2:12" s="1" customFormat="1" ht="14.45" customHeight="1">
      <c r="B36" s="31"/>
      <c r="E36" s="26" t="s">
        <v>42</v>
      </c>
      <c r="F36" s="82">
        <f>ROUND((SUM(BF92:BF193)),2)</f>
        <v>0</v>
      </c>
      <c r="I36" s="92">
        <v>0.15</v>
      </c>
      <c r="J36" s="82">
        <f>ROUND(((SUM(BF92:BF193))*I36),2)</f>
        <v>0</v>
      </c>
      <c r="L36" s="31"/>
    </row>
    <row r="37" spans="2:12" s="1" customFormat="1" ht="14.45" customHeight="1" hidden="1">
      <c r="B37" s="31"/>
      <c r="E37" s="26" t="s">
        <v>43</v>
      </c>
      <c r="F37" s="82">
        <f>ROUND((SUM(BG92:BG193)),2)</f>
        <v>0</v>
      </c>
      <c r="I37" s="92">
        <v>0.21</v>
      </c>
      <c r="J37" s="82">
        <f>0</f>
        <v>0</v>
      </c>
      <c r="L37" s="31"/>
    </row>
    <row r="38" spans="2:12" s="1" customFormat="1" ht="14.45" customHeight="1" hidden="1">
      <c r="B38" s="31"/>
      <c r="E38" s="26" t="s">
        <v>44</v>
      </c>
      <c r="F38" s="82">
        <f>ROUND((SUM(BH92:BH193)),2)</f>
        <v>0</v>
      </c>
      <c r="I38" s="92">
        <v>0.15</v>
      </c>
      <c r="J38" s="82">
        <f>0</f>
        <v>0</v>
      </c>
      <c r="L38" s="31"/>
    </row>
    <row r="39" spans="2:12" s="1" customFormat="1" ht="14.45" customHeight="1" hidden="1">
      <c r="B39" s="31"/>
      <c r="E39" s="26" t="s">
        <v>45</v>
      </c>
      <c r="F39" s="82">
        <f>ROUND((SUM(BI92:BI193)),2)</f>
        <v>0</v>
      </c>
      <c r="I39" s="92">
        <v>0</v>
      </c>
      <c r="J39" s="82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93"/>
      <c r="D41" s="94" t="s">
        <v>46</v>
      </c>
      <c r="E41" s="53"/>
      <c r="F41" s="53"/>
      <c r="G41" s="95" t="s">
        <v>47</v>
      </c>
      <c r="H41" s="96" t="s">
        <v>48</v>
      </c>
      <c r="I41" s="53"/>
      <c r="J41" s="97">
        <f>SUM(J32:J39)</f>
        <v>0</v>
      </c>
      <c r="K41" s="98"/>
      <c r="L41" s="31"/>
    </row>
    <row r="42" spans="2:12" s="1" customFormat="1" ht="14.45" customHeigh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31"/>
    </row>
    <row r="46" spans="2:12" s="1" customFormat="1" ht="6.95" customHeight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31"/>
    </row>
    <row r="47" spans="2:12" s="1" customFormat="1" ht="24.95" customHeight="1">
      <c r="B47" s="31"/>
      <c r="C47" s="20" t="s">
        <v>160</v>
      </c>
      <c r="L47" s="31"/>
    </row>
    <row r="48" spans="2:12" s="1" customFormat="1" ht="6.95" customHeight="1">
      <c r="B48" s="31"/>
      <c r="L48" s="31"/>
    </row>
    <row r="49" spans="2:12" s="1" customFormat="1" ht="12" customHeight="1">
      <c r="B49" s="31"/>
      <c r="C49" s="26" t="s">
        <v>16</v>
      </c>
      <c r="L49" s="31"/>
    </row>
    <row r="50" spans="2:12" s="1" customFormat="1" ht="16.5" customHeight="1">
      <c r="B50" s="31"/>
      <c r="E50" s="316" t="str">
        <f>E7</f>
        <v>Rekonstrukce školní jídelny v budově č.p. 190</v>
      </c>
      <c r="F50" s="317"/>
      <c r="G50" s="317"/>
      <c r="H50" s="317"/>
      <c r="L50" s="31"/>
    </row>
    <row r="51" spans="2:12" ht="12" customHeight="1">
      <c r="B51" s="19"/>
      <c r="C51" s="26" t="s">
        <v>152</v>
      </c>
      <c r="L51" s="19"/>
    </row>
    <row r="52" spans="2:12" s="1" customFormat="1" ht="16.5" customHeight="1">
      <c r="B52" s="31"/>
      <c r="E52" s="316" t="s">
        <v>4552</v>
      </c>
      <c r="F52" s="318"/>
      <c r="G52" s="318"/>
      <c r="H52" s="318"/>
      <c r="L52" s="31"/>
    </row>
    <row r="53" spans="2:12" s="1" customFormat="1" ht="12" customHeight="1">
      <c r="B53" s="31"/>
      <c r="C53" s="26" t="s">
        <v>154</v>
      </c>
      <c r="L53" s="31"/>
    </row>
    <row r="54" spans="2:12" s="1" customFormat="1" ht="16.5" customHeight="1">
      <c r="B54" s="31"/>
      <c r="E54" s="282" t="str">
        <f>E11</f>
        <v>06.3 - Vodovod</v>
      </c>
      <c r="F54" s="318"/>
      <c r="G54" s="318"/>
      <c r="H54" s="318"/>
      <c r="L54" s="31"/>
    </row>
    <row r="55" spans="2:12" s="1" customFormat="1" ht="6.95" customHeight="1">
      <c r="B55" s="31"/>
      <c r="L55" s="31"/>
    </row>
    <row r="56" spans="2:12" s="1" customFormat="1" ht="12" customHeight="1">
      <c r="B56" s="31"/>
      <c r="C56" s="26" t="s">
        <v>21</v>
      </c>
      <c r="F56" s="24" t="str">
        <f>F14</f>
        <v xml:space="preserve"> </v>
      </c>
      <c r="I56" s="26" t="s">
        <v>23</v>
      </c>
      <c r="J56" s="48" t="str">
        <f>IF(J14="","",J14)</f>
        <v>28. 3. 2022</v>
      </c>
      <c r="L56" s="31"/>
    </row>
    <row r="57" spans="2:12" s="1" customFormat="1" ht="6.95" customHeight="1">
      <c r="B57" s="31"/>
      <c r="L57" s="31"/>
    </row>
    <row r="58" spans="2:12" s="1" customFormat="1" ht="25.7" customHeight="1">
      <c r="B58" s="31"/>
      <c r="C58" s="26" t="s">
        <v>25</v>
      </c>
      <c r="F58" s="24" t="str">
        <f>E17</f>
        <v>Město Jablunkov</v>
      </c>
      <c r="I58" s="26" t="s">
        <v>30</v>
      </c>
      <c r="J58" s="29" t="str">
        <f>E23</f>
        <v>Třinecká projekce, a. s.</v>
      </c>
      <c r="L58" s="31"/>
    </row>
    <row r="59" spans="2:12" s="1" customFormat="1" ht="15.2" customHeight="1">
      <c r="B59" s="31"/>
      <c r="C59" s="26" t="s">
        <v>28</v>
      </c>
      <c r="F59" s="24" t="str">
        <f>IF(E20="","",E20)</f>
        <v>Vyplň údaj</v>
      </c>
      <c r="I59" s="26" t="s">
        <v>32</v>
      </c>
      <c r="J59" s="29" t="str">
        <f>E26</f>
        <v>Radek Kultán</v>
      </c>
      <c r="L59" s="31"/>
    </row>
    <row r="60" spans="2:12" s="1" customFormat="1" ht="10.35" customHeight="1">
      <c r="B60" s="31"/>
      <c r="L60" s="31"/>
    </row>
    <row r="61" spans="2:12" s="1" customFormat="1" ht="29.25" customHeight="1">
      <c r="B61" s="31"/>
      <c r="C61" s="99" t="s">
        <v>161</v>
      </c>
      <c r="D61" s="93"/>
      <c r="E61" s="93"/>
      <c r="F61" s="93"/>
      <c r="G61" s="93"/>
      <c r="H61" s="93"/>
      <c r="I61" s="93"/>
      <c r="J61" s="100" t="s">
        <v>162</v>
      </c>
      <c r="K61" s="93"/>
      <c r="L61" s="31"/>
    </row>
    <row r="62" spans="2:12" s="1" customFormat="1" ht="10.35" customHeight="1">
      <c r="B62" s="31"/>
      <c r="L62" s="31"/>
    </row>
    <row r="63" spans="2:47" s="1" customFormat="1" ht="22.9" customHeight="1">
      <c r="B63" s="31"/>
      <c r="C63" s="101" t="s">
        <v>68</v>
      </c>
      <c r="J63" s="62">
        <f>J92</f>
        <v>0</v>
      </c>
      <c r="L63" s="31"/>
      <c r="AU63" s="16" t="s">
        <v>163</v>
      </c>
    </row>
    <row r="64" spans="2:12" s="8" customFormat="1" ht="24.95" customHeight="1">
      <c r="B64" s="102"/>
      <c r="D64" s="103" t="s">
        <v>164</v>
      </c>
      <c r="E64" s="104"/>
      <c r="F64" s="104"/>
      <c r="G64" s="104"/>
      <c r="H64" s="104"/>
      <c r="I64" s="104"/>
      <c r="J64" s="105">
        <f>J93</f>
        <v>0</v>
      </c>
      <c r="L64" s="102"/>
    </row>
    <row r="65" spans="2:12" s="9" customFormat="1" ht="19.9" customHeight="1">
      <c r="B65" s="106"/>
      <c r="D65" s="107" t="s">
        <v>958</v>
      </c>
      <c r="E65" s="108"/>
      <c r="F65" s="108"/>
      <c r="G65" s="108"/>
      <c r="H65" s="108"/>
      <c r="I65" s="108"/>
      <c r="J65" s="109">
        <f>J94</f>
        <v>0</v>
      </c>
      <c r="L65" s="106"/>
    </row>
    <row r="66" spans="2:12" s="9" customFormat="1" ht="19.9" customHeight="1">
      <c r="B66" s="106"/>
      <c r="D66" s="107" t="s">
        <v>1475</v>
      </c>
      <c r="E66" s="108"/>
      <c r="F66" s="108"/>
      <c r="G66" s="108"/>
      <c r="H66" s="108"/>
      <c r="I66" s="108"/>
      <c r="J66" s="109">
        <f>J134</f>
        <v>0</v>
      </c>
      <c r="L66" s="106"/>
    </row>
    <row r="67" spans="2:12" s="9" customFormat="1" ht="19.9" customHeight="1">
      <c r="B67" s="106"/>
      <c r="D67" s="107" t="s">
        <v>1476</v>
      </c>
      <c r="E67" s="108"/>
      <c r="F67" s="108"/>
      <c r="G67" s="108"/>
      <c r="H67" s="108"/>
      <c r="I67" s="108"/>
      <c r="J67" s="109">
        <f>J140</f>
        <v>0</v>
      </c>
      <c r="L67" s="106"/>
    </row>
    <row r="68" spans="2:12" s="9" customFormat="1" ht="19.9" customHeight="1">
      <c r="B68" s="106"/>
      <c r="D68" s="107" t="s">
        <v>241</v>
      </c>
      <c r="E68" s="108"/>
      <c r="F68" s="108"/>
      <c r="G68" s="108"/>
      <c r="H68" s="108"/>
      <c r="I68" s="108"/>
      <c r="J68" s="109">
        <f>J172</f>
        <v>0</v>
      </c>
      <c r="L68" s="106"/>
    </row>
    <row r="69" spans="2:12" s="9" customFormat="1" ht="19.9" customHeight="1">
      <c r="B69" s="106"/>
      <c r="D69" s="107" t="s">
        <v>166</v>
      </c>
      <c r="E69" s="108"/>
      <c r="F69" s="108"/>
      <c r="G69" s="108"/>
      <c r="H69" s="108"/>
      <c r="I69" s="108"/>
      <c r="J69" s="109">
        <f>J179</f>
        <v>0</v>
      </c>
      <c r="L69" s="106"/>
    </row>
    <row r="70" spans="2:12" s="9" customFormat="1" ht="19.9" customHeight="1">
      <c r="B70" s="106"/>
      <c r="D70" s="107" t="s">
        <v>242</v>
      </c>
      <c r="E70" s="108"/>
      <c r="F70" s="108"/>
      <c r="G70" s="108"/>
      <c r="H70" s="108"/>
      <c r="I70" s="108"/>
      <c r="J70" s="109">
        <f>J191</f>
        <v>0</v>
      </c>
      <c r="L70" s="106"/>
    </row>
    <row r="71" spans="2:12" s="1" customFormat="1" ht="21.75" customHeight="1">
      <c r="B71" s="31"/>
      <c r="L71" s="31"/>
    </row>
    <row r="72" spans="2:12" s="1" customFormat="1" ht="6.95" customHeight="1"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31"/>
    </row>
    <row r="76" spans="2:12" s="1" customFormat="1" ht="6.95" customHeight="1"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31"/>
    </row>
    <row r="77" spans="2:12" s="1" customFormat="1" ht="24.95" customHeight="1">
      <c r="B77" s="31"/>
      <c r="C77" s="20" t="s">
        <v>167</v>
      </c>
      <c r="L77" s="31"/>
    </row>
    <row r="78" spans="2:12" s="1" customFormat="1" ht="6.95" customHeight="1">
      <c r="B78" s="31"/>
      <c r="L78" s="31"/>
    </row>
    <row r="79" spans="2:12" s="1" customFormat="1" ht="12" customHeight="1">
      <c r="B79" s="31"/>
      <c r="C79" s="26" t="s">
        <v>16</v>
      </c>
      <c r="L79" s="31"/>
    </row>
    <row r="80" spans="2:12" s="1" customFormat="1" ht="16.5" customHeight="1">
      <c r="B80" s="31"/>
      <c r="E80" s="316" t="str">
        <f>E7</f>
        <v>Rekonstrukce školní jídelny v budově č.p. 190</v>
      </c>
      <c r="F80" s="317"/>
      <c r="G80" s="317"/>
      <c r="H80" s="317"/>
      <c r="L80" s="31"/>
    </row>
    <row r="81" spans="2:12" ht="12" customHeight="1">
      <c r="B81" s="19"/>
      <c r="C81" s="26" t="s">
        <v>152</v>
      </c>
      <c r="L81" s="19"/>
    </row>
    <row r="82" spans="2:12" s="1" customFormat="1" ht="16.5" customHeight="1">
      <c r="B82" s="31"/>
      <c r="E82" s="316" t="s">
        <v>4552</v>
      </c>
      <c r="F82" s="318"/>
      <c r="G82" s="318"/>
      <c r="H82" s="318"/>
      <c r="L82" s="31"/>
    </row>
    <row r="83" spans="2:12" s="1" customFormat="1" ht="12" customHeight="1">
      <c r="B83" s="31"/>
      <c r="C83" s="26" t="s">
        <v>154</v>
      </c>
      <c r="L83" s="31"/>
    </row>
    <row r="84" spans="2:12" s="1" customFormat="1" ht="16.5" customHeight="1">
      <c r="B84" s="31"/>
      <c r="E84" s="282" t="str">
        <f>E11</f>
        <v>06.3 - Vodovod</v>
      </c>
      <c r="F84" s="318"/>
      <c r="G84" s="318"/>
      <c r="H84" s="318"/>
      <c r="L84" s="31"/>
    </row>
    <row r="85" spans="2:12" s="1" customFormat="1" ht="6.95" customHeight="1">
      <c r="B85" s="31"/>
      <c r="L85" s="31"/>
    </row>
    <row r="86" spans="2:12" s="1" customFormat="1" ht="12" customHeight="1">
      <c r="B86" s="31"/>
      <c r="C86" s="26" t="s">
        <v>21</v>
      </c>
      <c r="F86" s="24" t="str">
        <f>F14</f>
        <v xml:space="preserve"> </v>
      </c>
      <c r="I86" s="26" t="s">
        <v>23</v>
      </c>
      <c r="J86" s="48" t="str">
        <f>IF(J14="","",J14)</f>
        <v>28. 3. 2022</v>
      </c>
      <c r="L86" s="31"/>
    </row>
    <row r="87" spans="2:12" s="1" customFormat="1" ht="6.95" customHeight="1">
      <c r="B87" s="31"/>
      <c r="L87" s="31"/>
    </row>
    <row r="88" spans="2:12" s="1" customFormat="1" ht="25.7" customHeight="1">
      <c r="B88" s="31"/>
      <c r="C88" s="26" t="s">
        <v>25</v>
      </c>
      <c r="F88" s="24" t="str">
        <f>E17</f>
        <v>Město Jablunkov</v>
      </c>
      <c r="I88" s="26" t="s">
        <v>30</v>
      </c>
      <c r="J88" s="29" t="str">
        <f>E23</f>
        <v>Třinecká projekce, a. s.</v>
      </c>
      <c r="L88" s="31"/>
    </row>
    <row r="89" spans="2:12" s="1" customFormat="1" ht="15.2" customHeight="1">
      <c r="B89" s="31"/>
      <c r="C89" s="26" t="s">
        <v>28</v>
      </c>
      <c r="F89" s="24" t="str">
        <f>IF(E20="","",E20)</f>
        <v>Vyplň údaj</v>
      </c>
      <c r="I89" s="26" t="s">
        <v>32</v>
      </c>
      <c r="J89" s="29" t="str">
        <f>E26</f>
        <v>Radek Kultán</v>
      </c>
      <c r="L89" s="31"/>
    </row>
    <row r="90" spans="2:12" s="1" customFormat="1" ht="10.35" customHeight="1">
      <c r="B90" s="31"/>
      <c r="L90" s="31"/>
    </row>
    <row r="91" spans="2:20" s="10" customFormat="1" ht="29.25" customHeight="1">
      <c r="B91" s="110"/>
      <c r="C91" s="111" t="s">
        <v>168</v>
      </c>
      <c r="D91" s="112" t="s">
        <v>55</v>
      </c>
      <c r="E91" s="112" t="s">
        <v>51</v>
      </c>
      <c r="F91" s="112" t="s">
        <v>52</v>
      </c>
      <c r="G91" s="112" t="s">
        <v>169</v>
      </c>
      <c r="H91" s="112" t="s">
        <v>170</v>
      </c>
      <c r="I91" s="112" t="s">
        <v>171</v>
      </c>
      <c r="J91" s="112" t="s">
        <v>162</v>
      </c>
      <c r="K91" s="113" t="s">
        <v>172</v>
      </c>
      <c r="L91" s="110"/>
      <c r="M91" s="55" t="s">
        <v>19</v>
      </c>
      <c r="N91" s="56" t="s">
        <v>40</v>
      </c>
      <c r="O91" s="56" t="s">
        <v>173</v>
      </c>
      <c r="P91" s="56" t="s">
        <v>174</v>
      </c>
      <c r="Q91" s="56" t="s">
        <v>175</v>
      </c>
      <c r="R91" s="56" t="s">
        <v>176</v>
      </c>
      <c r="S91" s="56" t="s">
        <v>177</v>
      </c>
      <c r="T91" s="57" t="s">
        <v>178</v>
      </c>
    </row>
    <row r="92" spans="2:63" s="1" customFormat="1" ht="22.9" customHeight="1">
      <c r="B92" s="31"/>
      <c r="C92" s="60" t="s">
        <v>179</v>
      </c>
      <c r="J92" s="114">
        <f>BK92</f>
        <v>0</v>
      </c>
      <c r="L92" s="31"/>
      <c r="M92" s="58"/>
      <c r="N92" s="49"/>
      <c r="O92" s="49"/>
      <c r="P92" s="115">
        <f>P93</f>
        <v>0</v>
      </c>
      <c r="Q92" s="49"/>
      <c r="R92" s="115">
        <f>R93</f>
        <v>118.18476550000001</v>
      </c>
      <c r="S92" s="49"/>
      <c r="T92" s="116">
        <f>T93</f>
        <v>68.49749999999999</v>
      </c>
      <c r="AT92" s="16" t="s">
        <v>69</v>
      </c>
      <c r="AU92" s="16" t="s">
        <v>163</v>
      </c>
      <c r="BK92" s="117">
        <f>BK93</f>
        <v>0</v>
      </c>
    </row>
    <row r="93" spans="2:63" s="11" customFormat="1" ht="25.9" customHeight="1">
      <c r="B93" s="118"/>
      <c r="D93" s="119" t="s">
        <v>69</v>
      </c>
      <c r="E93" s="120" t="s">
        <v>180</v>
      </c>
      <c r="F93" s="120" t="s">
        <v>181</v>
      </c>
      <c r="I93" s="121"/>
      <c r="J93" s="122">
        <f>BK93</f>
        <v>0</v>
      </c>
      <c r="L93" s="118"/>
      <c r="M93" s="123"/>
      <c r="P93" s="124">
        <f>P94+P134+P140+P172+P179+P191</f>
        <v>0</v>
      </c>
      <c r="R93" s="124">
        <f>R94+R134+R140+R172+R179+R191</f>
        <v>118.18476550000001</v>
      </c>
      <c r="T93" s="125">
        <f>T94+T134+T140+T172+T179+T191</f>
        <v>68.49749999999999</v>
      </c>
      <c r="AR93" s="119" t="s">
        <v>77</v>
      </c>
      <c r="AT93" s="126" t="s">
        <v>69</v>
      </c>
      <c r="AU93" s="126" t="s">
        <v>70</v>
      </c>
      <c r="AY93" s="119" t="s">
        <v>182</v>
      </c>
      <c r="BK93" s="127">
        <f>BK94+BK134+BK140+BK172+BK179+BK191</f>
        <v>0</v>
      </c>
    </row>
    <row r="94" spans="2:63" s="11" customFormat="1" ht="22.9" customHeight="1">
      <c r="B94" s="118"/>
      <c r="D94" s="119" t="s">
        <v>69</v>
      </c>
      <c r="E94" s="128" t="s">
        <v>77</v>
      </c>
      <c r="F94" s="128" t="s">
        <v>959</v>
      </c>
      <c r="I94" s="121"/>
      <c r="J94" s="129">
        <f>BK94</f>
        <v>0</v>
      </c>
      <c r="L94" s="118"/>
      <c r="M94" s="123"/>
      <c r="P94" s="124">
        <f>SUM(P95:P133)</f>
        <v>0</v>
      </c>
      <c r="R94" s="124">
        <f>SUM(R95:R133)</f>
        <v>39.078</v>
      </c>
      <c r="T94" s="125">
        <f>SUM(T95:T133)</f>
        <v>68.478</v>
      </c>
      <c r="AR94" s="119" t="s">
        <v>77</v>
      </c>
      <c r="AT94" s="126" t="s">
        <v>69</v>
      </c>
      <c r="AU94" s="126" t="s">
        <v>77</v>
      </c>
      <c r="AY94" s="119" t="s">
        <v>182</v>
      </c>
      <c r="BK94" s="127">
        <f>SUM(BK95:BK133)</f>
        <v>0</v>
      </c>
    </row>
    <row r="95" spans="2:65" s="1" customFormat="1" ht="66.75" customHeight="1">
      <c r="B95" s="31"/>
      <c r="C95" s="130" t="s">
        <v>77</v>
      </c>
      <c r="D95" s="130" t="s">
        <v>185</v>
      </c>
      <c r="E95" s="131" t="s">
        <v>4555</v>
      </c>
      <c r="F95" s="132" t="s">
        <v>4556</v>
      </c>
      <c r="G95" s="133" t="s">
        <v>207</v>
      </c>
      <c r="H95" s="134">
        <v>113</v>
      </c>
      <c r="I95" s="135"/>
      <c r="J95" s="136">
        <f>ROUND(I95*H95,2)</f>
        <v>0</v>
      </c>
      <c r="K95" s="132" t="s">
        <v>302</v>
      </c>
      <c r="L95" s="31"/>
      <c r="M95" s="137" t="s">
        <v>19</v>
      </c>
      <c r="N95" s="138" t="s">
        <v>41</v>
      </c>
      <c r="P95" s="139">
        <f>O95*H95</f>
        <v>0</v>
      </c>
      <c r="Q95" s="139">
        <v>0</v>
      </c>
      <c r="R95" s="139">
        <f>Q95*H95</f>
        <v>0</v>
      </c>
      <c r="S95" s="139">
        <v>0.29</v>
      </c>
      <c r="T95" s="140">
        <f>S95*H95</f>
        <v>32.769999999999996</v>
      </c>
      <c r="AR95" s="141" t="s">
        <v>190</v>
      </c>
      <c r="AT95" s="141" t="s">
        <v>185</v>
      </c>
      <c r="AU95" s="141" t="s">
        <v>79</v>
      </c>
      <c r="AY95" s="16" t="s">
        <v>182</v>
      </c>
      <c r="BE95" s="142">
        <f>IF(N95="základní",J95,0)</f>
        <v>0</v>
      </c>
      <c r="BF95" s="142">
        <f>IF(N95="snížená",J95,0)</f>
        <v>0</v>
      </c>
      <c r="BG95" s="142">
        <f>IF(N95="zákl. přenesená",J95,0)</f>
        <v>0</v>
      </c>
      <c r="BH95" s="142">
        <f>IF(N95="sníž. přenesená",J95,0)</f>
        <v>0</v>
      </c>
      <c r="BI95" s="142">
        <f>IF(N95="nulová",J95,0)</f>
        <v>0</v>
      </c>
      <c r="BJ95" s="16" t="s">
        <v>77</v>
      </c>
      <c r="BK95" s="142">
        <f>ROUND(I95*H95,2)</f>
        <v>0</v>
      </c>
      <c r="BL95" s="16" t="s">
        <v>190</v>
      </c>
      <c r="BM95" s="141" t="s">
        <v>4874</v>
      </c>
    </row>
    <row r="96" spans="2:47" s="1" customFormat="1" ht="11.25">
      <c r="B96" s="31"/>
      <c r="D96" s="143" t="s">
        <v>192</v>
      </c>
      <c r="F96" s="144" t="s">
        <v>4558</v>
      </c>
      <c r="I96" s="145"/>
      <c r="L96" s="31"/>
      <c r="M96" s="146"/>
      <c r="T96" s="52"/>
      <c r="AT96" s="16" t="s">
        <v>192</v>
      </c>
      <c r="AU96" s="16" t="s">
        <v>79</v>
      </c>
    </row>
    <row r="97" spans="2:51" s="12" customFormat="1" ht="11.25">
      <c r="B97" s="147"/>
      <c r="D97" s="148" t="s">
        <v>194</v>
      </c>
      <c r="E97" s="149" t="s">
        <v>19</v>
      </c>
      <c r="F97" s="150" t="s">
        <v>1840</v>
      </c>
      <c r="H97" s="151">
        <v>113</v>
      </c>
      <c r="I97" s="152"/>
      <c r="L97" s="147"/>
      <c r="M97" s="153"/>
      <c r="T97" s="154"/>
      <c r="AT97" s="149" t="s">
        <v>194</v>
      </c>
      <c r="AU97" s="149" t="s">
        <v>79</v>
      </c>
      <c r="AV97" s="12" t="s">
        <v>79</v>
      </c>
      <c r="AW97" s="12" t="s">
        <v>31</v>
      </c>
      <c r="AX97" s="12" t="s">
        <v>77</v>
      </c>
      <c r="AY97" s="149" t="s">
        <v>182</v>
      </c>
    </row>
    <row r="98" spans="2:65" s="1" customFormat="1" ht="55.5" customHeight="1">
      <c r="B98" s="31"/>
      <c r="C98" s="130" t="s">
        <v>79</v>
      </c>
      <c r="D98" s="130" t="s">
        <v>185</v>
      </c>
      <c r="E98" s="131" t="s">
        <v>4560</v>
      </c>
      <c r="F98" s="132" t="s">
        <v>4561</v>
      </c>
      <c r="G98" s="133" t="s">
        <v>207</v>
      </c>
      <c r="H98" s="134">
        <v>113</v>
      </c>
      <c r="I98" s="135"/>
      <c r="J98" s="136">
        <f>ROUND(I98*H98,2)</f>
        <v>0</v>
      </c>
      <c r="K98" s="132" t="s">
        <v>302</v>
      </c>
      <c r="L98" s="31"/>
      <c r="M98" s="137" t="s">
        <v>19</v>
      </c>
      <c r="N98" s="138" t="s">
        <v>41</v>
      </c>
      <c r="P98" s="139">
        <f>O98*H98</f>
        <v>0</v>
      </c>
      <c r="Q98" s="139">
        <v>0</v>
      </c>
      <c r="R98" s="139">
        <f>Q98*H98</f>
        <v>0</v>
      </c>
      <c r="S98" s="139">
        <v>0.316</v>
      </c>
      <c r="T98" s="140">
        <f>S98*H98</f>
        <v>35.708</v>
      </c>
      <c r="AR98" s="141" t="s">
        <v>190</v>
      </c>
      <c r="AT98" s="141" t="s">
        <v>185</v>
      </c>
      <c r="AU98" s="141" t="s">
        <v>79</v>
      </c>
      <c r="AY98" s="16" t="s">
        <v>182</v>
      </c>
      <c r="BE98" s="142">
        <f>IF(N98="základní",J98,0)</f>
        <v>0</v>
      </c>
      <c r="BF98" s="142">
        <f>IF(N98="snížená",J98,0)</f>
        <v>0</v>
      </c>
      <c r="BG98" s="142">
        <f>IF(N98="zákl. přenesená",J98,0)</f>
        <v>0</v>
      </c>
      <c r="BH98" s="142">
        <f>IF(N98="sníž. přenesená",J98,0)</f>
        <v>0</v>
      </c>
      <c r="BI98" s="142">
        <f>IF(N98="nulová",J98,0)</f>
        <v>0</v>
      </c>
      <c r="BJ98" s="16" t="s">
        <v>77</v>
      </c>
      <c r="BK98" s="142">
        <f>ROUND(I98*H98,2)</f>
        <v>0</v>
      </c>
      <c r="BL98" s="16" t="s">
        <v>190</v>
      </c>
      <c r="BM98" s="141" t="s">
        <v>4875</v>
      </c>
    </row>
    <row r="99" spans="2:47" s="1" customFormat="1" ht="11.25">
      <c r="B99" s="31"/>
      <c r="D99" s="143" t="s">
        <v>192</v>
      </c>
      <c r="F99" s="144" t="s">
        <v>4563</v>
      </c>
      <c r="I99" s="145"/>
      <c r="L99" s="31"/>
      <c r="M99" s="146"/>
      <c r="T99" s="52"/>
      <c r="AT99" s="16" t="s">
        <v>192</v>
      </c>
      <c r="AU99" s="16" t="s">
        <v>79</v>
      </c>
    </row>
    <row r="100" spans="2:65" s="1" customFormat="1" ht="49.15" customHeight="1">
      <c r="B100" s="31"/>
      <c r="C100" s="130" t="s">
        <v>118</v>
      </c>
      <c r="D100" s="130" t="s">
        <v>185</v>
      </c>
      <c r="E100" s="131" t="s">
        <v>1492</v>
      </c>
      <c r="F100" s="132" t="s">
        <v>1493</v>
      </c>
      <c r="G100" s="133" t="s">
        <v>188</v>
      </c>
      <c r="H100" s="134">
        <v>237.877</v>
      </c>
      <c r="I100" s="135"/>
      <c r="J100" s="136">
        <f>ROUND(I100*H100,2)</f>
        <v>0</v>
      </c>
      <c r="K100" s="132" t="s">
        <v>302</v>
      </c>
      <c r="L100" s="31"/>
      <c r="M100" s="137" t="s">
        <v>19</v>
      </c>
      <c r="N100" s="138" t="s">
        <v>41</v>
      </c>
      <c r="P100" s="139">
        <f>O100*H100</f>
        <v>0</v>
      </c>
      <c r="Q100" s="139">
        <v>0</v>
      </c>
      <c r="R100" s="139">
        <f>Q100*H100</f>
        <v>0</v>
      </c>
      <c r="S100" s="139">
        <v>0</v>
      </c>
      <c r="T100" s="140">
        <f>S100*H100</f>
        <v>0</v>
      </c>
      <c r="AR100" s="141" t="s">
        <v>190</v>
      </c>
      <c r="AT100" s="141" t="s">
        <v>185</v>
      </c>
      <c r="AU100" s="141" t="s">
        <v>79</v>
      </c>
      <c r="AY100" s="16" t="s">
        <v>182</v>
      </c>
      <c r="BE100" s="142">
        <f>IF(N100="základní",J100,0)</f>
        <v>0</v>
      </c>
      <c r="BF100" s="142">
        <f>IF(N100="snížená",J100,0)</f>
        <v>0</v>
      </c>
      <c r="BG100" s="142">
        <f>IF(N100="zákl. přenesená",J100,0)</f>
        <v>0</v>
      </c>
      <c r="BH100" s="142">
        <f>IF(N100="sníž. přenesená",J100,0)</f>
        <v>0</v>
      </c>
      <c r="BI100" s="142">
        <f>IF(N100="nulová",J100,0)</f>
        <v>0</v>
      </c>
      <c r="BJ100" s="16" t="s">
        <v>77</v>
      </c>
      <c r="BK100" s="142">
        <f>ROUND(I100*H100,2)</f>
        <v>0</v>
      </c>
      <c r="BL100" s="16" t="s">
        <v>190</v>
      </c>
      <c r="BM100" s="141" t="s">
        <v>4876</v>
      </c>
    </row>
    <row r="101" spans="2:47" s="1" customFormat="1" ht="11.25">
      <c r="B101" s="31"/>
      <c r="D101" s="143" t="s">
        <v>192</v>
      </c>
      <c r="F101" s="144" t="s">
        <v>4572</v>
      </c>
      <c r="I101" s="145"/>
      <c r="L101" s="31"/>
      <c r="M101" s="146"/>
      <c r="T101" s="52"/>
      <c r="AT101" s="16" t="s">
        <v>192</v>
      </c>
      <c r="AU101" s="16" t="s">
        <v>79</v>
      </c>
    </row>
    <row r="102" spans="2:51" s="12" customFormat="1" ht="11.25">
      <c r="B102" s="147"/>
      <c r="D102" s="148" t="s">
        <v>194</v>
      </c>
      <c r="E102" s="149" t="s">
        <v>19</v>
      </c>
      <c r="F102" s="150" t="s">
        <v>4877</v>
      </c>
      <c r="H102" s="151">
        <v>23.635</v>
      </c>
      <c r="I102" s="152"/>
      <c r="L102" s="147"/>
      <c r="M102" s="153"/>
      <c r="T102" s="154"/>
      <c r="AT102" s="149" t="s">
        <v>194</v>
      </c>
      <c r="AU102" s="149" t="s">
        <v>79</v>
      </c>
      <c r="AV102" s="12" t="s">
        <v>79</v>
      </c>
      <c r="AW102" s="12" t="s">
        <v>31</v>
      </c>
      <c r="AX102" s="12" t="s">
        <v>70</v>
      </c>
      <c r="AY102" s="149" t="s">
        <v>182</v>
      </c>
    </row>
    <row r="103" spans="2:51" s="12" customFormat="1" ht="11.25">
      <c r="B103" s="147"/>
      <c r="D103" s="148" t="s">
        <v>194</v>
      </c>
      <c r="E103" s="149" t="s">
        <v>19</v>
      </c>
      <c r="F103" s="150" t="s">
        <v>4878</v>
      </c>
      <c r="H103" s="151">
        <v>88.736</v>
      </c>
      <c r="I103" s="152"/>
      <c r="L103" s="147"/>
      <c r="M103" s="153"/>
      <c r="T103" s="154"/>
      <c r="AT103" s="149" t="s">
        <v>194</v>
      </c>
      <c r="AU103" s="149" t="s">
        <v>79</v>
      </c>
      <c r="AV103" s="12" t="s">
        <v>79</v>
      </c>
      <c r="AW103" s="12" t="s">
        <v>31</v>
      </c>
      <c r="AX103" s="12" t="s">
        <v>70</v>
      </c>
      <c r="AY103" s="149" t="s">
        <v>182</v>
      </c>
    </row>
    <row r="104" spans="2:51" s="12" customFormat="1" ht="11.25">
      <c r="B104" s="147"/>
      <c r="D104" s="148" t="s">
        <v>194</v>
      </c>
      <c r="E104" s="149" t="s">
        <v>19</v>
      </c>
      <c r="F104" s="150" t="s">
        <v>4879</v>
      </c>
      <c r="H104" s="151">
        <v>8.75</v>
      </c>
      <c r="I104" s="152"/>
      <c r="L104" s="147"/>
      <c r="M104" s="153"/>
      <c r="T104" s="154"/>
      <c r="AT104" s="149" t="s">
        <v>194</v>
      </c>
      <c r="AU104" s="149" t="s">
        <v>79</v>
      </c>
      <c r="AV104" s="12" t="s">
        <v>79</v>
      </c>
      <c r="AW104" s="12" t="s">
        <v>31</v>
      </c>
      <c r="AX104" s="12" t="s">
        <v>70</v>
      </c>
      <c r="AY104" s="149" t="s">
        <v>182</v>
      </c>
    </row>
    <row r="105" spans="2:51" s="12" customFormat="1" ht="11.25">
      <c r="B105" s="147"/>
      <c r="D105" s="148" t="s">
        <v>194</v>
      </c>
      <c r="E105" s="149" t="s">
        <v>19</v>
      </c>
      <c r="F105" s="150" t="s">
        <v>4880</v>
      </c>
      <c r="H105" s="151">
        <v>53.246</v>
      </c>
      <c r="I105" s="152"/>
      <c r="L105" s="147"/>
      <c r="M105" s="153"/>
      <c r="T105" s="154"/>
      <c r="AT105" s="149" t="s">
        <v>194</v>
      </c>
      <c r="AU105" s="149" t="s">
        <v>79</v>
      </c>
      <c r="AV105" s="12" t="s">
        <v>79</v>
      </c>
      <c r="AW105" s="12" t="s">
        <v>31</v>
      </c>
      <c r="AX105" s="12" t="s">
        <v>70</v>
      </c>
      <c r="AY105" s="149" t="s">
        <v>182</v>
      </c>
    </row>
    <row r="106" spans="2:51" s="12" customFormat="1" ht="11.25">
      <c r="B106" s="147"/>
      <c r="D106" s="148" t="s">
        <v>194</v>
      </c>
      <c r="E106" s="149" t="s">
        <v>19</v>
      </c>
      <c r="F106" s="150" t="s">
        <v>4881</v>
      </c>
      <c r="H106" s="151">
        <v>44.25</v>
      </c>
      <c r="I106" s="152"/>
      <c r="L106" s="147"/>
      <c r="M106" s="153"/>
      <c r="T106" s="154"/>
      <c r="AT106" s="149" t="s">
        <v>194</v>
      </c>
      <c r="AU106" s="149" t="s">
        <v>79</v>
      </c>
      <c r="AV106" s="12" t="s">
        <v>79</v>
      </c>
      <c r="AW106" s="12" t="s">
        <v>31</v>
      </c>
      <c r="AX106" s="12" t="s">
        <v>70</v>
      </c>
      <c r="AY106" s="149" t="s">
        <v>182</v>
      </c>
    </row>
    <row r="107" spans="2:51" s="12" customFormat="1" ht="11.25">
      <c r="B107" s="147"/>
      <c r="D107" s="148" t="s">
        <v>194</v>
      </c>
      <c r="E107" s="149" t="s">
        <v>19</v>
      </c>
      <c r="F107" s="150" t="s">
        <v>4882</v>
      </c>
      <c r="H107" s="151">
        <v>13.26</v>
      </c>
      <c r="I107" s="152"/>
      <c r="L107" s="147"/>
      <c r="M107" s="153"/>
      <c r="T107" s="154"/>
      <c r="AT107" s="149" t="s">
        <v>194</v>
      </c>
      <c r="AU107" s="149" t="s">
        <v>79</v>
      </c>
      <c r="AV107" s="12" t="s">
        <v>79</v>
      </c>
      <c r="AW107" s="12" t="s">
        <v>31</v>
      </c>
      <c r="AX107" s="12" t="s">
        <v>70</v>
      </c>
      <c r="AY107" s="149" t="s">
        <v>182</v>
      </c>
    </row>
    <row r="108" spans="2:51" s="12" customFormat="1" ht="11.25">
      <c r="B108" s="147"/>
      <c r="D108" s="148" t="s">
        <v>194</v>
      </c>
      <c r="E108" s="149" t="s">
        <v>19</v>
      </c>
      <c r="F108" s="150" t="s">
        <v>222</v>
      </c>
      <c r="H108" s="151">
        <v>6</v>
      </c>
      <c r="I108" s="152"/>
      <c r="L108" s="147"/>
      <c r="M108" s="153"/>
      <c r="T108" s="154"/>
      <c r="AT108" s="149" t="s">
        <v>194</v>
      </c>
      <c r="AU108" s="149" t="s">
        <v>79</v>
      </c>
      <c r="AV108" s="12" t="s">
        <v>79</v>
      </c>
      <c r="AW108" s="12" t="s">
        <v>31</v>
      </c>
      <c r="AX108" s="12" t="s">
        <v>70</v>
      </c>
      <c r="AY108" s="149" t="s">
        <v>182</v>
      </c>
    </row>
    <row r="109" spans="2:51" s="13" customFormat="1" ht="11.25">
      <c r="B109" s="155"/>
      <c r="D109" s="148" t="s">
        <v>194</v>
      </c>
      <c r="E109" s="156" t="s">
        <v>4543</v>
      </c>
      <c r="F109" s="157" t="s">
        <v>199</v>
      </c>
      <c r="H109" s="158">
        <v>237.877</v>
      </c>
      <c r="I109" s="159"/>
      <c r="L109" s="155"/>
      <c r="M109" s="160"/>
      <c r="T109" s="161"/>
      <c r="AT109" s="156" t="s">
        <v>194</v>
      </c>
      <c r="AU109" s="156" t="s">
        <v>79</v>
      </c>
      <c r="AV109" s="13" t="s">
        <v>190</v>
      </c>
      <c r="AW109" s="13" t="s">
        <v>31</v>
      </c>
      <c r="AX109" s="13" t="s">
        <v>77</v>
      </c>
      <c r="AY109" s="156" t="s">
        <v>182</v>
      </c>
    </row>
    <row r="110" spans="2:65" s="1" customFormat="1" ht="62.65" customHeight="1">
      <c r="B110" s="31"/>
      <c r="C110" s="130" t="s">
        <v>190</v>
      </c>
      <c r="D110" s="130" t="s">
        <v>185</v>
      </c>
      <c r="E110" s="131" t="s">
        <v>4589</v>
      </c>
      <c r="F110" s="132" t="s">
        <v>4590</v>
      </c>
      <c r="G110" s="133" t="s">
        <v>188</v>
      </c>
      <c r="H110" s="134">
        <v>394.904</v>
      </c>
      <c r="I110" s="135"/>
      <c r="J110" s="136">
        <f>ROUND(I110*H110,2)</f>
        <v>0</v>
      </c>
      <c r="K110" s="132" t="s">
        <v>302</v>
      </c>
      <c r="L110" s="31"/>
      <c r="M110" s="137" t="s">
        <v>19</v>
      </c>
      <c r="N110" s="138" t="s">
        <v>41</v>
      </c>
      <c r="P110" s="139">
        <f>O110*H110</f>
        <v>0</v>
      </c>
      <c r="Q110" s="139">
        <v>0</v>
      </c>
      <c r="R110" s="139">
        <f>Q110*H110</f>
        <v>0</v>
      </c>
      <c r="S110" s="139">
        <v>0</v>
      </c>
      <c r="T110" s="140">
        <f>S110*H110</f>
        <v>0</v>
      </c>
      <c r="AR110" s="141" t="s">
        <v>190</v>
      </c>
      <c r="AT110" s="141" t="s">
        <v>185</v>
      </c>
      <c r="AU110" s="141" t="s">
        <v>79</v>
      </c>
      <c r="AY110" s="16" t="s">
        <v>182</v>
      </c>
      <c r="BE110" s="142">
        <f>IF(N110="základní",J110,0)</f>
        <v>0</v>
      </c>
      <c r="BF110" s="142">
        <f>IF(N110="snížená",J110,0)</f>
        <v>0</v>
      </c>
      <c r="BG110" s="142">
        <f>IF(N110="zákl. přenesená",J110,0)</f>
        <v>0</v>
      </c>
      <c r="BH110" s="142">
        <f>IF(N110="sníž. přenesená",J110,0)</f>
        <v>0</v>
      </c>
      <c r="BI110" s="142">
        <f>IF(N110="nulová",J110,0)</f>
        <v>0</v>
      </c>
      <c r="BJ110" s="16" t="s">
        <v>77</v>
      </c>
      <c r="BK110" s="142">
        <f>ROUND(I110*H110,2)</f>
        <v>0</v>
      </c>
      <c r="BL110" s="16" t="s">
        <v>190</v>
      </c>
      <c r="BM110" s="141" t="s">
        <v>4883</v>
      </c>
    </row>
    <row r="111" spans="2:47" s="1" customFormat="1" ht="11.25">
      <c r="B111" s="31"/>
      <c r="D111" s="143" t="s">
        <v>192</v>
      </c>
      <c r="F111" s="144" t="s">
        <v>4592</v>
      </c>
      <c r="I111" s="145"/>
      <c r="L111" s="31"/>
      <c r="M111" s="146"/>
      <c r="T111" s="52"/>
      <c r="AT111" s="16" t="s">
        <v>192</v>
      </c>
      <c r="AU111" s="16" t="s">
        <v>79</v>
      </c>
    </row>
    <row r="112" spans="2:51" s="12" customFormat="1" ht="11.25">
      <c r="B112" s="147"/>
      <c r="D112" s="148" t="s">
        <v>194</v>
      </c>
      <c r="E112" s="149" t="s">
        <v>19</v>
      </c>
      <c r="F112" s="150" t="s">
        <v>4593</v>
      </c>
      <c r="H112" s="151">
        <v>394.904</v>
      </c>
      <c r="I112" s="152"/>
      <c r="L112" s="147"/>
      <c r="M112" s="153"/>
      <c r="T112" s="154"/>
      <c r="AT112" s="149" t="s">
        <v>194</v>
      </c>
      <c r="AU112" s="149" t="s">
        <v>79</v>
      </c>
      <c r="AV112" s="12" t="s">
        <v>79</v>
      </c>
      <c r="AW112" s="12" t="s">
        <v>31</v>
      </c>
      <c r="AX112" s="12" t="s">
        <v>77</v>
      </c>
      <c r="AY112" s="149" t="s">
        <v>182</v>
      </c>
    </row>
    <row r="113" spans="2:65" s="1" customFormat="1" ht="62.65" customHeight="1">
      <c r="B113" s="31"/>
      <c r="C113" s="130" t="s">
        <v>217</v>
      </c>
      <c r="D113" s="130" t="s">
        <v>185</v>
      </c>
      <c r="E113" s="131" t="s">
        <v>964</v>
      </c>
      <c r="F113" s="132" t="s">
        <v>965</v>
      </c>
      <c r="G113" s="133" t="s">
        <v>188</v>
      </c>
      <c r="H113" s="134">
        <v>40.425</v>
      </c>
      <c r="I113" s="135"/>
      <c r="J113" s="136">
        <f>ROUND(I113*H113,2)</f>
        <v>0</v>
      </c>
      <c r="K113" s="132" t="s">
        <v>302</v>
      </c>
      <c r="L113" s="31"/>
      <c r="M113" s="137" t="s">
        <v>19</v>
      </c>
      <c r="N113" s="138" t="s">
        <v>41</v>
      </c>
      <c r="P113" s="139">
        <f>O113*H113</f>
        <v>0</v>
      </c>
      <c r="Q113" s="139">
        <v>0</v>
      </c>
      <c r="R113" s="139">
        <f>Q113*H113</f>
        <v>0</v>
      </c>
      <c r="S113" s="139">
        <v>0</v>
      </c>
      <c r="T113" s="140">
        <f>S113*H113</f>
        <v>0</v>
      </c>
      <c r="AR113" s="141" t="s">
        <v>190</v>
      </c>
      <c r="AT113" s="141" t="s">
        <v>185</v>
      </c>
      <c r="AU113" s="141" t="s">
        <v>79</v>
      </c>
      <c r="AY113" s="16" t="s">
        <v>182</v>
      </c>
      <c r="BE113" s="142">
        <f>IF(N113="základní",J113,0)</f>
        <v>0</v>
      </c>
      <c r="BF113" s="142">
        <f>IF(N113="snížená",J113,0)</f>
        <v>0</v>
      </c>
      <c r="BG113" s="142">
        <f>IF(N113="zákl. přenesená",J113,0)</f>
        <v>0</v>
      </c>
      <c r="BH113" s="142">
        <f>IF(N113="sníž. přenesená",J113,0)</f>
        <v>0</v>
      </c>
      <c r="BI113" s="142">
        <f>IF(N113="nulová",J113,0)</f>
        <v>0</v>
      </c>
      <c r="BJ113" s="16" t="s">
        <v>77</v>
      </c>
      <c r="BK113" s="142">
        <f>ROUND(I113*H113,2)</f>
        <v>0</v>
      </c>
      <c r="BL113" s="16" t="s">
        <v>190</v>
      </c>
      <c r="BM113" s="141" t="s">
        <v>4884</v>
      </c>
    </row>
    <row r="114" spans="2:47" s="1" customFormat="1" ht="11.25">
      <c r="B114" s="31"/>
      <c r="D114" s="143" t="s">
        <v>192</v>
      </c>
      <c r="F114" s="144" t="s">
        <v>4595</v>
      </c>
      <c r="I114" s="145"/>
      <c r="L114" s="31"/>
      <c r="M114" s="146"/>
      <c r="T114" s="52"/>
      <c r="AT114" s="16" t="s">
        <v>192</v>
      </c>
      <c r="AU114" s="16" t="s">
        <v>79</v>
      </c>
    </row>
    <row r="115" spans="2:51" s="12" customFormat="1" ht="11.25">
      <c r="B115" s="147"/>
      <c r="D115" s="148" t="s">
        <v>194</v>
      </c>
      <c r="E115" s="149" t="s">
        <v>19</v>
      </c>
      <c r="F115" s="150" t="s">
        <v>4796</v>
      </c>
      <c r="H115" s="151">
        <v>40.425</v>
      </c>
      <c r="I115" s="152"/>
      <c r="L115" s="147"/>
      <c r="M115" s="153"/>
      <c r="T115" s="154"/>
      <c r="AT115" s="149" t="s">
        <v>194</v>
      </c>
      <c r="AU115" s="149" t="s">
        <v>79</v>
      </c>
      <c r="AV115" s="12" t="s">
        <v>79</v>
      </c>
      <c r="AW115" s="12" t="s">
        <v>31</v>
      </c>
      <c r="AX115" s="12" t="s">
        <v>77</v>
      </c>
      <c r="AY115" s="149" t="s">
        <v>182</v>
      </c>
    </row>
    <row r="116" spans="2:65" s="1" customFormat="1" ht="44.25" customHeight="1">
      <c r="B116" s="31"/>
      <c r="C116" s="130" t="s">
        <v>222</v>
      </c>
      <c r="D116" s="130" t="s">
        <v>185</v>
      </c>
      <c r="E116" s="131" t="s">
        <v>4597</v>
      </c>
      <c r="F116" s="132" t="s">
        <v>4598</v>
      </c>
      <c r="G116" s="133" t="s">
        <v>188</v>
      </c>
      <c r="H116" s="134">
        <v>632.781</v>
      </c>
      <c r="I116" s="135"/>
      <c r="J116" s="136">
        <f>ROUND(I116*H116,2)</f>
        <v>0</v>
      </c>
      <c r="K116" s="132" t="s">
        <v>302</v>
      </c>
      <c r="L116" s="31"/>
      <c r="M116" s="137" t="s">
        <v>19</v>
      </c>
      <c r="N116" s="138" t="s">
        <v>41</v>
      </c>
      <c r="P116" s="139">
        <f>O116*H116</f>
        <v>0</v>
      </c>
      <c r="Q116" s="139">
        <v>0</v>
      </c>
      <c r="R116" s="139">
        <f>Q116*H116</f>
        <v>0</v>
      </c>
      <c r="S116" s="139">
        <v>0</v>
      </c>
      <c r="T116" s="140">
        <f>S116*H116</f>
        <v>0</v>
      </c>
      <c r="AR116" s="141" t="s">
        <v>190</v>
      </c>
      <c r="AT116" s="141" t="s">
        <v>185</v>
      </c>
      <c r="AU116" s="141" t="s">
        <v>79</v>
      </c>
      <c r="AY116" s="16" t="s">
        <v>182</v>
      </c>
      <c r="BE116" s="142">
        <f>IF(N116="základní",J116,0)</f>
        <v>0</v>
      </c>
      <c r="BF116" s="142">
        <f>IF(N116="snížená",J116,0)</f>
        <v>0</v>
      </c>
      <c r="BG116" s="142">
        <f>IF(N116="zákl. přenesená",J116,0)</f>
        <v>0</v>
      </c>
      <c r="BH116" s="142">
        <f>IF(N116="sníž. přenesená",J116,0)</f>
        <v>0</v>
      </c>
      <c r="BI116" s="142">
        <f>IF(N116="nulová",J116,0)</f>
        <v>0</v>
      </c>
      <c r="BJ116" s="16" t="s">
        <v>77</v>
      </c>
      <c r="BK116" s="142">
        <f>ROUND(I116*H116,2)</f>
        <v>0</v>
      </c>
      <c r="BL116" s="16" t="s">
        <v>190</v>
      </c>
      <c r="BM116" s="141" t="s">
        <v>4885</v>
      </c>
    </row>
    <row r="117" spans="2:47" s="1" customFormat="1" ht="11.25">
      <c r="B117" s="31"/>
      <c r="D117" s="143" t="s">
        <v>192</v>
      </c>
      <c r="F117" s="144" t="s">
        <v>4600</v>
      </c>
      <c r="I117" s="145"/>
      <c r="L117" s="31"/>
      <c r="M117" s="146"/>
      <c r="T117" s="52"/>
      <c r="AT117" s="16" t="s">
        <v>192</v>
      </c>
      <c r="AU117" s="16" t="s">
        <v>79</v>
      </c>
    </row>
    <row r="118" spans="2:51" s="12" customFormat="1" ht="11.25">
      <c r="B118" s="147"/>
      <c r="D118" s="148" t="s">
        <v>194</v>
      </c>
      <c r="E118" s="149" t="s">
        <v>19</v>
      </c>
      <c r="F118" s="150" t="s">
        <v>4798</v>
      </c>
      <c r="H118" s="151">
        <v>632.781</v>
      </c>
      <c r="I118" s="152"/>
      <c r="L118" s="147"/>
      <c r="M118" s="153"/>
      <c r="T118" s="154"/>
      <c r="AT118" s="149" t="s">
        <v>194</v>
      </c>
      <c r="AU118" s="149" t="s">
        <v>79</v>
      </c>
      <c r="AV118" s="12" t="s">
        <v>79</v>
      </c>
      <c r="AW118" s="12" t="s">
        <v>31</v>
      </c>
      <c r="AX118" s="12" t="s">
        <v>77</v>
      </c>
      <c r="AY118" s="149" t="s">
        <v>182</v>
      </c>
    </row>
    <row r="119" spans="2:65" s="1" customFormat="1" ht="44.25" customHeight="1">
      <c r="B119" s="31"/>
      <c r="C119" s="130" t="s">
        <v>228</v>
      </c>
      <c r="D119" s="130" t="s">
        <v>185</v>
      </c>
      <c r="E119" s="131" t="s">
        <v>972</v>
      </c>
      <c r="F119" s="132" t="s">
        <v>743</v>
      </c>
      <c r="G119" s="133" t="s">
        <v>202</v>
      </c>
      <c r="H119" s="134">
        <v>72.765</v>
      </c>
      <c r="I119" s="135"/>
      <c r="J119" s="136">
        <f>ROUND(I119*H119,2)</f>
        <v>0</v>
      </c>
      <c r="K119" s="132" t="s">
        <v>302</v>
      </c>
      <c r="L119" s="31"/>
      <c r="M119" s="137" t="s">
        <v>19</v>
      </c>
      <c r="N119" s="138" t="s">
        <v>41</v>
      </c>
      <c r="P119" s="139">
        <f>O119*H119</f>
        <v>0</v>
      </c>
      <c r="Q119" s="139">
        <v>0</v>
      </c>
      <c r="R119" s="139">
        <f>Q119*H119</f>
        <v>0</v>
      </c>
      <c r="S119" s="139">
        <v>0</v>
      </c>
      <c r="T119" s="140">
        <f>S119*H119</f>
        <v>0</v>
      </c>
      <c r="AR119" s="141" t="s">
        <v>190</v>
      </c>
      <c r="AT119" s="141" t="s">
        <v>185</v>
      </c>
      <c r="AU119" s="141" t="s">
        <v>79</v>
      </c>
      <c r="AY119" s="16" t="s">
        <v>182</v>
      </c>
      <c r="BE119" s="142">
        <f>IF(N119="základní",J119,0)</f>
        <v>0</v>
      </c>
      <c r="BF119" s="142">
        <f>IF(N119="snížená",J119,0)</f>
        <v>0</v>
      </c>
      <c r="BG119" s="142">
        <f>IF(N119="zákl. přenesená",J119,0)</f>
        <v>0</v>
      </c>
      <c r="BH119" s="142">
        <f>IF(N119="sníž. přenesená",J119,0)</f>
        <v>0</v>
      </c>
      <c r="BI119" s="142">
        <f>IF(N119="nulová",J119,0)</f>
        <v>0</v>
      </c>
      <c r="BJ119" s="16" t="s">
        <v>77</v>
      </c>
      <c r="BK119" s="142">
        <f>ROUND(I119*H119,2)</f>
        <v>0</v>
      </c>
      <c r="BL119" s="16" t="s">
        <v>190</v>
      </c>
      <c r="BM119" s="141" t="s">
        <v>4886</v>
      </c>
    </row>
    <row r="120" spans="2:47" s="1" customFormat="1" ht="11.25">
      <c r="B120" s="31"/>
      <c r="D120" s="143" t="s">
        <v>192</v>
      </c>
      <c r="F120" s="144" t="s">
        <v>4603</v>
      </c>
      <c r="I120" s="145"/>
      <c r="L120" s="31"/>
      <c r="M120" s="146"/>
      <c r="T120" s="52"/>
      <c r="AT120" s="16" t="s">
        <v>192</v>
      </c>
      <c r="AU120" s="16" t="s">
        <v>79</v>
      </c>
    </row>
    <row r="121" spans="2:51" s="12" customFormat="1" ht="11.25">
      <c r="B121" s="147"/>
      <c r="D121" s="148" t="s">
        <v>194</v>
      </c>
      <c r="E121" s="149" t="s">
        <v>19</v>
      </c>
      <c r="F121" s="150" t="s">
        <v>4800</v>
      </c>
      <c r="H121" s="151">
        <v>72.765</v>
      </c>
      <c r="I121" s="152"/>
      <c r="L121" s="147"/>
      <c r="M121" s="153"/>
      <c r="T121" s="154"/>
      <c r="AT121" s="149" t="s">
        <v>194</v>
      </c>
      <c r="AU121" s="149" t="s">
        <v>79</v>
      </c>
      <c r="AV121" s="12" t="s">
        <v>79</v>
      </c>
      <c r="AW121" s="12" t="s">
        <v>31</v>
      </c>
      <c r="AX121" s="12" t="s">
        <v>77</v>
      </c>
      <c r="AY121" s="149" t="s">
        <v>182</v>
      </c>
    </row>
    <row r="122" spans="2:65" s="1" customFormat="1" ht="37.9" customHeight="1">
      <c r="B122" s="31"/>
      <c r="C122" s="130" t="s">
        <v>233</v>
      </c>
      <c r="D122" s="130" t="s">
        <v>185</v>
      </c>
      <c r="E122" s="131" t="s">
        <v>975</v>
      </c>
      <c r="F122" s="132" t="s">
        <v>976</v>
      </c>
      <c r="G122" s="133" t="s">
        <v>188</v>
      </c>
      <c r="H122" s="134">
        <v>40.425</v>
      </c>
      <c r="I122" s="135"/>
      <c r="J122" s="136">
        <f>ROUND(I122*H122,2)</f>
        <v>0</v>
      </c>
      <c r="K122" s="132" t="s">
        <v>302</v>
      </c>
      <c r="L122" s="31"/>
      <c r="M122" s="137" t="s">
        <v>19</v>
      </c>
      <c r="N122" s="138" t="s">
        <v>41</v>
      </c>
      <c r="P122" s="139">
        <f>O122*H122</f>
        <v>0</v>
      </c>
      <c r="Q122" s="139">
        <v>0</v>
      </c>
      <c r="R122" s="139">
        <f>Q122*H122</f>
        <v>0</v>
      </c>
      <c r="S122" s="139">
        <v>0</v>
      </c>
      <c r="T122" s="140">
        <f>S122*H122</f>
        <v>0</v>
      </c>
      <c r="AR122" s="141" t="s">
        <v>190</v>
      </c>
      <c r="AT122" s="141" t="s">
        <v>185</v>
      </c>
      <c r="AU122" s="141" t="s">
        <v>79</v>
      </c>
      <c r="AY122" s="16" t="s">
        <v>182</v>
      </c>
      <c r="BE122" s="142">
        <f>IF(N122="základní",J122,0)</f>
        <v>0</v>
      </c>
      <c r="BF122" s="142">
        <f>IF(N122="snížená",J122,0)</f>
        <v>0</v>
      </c>
      <c r="BG122" s="142">
        <f>IF(N122="zákl. přenesená",J122,0)</f>
        <v>0</v>
      </c>
      <c r="BH122" s="142">
        <f>IF(N122="sníž. přenesená",J122,0)</f>
        <v>0</v>
      </c>
      <c r="BI122" s="142">
        <f>IF(N122="nulová",J122,0)</f>
        <v>0</v>
      </c>
      <c r="BJ122" s="16" t="s">
        <v>77</v>
      </c>
      <c r="BK122" s="142">
        <f>ROUND(I122*H122,2)</f>
        <v>0</v>
      </c>
      <c r="BL122" s="16" t="s">
        <v>190</v>
      </c>
      <c r="BM122" s="141" t="s">
        <v>4887</v>
      </c>
    </row>
    <row r="123" spans="2:47" s="1" customFormat="1" ht="11.25">
      <c r="B123" s="31"/>
      <c r="D123" s="143" t="s">
        <v>192</v>
      </c>
      <c r="F123" s="144" t="s">
        <v>4606</v>
      </c>
      <c r="I123" s="145"/>
      <c r="L123" s="31"/>
      <c r="M123" s="146"/>
      <c r="T123" s="52"/>
      <c r="AT123" s="16" t="s">
        <v>192</v>
      </c>
      <c r="AU123" s="16" t="s">
        <v>79</v>
      </c>
    </row>
    <row r="124" spans="2:51" s="12" customFormat="1" ht="11.25">
      <c r="B124" s="147"/>
      <c r="D124" s="148" t="s">
        <v>194</v>
      </c>
      <c r="E124" s="149" t="s">
        <v>19</v>
      </c>
      <c r="F124" s="150" t="s">
        <v>4796</v>
      </c>
      <c r="H124" s="151">
        <v>40.425</v>
      </c>
      <c r="I124" s="152"/>
      <c r="L124" s="147"/>
      <c r="M124" s="153"/>
      <c r="T124" s="154"/>
      <c r="AT124" s="149" t="s">
        <v>194</v>
      </c>
      <c r="AU124" s="149" t="s">
        <v>79</v>
      </c>
      <c r="AV124" s="12" t="s">
        <v>79</v>
      </c>
      <c r="AW124" s="12" t="s">
        <v>31</v>
      </c>
      <c r="AX124" s="12" t="s">
        <v>77</v>
      </c>
      <c r="AY124" s="149" t="s">
        <v>182</v>
      </c>
    </row>
    <row r="125" spans="2:65" s="1" customFormat="1" ht="44.25" customHeight="1">
      <c r="B125" s="31"/>
      <c r="C125" s="130" t="s">
        <v>183</v>
      </c>
      <c r="D125" s="130" t="s">
        <v>185</v>
      </c>
      <c r="E125" s="131" t="s">
        <v>1510</v>
      </c>
      <c r="F125" s="132" t="s">
        <v>1511</v>
      </c>
      <c r="G125" s="133" t="s">
        <v>188</v>
      </c>
      <c r="H125" s="134">
        <v>197.452</v>
      </c>
      <c r="I125" s="135"/>
      <c r="J125" s="136">
        <f>ROUND(I125*H125,2)</f>
        <v>0</v>
      </c>
      <c r="K125" s="132" t="s">
        <v>302</v>
      </c>
      <c r="L125" s="31"/>
      <c r="M125" s="137" t="s">
        <v>19</v>
      </c>
      <c r="N125" s="138" t="s">
        <v>41</v>
      </c>
      <c r="P125" s="139">
        <f>O125*H125</f>
        <v>0</v>
      </c>
      <c r="Q125" s="139">
        <v>0</v>
      </c>
      <c r="R125" s="139">
        <f>Q125*H125</f>
        <v>0</v>
      </c>
      <c r="S125" s="139">
        <v>0</v>
      </c>
      <c r="T125" s="140">
        <f>S125*H125</f>
        <v>0</v>
      </c>
      <c r="AR125" s="141" t="s">
        <v>190</v>
      </c>
      <c r="AT125" s="141" t="s">
        <v>185</v>
      </c>
      <c r="AU125" s="141" t="s">
        <v>79</v>
      </c>
      <c r="AY125" s="16" t="s">
        <v>182</v>
      </c>
      <c r="BE125" s="142">
        <f>IF(N125="základní",J125,0)</f>
        <v>0</v>
      </c>
      <c r="BF125" s="142">
        <f>IF(N125="snížená",J125,0)</f>
        <v>0</v>
      </c>
      <c r="BG125" s="142">
        <f>IF(N125="zákl. přenesená",J125,0)</f>
        <v>0</v>
      </c>
      <c r="BH125" s="142">
        <f>IF(N125="sníž. přenesená",J125,0)</f>
        <v>0</v>
      </c>
      <c r="BI125" s="142">
        <f>IF(N125="nulová",J125,0)</f>
        <v>0</v>
      </c>
      <c r="BJ125" s="16" t="s">
        <v>77</v>
      </c>
      <c r="BK125" s="142">
        <f>ROUND(I125*H125,2)</f>
        <v>0</v>
      </c>
      <c r="BL125" s="16" t="s">
        <v>190</v>
      </c>
      <c r="BM125" s="141" t="s">
        <v>4888</v>
      </c>
    </row>
    <row r="126" spans="2:47" s="1" customFormat="1" ht="11.25">
      <c r="B126" s="31"/>
      <c r="D126" s="143" t="s">
        <v>192</v>
      </c>
      <c r="F126" s="144" t="s">
        <v>4608</v>
      </c>
      <c r="I126" s="145"/>
      <c r="L126" s="31"/>
      <c r="M126" s="146"/>
      <c r="T126" s="52"/>
      <c r="AT126" s="16" t="s">
        <v>192</v>
      </c>
      <c r="AU126" s="16" t="s">
        <v>79</v>
      </c>
    </row>
    <row r="127" spans="2:51" s="12" customFormat="1" ht="11.25">
      <c r="B127" s="147"/>
      <c r="D127" s="148" t="s">
        <v>194</v>
      </c>
      <c r="E127" s="149" t="s">
        <v>19</v>
      </c>
      <c r="F127" s="150" t="s">
        <v>4889</v>
      </c>
      <c r="H127" s="151">
        <v>197.452</v>
      </c>
      <c r="I127" s="152"/>
      <c r="L127" s="147"/>
      <c r="M127" s="153"/>
      <c r="T127" s="154"/>
      <c r="AT127" s="149" t="s">
        <v>194</v>
      </c>
      <c r="AU127" s="149" t="s">
        <v>79</v>
      </c>
      <c r="AV127" s="12" t="s">
        <v>79</v>
      </c>
      <c r="AW127" s="12" t="s">
        <v>31</v>
      </c>
      <c r="AX127" s="12" t="s">
        <v>70</v>
      </c>
      <c r="AY127" s="149" t="s">
        <v>182</v>
      </c>
    </row>
    <row r="128" spans="2:51" s="13" customFormat="1" ht="11.25">
      <c r="B128" s="155"/>
      <c r="D128" s="148" t="s">
        <v>194</v>
      </c>
      <c r="E128" s="156" t="s">
        <v>4549</v>
      </c>
      <c r="F128" s="157" t="s">
        <v>199</v>
      </c>
      <c r="H128" s="158">
        <v>197.452</v>
      </c>
      <c r="I128" s="159"/>
      <c r="L128" s="155"/>
      <c r="M128" s="160"/>
      <c r="T128" s="161"/>
      <c r="AT128" s="156" t="s">
        <v>194</v>
      </c>
      <c r="AU128" s="156" t="s">
        <v>79</v>
      </c>
      <c r="AV128" s="13" t="s">
        <v>190</v>
      </c>
      <c r="AW128" s="13" t="s">
        <v>31</v>
      </c>
      <c r="AX128" s="13" t="s">
        <v>77</v>
      </c>
      <c r="AY128" s="156" t="s">
        <v>182</v>
      </c>
    </row>
    <row r="129" spans="2:65" s="1" customFormat="1" ht="62.65" customHeight="1">
      <c r="B129" s="31"/>
      <c r="C129" s="130" t="s">
        <v>306</v>
      </c>
      <c r="D129" s="130" t="s">
        <v>185</v>
      </c>
      <c r="E129" s="131" t="s">
        <v>1514</v>
      </c>
      <c r="F129" s="132" t="s">
        <v>4610</v>
      </c>
      <c r="G129" s="133" t="s">
        <v>188</v>
      </c>
      <c r="H129" s="134">
        <v>26.95</v>
      </c>
      <c r="I129" s="135"/>
      <c r="J129" s="136">
        <f>ROUND(I129*H129,2)</f>
        <v>0</v>
      </c>
      <c r="K129" s="132" t="s">
        <v>1516</v>
      </c>
      <c r="L129" s="31"/>
      <c r="M129" s="137" t="s">
        <v>19</v>
      </c>
      <c r="N129" s="138" t="s">
        <v>41</v>
      </c>
      <c r="P129" s="139">
        <f>O129*H129</f>
        <v>0</v>
      </c>
      <c r="Q129" s="139">
        <v>0</v>
      </c>
      <c r="R129" s="139">
        <f>Q129*H129</f>
        <v>0</v>
      </c>
      <c r="S129" s="139">
        <v>0</v>
      </c>
      <c r="T129" s="140">
        <f>S129*H129</f>
        <v>0</v>
      </c>
      <c r="AR129" s="141" t="s">
        <v>190</v>
      </c>
      <c r="AT129" s="141" t="s">
        <v>185</v>
      </c>
      <c r="AU129" s="141" t="s">
        <v>79</v>
      </c>
      <c r="AY129" s="16" t="s">
        <v>182</v>
      </c>
      <c r="BE129" s="142">
        <f>IF(N129="základní",J129,0)</f>
        <v>0</v>
      </c>
      <c r="BF129" s="142">
        <f>IF(N129="snížená",J129,0)</f>
        <v>0</v>
      </c>
      <c r="BG129" s="142">
        <f>IF(N129="zákl. přenesená",J129,0)</f>
        <v>0</v>
      </c>
      <c r="BH129" s="142">
        <f>IF(N129="sníž. přenesená",J129,0)</f>
        <v>0</v>
      </c>
      <c r="BI129" s="142">
        <f>IF(N129="nulová",J129,0)</f>
        <v>0</v>
      </c>
      <c r="BJ129" s="16" t="s">
        <v>77</v>
      </c>
      <c r="BK129" s="142">
        <f>ROUND(I129*H129,2)</f>
        <v>0</v>
      </c>
      <c r="BL129" s="16" t="s">
        <v>190</v>
      </c>
      <c r="BM129" s="141" t="s">
        <v>4890</v>
      </c>
    </row>
    <row r="130" spans="2:51" s="12" customFormat="1" ht="11.25">
      <c r="B130" s="147"/>
      <c r="D130" s="148" t="s">
        <v>194</v>
      </c>
      <c r="E130" s="149" t="s">
        <v>19</v>
      </c>
      <c r="F130" s="150" t="s">
        <v>4891</v>
      </c>
      <c r="H130" s="151">
        <v>26.95</v>
      </c>
      <c r="I130" s="152"/>
      <c r="L130" s="147"/>
      <c r="M130" s="153"/>
      <c r="T130" s="154"/>
      <c r="AT130" s="149" t="s">
        <v>194</v>
      </c>
      <c r="AU130" s="149" t="s">
        <v>79</v>
      </c>
      <c r="AV130" s="12" t="s">
        <v>79</v>
      </c>
      <c r="AW130" s="12" t="s">
        <v>31</v>
      </c>
      <c r="AX130" s="12" t="s">
        <v>70</v>
      </c>
      <c r="AY130" s="149" t="s">
        <v>182</v>
      </c>
    </row>
    <row r="131" spans="2:51" s="13" customFormat="1" ht="11.25">
      <c r="B131" s="155"/>
      <c r="D131" s="148" t="s">
        <v>194</v>
      </c>
      <c r="E131" s="156" t="s">
        <v>4537</v>
      </c>
      <c r="F131" s="157" t="s">
        <v>199</v>
      </c>
      <c r="H131" s="158">
        <v>26.95</v>
      </c>
      <c r="I131" s="159"/>
      <c r="L131" s="155"/>
      <c r="M131" s="160"/>
      <c r="T131" s="161"/>
      <c r="AT131" s="156" t="s">
        <v>194</v>
      </c>
      <c r="AU131" s="156" t="s">
        <v>79</v>
      </c>
      <c r="AV131" s="13" t="s">
        <v>190</v>
      </c>
      <c r="AW131" s="13" t="s">
        <v>31</v>
      </c>
      <c r="AX131" s="13" t="s">
        <v>77</v>
      </c>
      <c r="AY131" s="156" t="s">
        <v>182</v>
      </c>
    </row>
    <row r="132" spans="2:65" s="1" customFormat="1" ht="16.5" customHeight="1">
      <c r="B132" s="31"/>
      <c r="C132" s="165" t="s">
        <v>311</v>
      </c>
      <c r="D132" s="165" t="s">
        <v>277</v>
      </c>
      <c r="E132" s="166" t="s">
        <v>4613</v>
      </c>
      <c r="F132" s="167" t="s">
        <v>4614</v>
      </c>
      <c r="G132" s="168" t="s">
        <v>202</v>
      </c>
      <c r="H132" s="169">
        <v>39.078</v>
      </c>
      <c r="I132" s="170"/>
      <c r="J132" s="171">
        <f>ROUND(I132*H132,2)</f>
        <v>0</v>
      </c>
      <c r="K132" s="167" t="s">
        <v>302</v>
      </c>
      <c r="L132" s="172"/>
      <c r="M132" s="173" t="s">
        <v>19</v>
      </c>
      <c r="N132" s="174" t="s">
        <v>41</v>
      </c>
      <c r="P132" s="139">
        <f>O132*H132</f>
        <v>0</v>
      </c>
      <c r="Q132" s="139">
        <v>1</v>
      </c>
      <c r="R132" s="139">
        <f>Q132*H132</f>
        <v>39.078</v>
      </c>
      <c r="S132" s="139">
        <v>0</v>
      </c>
      <c r="T132" s="140">
        <f>S132*H132</f>
        <v>0</v>
      </c>
      <c r="AR132" s="141" t="s">
        <v>233</v>
      </c>
      <c r="AT132" s="141" t="s">
        <v>277</v>
      </c>
      <c r="AU132" s="141" t="s">
        <v>79</v>
      </c>
      <c r="AY132" s="16" t="s">
        <v>182</v>
      </c>
      <c r="BE132" s="142">
        <f>IF(N132="základní",J132,0)</f>
        <v>0</v>
      </c>
      <c r="BF132" s="142">
        <f>IF(N132="snížená",J132,0)</f>
        <v>0</v>
      </c>
      <c r="BG132" s="142">
        <f>IF(N132="zákl. přenesená",J132,0)</f>
        <v>0</v>
      </c>
      <c r="BH132" s="142">
        <f>IF(N132="sníž. přenesená",J132,0)</f>
        <v>0</v>
      </c>
      <c r="BI132" s="142">
        <f>IF(N132="nulová",J132,0)</f>
        <v>0</v>
      </c>
      <c r="BJ132" s="16" t="s">
        <v>77</v>
      </c>
      <c r="BK132" s="142">
        <f>ROUND(I132*H132,2)</f>
        <v>0</v>
      </c>
      <c r="BL132" s="16" t="s">
        <v>190</v>
      </c>
      <c r="BM132" s="141" t="s">
        <v>4892</v>
      </c>
    </row>
    <row r="133" spans="2:51" s="12" customFormat="1" ht="11.25">
      <c r="B133" s="147"/>
      <c r="D133" s="148" t="s">
        <v>194</v>
      </c>
      <c r="F133" s="150" t="s">
        <v>4893</v>
      </c>
      <c r="H133" s="151">
        <v>39.078</v>
      </c>
      <c r="I133" s="152"/>
      <c r="L133" s="147"/>
      <c r="M133" s="153"/>
      <c r="T133" s="154"/>
      <c r="AT133" s="149" t="s">
        <v>194</v>
      </c>
      <c r="AU133" s="149" t="s">
        <v>79</v>
      </c>
      <c r="AV133" s="12" t="s">
        <v>79</v>
      </c>
      <c r="AW133" s="12" t="s">
        <v>4</v>
      </c>
      <c r="AX133" s="12" t="s">
        <v>77</v>
      </c>
      <c r="AY133" s="149" t="s">
        <v>182</v>
      </c>
    </row>
    <row r="134" spans="2:63" s="11" customFormat="1" ht="22.9" customHeight="1">
      <c r="B134" s="118"/>
      <c r="D134" s="119" t="s">
        <v>69</v>
      </c>
      <c r="E134" s="128" t="s">
        <v>217</v>
      </c>
      <c r="F134" s="128" t="s">
        <v>1523</v>
      </c>
      <c r="I134" s="121"/>
      <c r="J134" s="129">
        <f>BK134</f>
        <v>0</v>
      </c>
      <c r="L134" s="118"/>
      <c r="M134" s="123"/>
      <c r="P134" s="124">
        <f>SUM(P135:P139)</f>
        <v>0</v>
      </c>
      <c r="R134" s="124">
        <f>SUM(R135:R139)</f>
        <v>78.99265000000001</v>
      </c>
      <c r="T134" s="125">
        <f>SUM(T135:T139)</f>
        <v>0</v>
      </c>
      <c r="AR134" s="119" t="s">
        <v>77</v>
      </c>
      <c r="AT134" s="126" t="s">
        <v>69</v>
      </c>
      <c r="AU134" s="126" t="s">
        <v>77</v>
      </c>
      <c r="AY134" s="119" t="s">
        <v>182</v>
      </c>
      <c r="BK134" s="127">
        <f>SUM(BK135:BK139)</f>
        <v>0</v>
      </c>
    </row>
    <row r="135" spans="2:65" s="1" customFormat="1" ht="24.2" customHeight="1">
      <c r="B135" s="31"/>
      <c r="C135" s="130" t="s">
        <v>317</v>
      </c>
      <c r="D135" s="130" t="s">
        <v>185</v>
      </c>
      <c r="E135" s="131" t="s">
        <v>4624</v>
      </c>
      <c r="F135" s="132" t="s">
        <v>4625</v>
      </c>
      <c r="G135" s="133" t="s">
        <v>207</v>
      </c>
      <c r="H135" s="134">
        <v>113</v>
      </c>
      <c r="I135" s="135"/>
      <c r="J135" s="136">
        <f>ROUND(I135*H135,2)</f>
        <v>0</v>
      </c>
      <c r="K135" s="132" t="s">
        <v>1516</v>
      </c>
      <c r="L135" s="31"/>
      <c r="M135" s="137" t="s">
        <v>19</v>
      </c>
      <c r="N135" s="138" t="s">
        <v>41</v>
      </c>
      <c r="P135" s="139">
        <f>O135*H135</f>
        <v>0</v>
      </c>
      <c r="Q135" s="139">
        <v>0.378</v>
      </c>
      <c r="R135" s="139">
        <f>Q135*H135</f>
        <v>42.714</v>
      </c>
      <c r="S135" s="139">
        <v>0</v>
      </c>
      <c r="T135" s="140">
        <f>S135*H135</f>
        <v>0</v>
      </c>
      <c r="AR135" s="141" t="s">
        <v>190</v>
      </c>
      <c r="AT135" s="141" t="s">
        <v>185</v>
      </c>
      <c r="AU135" s="141" t="s">
        <v>79</v>
      </c>
      <c r="AY135" s="16" t="s">
        <v>182</v>
      </c>
      <c r="BE135" s="142">
        <f>IF(N135="základní",J135,0)</f>
        <v>0</v>
      </c>
      <c r="BF135" s="142">
        <f>IF(N135="snížená",J135,0)</f>
        <v>0</v>
      </c>
      <c r="BG135" s="142">
        <f>IF(N135="zákl. přenesená",J135,0)</f>
        <v>0</v>
      </c>
      <c r="BH135" s="142">
        <f>IF(N135="sníž. přenesená",J135,0)</f>
        <v>0</v>
      </c>
      <c r="BI135" s="142">
        <f>IF(N135="nulová",J135,0)</f>
        <v>0</v>
      </c>
      <c r="BJ135" s="16" t="s">
        <v>77</v>
      </c>
      <c r="BK135" s="142">
        <f>ROUND(I135*H135,2)</f>
        <v>0</v>
      </c>
      <c r="BL135" s="16" t="s">
        <v>190</v>
      </c>
      <c r="BM135" s="141" t="s">
        <v>4894</v>
      </c>
    </row>
    <row r="136" spans="2:65" s="1" customFormat="1" ht="49.15" customHeight="1">
      <c r="B136" s="31"/>
      <c r="C136" s="130" t="s">
        <v>324</v>
      </c>
      <c r="D136" s="130" t="s">
        <v>185</v>
      </c>
      <c r="E136" s="131" t="s">
        <v>4627</v>
      </c>
      <c r="F136" s="132" t="s">
        <v>4628</v>
      </c>
      <c r="G136" s="133" t="s">
        <v>207</v>
      </c>
      <c r="H136" s="134">
        <v>113</v>
      </c>
      <c r="I136" s="135"/>
      <c r="J136" s="136">
        <f>ROUND(I136*H136,2)</f>
        <v>0</v>
      </c>
      <c r="K136" s="132" t="s">
        <v>1516</v>
      </c>
      <c r="L136" s="31"/>
      <c r="M136" s="137" t="s">
        <v>19</v>
      </c>
      <c r="N136" s="138" t="s">
        <v>41</v>
      </c>
      <c r="P136" s="139">
        <f>O136*H136</f>
        <v>0</v>
      </c>
      <c r="Q136" s="139">
        <v>0.211</v>
      </c>
      <c r="R136" s="139">
        <f>Q136*H136</f>
        <v>23.843</v>
      </c>
      <c r="S136" s="139">
        <v>0</v>
      </c>
      <c r="T136" s="140">
        <f>S136*H136</f>
        <v>0</v>
      </c>
      <c r="AR136" s="141" t="s">
        <v>190</v>
      </c>
      <c r="AT136" s="141" t="s">
        <v>185</v>
      </c>
      <c r="AU136" s="141" t="s">
        <v>79</v>
      </c>
      <c r="AY136" s="16" t="s">
        <v>182</v>
      </c>
      <c r="BE136" s="142">
        <f>IF(N136="základní",J136,0)</f>
        <v>0</v>
      </c>
      <c r="BF136" s="142">
        <f>IF(N136="snížená",J136,0)</f>
        <v>0</v>
      </c>
      <c r="BG136" s="142">
        <f>IF(N136="zákl. přenesená",J136,0)</f>
        <v>0</v>
      </c>
      <c r="BH136" s="142">
        <f>IF(N136="sníž. přenesená",J136,0)</f>
        <v>0</v>
      </c>
      <c r="BI136" s="142">
        <f>IF(N136="nulová",J136,0)</f>
        <v>0</v>
      </c>
      <c r="BJ136" s="16" t="s">
        <v>77</v>
      </c>
      <c r="BK136" s="142">
        <f>ROUND(I136*H136,2)</f>
        <v>0</v>
      </c>
      <c r="BL136" s="16" t="s">
        <v>190</v>
      </c>
      <c r="BM136" s="141" t="s">
        <v>4895</v>
      </c>
    </row>
    <row r="137" spans="2:65" s="1" customFormat="1" ht="24.2" customHeight="1">
      <c r="B137" s="31"/>
      <c r="C137" s="130" t="s">
        <v>333</v>
      </c>
      <c r="D137" s="130" t="s">
        <v>185</v>
      </c>
      <c r="E137" s="131" t="s">
        <v>4630</v>
      </c>
      <c r="F137" s="132" t="s">
        <v>4631</v>
      </c>
      <c r="G137" s="133" t="s">
        <v>207</v>
      </c>
      <c r="H137" s="134">
        <v>113</v>
      </c>
      <c r="I137" s="135"/>
      <c r="J137" s="136">
        <f>ROUND(I137*H137,2)</f>
        <v>0</v>
      </c>
      <c r="K137" s="132" t="s">
        <v>1516</v>
      </c>
      <c r="L137" s="31"/>
      <c r="M137" s="137" t="s">
        <v>19</v>
      </c>
      <c r="N137" s="138" t="s">
        <v>41</v>
      </c>
      <c r="P137" s="139">
        <f>O137*H137</f>
        <v>0</v>
      </c>
      <c r="Q137" s="139">
        <v>0.00601</v>
      </c>
      <c r="R137" s="139">
        <f>Q137*H137</f>
        <v>0.67913</v>
      </c>
      <c r="S137" s="139">
        <v>0</v>
      </c>
      <c r="T137" s="140">
        <f>S137*H137</f>
        <v>0</v>
      </c>
      <c r="AR137" s="141" t="s">
        <v>190</v>
      </c>
      <c r="AT137" s="141" t="s">
        <v>185</v>
      </c>
      <c r="AU137" s="141" t="s">
        <v>79</v>
      </c>
      <c r="AY137" s="16" t="s">
        <v>182</v>
      </c>
      <c r="BE137" s="142">
        <f>IF(N137="základní",J137,0)</f>
        <v>0</v>
      </c>
      <c r="BF137" s="142">
        <f>IF(N137="snížená",J137,0)</f>
        <v>0</v>
      </c>
      <c r="BG137" s="142">
        <f>IF(N137="zákl. přenesená",J137,0)</f>
        <v>0</v>
      </c>
      <c r="BH137" s="142">
        <f>IF(N137="sníž. přenesená",J137,0)</f>
        <v>0</v>
      </c>
      <c r="BI137" s="142">
        <f>IF(N137="nulová",J137,0)</f>
        <v>0</v>
      </c>
      <c r="BJ137" s="16" t="s">
        <v>77</v>
      </c>
      <c r="BK137" s="142">
        <f>ROUND(I137*H137,2)</f>
        <v>0</v>
      </c>
      <c r="BL137" s="16" t="s">
        <v>190</v>
      </c>
      <c r="BM137" s="141" t="s">
        <v>4896</v>
      </c>
    </row>
    <row r="138" spans="2:65" s="1" customFormat="1" ht="24.2" customHeight="1">
      <c r="B138" s="31"/>
      <c r="C138" s="130" t="s">
        <v>8</v>
      </c>
      <c r="D138" s="130" t="s">
        <v>185</v>
      </c>
      <c r="E138" s="131" t="s">
        <v>4633</v>
      </c>
      <c r="F138" s="132" t="s">
        <v>4634</v>
      </c>
      <c r="G138" s="133" t="s">
        <v>207</v>
      </c>
      <c r="H138" s="134">
        <v>113</v>
      </c>
      <c r="I138" s="135"/>
      <c r="J138" s="136">
        <f>ROUND(I138*H138,2)</f>
        <v>0</v>
      </c>
      <c r="K138" s="132" t="s">
        <v>1516</v>
      </c>
      <c r="L138" s="31"/>
      <c r="M138" s="137" t="s">
        <v>19</v>
      </c>
      <c r="N138" s="138" t="s">
        <v>41</v>
      </c>
      <c r="P138" s="139">
        <f>O138*H138</f>
        <v>0</v>
      </c>
      <c r="Q138" s="139">
        <v>0.00031</v>
      </c>
      <c r="R138" s="139">
        <f>Q138*H138</f>
        <v>0.03503</v>
      </c>
      <c r="S138" s="139">
        <v>0</v>
      </c>
      <c r="T138" s="140">
        <f>S138*H138</f>
        <v>0</v>
      </c>
      <c r="AR138" s="141" t="s">
        <v>190</v>
      </c>
      <c r="AT138" s="141" t="s">
        <v>185</v>
      </c>
      <c r="AU138" s="141" t="s">
        <v>79</v>
      </c>
      <c r="AY138" s="16" t="s">
        <v>182</v>
      </c>
      <c r="BE138" s="142">
        <f>IF(N138="základní",J138,0)</f>
        <v>0</v>
      </c>
      <c r="BF138" s="142">
        <f>IF(N138="snížená",J138,0)</f>
        <v>0</v>
      </c>
      <c r="BG138" s="142">
        <f>IF(N138="zákl. přenesená",J138,0)</f>
        <v>0</v>
      </c>
      <c r="BH138" s="142">
        <f>IF(N138="sníž. přenesená",J138,0)</f>
        <v>0</v>
      </c>
      <c r="BI138" s="142">
        <f>IF(N138="nulová",J138,0)</f>
        <v>0</v>
      </c>
      <c r="BJ138" s="16" t="s">
        <v>77</v>
      </c>
      <c r="BK138" s="142">
        <f>ROUND(I138*H138,2)</f>
        <v>0</v>
      </c>
      <c r="BL138" s="16" t="s">
        <v>190</v>
      </c>
      <c r="BM138" s="141" t="s">
        <v>4897</v>
      </c>
    </row>
    <row r="139" spans="2:65" s="1" customFormat="1" ht="44.25" customHeight="1">
      <c r="B139" s="31"/>
      <c r="C139" s="130" t="s">
        <v>336</v>
      </c>
      <c r="D139" s="130" t="s">
        <v>185</v>
      </c>
      <c r="E139" s="131" t="s">
        <v>4636</v>
      </c>
      <c r="F139" s="132" t="s">
        <v>4637</v>
      </c>
      <c r="G139" s="133" t="s">
        <v>207</v>
      </c>
      <c r="H139" s="134">
        <v>113</v>
      </c>
      <c r="I139" s="135"/>
      <c r="J139" s="136">
        <f>ROUND(I139*H139,2)</f>
        <v>0</v>
      </c>
      <c r="K139" s="132" t="s">
        <v>1516</v>
      </c>
      <c r="L139" s="31"/>
      <c r="M139" s="137" t="s">
        <v>19</v>
      </c>
      <c r="N139" s="138" t="s">
        <v>41</v>
      </c>
      <c r="P139" s="139">
        <f>O139*H139</f>
        <v>0</v>
      </c>
      <c r="Q139" s="139">
        <v>0.10373</v>
      </c>
      <c r="R139" s="139">
        <f>Q139*H139</f>
        <v>11.721490000000001</v>
      </c>
      <c r="S139" s="139">
        <v>0</v>
      </c>
      <c r="T139" s="140">
        <f>S139*H139</f>
        <v>0</v>
      </c>
      <c r="AR139" s="141" t="s">
        <v>190</v>
      </c>
      <c r="AT139" s="141" t="s">
        <v>185</v>
      </c>
      <c r="AU139" s="141" t="s">
        <v>79</v>
      </c>
      <c r="AY139" s="16" t="s">
        <v>182</v>
      </c>
      <c r="BE139" s="142">
        <f>IF(N139="základní",J139,0)</f>
        <v>0</v>
      </c>
      <c r="BF139" s="142">
        <f>IF(N139="snížená",J139,0)</f>
        <v>0</v>
      </c>
      <c r="BG139" s="142">
        <f>IF(N139="zákl. přenesená",J139,0)</f>
        <v>0</v>
      </c>
      <c r="BH139" s="142">
        <f>IF(N139="sníž. přenesená",J139,0)</f>
        <v>0</v>
      </c>
      <c r="BI139" s="142">
        <f>IF(N139="nulová",J139,0)</f>
        <v>0</v>
      </c>
      <c r="BJ139" s="16" t="s">
        <v>77</v>
      </c>
      <c r="BK139" s="142">
        <f>ROUND(I139*H139,2)</f>
        <v>0</v>
      </c>
      <c r="BL139" s="16" t="s">
        <v>190</v>
      </c>
      <c r="BM139" s="141" t="s">
        <v>4898</v>
      </c>
    </row>
    <row r="140" spans="2:63" s="11" customFormat="1" ht="22.9" customHeight="1">
      <c r="B140" s="118"/>
      <c r="D140" s="119" t="s">
        <v>69</v>
      </c>
      <c r="E140" s="128" t="s">
        <v>233</v>
      </c>
      <c r="F140" s="128" t="s">
        <v>1527</v>
      </c>
      <c r="I140" s="121"/>
      <c r="J140" s="129">
        <f>BK140</f>
        <v>0</v>
      </c>
      <c r="L140" s="118"/>
      <c r="M140" s="123"/>
      <c r="P140" s="124">
        <f>SUM(P141:P171)</f>
        <v>0</v>
      </c>
      <c r="R140" s="124">
        <f>SUM(R141:R171)</f>
        <v>0.11364649999999998</v>
      </c>
      <c r="T140" s="125">
        <f>SUM(T141:T171)</f>
        <v>0</v>
      </c>
      <c r="AR140" s="119" t="s">
        <v>77</v>
      </c>
      <c r="AT140" s="126" t="s">
        <v>69</v>
      </c>
      <c r="AU140" s="126" t="s">
        <v>77</v>
      </c>
      <c r="AY140" s="119" t="s">
        <v>182</v>
      </c>
      <c r="BK140" s="127">
        <f>SUM(BK141:BK171)</f>
        <v>0</v>
      </c>
    </row>
    <row r="141" spans="2:65" s="1" customFormat="1" ht="33" customHeight="1">
      <c r="B141" s="31"/>
      <c r="C141" s="130" t="s">
        <v>350</v>
      </c>
      <c r="D141" s="130" t="s">
        <v>185</v>
      </c>
      <c r="E141" s="131" t="s">
        <v>1528</v>
      </c>
      <c r="F141" s="132" t="s">
        <v>1529</v>
      </c>
      <c r="G141" s="133" t="s">
        <v>188</v>
      </c>
      <c r="H141" s="134">
        <v>13.475</v>
      </c>
      <c r="I141" s="135"/>
      <c r="J141" s="136">
        <f>ROUND(I141*H141,2)</f>
        <v>0</v>
      </c>
      <c r="K141" s="132" t="s">
        <v>1530</v>
      </c>
      <c r="L141" s="31"/>
      <c r="M141" s="137" t="s">
        <v>19</v>
      </c>
      <c r="N141" s="138" t="s">
        <v>41</v>
      </c>
      <c r="P141" s="139">
        <f>O141*H141</f>
        <v>0</v>
      </c>
      <c r="Q141" s="139">
        <v>0</v>
      </c>
      <c r="R141" s="139">
        <f>Q141*H141</f>
        <v>0</v>
      </c>
      <c r="S141" s="139">
        <v>0</v>
      </c>
      <c r="T141" s="140">
        <f>S141*H141</f>
        <v>0</v>
      </c>
      <c r="AR141" s="141" t="s">
        <v>190</v>
      </c>
      <c r="AT141" s="141" t="s">
        <v>185</v>
      </c>
      <c r="AU141" s="141" t="s">
        <v>79</v>
      </c>
      <c r="AY141" s="16" t="s">
        <v>182</v>
      </c>
      <c r="BE141" s="142">
        <f>IF(N141="základní",J141,0)</f>
        <v>0</v>
      </c>
      <c r="BF141" s="142">
        <f>IF(N141="snížená",J141,0)</f>
        <v>0</v>
      </c>
      <c r="BG141" s="142">
        <f>IF(N141="zákl. přenesená",J141,0)</f>
        <v>0</v>
      </c>
      <c r="BH141" s="142">
        <f>IF(N141="sníž. přenesená",J141,0)</f>
        <v>0</v>
      </c>
      <c r="BI141" s="142">
        <f>IF(N141="nulová",J141,0)</f>
        <v>0</v>
      </c>
      <c r="BJ141" s="16" t="s">
        <v>77</v>
      </c>
      <c r="BK141" s="142">
        <f>ROUND(I141*H141,2)</f>
        <v>0</v>
      </c>
      <c r="BL141" s="16" t="s">
        <v>190</v>
      </c>
      <c r="BM141" s="141" t="s">
        <v>4899</v>
      </c>
    </row>
    <row r="142" spans="2:47" s="1" customFormat="1" ht="19.5">
      <c r="B142" s="31"/>
      <c r="D142" s="148" t="s">
        <v>281</v>
      </c>
      <c r="F142" s="175" t="s">
        <v>1532</v>
      </c>
      <c r="I142" s="145"/>
      <c r="L142" s="31"/>
      <c r="M142" s="146"/>
      <c r="T142" s="52"/>
      <c r="AT142" s="16" t="s">
        <v>281</v>
      </c>
      <c r="AU142" s="16" t="s">
        <v>79</v>
      </c>
    </row>
    <row r="143" spans="2:51" s="12" customFormat="1" ht="11.25">
      <c r="B143" s="147"/>
      <c r="D143" s="148" t="s">
        <v>194</v>
      </c>
      <c r="E143" s="149" t="s">
        <v>19</v>
      </c>
      <c r="F143" s="150" t="s">
        <v>4900</v>
      </c>
      <c r="H143" s="151">
        <v>13.475</v>
      </c>
      <c r="I143" s="152"/>
      <c r="L143" s="147"/>
      <c r="M143" s="153"/>
      <c r="T143" s="154"/>
      <c r="AT143" s="149" t="s">
        <v>194</v>
      </c>
      <c r="AU143" s="149" t="s">
        <v>79</v>
      </c>
      <c r="AV143" s="12" t="s">
        <v>79</v>
      </c>
      <c r="AW143" s="12" t="s">
        <v>31</v>
      </c>
      <c r="AX143" s="12" t="s">
        <v>70</v>
      </c>
      <c r="AY143" s="149" t="s">
        <v>182</v>
      </c>
    </row>
    <row r="144" spans="2:51" s="13" customFormat="1" ht="11.25">
      <c r="B144" s="155"/>
      <c r="D144" s="148" t="s">
        <v>194</v>
      </c>
      <c r="E144" s="156" t="s">
        <v>4540</v>
      </c>
      <c r="F144" s="157" t="s">
        <v>199</v>
      </c>
      <c r="H144" s="158">
        <v>13.475</v>
      </c>
      <c r="I144" s="159"/>
      <c r="L144" s="155"/>
      <c r="M144" s="160"/>
      <c r="T144" s="161"/>
      <c r="AT144" s="156" t="s">
        <v>194</v>
      </c>
      <c r="AU144" s="156" t="s">
        <v>79</v>
      </c>
      <c r="AV144" s="13" t="s">
        <v>190</v>
      </c>
      <c r="AW144" s="13" t="s">
        <v>31</v>
      </c>
      <c r="AX144" s="13" t="s">
        <v>77</v>
      </c>
      <c r="AY144" s="156" t="s">
        <v>182</v>
      </c>
    </row>
    <row r="145" spans="2:65" s="1" customFormat="1" ht="37.9" customHeight="1">
      <c r="B145" s="31"/>
      <c r="C145" s="130" t="s">
        <v>355</v>
      </c>
      <c r="D145" s="130" t="s">
        <v>185</v>
      </c>
      <c r="E145" s="131" t="s">
        <v>4901</v>
      </c>
      <c r="F145" s="132" t="s">
        <v>4902</v>
      </c>
      <c r="G145" s="133" t="s">
        <v>292</v>
      </c>
      <c r="H145" s="134">
        <v>120</v>
      </c>
      <c r="I145" s="135"/>
      <c r="J145" s="136">
        <f>ROUND(I145*H145,2)</f>
        <v>0</v>
      </c>
      <c r="K145" s="132" t="s">
        <v>302</v>
      </c>
      <c r="L145" s="31"/>
      <c r="M145" s="137" t="s">
        <v>19</v>
      </c>
      <c r="N145" s="138" t="s">
        <v>41</v>
      </c>
      <c r="P145" s="139">
        <f>O145*H145</f>
        <v>0</v>
      </c>
      <c r="Q145" s="139">
        <v>0</v>
      </c>
      <c r="R145" s="139">
        <f>Q145*H145</f>
        <v>0</v>
      </c>
      <c r="S145" s="139">
        <v>0</v>
      </c>
      <c r="T145" s="140">
        <f>S145*H145</f>
        <v>0</v>
      </c>
      <c r="AR145" s="141" t="s">
        <v>190</v>
      </c>
      <c r="AT145" s="141" t="s">
        <v>185</v>
      </c>
      <c r="AU145" s="141" t="s">
        <v>79</v>
      </c>
      <c r="AY145" s="16" t="s">
        <v>182</v>
      </c>
      <c r="BE145" s="142">
        <f>IF(N145="základní",J145,0)</f>
        <v>0</v>
      </c>
      <c r="BF145" s="142">
        <f>IF(N145="snížená",J145,0)</f>
        <v>0</v>
      </c>
      <c r="BG145" s="142">
        <f>IF(N145="zákl. přenesená",J145,0)</f>
        <v>0</v>
      </c>
      <c r="BH145" s="142">
        <f>IF(N145="sníž. přenesená",J145,0)</f>
        <v>0</v>
      </c>
      <c r="BI145" s="142">
        <f>IF(N145="nulová",J145,0)</f>
        <v>0</v>
      </c>
      <c r="BJ145" s="16" t="s">
        <v>77</v>
      </c>
      <c r="BK145" s="142">
        <f>ROUND(I145*H145,2)</f>
        <v>0</v>
      </c>
      <c r="BL145" s="16" t="s">
        <v>190</v>
      </c>
      <c r="BM145" s="141" t="s">
        <v>4903</v>
      </c>
    </row>
    <row r="146" spans="2:47" s="1" customFormat="1" ht="11.25">
      <c r="B146" s="31"/>
      <c r="D146" s="143" t="s">
        <v>192</v>
      </c>
      <c r="F146" s="144" t="s">
        <v>4904</v>
      </c>
      <c r="I146" s="145"/>
      <c r="L146" s="31"/>
      <c r="M146" s="146"/>
      <c r="T146" s="52"/>
      <c r="AT146" s="16" t="s">
        <v>192</v>
      </c>
      <c r="AU146" s="16" t="s">
        <v>79</v>
      </c>
    </row>
    <row r="147" spans="2:65" s="1" customFormat="1" ht="24.2" customHeight="1">
      <c r="B147" s="31"/>
      <c r="C147" s="165" t="s">
        <v>360</v>
      </c>
      <c r="D147" s="165" t="s">
        <v>277</v>
      </c>
      <c r="E147" s="166" t="s">
        <v>4905</v>
      </c>
      <c r="F147" s="167" t="s">
        <v>4906</v>
      </c>
      <c r="G147" s="168" t="s">
        <v>292</v>
      </c>
      <c r="H147" s="169">
        <v>121.8</v>
      </c>
      <c r="I147" s="170"/>
      <c r="J147" s="171">
        <f>ROUND(I147*H147,2)</f>
        <v>0</v>
      </c>
      <c r="K147" s="167" t="s">
        <v>302</v>
      </c>
      <c r="L147" s="172"/>
      <c r="M147" s="173" t="s">
        <v>19</v>
      </c>
      <c r="N147" s="174" t="s">
        <v>41</v>
      </c>
      <c r="P147" s="139">
        <f>O147*H147</f>
        <v>0</v>
      </c>
      <c r="Q147" s="139">
        <v>0.00028</v>
      </c>
      <c r="R147" s="139">
        <f>Q147*H147</f>
        <v>0.034103999999999995</v>
      </c>
      <c r="S147" s="139">
        <v>0</v>
      </c>
      <c r="T147" s="140">
        <f>S147*H147</f>
        <v>0</v>
      </c>
      <c r="AR147" s="141" t="s">
        <v>233</v>
      </c>
      <c r="AT147" s="141" t="s">
        <v>277</v>
      </c>
      <c r="AU147" s="141" t="s">
        <v>79</v>
      </c>
      <c r="AY147" s="16" t="s">
        <v>182</v>
      </c>
      <c r="BE147" s="142">
        <f>IF(N147="základní",J147,0)</f>
        <v>0</v>
      </c>
      <c r="BF147" s="142">
        <f>IF(N147="snížená",J147,0)</f>
        <v>0</v>
      </c>
      <c r="BG147" s="142">
        <f>IF(N147="zákl. přenesená",J147,0)</f>
        <v>0</v>
      </c>
      <c r="BH147" s="142">
        <f>IF(N147="sníž. přenesená",J147,0)</f>
        <v>0</v>
      </c>
      <c r="BI147" s="142">
        <f>IF(N147="nulová",J147,0)</f>
        <v>0</v>
      </c>
      <c r="BJ147" s="16" t="s">
        <v>77</v>
      </c>
      <c r="BK147" s="142">
        <f>ROUND(I147*H147,2)</f>
        <v>0</v>
      </c>
      <c r="BL147" s="16" t="s">
        <v>190</v>
      </c>
      <c r="BM147" s="141" t="s">
        <v>4907</v>
      </c>
    </row>
    <row r="148" spans="2:51" s="12" customFormat="1" ht="11.25">
      <c r="B148" s="147"/>
      <c r="D148" s="148" t="s">
        <v>194</v>
      </c>
      <c r="F148" s="150" t="s">
        <v>4908</v>
      </c>
      <c r="H148" s="151">
        <v>121.8</v>
      </c>
      <c r="I148" s="152"/>
      <c r="L148" s="147"/>
      <c r="M148" s="153"/>
      <c r="T148" s="154"/>
      <c r="AT148" s="149" t="s">
        <v>194</v>
      </c>
      <c r="AU148" s="149" t="s">
        <v>79</v>
      </c>
      <c r="AV148" s="12" t="s">
        <v>79</v>
      </c>
      <c r="AW148" s="12" t="s">
        <v>4</v>
      </c>
      <c r="AX148" s="12" t="s">
        <v>77</v>
      </c>
      <c r="AY148" s="149" t="s">
        <v>182</v>
      </c>
    </row>
    <row r="149" spans="2:65" s="1" customFormat="1" ht="37.9" customHeight="1">
      <c r="B149" s="31"/>
      <c r="C149" s="130" t="s">
        <v>363</v>
      </c>
      <c r="D149" s="130" t="s">
        <v>185</v>
      </c>
      <c r="E149" s="131" t="s">
        <v>4909</v>
      </c>
      <c r="F149" s="132" t="s">
        <v>4910</v>
      </c>
      <c r="G149" s="133" t="s">
        <v>292</v>
      </c>
      <c r="H149" s="134">
        <v>50</v>
      </c>
      <c r="I149" s="135"/>
      <c r="J149" s="136">
        <f>ROUND(I149*H149,2)</f>
        <v>0</v>
      </c>
      <c r="K149" s="132" t="s">
        <v>302</v>
      </c>
      <c r="L149" s="31"/>
      <c r="M149" s="137" t="s">
        <v>19</v>
      </c>
      <c r="N149" s="138" t="s">
        <v>41</v>
      </c>
      <c r="P149" s="139">
        <f>O149*H149</f>
        <v>0</v>
      </c>
      <c r="Q149" s="139">
        <v>0</v>
      </c>
      <c r="R149" s="139">
        <f>Q149*H149</f>
        <v>0</v>
      </c>
      <c r="S149" s="139">
        <v>0</v>
      </c>
      <c r="T149" s="140">
        <f>S149*H149</f>
        <v>0</v>
      </c>
      <c r="AR149" s="141" t="s">
        <v>190</v>
      </c>
      <c r="AT149" s="141" t="s">
        <v>185</v>
      </c>
      <c r="AU149" s="141" t="s">
        <v>79</v>
      </c>
      <c r="AY149" s="16" t="s">
        <v>182</v>
      </c>
      <c r="BE149" s="142">
        <f>IF(N149="základní",J149,0)</f>
        <v>0</v>
      </c>
      <c r="BF149" s="142">
        <f>IF(N149="snížená",J149,0)</f>
        <v>0</v>
      </c>
      <c r="BG149" s="142">
        <f>IF(N149="zákl. přenesená",J149,0)</f>
        <v>0</v>
      </c>
      <c r="BH149" s="142">
        <f>IF(N149="sníž. přenesená",J149,0)</f>
        <v>0</v>
      </c>
      <c r="BI149" s="142">
        <f>IF(N149="nulová",J149,0)</f>
        <v>0</v>
      </c>
      <c r="BJ149" s="16" t="s">
        <v>77</v>
      </c>
      <c r="BK149" s="142">
        <f>ROUND(I149*H149,2)</f>
        <v>0</v>
      </c>
      <c r="BL149" s="16" t="s">
        <v>190</v>
      </c>
      <c r="BM149" s="141" t="s">
        <v>4911</v>
      </c>
    </row>
    <row r="150" spans="2:47" s="1" customFormat="1" ht="11.25">
      <c r="B150" s="31"/>
      <c r="D150" s="143" t="s">
        <v>192</v>
      </c>
      <c r="F150" s="144" t="s">
        <v>4912</v>
      </c>
      <c r="I150" s="145"/>
      <c r="L150" s="31"/>
      <c r="M150" s="146"/>
      <c r="T150" s="52"/>
      <c r="AT150" s="16" t="s">
        <v>192</v>
      </c>
      <c r="AU150" s="16" t="s">
        <v>79</v>
      </c>
    </row>
    <row r="151" spans="2:65" s="1" customFormat="1" ht="24.2" customHeight="1">
      <c r="B151" s="31"/>
      <c r="C151" s="165" t="s">
        <v>7</v>
      </c>
      <c r="D151" s="165" t="s">
        <v>277</v>
      </c>
      <c r="E151" s="166" t="s">
        <v>4913</v>
      </c>
      <c r="F151" s="167" t="s">
        <v>4914</v>
      </c>
      <c r="G151" s="168" t="s">
        <v>292</v>
      </c>
      <c r="H151" s="169">
        <v>50.75</v>
      </c>
      <c r="I151" s="170"/>
      <c r="J151" s="171">
        <f>ROUND(I151*H151,2)</f>
        <v>0</v>
      </c>
      <c r="K151" s="167" t="s">
        <v>302</v>
      </c>
      <c r="L151" s="172"/>
      <c r="M151" s="173" t="s">
        <v>19</v>
      </c>
      <c r="N151" s="174" t="s">
        <v>41</v>
      </c>
      <c r="P151" s="139">
        <f>O151*H151</f>
        <v>0</v>
      </c>
      <c r="Q151" s="139">
        <v>0.00067</v>
      </c>
      <c r="R151" s="139">
        <f>Q151*H151</f>
        <v>0.0340025</v>
      </c>
      <c r="S151" s="139">
        <v>0</v>
      </c>
      <c r="T151" s="140">
        <f>S151*H151</f>
        <v>0</v>
      </c>
      <c r="AR151" s="141" t="s">
        <v>233</v>
      </c>
      <c r="AT151" s="141" t="s">
        <v>277</v>
      </c>
      <c r="AU151" s="141" t="s">
        <v>79</v>
      </c>
      <c r="AY151" s="16" t="s">
        <v>182</v>
      </c>
      <c r="BE151" s="142">
        <f>IF(N151="základní",J151,0)</f>
        <v>0</v>
      </c>
      <c r="BF151" s="142">
        <f>IF(N151="snížená",J151,0)</f>
        <v>0</v>
      </c>
      <c r="BG151" s="142">
        <f>IF(N151="zákl. přenesená",J151,0)</f>
        <v>0</v>
      </c>
      <c r="BH151" s="142">
        <f>IF(N151="sníž. přenesená",J151,0)</f>
        <v>0</v>
      </c>
      <c r="BI151" s="142">
        <f>IF(N151="nulová",J151,0)</f>
        <v>0</v>
      </c>
      <c r="BJ151" s="16" t="s">
        <v>77</v>
      </c>
      <c r="BK151" s="142">
        <f>ROUND(I151*H151,2)</f>
        <v>0</v>
      </c>
      <c r="BL151" s="16" t="s">
        <v>190</v>
      </c>
      <c r="BM151" s="141" t="s">
        <v>4915</v>
      </c>
    </row>
    <row r="152" spans="2:51" s="12" customFormat="1" ht="11.25">
      <c r="B152" s="147"/>
      <c r="D152" s="148" t="s">
        <v>194</v>
      </c>
      <c r="F152" s="150" t="s">
        <v>4916</v>
      </c>
      <c r="H152" s="151">
        <v>50.75</v>
      </c>
      <c r="I152" s="152"/>
      <c r="L152" s="147"/>
      <c r="M152" s="153"/>
      <c r="T152" s="154"/>
      <c r="AT152" s="149" t="s">
        <v>194</v>
      </c>
      <c r="AU152" s="149" t="s">
        <v>79</v>
      </c>
      <c r="AV152" s="12" t="s">
        <v>79</v>
      </c>
      <c r="AW152" s="12" t="s">
        <v>4</v>
      </c>
      <c r="AX152" s="12" t="s">
        <v>77</v>
      </c>
      <c r="AY152" s="149" t="s">
        <v>182</v>
      </c>
    </row>
    <row r="153" spans="2:65" s="1" customFormat="1" ht="16.5" customHeight="1">
      <c r="B153" s="31"/>
      <c r="C153" s="130" t="s">
        <v>374</v>
      </c>
      <c r="D153" s="130" t="s">
        <v>185</v>
      </c>
      <c r="E153" s="131" t="s">
        <v>4917</v>
      </c>
      <c r="F153" s="132" t="s">
        <v>4918</v>
      </c>
      <c r="G153" s="133" t="s">
        <v>292</v>
      </c>
      <c r="H153" s="134">
        <v>0.8</v>
      </c>
      <c r="I153" s="135"/>
      <c r="J153" s="136">
        <f>ROUND(I153*H153,2)</f>
        <v>0</v>
      </c>
      <c r="K153" s="132" t="s">
        <v>287</v>
      </c>
      <c r="L153" s="31"/>
      <c r="M153" s="137" t="s">
        <v>19</v>
      </c>
      <c r="N153" s="138" t="s">
        <v>41</v>
      </c>
      <c r="P153" s="139">
        <f>O153*H153</f>
        <v>0</v>
      </c>
      <c r="Q153" s="139">
        <v>0</v>
      </c>
      <c r="R153" s="139">
        <f>Q153*H153</f>
        <v>0</v>
      </c>
      <c r="S153" s="139">
        <v>0</v>
      </c>
      <c r="T153" s="140">
        <f>S153*H153</f>
        <v>0</v>
      </c>
      <c r="AR153" s="141" t="s">
        <v>190</v>
      </c>
      <c r="AT153" s="141" t="s">
        <v>185</v>
      </c>
      <c r="AU153" s="141" t="s">
        <v>79</v>
      </c>
      <c r="AY153" s="16" t="s">
        <v>182</v>
      </c>
      <c r="BE153" s="142">
        <f>IF(N153="základní",J153,0)</f>
        <v>0</v>
      </c>
      <c r="BF153" s="142">
        <f>IF(N153="snížená",J153,0)</f>
        <v>0</v>
      </c>
      <c r="BG153" s="142">
        <f>IF(N153="zákl. přenesená",J153,0)</f>
        <v>0</v>
      </c>
      <c r="BH153" s="142">
        <f>IF(N153="sníž. přenesená",J153,0)</f>
        <v>0</v>
      </c>
      <c r="BI153" s="142">
        <f>IF(N153="nulová",J153,0)</f>
        <v>0</v>
      </c>
      <c r="BJ153" s="16" t="s">
        <v>77</v>
      </c>
      <c r="BK153" s="142">
        <f>ROUND(I153*H153,2)</f>
        <v>0</v>
      </c>
      <c r="BL153" s="16" t="s">
        <v>190</v>
      </c>
      <c r="BM153" s="141" t="s">
        <v>4919</v>
      </c>
    </row>
    <row r="154" spans="2:65" s="1" customFormat="1" ht="37.9" customHeight="1">
      <c r="B154" s="31"/>
      <c r="C154" s="130" t="s">
        <v>379</v>
      </c>
      <c r="D154" s="130" t="s">
        <v>185</v>
      </c>
      <c r="E154" s="131" t="s">
        <v>4920</v>
      </c>
      <c r="F154" s="132" t="s">
        <v>4921</v>
      </c>
      <c r="G154" s="133" t="s">
        <v>286</v>
      </c>
      <c r="H154" s="134">
        <v>2</v>
      </c>
      <c r="I154" s="135"/>
      <c r="J154" s="136">
        <f>ROUND(I154*H154,2)</f>
        <v>0</v>
      </c>
      <c r="K154" s="132" t="s">
        <v>302</v>
      </c>
      <c r="L154" s="31"/>
      <c r="M154" s="137" t="s">
        <v>19</v>
      </c>
      <c r="N154" s="138" t="s">
        <v>41</v>
      </c>
      <c r="P154" s="139">
        <f>O154*H154</f>
        <v>0</v>
      </c>
      <c r="Q154" s="139">
        <v>0</v>
      </c>
      <c r="R154" s="139">
        <f>Q154*H154</f>
        <v>0</v>
      </c>
      <c r="S154" s="139">
        <v>0</v>
      </c>
      <c r="T154" s="140">
        <f>S154*H154</f>
        <v>0</v>
      </c>
      <c r="AR154" s="141" t="s">
        <v>190</v>
      </c>
      <c r="AT154" s="141" t="s">
        <v>185</v>
      </c>
      <c r="AU154" s="141" t="s">
        <v>79</v>
      </c>
      <c r="AY154" s="16" t="s">
        <v>182</v>
      </c>
      <c r="BE154" s="142">
        <f>IF(N154="základní",J154,0)</f>
        <v>0</v>
      </c>
      <c r="BF154" s="142">
        <f>IF(N154="snížená",J154,0)</f>
        <v>0</v>
      </c>
      <c r="BG154" s="142">
        <f>IF(N154="zákl. přenesená",J154,0)</f>
        <v>0</v>
      </c>
      <c r="BH154" s="142">
        <f>IF(N154="sníž. přenesená",J154,0)</f>
        <v>0</v>
      </c>
      <c r="BI154" s="142">
        <f>IF(N154="nulová",J154,0)</f>
        <v>0</v>
      </c>
      <c r="BJ154" s="16" t="s">
        <v>77</v>
      </c>
      <c r="BK154" s="142">
        <f>ROUND(I154*H154,2)</f>
        <v>0</v>
      </c>
      <c r="BL154" s="16" t="s">
        <v>190</v>
      </c>
      <c r="BM154" s="141" t="s">
        <v>4922</v>
      </c>
    </row>
    <row r="155" spans="2:47" s="1" customFormat="1" ht="11.25">
      <c r="B155" s="31"/>
      <c r="D155" s="143" t="s">
        <v>192</v>
      </c>
      <c r="F155" s="144" t="s">
        <v>4923</v>
      </c>
      <c r="I155" s="145"/>
      <c r="L155" s="31"/>
      <c r="M155" s="146"/>
      <c r="T155" s="52"/>
      <c r="AT155" s="16" t="s">
        <v>192</v>
      </c>
      <c r="AU155" s="16" t="s">
        <v>79</v>
      </c>
    </row>
    <row r="156" spans="2:65" s="1" customFormat="1" ht="16.5" customHeight="1">
      <c r="B156" s="31"/>
      <c r="C156" s="165" t="s">
        <v>386</v>
      </c>
      <c r="D156" s="165" t="s">
        <v>277</v>
      </c>
      <c r="E156" s="166" t="s">
        <v>4924</v>
      </c>
      <c r="F156" s="167" t="s">
        <v>4925</v>
      </c>
      <c r="G156" s="168" t="s">
        <v>286</v>
      </c>
      <c r="H156" s="169">
        <v>2</v>
      </c>
      <c r="I156" s="170"/>
      <c r="J156" s="171">
        <f>ROUND(I156*H156,2)</f>
        <v>0</v>
      </c>
      <c r="K156" s="167" t="s">
        <v>302</v>
      </c>
      <c r="L156" s="172"/>
      <c r="M156" s="173" t="s">
        <v>19</v>
      </c>
      <c r="N156" s="174" t="s">
        <v>41</v>
      </c>
      <c r="P156" s="139">
        <f>O156*H156</f>
        <v>0</v>
      </c>
      <c r="Q156" s="139">
        <v>8E-05</v>
      </c>
      <c r="R156" s="139">
        <f>Q156*H156</f>
        <v>0.00016</v>
      </c>
      <c r="S156" s="139">
        <v>0</v>
      </c>
      <c r="T156" s="140">
        <f>S156*H156</f>
        <v>0</v>
      </c>
      <c r="AR156" s="141" t="s">
        <v>233</v>
      </c>
      <c r="AT156" s="141" t="s">
        <v>277</v>
      </c>
      <c r="AU156" s="141" t="s">
        <v>79</v>
      </c>
      <c r="AY156" s="16" t="s">
        <v>182</v>
      </c>
      <c r="BE156" s="142">
        <f>IF(N156="základní",J156,0)</f>
        <v>0</v>
      </c>
      <c r="BF156" s="142">
        <f>IF(N156="snížená",J156,0)</f>
        <v>0</v>
      </c>
      <c r="BG156" s="142">
        <f>IF(N156="zákl. přenesená",J156,0)</f>
        <v>0</v>
      </c>
      <c r="BH156" s="142">
        <f>IF(N156="sníž. přenesená",J156,0)</f>
        <v>0</v>
      </c>
      <c r="BI156" s="142">
        <f>IF(N156="nulová",J156,0)</f>
        <v>0</v>
      </c>
      <c r="BJ156" s="16" t="s">
        <v>77</v>
      </c>
      <c r="BK156" s="142">
        <f>ROUND(I156*H156,2)</f>
        <v>0</v>
      </c>
      <c r="BL156" s="16" t="s">
        <v>190</v>
      </c>
      <c r="BM156" s="141" t="s">
        <v>4926</v>
      </c>
    </row>
    <row r="157" spans="2:65" s="1" customFormat="1" ht="37.9" customHeight="1">
      <c r="B157" s="31"/>
      <c r="C157" s="130" t="s">
        <v>390</v>
      </c>
      <c r="D157" s="130" t="s">
        <v>185</v>
      </c>
      <c r="E157" s="131" t="s">
        <v>4927</v>
      </c>
      <c r="F157" s="132" t="s">
        <v>4928</v>
      </c>
      <c r="G157" s="133" t="s">
        <v>286</v>
      </c>
      <c r="H157" s="134">
        <v>7</v>
      </c>
      <c r="I157" s="135"/>
      <c r="J157" s="136">
        <f>ROUND(I157*H157,2)</f>
        <v>0</v>
      </c>
      <c r="K157" s="132" t="s">
        <v>302</v>
      </c>
      <c r="L157" s="31"/>
      <c r="M157" s="137" t="s">
        <v>19</v>
      </c>
      <c r="N157" s="138" t="s">
        <v>41</v>
      </c>
      <c r="P157" s="139">
        <f>O157*H157</f>
        <v>0</v>
      </c>
      <c r="Q157" s="139">
        <v>0</v>
      </c>
      <c r="R157" s="139">
        <f>Q157*H157</f>
        <v>0</v>
      </c>
      <c r="S157" s="139">
        <v>0</v>
      </c>
      <c r="T157" s="140">
        <f>S157*H157</f>
        <v>0</v>
      </c>
      <c r="AR157" s="141" t="s">
        <v>190</v>
      </c>
      <c r="AT157" s="141" t="s">
        <v>185</v>
      </c>
      <c r="AU157" s="141" t="s">
        <v>79</v>
      </c>
      <c r="AY157" s="16" t="s">
        <v>182</v>
      </c>
      <c r="BE157" s="142">
        <f>IF(N157="základní",J157,0)</f>
        <v>0</v>
      </c>
      <c r="BF157" s="142">
        <f>IF(N157="snížená",J157,0)</f>
        <v>0</v>
      </c>
      <c r="BG157" s="142">
        <f>IF(N157="zákl. přenesená",J157,0)</f>
        <v>0</v>
      </c>
      <c r="BH157" s="142">
        <f>IF(N157="sníž. přenesená",J157,0)</f>
        <v>0</v>
      </c>
      <c r="BI157" s="142">
        <f>IF(N157="nulová",J157,0)</f>
        <v>0</v>
      </c>
      <c r="BJ157" s="16" t="s">
        <v>77</v>
      </c>
      <c r="BK157" s="142">
        <f>ROUND(I157*H157,2)</f>
        <v>0</v>
      </c>
      <c r="BL157" s="16" t="s">
        <v>190</v>
      </c>
      <c r="BM157" s="141" t="s">
        <v>4929</v>
      </c>
    </row>
    <row r="158" spans="2:47" s="1" customFormat="1" ht="11.25">
      <c r="B158" s="31"/>
      <c r="D158" s="143" t="s">
        <v>192</v>
      </c>
      <c r="F158" s="144" t="s">
        <v>4930</v>
      </c>
      <c r="I158" s="145"/>
      <c r="L158" s="31"/>
      <c r="M158" s="146"/>
      <c r="T158" s="52"/>
      <c r="AT158" s="16" t="s">
        <v>192</v>
      </c>
      <c r="AU158" s="16" t="s">
        <v>79</v>
      </c>
    </row>
    <row r="159" spans="2:65" s="1" customFormat="1" ht="16.5" customHeight="1">
      <c r="B159" s="31"/>
      <c r="C159" s="165" t="s">
        <v>401</v>
      </c>
      <c r="D159" s="165" t="s">
        <v>277</v>
      </c>
      <c r="E159" s="166" t="s">
        <v>4931</v>
      </c>
      <c r="F159" s="167" t="s">
        <v>4932</v>
      </c>
      <c r="G159" s="168" t="s">
        <v>286</v>
      </c>
      <c r="H159" s="169">
        <v>7</v>
      </c>
      <c r="I159" s="170"/>
      <c r="J159" s="171">
        <f>ROUND(I159*H159,2)</f>
        <v>0</v>
      </c>
      <c r="K159" s="167" t="s">
        <v>302</v>
      </c>
      <c r="L159" s="172"/>
      <c r="M159" s="173" t="s">
        <v>19</v>
      </c>
      <c r="N159" s="174" t="s">
        <v>41</v>
      </c>
      <c r="P159" s="139">
        <f>O159*H159</f>
        <v>0</v>
      </c>
      <c r="Q159" s="139">
        <v>8E-05</v>
      </c>
      <c r="R159" s="139">
        <f>Q159*H159</f>
        <v>0.0005600000000000001</v>
      </c>
      <c r="S159" s="139">
        <v>0</v>
      </c>
      <c r="T159" s="140">
        <f>S159*H159</f>
        <v>0</v>
      </c>
      <c r="AR159" s="141" t="s">
        <v>233</v>
      </c>
      <c r="AT159" s="141" t="s">
        <v>277</v>
      </c>
      <c r="AU159" s="141" t="s">
        <v>79</v>
      </c>
      <c r="AY159" s="16" t="s">
        <v>182</v>
      </c>
      <c r="BE159" s="142">
        <f>IF(N159="základní",J159,0)</f>
        <v>0</v>
      </c>
      <c r="BF159" s="142">
        <f>IF(N159="snížená",J159,0)</f>
        <v>0</v>
      </c>
      <c r="BG159" s="142">
        <f>IF(N159="zákl. přenesená",J159,0)</f>
        <v>0</v>
      </c>
      <c r="BH159" s="142">
        <f>IF(N159="sníž. přenesená",J159,0)</f>
        <v>0</v>
      </c>
      <c r="BI159" s="142">
        <f>IF(N159="nulová",J159,0)</f>
        <v>0</v>
      </c>
      <c r="BJ159" s="16" t="s">
        <v>77</v>
      </c>
      <c r="BK159" s="142">
        <f>ROUND(I159*H159,2)</f>
        <v>0</v>
      </c>
      <c r="BL159" s="16" t="s">
        <v>190</v>
      </c>
      <c r="BM159" s="141" t="s">
        <v>4933</v>
      </c>
    </row>
    <row r="160" spans="2:65" s="1" customFormat="1" ht="37.9" customHeight="1">
      <c r="B160" s="31"/>
      <c r="C160" s="130" t="s">
        <v>405</v>
      </c>
      <c r="D160" s="130" t="s">
        <v>185</v>
      </c>
      <c r="E160" s="131" t="s">
        <v>4934</v>
      </c>
      <c r="F160" s="132" t="s">
        <v>4935</v>
      </c>
      <c r="G160" s="133" t="s">
        <v>286</v>
      </c>
      <c r="H160" s="134">
        <v>2</v>
      </c>
      <c r="I160" s="135"/>
      <c r="J160" s="136">
        <f>ROUND(I160*H160,2)</f>
        <v>0</v>
      </c>
      <c r="K160" s="132" t="s">
        <v>302</v>
      </c>
      <c r="L160" s="31"/>
      <c r="M160" s="137" t="s">
        <v>19</v>
      </c>
      <c r="N160" s="138" t="s">
        <v>41</v>
      </c>
      <c r="P160" s="139">
        <f>O160*H160</f>
        <v>0</v>
      </c>
      <c r="Q160" s="139">
        <v>0</v>
      </c>
      <c r="R160" s="139">
        <f>Q160*H160</f>
        <v>0</v>
      </c>
      <c r="S160" s="139">
        <v>0</v>
      </c>
      <c r="T160" s="140">
        <f>S160*H160</f>
        <v>0</v>
      </c>
      <c r="AR160" s="141" t="s">
        <v>190</v>
      </c>
      <c r="AT160" s="141" t="s">
        <v>185</v>
      </c>
      <c r="AU160" s="141" t="s">
        <v>79</v>
      </c>
      <c r="AY160" s="16" t="s">
        <v>182</v>
      </c>
      <c r="BE160" s="142">
        <f>IF(N160="základní",J160,0)</f>
        <v>0</v>
      </c>
      <c r="BF160" s="142">
        <f>IF(N160="snížená",J160,0)</f>
        <v>0</v>
      </c>
      <c r="BG160" s="142">
        <f>IF(N160="zákl. přenesená",J160,0)</f>
        <v>0</v>
      </c>
      <c r="BH160" s="142">
        <f>IF(N160="sníž. přenesená",J160,0)</f>
        <v>0</v>
      </c>
      <c r="BI160" s="142">
        <f>IF(N160="nulová",J160,0)</f>
        <v>0</v>
      </c>
      <c r="BJ160" s="16" t="s">
        <v>77</v>
      </c>
      <c r="BK160" s="142">
        <f>ROUND(I160*H160,2)</f>
        <v>0</v>
      </c>
      <c r="BL160" s="16" t="s">
        <v>190</v>
      </c>
      <c r="BM160" s="141" t="s">
        <v>4936</v>
      </c>
    </row>
    <row r="161" spans="2:47" s="1" customFormat="1" ht="11.25">
      <c r="B161" s="31"/>
      <c r="D161" s="143" t="s">
        <v>192</v>
      </c>
      <c r="F161" s="144" t="s">
        <v>4937</v>
      </c>
      <c r="I161" s="145"/>
      <c r="L161" s="31"/>
      <c r="M161" s="146"/>
      <c r="T161" s="52"/>
      <c r="AT161" s="16" t="s">
        <v>192</v>
      </c>
      <c r="AU161" s="16" t="s">
        <v>79</v>
      </c>
    </row>
    <row r="162" spans="2:65" s="1" customFormat="1" ht="16.5" customHeight="1">
      <c r="B162" s="31"/>
      <c r="C162" s="165" t="s">
        <v>413</v>
      </c>
      <c r="D162" s="165" t="s">
        <v>277</v>
      </c>
      <c r="E162" s="166" t="s">
        <v>4938</v>
      </c>
      <c r="F162" s="167" t="s">
        <v>4939</v>
      </c>
      <c r="G162" s="168" t="s">
        <v>286</v>
      </c>
      <c r="H162" s="169">
        <v>2</v>
      </c>
      <c r="I162" s="170"/>
      <c r="J162" s="171">
        <f>ROUND(I162*H162,2)</f>
        <v>0</v>
      </c>
      <c r="K162" s="167" t="s">
        <v>302</v>
      </c>
      <c r="L162" s="172"/>
      <c r="M162" s="173" t="s">
        <v>19</v>
      </c>
      <c r="N162" s="174" t="s">
        <v>41</v>
      </c>
      <c r="P162" s="139">
        <f>O162*H162</f>
        <v>0</v>
      </c>
      <c r="Q162" s="139">
        <v>0.0002</v>
      </c>
      <c r="R162" s="139">
        <f>Q162*H162</f>
        <v>0.0004</v>
      </c>
      <c r="S162" s="139">
        <v>0</v>
      </c>
      <c r="T162" s="140">
        <f>S162*H162</f>
        <v>0</v>
      </c>
      <c r="AR162" s="141" t="s">
        <v>233</v>
      </c>
      <c r="AT162" s="141" t="s">
        <v>277</v>
      </c>
      <c r="AU162" s="141" t="s">
        <v>79</v>
      </c>
      <c r="AY162" s="16" t="s">
        <v>182</v>
      </c>
      <c r="BE162" s="142">
        <f>IF(N162="základní",J162,0)</f>
        <v>0</v>
      </c>
      <c r="BF162" s="142">
        <f>IF(N162="snížená",J162,0)</f>
        <v>0</v>
      </c>
      <c r="BG162" s="142">
        <f>IF(N162="zákl. přenesená",J162,0)</f>
        <v>0</v>
      </c>
      <c r="BH162" s="142">
        <f>IF(N162="sníž. přenesená",J162,0)</f>
        <v>0</v>
      </c>
      <c r="BI162" s="142">
        <f>IF(N162="nulová",J162,0)</f>
        <v>0</v>
      </c>
      <c r="BJ162" s="16" t="s">
        <v>77</v>
      </c>
      <c r="BK162" s="142">
        <f>ROUND(I162*H162,2)</f>
        <v>0</v>
      </c>
      <c r="BL162" s="16" t="s">
        <v>190</v>
      </c>
      <c r="BM162" s="141" t="s">
        <v>4940</v>
      </c>
    </row>
    <row r="163" spans="2:65" s="1" customFormat="1" ht="16.5" customHeight="1">
      <c r="B163" s="31"/>
      <c r="C163" s="130" t="s">
        <v>415</v>
      </c>
      <c r="D163" s="130" t="s">
        <v>185</v>
      </c>
      <c r="E163" s="131" t="s">
        <v>4941</v>
      </c>
      <c r="F163" s="132" t="s">
        <v>4942</v>
      </c>
      <c r="G163" s="133" t="s">
        <v>286</v>
      </c>
      <c r="H163" s="134">
        <v>1</v>
      </c>
      <c r="I163" s="135"/>
      <c r="J163" s="136">
        <f>ROUND(I163*H163,2)</f>
        <v>0</v>
      </c>
      <c r="K163" s="132" t="s">
        <v>287</v>
      </c>
      <c r="L163" s="31"/>
      <c r="M163" s="137" t="s">
        <v>19</v>
      </c>
      <c r="N163" s="138" t="s">
        <v>41</v>
      </c>
      <c r="P163" s="139">
        <f>O163*H163</f>
        <v>0</v>
      </c>
      <c r="Q163" s="139">
        <v>0</v>
      </c>
      <c r="R163" s="139">
        <f>Q163*H163</f>
        <v>0</v>
      </c>
      <c r="S163" s="139">
        <v>0</v>
      </c>
      <c r="T163" s="140">
        <f>S163*H163</f>
        <v>0</v>
      </c>
      <c r="AR163" s="141" t="s">
        <v>190</v>
      </c>
      <c r="AT163" s="141" t="s">
        <v>185</v>
      </c>
      <c r="AU163" s="141" t="s">
        <v>79</v>
      </c>
      <c r="AY163" s="16" t="s">
        <v>182</v>
      </c>
      <c r="BE163" s="142">
        <f>IF(N163="základní",J163,0)</f>
        <v>0</v>
      </c>
      <c r="BF163" s="142">
        <f>IF(N163="snížená",J163,0)</f>
        <v>0</v>
      </c>
      <c r="BG163" s="142">
        <f>IF(N163="zákl. přenesená",J163,0)</f>
        <v>0</v>
      </c>
      <c r="BH163" s="142">
        <f>IF(N163="sníž. přenesená",J163,0)</f>
        <v>0</v>
      </c>
      <c r="BI163" s="142">
        <f>IF(N163="nulová",J163,0)</f>
        <v>0</v>
      </c>
      <c r="BJ163" s="16" t="s">
        <v>77</v>
      </c>
      <c r="BK163" s="142">
        <f>ROUND(I163*H163,2)</f>
        <v>0</v>
      </c>
      <c r="BL163" s="16" t="s">
        <v>190</v>
      </c>
      <c r="BM163" s="141" t="s">
        <v>4943</v>
      </c>
    </row>
    <row r="164" spans="2:65" s="1" customFormat="1" ht="16.5" customHeight="1">
      <c r="B164" s="31"/>
      <c r="C164" s="130" t="s">
        <v>421</v>
      </c>
      <c r="D164" s="130" t="s">
        <v>185</v>
      </c>
      <c r="E164" s="131" t="s">
        <v>4944</v>
      </c>
      <c r="F164" s="132" t="s">
        <v>4945</v>
      </c>
      <c r="G164" s="133" t="s">
        <v>286</v>
      </c>
      <c r="H164" s="134">
        <v>1</v>
      </c>
      <c r="I164" s="135"/>
      <c r="J164" s="136">
        <f>ROUND(I164*H164,2)</f>
        <v>0</v>
      </c>
      <c r="K164" s="132" t="s">
        <v>287</v>
      </c>
      <c r="L164" s="31"/>
      <c r="M164" s="137" t="s">
        <v>19</v>
      </c>
      <c r="N164" s="138" t="s">
        <v>41</v>
      </c>
      <c r="P164" s="139">
        <f>O164*H164</f>
        <v>0</v>
      </c>
      <c r="Q164" s="139">
        <v>0</v>
      </c>
      <c r="R164" s="139">
        <f>Q164*H164</f>
        <v>0</v>
      </c>
      <c r="S164" s="139">
        <v>0</v>
      </c>
      <c r="T164" s="140">
        <f>S164*H164</f>
        <v>0</v>
      </c>
      <c r="AR164" s="141" t="s">
        <v>190</v>
      </c>
      <c r="AT164" s="141" t="s">
        <v>185</v>
      </c>
      <c r="AU164" s="141" t="s">
        <v>79</v>
      </c>
      <c r="AY164" s="16" t="s">
        <v>182</v>
      </c>
      <c r="BE164" s="142">
        <f>IF(N164="základní",J164,0)</f>
        <v>0</v>
      </c>
      <c r="BF164" s="142">
        <f>IF(N164="snížená",J164,0)</f>
        <v>0</v>
      </c>
      <c r="BG164" s="142">
        <f>IF(N164="zákl. přenesená",J164,0)</f>
        <v>0</v>
      </c>
      <c r="BH164" s="142">
        <f>IF(N164="sníž. přenesená",J164,0)</f>
        <v>0</v>
      </c>
      <c r="BI164" s="142">
        <f>IF(N164="nulová",J164,0)</f>
        <v>0</v>
      </c>
      <c r="BJ164" s="16" t="s">
        <v>77</v>
      </c>
      <c r="BK164" s="142">
        <f>ROUND(I164*H164,2)</f>
        <v>0</v>
      </c>
      <c r="BL164" s="16" t="s">
        <v>190</v>
      </c>
      <c r="BM164" s="141" t="s">
        <v>4946</v>
      </c>
    </row>
    <row r="165" spans="2:65" s="1" customFormat="1" ht="24.2" customHeight="1">
      <c r="B165" s="31"/>
      <c r="C165" s="130" t="s">
        <v>425</v>
      </c>
      <c r="D165" s="130" t="s">
        <v>185</v>
      </c>
      <c r="E165" s="131" t="s">
        <v>1964</v>
      </c>
      <c r="F165" s="132" t="s">
        <v>1965</v>
      </c>
      <c r="G165" s="133" t="s">
        <v>286</v>
      </c>
      <c r="H165" s="134">
        <v>1</v>
      </c>
      <c r="I165" s="135"/>
      <c r="J165" s="136">
        <f>ROUND(I165*H165,2)</f>
        <v>0</v>
      </c>
      <c r="K165" s="132" t="s">
        <v>287</v>
      </c>
      <c r="L165" s="31"/>
      <c r="M165" s="137" t="s">
        <v>19</v>
      </c>
      <c r="N165" s="138" t="s">
        <v>41</v>
      </c>
      <c r="P165" s="139">
        <f>O165*H165</f>
        <v>0</v>
      </c>
      <c r="Q165" s="139">
        <v>0.00022</v>
      </c>
      <c r="R165" s="139">
        <f>Q165*H165</f>
        <v>0.00022</v>
      </c>
      <c r="S165" s="139">
        <v>0</v>
      </c>
      <c r="T165" s="140">
        <f>S165*H165</f>
        <v>0</v>
      </c>
      <c r="AR165" s="141" t="s">
        <v>336</v>
      </c>
      <c r="AT165" s="141" t="s">
        <v>185</v>
      </c>
      <c r="AU165" s="141" t="s">
        <v>79</v>
      </c>
      <c r="AY165" s="16" t="s">
        <v>182</v>
      </c>
      <c r="BE165" s="142">
        <f>IF(N165="základní",J165,0)</f>
        <v>0</v>
      </c>
      <c r="BF165" s="142">
        <f>IF(N165="snížená",J165,0)</f>
        <v>0</v>
      </c>
      <c r="BG165" s="142">
        <f>IF(N165="zákl. přenesená",J165,0)</f>
        <v>0</v>
      </c>
      <c r="BH165" s="142">
        <f>IF(N165="sníž. přenesená",J165,0)</f>
        <v>0</v>
      </c>
      <c r="BI165" s="142">
        <f>IF(N165="nulová",J165,0)</f>
        <v>0</v>
      </c>
      <c r="BJ165" s="16" t="s">
        <v>77</v>
      </c>
      <c r="BK165" s="142">
        <f>ROUND(I165*H165,2)</f>
        <v>0</v>
      </c>
      <c r="BL165" s="16" t="s">
        <v>336</v>
      </c>
      <c r="BM165" s="141" t="s">
        <v>4947</v>
      </c>
    </row>
    <row r="166" spans="2:65" s="1" customFormat="1" ht="16.5" customHeight="1">
      <c r="B166" s="31"/>
      <c r="C166" s="130" t="s">
        <v>353</v>
      </c>
      <c r="D166" s="130" t="s">
        <v>185</v>
      </c>
      <c r="E166" s="131" t="s">
        <v>1707</v>
      </c>
      <c r="F166" s="132" t="s">
        <v>1708</v>
      </c>
      <c r="G166" s="133" t="s">
        <v>292</v>
      </c>
      <c r="H166" s="134">
        <v>170</v>
      </c>
      <c r="I166" s="135"/>
      <c r="J166" s="136">
        <f>ROUND(I166*H166,2)</f>
        <v>0</v>
      </c>
      <c r="K166" s="132" t="s">
        <v>302</v>
      </c>
      <c r="L166" s="31"/>
      <c r="M166" s="137" t="s">
        <v>19</v>
      </c>
      <c r="N166" s="138" t="s">
        <v>41</v>
      </c>
      <c r="P166" s="139">
        <f>O166*H166</f>
        <v>0</v>
      </c>
      <c r="Q166" s="139">
        <v>0</v>
      </c>
      <c r="R166" s="139">
        <f>Q166*H166</f>
        <v>0</v>
      </c>
      <c r="S166" s="139">
        <v>0</v>
      </c>
      <c r="T166" s="140">
        <f>S166*H166</f>
        <v>0</v>
      </c>
      <c r="AR166" s="141" t="s">
        <v>190</v>
      </c>
      <c r="AT166" s="141" t="s">
        <v>185</v>
      </c>
      <c r="AU166" s="141" t="s">
        <v>79</v>
      </c>
      <c r="AY166" s="16" t="s">
        <v>182</v>
      </c>
      <c r="BE166" s="142">
        <f>IF(N166="základní",J166,0)</f>
        <v>0</v>
      </c>
      <c r="BF166" s="142">
        <f>IF(N166="snížená",J166,0)</f>
        <v>0</v>
      </c>
      <c r="BG166" s="142">
        <f>IF(N166="zákl. přenesená",J166,0)</f>
        <v>0</v>
      </c>
      <c r="BH166" s="142">
        <f>IF(N166="sníž. přenesená",J166,0)</f>
        <v>0</v>
      </c>
      <c r="BI166" s="142">
        <f>IF(N166="nulová",J166,0)</f>
        <v>0</v>
      </c>
      <c r="BJ166" s="16" t="s">
        <v>77</v>
      </c>
      <c r="BK166" s="142">
        <f>ROUND(I166*H166,2)</f>
        <v>0</v>
      </c>
      <c r="BL166" s="16" t="s">
        <v>190</v>
      </c>
      <c r="BM166" s="141" t="s">
        <v>4948</v>
      </c>
    </row>
    <row r="167" spans="2:47" s="1" customFormat="1" ht="11.25">
      <c r="B167" s="31"/>
      <c r="D167" s="143" t="s">
        <v>192</v>
      </c>
      <c r="F167" s="144" t="s">
        <v>4701</v>
      </c>
      <c r="I167" s="145"/>
      <c r="L167" s="31"/>
      <c r="M167" s="146"/>
      <c r="T167" s="52"/>
      <c r="AT167" s="16" t="s">
        <v>192</v>
      </c>
      <c r="AU167" s="16" t="s">
        <v>79</v>
      </c>
    </row>
    <row r="168" spans="2:65" s="1" customFormat="1" ht="16.5" customHeight="1">
      <c r="B168" s="31"/>
      <c r="C168" s="130" t="s">
        <v>434</v>
      </c>
      <c r="D168" s="130" t="s">
        <v>185</v>
      </c>
      <c r="E168" s="131" t="s">
        <v>4732</v>
      </c>
      <c r="F168" s="132" t="s">
        <v>4733</v>
      </c>
      <c r="G168" s="133" t="s">
        <v>292</v>
      </c>
      <c r="H168" s="134">
        <v>170</v>
      </c>
      <c r="I168" s="135"/>
      <c r="J168" s="136">
        <f>ROUND(I168*H168,2)</f>
        <v>0</v>
      </c>
      <c r="K168" s="132" t="s">
        <v>302</v>
      </c>
      <c r="L168" s="31"/>
      <c r="M168" s="137" t="s">
        <v>19</v>
      </c>
      <c r="N168" s="138" t="s">
        <v>41</v>
      </c>
      <c r="P168" s="139">
        <f>O168*H168</f>
        <v>0</v>
      </c>
      <c r="Q168" s="139">
        <v>0.00019</v>
      </c>
      <c r="R168" s="139">
        <f>Q168*H168</f>
        <v>0.0323</v>
      </c>
      <c r="S168" s="139">
        <v>0</v>
      </c>
      <c r="T168" s="140">
        <f>S168*H168</f>
        <v>0</v>
      </c>
      <c r="AR168" s="141" t="s">
        <v>190</v>
      </c>
      <c r="AT168" s="141" t="s">
        <v>185</v>
      </c>
      <c r="AU168" s="141" t="s">
        <v>79</v>
      </c>
      <c r="AY168" s="16" t="s">
        <v>182</v>
      </c>
      <c r="BE168" s="142">
        <f>IF(N168="základní",J168,0)</f>
        <v>0</v>
      </c>
      <c r="BF168" s="142">
        <f>IF(N168="snížená",J168,0)</f>
        <v>0</v>
      </c>
      <c r="BG168" s="142">
        <f>IF(N168="zákl. přenesená",J168,0)</f>
        <v>0</v>
      </c>
      <c r="BH168" s="142">
        <f>IF(N168="sníž. přenesená",J168,0)</f>
        <v>0</v>
      </c>
      <c r="BI168" s="142">
        <f>IF(N168="nulová",J168,0)</f>
        <v>0</v>
      </c>
      <c r="BJ168" s="16" t="s">
        <v>77</v>
      </c>
      <c r="BK168" s="142">
        <f>ROUND(I168*H168,2)</f>
        <v>0</v>
      </c>
      <c r="BL168" s="16" t="s">
        <v>190</v>
      </c>
      <c r="BM168" s="141" t="s">
        <v>4949</v>
      </c>
    </row>
    <row r="169" spans="2:47" s="1" customFormat="1" ht="11.25">
      <c r="B169" s="31"/>
      <c r="D169" s="143" t="s">
        <v>192</v>
      </c>
      <c r="F169" s="144" t="s">
        <v>4735</v>
      </c>
      <c r="I169" s="145"/>
      <c r="L169" s="31"/>
      <c r="M169" s="146"/>
      <c r="T169" s="52"/>
      <c r="AT169" s="16" t="s">
        <v>192</v>
      </c>
      <c r="AU169" s="16" t="s">
        <v>79</v>
      </c>
    </row>
    <row r="170" spans="2:65" s="1" customFormat="1" ht="21.75" customHeight="1">
      <c r="B170" s="31"/>
      <c r="C170" s="130" t="s">
        <v>600</v>
      </c>
      <c r="D170" s="130" t="s">
        <v>185</v>
      </c>
      <c r="E170" s="131" t="s">
        <v>4737</v>
      </c>
      <c r="F170" s="132" t="s">
        <v>4738</v>
      </c>
      <c r="G170" s="133" t="s">
        <v>292</v>
      </c>
      <c r="H170" s="134">
        <v>170</v>
      </c>
      <c r="I170" s="135"/>
      <c r="J170" s="136">
        <f>ROUND(I170*H170,2)</f>
        <v>0</v>
      </c>
      <c r="K170" s="132" t="s">
        <v>302</v>
      </c>
      <c r="L170" s="31"/>
      <c r="M170" s="137" t="s">
        <v>19</v>
      </c>
      <c r="N170" s="138" t="s">
        <v>41</v>
      </c>
      <c r="P170" s="139">
        <f>O170*H170</f>
        <v>0</v>
      </c>
      <c r="Q170" s="139">
        <v>7E-05</v>
      </c>
      <c r="R170" s="139">
        <f>Q170*H170</f>
        <v>0.011899999999999999</v>
      </c>
      <c r="S170" s="139">
        <v>0</v>
      </c>
      <c r="T170" s="140">
        <f>S170*H170</f>
        <v>0</v>
      </c>
      <c r="AR170" s="141" t="s">
        <v>190</v>
      </c>
      <c r="AT170" s="141" t="s">
        <v>185</v>
      </c>
      <c r="AU170" s="141" t="s">
        <v>79</v>
      </c>
      <c r="AY170" s="16" t="s">
        <v>182</v>
      </c>
      <c r="BE170" s="142">
        <f>IF(N170="základní",J170,0)</f>
        <v>0</v>
      </c>
      <c r="BF170" s="142">
        <f>IF(N170="snížená",J170,0)</f>
        <v>0</v>
      </c>
      <c r="BG170" s="142">
        <f>IF(N170="zákl. přenesená",J170,0)</f>
        <v>0</v>
      </c>
      <c r="BH170" s="142">
        <f>IF(N170="sníž. přenesená",J170,0)</f>
        <v>0</v>
      </c>
      <c r="BI170" s="142">
        <f>IF(N170="nulová",J170,0)</f>
        <v>0</v>
      </c>
      <c r="BJ170" s="16" t="s">
        <v>77</v>
      </c>
      <c r="BK170" s="142">
        <f>ROUND(I170*H170,2)</f>
        <v>0</v>
      </c>
      <c r="BL170" s="16" t="s">
        <v>190</v>
      </c>
      <c r="BM170" s="141" t="s">
        <v>4950</v>
      </c>
    </row>
    <row r="171" spans="2:47" s="1" customFormat="1" ht="11.25">
      <c r="B171" s="31"/>
      <c r="D171" s="143" t="s">
        <v>192</v>
      </c>
      <c r="F171" s="144" t="s">
        <v>4740</v>
      </c>
      <c r="I171" s="145"/>
      <c r="L171" s="31"/>
      <c r="M171" s="146"/>
      <c r="T171" s="52"/>
      <c r="AT171" s="16" t="s">
        <v>192</v>
      </c>
      <c r="AU171" s="16" t="s">
        <v>79</v>
      </c>
    </row>
    <row r="172" spans="2:63" s="11" customFormat="1" ht="22.9" customHeight="1">
      <c r="B172" s="118"/>
      <c r="D172" s="119" t="s">
        <v>69</v>
      </c>
      <c r="E172" s="128" t="s">
        <v>183</v>
      </c>
      <c r="F172" s="128" t="s">
        <v>305</v>
      </c>
      <c r="I172" s="121"/>
      <c r="J172" s="129">
        <f>BK172</f>
        <v>0</v>
      </c>
      <c r="L172" s="118"/>
      <c r="M172" s="123"/>
      <c r="P172" s="124">
        <f>SUM(P173:P178)</f>
        <v>0</v>
      </c>
      <c r="R172" s="124">
        <f>SUM(R173:R178)</f>
        <v>0.000469</v>
      </c>
      <c r="T172" s="125">
        <f>SUM(T173:T178)</f>
        <v>0.0195</v>
      </c>
      <c r="AR172" s="119" t="s">
        <v>77</v>
      </c>
      <c r="AT172" s="126" t="s">
        <v>69</v>
      </c>
      <c r="AU172" s="126" t="s">
        <v>77</v>
      </c>
      <c r="AY172" s="119" t="s">
        <v>182</v>
      </c>
      <c r="BK172" s="127">
        <f>SUM(BK173:BK178)</f>
        <v>0</v>
      </c>
    </row>
    <row r="173" spans="2:65" s="1" customFormat="1" ht="24.2" customHeight="1">
      <c r="B173" s="31"/>
      <c r="C173" s="130" t="s">
        <v>605</v>
      </c>
      <c r="D173" s="130" t="s">
        <v>185</v>
      </c>
      <c r="E173" s="131" t="s">
        <v>4741</v>
      </c>
      <c r="F173" s="132" t="s">
        <v>4742</v>
      </c>
      <c r="G173" s="133" t="s">
        <v>292</v>
      </c>
      <c r="H173" s="134">
        <v>226</v>
      </c>
      <c r="I173" s="135"/>
      <c r="J173" s="136">
        <f>ROUND(I173*H173,2)</f>
        <v>0</v>
      </c>
      <c r="K173" s="132" t="s">
        <v>1250</v>
      </c>
      <c r="L173" s="31"/>
      <c r="M173" s="137" t="s">
        <v>19</v>
      </c>
      <c r="N173" s="138" t="s">
        <v>41</v>
      </c>
      <c r="P173" s="139">
        <f>O173*H173</f>
        <v>0</v>
      </c>
      <c r="Q173" s="139">
        <v>0</v>
      </c>
      <c r="R173" s="139">
        <f>Q173*H173</f>
        <v>0</v>
      </c>
      <c r="S173" s="139">
        <v>0</v>
      </c>
      <c r="T173" s="140">
        <f>S173*H173</f>
        <v>0</v>
      </c>
      <c r="AR173" s="141" t="s">
        <v>190</v>
      </c>
      <c r="AT173" s="141" t="s">
        <v>185</v>
      </c>
      <c r="AU173" s="141" t="s">
        <v>79</v>
      </c>
      <c r="AY173" s="16" t="s">
        <v>182</v>
      </c>
      <c r="BE173" s="142">
        <f>IF(N173="základní",J173,0)</f>
        <v>0</v>
      </c>
      <c r="BF173" s="142">
        <f>IF(N173="snížená",J173,0)</f>
        <v>0</v>
      </c>
      <c r="BG173" s="142">
        <f>IF(N173="zákl. přenesená",J173,0)</f>
        <v>0</v>
      </c>
      <c r="BH173" s="142">
        <f>IF(N173="sníž. přenesená",J173,0)</f>
        <v>0</v>
      </c>
      <c r="BI173" s="142">
        <f>IF(N173="nulová",J173,0)</f>
        <v>0</v>
      </c>
      <c r="BJ173" s="16" t="s">
        <v>77</v>
      </c>
      <c r="BK173" s="142">
        <f>ROUND(I173*H173,2)</f>
        <v>0</v>
      </c>
      <c r="BL173" s="16" t="s">
        <v>190</v>
      </c>
      <c r="BM173" s="141" t="s">
        <v>4951</v>
      </c>
    </row>
    <row r="174" spans="2:51" s="12" customFormat="1" ht="11.25">
      <c r="B174" s="147"/>
      <c r="D174" s="148" t="s">
        <v>194</v>
      </c>
      <c r="E174" s="149" t="s">
        <v>19</v>
      </c>
      <c r="F174" s="150" t="s">
        <v>4952</v>
      </c>
      <c r="H174" s="151">
        <v>226</v>
      </c>
      <c r="I174" s="152"/>
      <c r="L174" s="147"/>
      <c r="M174" s="153"/>
      <c r="T174" s="154"/>
      <c r="AT174" s="149" t="s">
        <v>194</v>
      </c>
      <c r="AU174" s="149" t="s">
        <v>79</v>
      </c>
      <c r="AV174" s="12" t="s">
        <v>79</v>
      </c>
      <c r="AW174" s="12" t="s">
        <v>31</v>
      </c>
      <c r="AX174" s="12" t="s">
        <v>77</v>
      </c>
      <c r="AY174" s="149" t="s">
        <v>182</v>
      </c>
    </row>
    <row r="175" spans="2:65" s="1" customFormat="1" ht="44.25" customHeight="1">
      <c r="B175" s="31"/>
      <c r="C175" s="130" t="s">
        <v>609</v>
      </c>
      <c r="D175" s="130" t="s">
        <v>185</v>
      </c>
      <c r="E175" s="131" t="s">
        <v>4953</v>
      </c>
      <c r="F175" s="132" t="s">
        <v>4954</v>
      </c>
      <c r="G175" s="133" t="s">
        <v>292</v>
      </c>
      <c r="H175" s="134">
        <v>0.2</v>
      </c>
      <c r="I175" s="135"/>
      <c r="J175" s="136">
        <f>ROUND(I175*H175,2)</f>
        <v>0</v>
      </c>
      <c r="K175" s="132" t="s">
        <v>302</v>
      </c>
      <c r="L175" s="31"/>
      <c r="M175" s="137" t="s">
        <v>19</v>
      </c>
      <c r="N175" s="138" t="s">
        <v>41</v>
      </c>
      <c r="P175" s="139">
        <f>O175*H175</f>
        <v>0</v>
      </c>
      <c r="Q175" s="139">
        <v>0.00067</v>
      </c>
      <c r="R175" s="139">
        <f>Q175*H175</f>
        <v>0.000134</v>
      </c>
      <c r="S175" s="139">
        <v>0.02</v>
      </c>
      <c r="T175" s="140">
        <f>S175*H175</f>
        <v>0.004</v>
      </c>
      <c r="AR175" s="141" t="s">
        <v>190</v>
      </c>
      <c r="AT175" s="141" t="s">
        <v>185</v>
      </c>
      <c r="AU175" s="141" t="s">
        <v>79</v>
      </c>
      <c r="AY175" s="16" t="s">
        <v>182</v>
      </c>
      <c r="BE175" s="142">
        <f>IF(N175="základní",J175,0)</f>
        <v>0</v>
      </c>
      <c r="BF175" s="142">
        <f>IF(N175="snížená",J175,0)</f>
        <v>0</v>
      </c>
      <c r="BG175" s="142">
        <f>IF(N175="zákl. přenesená",J175,0)</f>
        <v>0</v>
      </c>
      <c r="BH175" s="142">
        <f>IF(N175="sníž. přenesená",J175,0)</f>
        <v>0</v>
      </c>
      <c r="BI175" s="142">
        <f>IF(N175="nulová",J175,0)</f>
        <v>0</v>
      </c>
      <c r="BJ175" s="16" t="s">
        <v>77</v>
      </c>
      <c r="BK175" s="142">
        <f>ROUND(I175*H175,2)</f>
        <v>0</v>
      </c>
      <c r="BL175" s="16" t="s">
        <v>190</v>
      </c>
      <c r="BM175" s="141" t="s">
        <v>4955</v>
      </c>
    </row>
    <row r="176" spans="2:47" s="1" customFormat="1" ht="11.25">
      <c r="B176" s="31"/>
      <c r="D176" s="143" t="s">
        <v>192</v>
      </c>
      <c r="F176" s="144" t="s">
        <v>4956</v>
      </c>
      <c r="I176" s="145"/>
      <c r="L176" s="31"/>
      <c r="M176" s="146"/>
      <c r="T176" s="52"/>
      <c r="AT176" s="16" t="s">
        <v>192</v>
      </c>
      <c r="AU176" s="16" t="s">
        <v>79</v>
      </c>
    </row>
    <row r="177" spans="2:65" s="1" customFormat="1" ht="44.25" customHeight="1">
      <c r="B177" s="31"/>
      <c r="C177" s="130" t="s">
        <v>613</v>
      </c>
      <c r="D177" s="130" t="s">
        <v>185</v>
      </c>
      <c r="E177" s="131" t="s">
        <v>4745</v>
      </c>
      <c r="F177" s="132" t="s">
        <v>4746</v>
      </c>
      <c r="G177" s="133" t="s">
        <v>292</v>
      </c>
      <c r="H177" s="134">
        <v>0.5</v>
      </c>
      <c r="I177" s="135"/>
      <c r="J177" s="136">
        <f>ROUND(I177*H177,2)</f>
        <v>0</v>
      </c>
      <c r="K177" s="132" t="s">
        <v>302</v>
      </c>
      <c r="L177" s="31"/>
      <c r="M177" s="137" t="s">
        <v>19</v>
      </c>
      <c r="N177" s="138" t="s">
        <v>41</v>
      </c>
      <c r="P177" s="139">
        <f>O177*H177</f>
        <v>0</v>
      </c>
      <c r="Q177" s="139">
        <v>0.00067</v>
      </c>
      <c r="R177" s="139">
        <f>Q177*H177</f>
        <v>0.000335</v>
      </c>
      <c r="S177" s="139">
        <v>0.031</v>
      </c>
      <c r="T177" s="140">
        <f>S177*H177</f>
        <v>0.0155</v>
      </c>
      <c r="AR177" s="141" t="s">
        <v>190</v>
      </c>
      <c r="AT177" s="141" t="s">
        <v>185</v>
      </c>
      <c r="AU177" s="141" t="s">
        <v>79</v>
      </c>
      <c r="AY177" s="16" t="s">
        <v>182</v>
      </c>
      <c r="BE177" s="142">
        <f>IF(N177="základní",J177,0)</f>
        <v>0</v>
      </c>
      <c r="BF177" s="142">
        <f>IF(N177="snížená",J177,0)</f>
        <v>0</v>
      </c>
      <c r="BG177" s="142">
        <f>IF(N177="zákl. přenesená",J177,0)</f>
        <v>0</v>
      </c>
      <c r="BH177" s="142">
        <f>IF(N177="sníž. přenesená",J177,0)</f>
        <v>0</v>
      </c>
      <c r="BI177" s="142">
        <f>IF(N177="nulová",J177,0)</f>
        <v>0</v>
      </c>
      <c r="BJ177" s="16" t="s">
        <v>77</v>
      </c>
      <c r="BK177" s="142">
        <f>ROUND(I177*H177,2)</f>
        <v>0</v>
      </c>
      <c r="BL177" s="16" t="s">
        <v>190</v>
      </c>
      <c r="BM177" s="141" t="s">
        <v>4957</v>
      </c>
    </row>
    <row r="178" spans="2:47" s="1" customFormat="1" ht="11.25">
      <c r="B178" s="31"/>
      <c r="D178" s="143" t="s">
        <v>192</v>
      </c>
      <c r="F178" s="144" t="s">
        <v>4748</v>
      </c>
      <c r="I178" s="145"/>
      <c r="L178" s="31"/>
      <c r="M178" s="146"/>
      <c r="T178" s="52"/>
      <c r="AT178" s="16" t="s">
        <v>192</v>
      </c>
      <c r="AU178" s="16" t="s">
        <v>79</v>
      </c>
    </row>
    <row r="179" spans="2:63" s="11" customFormat="1" ht="22.9" customHeight="1">
      <c r="B179" s="118"/>
      <c r="D179" s="119" t="s">
        <v>69</v>
      </c>
      <c r="E179" s="128" t="s">
        <v>211</v>
      </c>
      <c r="F179" s="128" t="s">
        <v>212</v>
      </c>
      <c r="I179" s="121"/>
      <c r="J179" s="129">
        <f>BK179</f>
        <v>0</v>
      </c>
      <c r="L179" s="118"/>
      <c r="M179" s="123"/>
      <c r="P179" s="124">
        <f>SUM(P180:P190)</f>
        <v>0</v>
      </c>
      <c r="R179" s="124">
        <f>SUM(R180:R190)</f>
        <v>0</v>
      </c>
      <c r="T179" s="125">
        <f>SUM(T180:T190)</f>
        <v>0</v>
      </c>
      <c r="AR179" s="119" t="s">
        <v>77</v>
      </c>
      <c r="AT179" s="126" t="s">
        <v>69</v>
      </c>
      <c r="AU179" s="126" t="s">
        <v>77</v>
      </c>
      <c r="AY179" s="119" t="s">
        <v>182</v>
      </c>
      <c r="BK179" s="127">
        <f>SUM(BK180:BK190)</f>
        <v>0</v>
      </c>
    </row>
    <row r="180" spans="2:65" s="1" customFormat="1" ht="37.9" customHeight="1">
      <c r="B180" s="31"/>
      <c r="C180" s="130" t="s">
        <v>617</v>
      </c>
      <c r="D180" s="130" t="s">
        <v>185</v>
      </c>
      <c r="E180" s="131" t="s">
        <v>4749</v>
      </c>
      <c r="F180" s="132" t="s">
        <v>4750</v>
      </c>
      <c r="G180" s="133" t="s">
        <v>202</v>
      </c>
      <c r="H180" s="134">
        <v>68.498</v>
      </c>
      <c r="I180" s="135"/>
      <c r="J180" s="136">
        <f>ROUND(I180*H180,2)</f>
        <v>0</v>
      </c>
      <c r="K180" s="132" t="s">
        <v>302</v>
      </c>
      <c r="L180" s="31"/>
      <c r="M180" s="137" t="s">
        <v>19</v>
      </c>
      <c r="N180" s="138" t="s">
        <v>41</v>
      </c>
      <c r="P180" s="139">
        <f>O180*H180</f>
        <v>0</v>
      </c>
      <c r="Q180" s="139">
        <v>0</v>
      </c>
      <c r="R180" s="139">
        <f>Q180*H180</f>
        <v>0</v>
      </c>
      <c r="S180" s="139">
        <v>0</v>
      </c>
      <c r="T180" s="140">
        <f>S180*H180</f>
        <v>0</v>
      </c>
      <c r="AR180" s="141" t="s">
        <v>190</v>
      </c>
      <c r="AT180" s="141" t="s">
        <v>185</v>
      </c>
      <c r="AU180" s="141" t="s">
        <v>79</v>
      </c>
      <c r="AY180" s="16" t="s">
        <v>182</v>
      </c>
      <c r="BE180" s="142">
        <f>IF(N180="základní",J180,0)</f>
        <v>0</v>
      </c>
      <c r="BF180" s="142">
        <f>IF(N180="snížená",J180,0)</f>
        <v>0</v>
      </c>
      <c r="BG180" s="142">
        <f>IF(N180="zákl. přenesená",J180,0)</f>
        <v>0</v>
      </c>
      <c r="BH180" s="142">
        <f>IF(N180="sníž. přenesená",J180,0)</f>
        <v>0</v>
      </c>
      <c r="BI180" s="142">
        <f>IF(N180="nulová",J180,0)</f>
        <v>0</v>
      </c>
      <c r="BJ180" s="16" t="s">
        <v>77</v>
      </c>
      <c r="BK180" s="142">
        <f>ROUND(I180*H180,2)</f>
        <v>0</v>
      </c>
      <c r="BL180" s="16" t="s">
        <v>190</v>
      </c>
      <c r="BM180" s="141" t="s">
        <v>4958</v>
      </c>
    </row>
    <row r="181" spans="2:47" s="1" customFormat="1" ht="11.25">
      <c r="B181" s="31"/>
      <c r="D181" s="143" t="s">
        <v>192</v>
      </c>
      <c r="F181" s="144" t="s">
        <v>4752</v>
      </c>
      <c r="I181" s="145"/>
      <c r="L181" s="31"/>
      <c r="M181" s="146"/>
      <c r="T181" s="52"/>
      <c r="AT181" s="16" t="s">
        <v>192</v>
      </c>
      <c r="AU181" s="16" t="s">
        <v>79</v>
      </c>
    </row>
    <row r="182" spans="2:65" s="1" customFormat="1" ht="37.9" customHeight="1">
      <c r="B182" s="31"/>
      <c r="C182" s="130" t="s">
        <v>621</v>
      </c>
      <c r="D182" s="130" t="s">
        <v>185</v>
      </c>
      <c r="E182" s="131" t="s">
        <v>4753</v>
      </c>
      <c r="F182" s="132" t="s">
        <v>4754</v>
      </c>
      <c r="G182" s="133" t="s">
        <v>202</v>
      </c>
      <c r="H182" s="134">
        <v>684.98</v>
      </c>
      <c r="I182" s="135"/>
      <c r="J182" s="136">
        <f>ROUND(I182*H182,2)</f>
        <v>0</v>
      </c>
      <c r="K182" s="132" t="s">
        <v>302</v>
      </c>
      <c r="L182" s="31"/>
      <c r="M182" s="137" t="s">
        <v>19</v>
      </c>
      <c r="N182" s="138" t="s">
        <v>41</v>
      </c>
      <c r="P182" s="139">
        <f>O182*H182</f>
        <v>0</v>
      </c>
      <c r="Q182" s="139">
        <v>0</v>
      </c>
      <c r="R182" s="139">
        <f>Q182*H182</f>
        <v>0</v>
      </c>
      <c r="S182" s="139">
        <v>0</v>
      </c>
      <c r="T182" s="140">
        <f>S182*H182</f>
        <v>0</v>
      </c>
      <c r="AR182" s="141" t="s">
        <v>190</v>
      </c>
      <c r="AT182" s="141" t="s">
        <v>185</v>
      </c>
      <c r="AU182" s="141" t="s">
        <v>79</v>
      </c>
      <c r="AY182" s="16" t="s">
        <v>182</v>
      </c>
      <c r="BE182" s="142">
        <f>IF(N182="základní",J182,0)</f>
        <v>0</v>
      </c>
      <c r="BF182" s="142">
        <f>IF(N182="snížená",J182,0)</f>
        <v>0</v>
      </c>
      <c r="BG182" s="142">
        <f>IF(N182="zákl. přenesená",J182,0)</f>
        <v>0</v>
      </c>
      <c r="BH182" s="142">
        <f>IF(N182="sníž. přenesená",J182,0)</f>
        <v>0</v>
      </c>
      <c r="BI182" s="142">
        <f>IF(N182="nulová",J182,0)</f>
        <v>0</v>
      </c>
      <c r="BJ182" s="16" t="s">
        <v>77</v>
      </c>
      <c r="BK182" s="142">
        <f>ROUND(I182*H182,2)</f>
        <v>0</v>
      </c>
      <c r="BL182" s="16" t="s">
        <v>190</v>
      </c>
      <c r="BM182" s="141" t="s">
        <v>4959</v>
      </c>
    </row>
    <row r="183" spans="2:47" s="1" customFormat="1" ht="11.25">
      <c r="B183" s="31"/>
      <c r="D183" s="143" t="s">
        <v>192</v>
      </c>
      <c r="F183" s="144" t="s">
        <v>4756</v>
      </c>
      <c r="I183" s="145"/>
      <c r="L183" s="31"/>
      <c r="M183" s="146"/>
      <c r="T183" s="52"/>
      <c r="AT183" s="16" t="s">
        <v>192</v>
      </c>
      <c r="AU183" s="16" t="s">
        <v>79</v>
      </c>
    </row>
    <row r="184" spans="2:51" s="12" customFormat="1" ht="11.25">
      <c r="B184" s="147"/>
      <c r="D184" s="148" t="s">
        <v>194</v>
      </c>
      <c r="F184" s="150" t="s">
        <v>4960</v>
      </c>
      <c r="H184" s="151">
        <v>684.98</v>
      </c>
      <c r="I184" s="152"/>
      <c r="L184" s="147"/>
      <c r="M184" s="153"/>
      <c r="T184" s="154"/>
      <c r="AT184" s="149" t="s">
        <v>194</v>
      </c>
      <c r="AU184" s="149" t="s">
        <v>79</v>
      </c>
      <c r="AV184" s="12" t="s">
        <v>79</v>
      </c>
      <c r="AW184" s="12" t="s">
        <v>4</v>
      </c>
      <c r="AX184" s="12" t="s">
        <v>77</v>
      </c>
      <c r="AY184" s="149" t="s">
        <v>182</v>
      </c>
    </row>
    <row r="185" spans="2:65" s="1" customFormat="1" ht="24.2" customHeight="1">
      <c r="B185" s="31"/>
      <c r="C185" s="130" t="s">
        <v>626</v>
      </c>
      <c r="D185" s="130" t="s">
        <v>185</v>
      </c>
      <c r="E185" s="131" t="s">
        <v>4758</v>
      </c>
      <c r="F185" s="132" t="s">
        <v>4759</v>
      </c>
      <c r="G185" s="133" t="s">
        <v>202</v>
      </c>
      <c r="H185" s="134">
        <v>68.498</v>
      </c>
      <c r="I185" s="135"/>
      <c r="J185" s="136">
        <f>ROUND(I185*H185,2)</f>
        <v>0</v>
      </c>
      <c r="K185" s="132" t="s">
        <v>302</v>
      </c>
      <c r="L185" s="31"/>
      <c r="M185" s="137" t="s">
        <v>19</v>
      </c>
      <c r="N185" s="138" t="s">
        <v>41</v>
      </c>
      <c r="P185" s="139">
        <f>O185*H185</f>
        <v>0</v>
      </c>
      <c r="Q185" s="139">
        <v>0</v>
      </c>
      <c r="R185" s="139">
        <f>Q185*H185</f>
        <v>0</v>
      </c>
      <c r="S185" s="139">
        <v>0</v>
      </c>
      <c r="T185" s="140">
        <f>S185*H185</f>
        <v>0</v>
      </c>
      <c r="AR185" s="141" t="s">
        <v>190</v>
      </c>
      <c r="AT185" s="141" t="s">
        <v>185</v>
      </c>
      <c r="AU185" s="141" t="s">
        <v>79</v>
      </c>
      <c r="AY185" s="16" t="s">
        <v>182</v>
      </c>
      <c r="BE185" s="142">
        <f>IF(N185="základní",J185,0)</f>
        <v>0</v>
      </c>
      <c r="BF185" s="142">
        <f>IF(N185="snížená",J185,0)</f>
        <v>0</v>
      </c>
      <c r="BG185" s="142">
        <f>IF(N185="zákl. přenesená",J185,0)</f>
        <v>0</v>
      </c>
      <c r="BH185" s="142">
        <f>IF(N185="sníž. přenesená",J185,0)</f>
        <v>0</v>
      </c>
      <c r="BI185" s="142">
        <f>IF(N185="nulová",J185,0)</f>
        <v>0</v>
      </c>
      <c r="BJ185" s="16" t="s">
        <v>77</v>
      </c>
      <c r="BK185" s="142">
        <f>ROUND(I185*H185,2)</f>
        <v>0</v>
      </c>
      <c r="BL185" s="16" t="s">
        <v>190</v>
      </c>
      <c r="BM185" s="141" t="s">
        <v>4961</v>
      </c>
    </row>
    <row r="186" spans="2:47" s="1" customFormat="1" ht="11.25">
      <c r="B186" s="31"/>
      <c r="D186" s="143" t="s">
        <v>192</v>
      </c>
      <c r="F186" s="144" t="s">
        <v>4761</v>
      </c>
      <c r="I186" s="145"/>
      <c r="L186" s="31"/>
      <c r="M186" s="146"/>
      <c r="T186" s="52"/>
      <c r="AT186" s="16" t="s">
        <v>192</v>
      </c>
      <c r="AU186" s="16" t="s">
        <v>79</v>
      </c>
    </row>
    <row r="187" spans="2:65" s="1" customFormat="1" ht="44.25" customHeight="1">
      <c r="B187" s="31"/>
      <c r="C187" s="130" t="s">
        <v>630</v>
      </c>
      <c r="D187" s="130" t="s">
        <v>185</v>
      </c>
      <c r="E187" s="131" t="s">
        <v>4762</v>
      </c>
      <c r="F187" s="132" t="s">
        <v>1781</v>
      </c>
      <c r="G187" s="133" t="s">
        <v>202</v>
      </c>
      <c r="H187" s="134">
        <v>35.708</v>
      </c>
      <c r="I187" s="135"/>
      <c r="J187" s="136">
        <f>ROUND(I187*H187,2)</f>
        <v>0</v>
      </c>
      <c r="K187" s="132" t="s">
        <v>302</v>
      </c>
      <c r="L187" s="31"/>
      <c r="M187" s="137" t="s">
        <v>19</v>
      </c>
      <c r="N187" s="138" t="s">
        <v>41</v>
      </c>
      <c r="P187" s="139">
        <f>O187*H187</f>
        <v>0</v>
      </c>
      <c r="Q187" s="139">
        <v>0</v>
      </c>
      <c r="R187" s="139">
        <f>Q187*H187</f>
        <v>0</v>
      </c>
      <c r="S187" s="139">
        <v>0</v>
      </c>
      <c r="T187" s="140">
        <f>S187*H187</f>
        <v>0</v>
      </c>
      <c r="AR187" s="141" t="s">
        <v>190</v>
      </c>
      <c r="AT187" s="141" t="s">
        <v>185</v>
      </c>
      <c r="AU187" s="141" t="s">
        <v>79</v>
      </c>
      <c r="AY187" s="16" t="s">
        <v>182</v>
      </c>
      <c r="BE187" s="142">
        <f>IF(N187="základní",J187,0)</f>
        <v>0</v>
      </c>
      <c r="BF187" s="142">
        <f>IF(N187="snížená",J187,0)</f>
        <v>0</v>
      </c>
      <c r="BG187" s="142">
        <f>IF(N187="zákl. přenesená",J187,0)</f>
        <v>0</v>
      </c>
      <c r="BH187" s="142">
        <f>IF(N187="sníž. přenesená",J187,0)</f>
        <v>0</v>
      </c>
      <c r="BI187" s="142">
        <f>IF(N187="nulová",J187,0)</f>
        <v>0</v>
      </c>
      <c r="BJ187" s="16" t="s">
        <v>77</v>
      </c>
      <c r="BK187" s="142">
        <f>ROUND(I187*H187,2)</f>
        <v>0</v>
      </c>
      <c r="BL187" s="16" t="s">
        <v>190</v>
      </c>
      <c r="BM187" s="141" t="s">
        <v>4962</v>
      </c>
    </row>
    <row r="188" spans="2:47" s="1" customFormat="1" ht="11.25">
      <c r="B188" s="31"/>
      <c r="D188" s="143" t="s">
        <v>192</v>
      </c>
      <c r="F188" s="144" t="s">
        <v>4764</v>
      </c>
      <c r="I188" s="145"/>
      <c r="L188" s="31"/>
      <c r="M188" s="146"/>
      <c r="T188" s="52"/>
      <c r="AT188" s="16" t="s">
        <v>192</v>
      </c>
      <c r="AU188" s="16" t="s">
        <v>79</v>
      </c>
    </row>
    <row r="189" spans="2:65" s="1" customFormat="1" ht="44.25" customHeight="1">
      <c r="B189" s="31"/>
      <c r="C189" s="130" t="s">
        <v>635</v>
      </c>
      <c r="D189" s="130" t="s">
        <v>185</v>
      </c>
      <c r="E189" s="131" t="s">
        <v>4765</v>
      </c>
      <c r="F189" s="132" t="s">
        <v>743</v>
      </c>
      <c r="G189" s="133" t="s">
        <v>202</v>
      </c>
      <c r="H189" s="134">
        <v>32.79</v>
      </c>
      <c r="I189" s="135"/>
      <c r="J189" s="136">
        <f>ROUND(I189*H189,2)</f>
        <v>0</v>
      </c>
      <c r="K189" s="132" t="s">
        <v>302</v>
      </c>
      <c r="L189" s="31"/>
      <c r="M189" s="137" t="s">
        <v>19</v>
      </c>
      <c r="N189" s="138" t="s">
        <v>41</v>
      </c>
      <c r="P189" s="139">
        <f>O189*H189</f>
        <v>0</v>
      </c>
      <c r="Q189" s="139">
        <v>0</v>
      </c>
      <c r="R189" s="139">
        <f>Q189*H189</f>
        <v>0</v>
      </c>
      <c r="S189" s="139">
        <v>0</v>
      </c>
      <c r="T189" s="140">
        <f>S189*H189</f>
        <v>0</v>
      </c>
      <c r="AR189" s="141" t="s">
        <v>190</v>
      </c>
      <c r="AT189" s="141" t="s">
        <v>185</v>
      </c>
      <c r="AU189" s="141" t="s">
        <v>79</v>
      </c>
      <c r="AY189" s="16" t="s">
        <v>182</v>
      </c>
      <c r="BE189" s="142">
        <f>IF(N189="základní",J189,0)</f>
        <v>0</v>
      </c>
      <c r="BF189" s="142">
        <f>IF(N189="snížená",J189,0)</f>
        <v>0</v>
      </c>
      <c r="BG189" s="142">
        <f>IF(N189="zákl. přenesená",J189,0)</f>
        <v>0</v>
      </c>
      <c r="BH189" s="142">
        <f>IF(N189="sníž. přenesená",J189,0)</f>
        <v>0</v>
      </c>
      <c r="BI189" s="142">
        <f>IF(N189="nulová",J189,0)</f>
        <v>0</v>
      </c>
      <c r="BJ189" s="16" t="s">
        <v>77</v>
      </c>
      <c r="BK189" s="142">
        <f>ROUND(I189*H189,2)</f>
        <v>0</v>
      </c>
      <c r="BL189" s="16" t="s">
        <v>190</v>
      </c>
      <c r="BM189" s="141" t="s">
        <v>4963</v>
      </c>
    </row>
    <row r="190" spans="2:47" s="1" customFormat="1" ht="11.25">
      <c r="B190" s="31"/>
      <c r="D190" s="143" t="s">
        <v>192</v>
      </c>
      <c r="F190" s="144" t="s">
        <v>4767</v>
      </c>
      <c r="I190" s="145"/>
      <c r="L190" s="31"/>
      <c r="M190" s="146"/>
      <c r="T190" s="52"/>
      <c r="AT190" s="16" t="s">
        <v>192</v>
      </c>
      <c r="AU190" s="16" t="s">
        <v>79</v>
      </c>
    </row>
    <row r="191" spans="2:63" s="11" customFormat="1" ht="22.9" customHeight="1">
      <c r="B191" s="118"/>
      <c r="D191" s="119" t="s">
        <v>69</v>
      </c>
      <c r="E191" s="128" t="s">
        <v>322</v>
      </c>
      <c r="F191" s="128" t="s">
        <v>323</v>
      </c>
      <c r="I191" s="121"/>
      <c r="J191" s="129">
        <f>BK191</f>
        <v>0</v>
      </c>
      <c r="L191" s="118"/>
      <c r="M191" s="123"/>
      <c r="P191" s="124">
        <f>SUM(P192:P193)</f>
        <v>0</v>
      </c>
      <c r="R191" s="124">
        <f>SUM(R192:R193)</f>
        <v>0</v>
      </c>
      <c r="T191" s="125">
        <f>SUM(T192:T193)</f>
        <v>0</v>
      </c>
      <c r="AR191" s="119" t="s">
        <v>77</v>
      </c>
      <c r="AT191" s="126" t="s">
        <v>69</v>
      </c>
      <c r="AU191" s="126" t="s">
        <v>77</v>
      </c>
      <c r="AY191" s="119" t="s">
        <v>182</v>
      </c>
      <c r="BK191" s="127">
        <f>SUM(BK192:BK193)</f>
        <v>0</v>
      </c>
    </row>
    <row r="192" spans="2:65" s="1" customFormat="1" ht="49.15" customHeight="1">
      <c r="B192" s="31"/>
      <c r="C192" s="130" t="s">
        <v>639</v>
      </c>
      <c r="D192" s="130" t="s">
        <v>185</v>
      </c>
      <c r="E192" s="131" t="s">
        <v>4768</v>
      </c>
      <c r="F192" s="132" t="s">
        <v>4769</v>
      </c>
      <c r="G192" s="133" t="s">
        <v>202</v>
      </c>
      <c r="H192" s="134">
        <v>118.185</v>
      </c>
      <c r="I192" s="135"/>
      <c r="J192" s="136">
        <f>ROUND(I192*H192,2)</f>
        <v>0</v>
      </c>
      <c r="K192" s="132" t="s">
        <v>302</v>
      </c>
      <c r="L192" s="31"/>
      <c r="M192" s="137" t="s">
        <v>19</v>
      </c>
      <c r="N192" s="138" t="s">
        <v>41</v>
      </c>
      <c r="P192" s="139">
        <f>O192*H192</f>
        <v>0</v>
      </c>
      <c r="Q192" s="139">
        <v>0</v>
      </c>
      <c r="R192" s="139">
        <f>Q192*H192</f>
        <v>0</v>
      </c>
      <c r="S192" s="139">
        <v>0</v>
      </c>
      <c r="T192" s="140">
        <f>S192*H192</f>
        <v>0</v>
      </c>
      <c r="AR192" s="141" t="s">
        <v>190</v>
      </c>
      <c r="AT192" s="141" t="s">
        <v>185</v>
      </c>
      <c r="AU192" s="141" t="s">
        <v>79</v>
      </c>
      <c r="AY192" s="16" t="s">
        <v>182</v>
      </c>
      <c r="BE192" s="142">
        <f>IF(N192="základní",J192,0)</f>
        <v>0</v>
      </c>
      <c r="BF192" s="142">
        <f>IF(N192="snížená",J192,0)</f>
        <v>0</v>
      </c>
      <c r="BG192" s="142">
        <f>IF(N192="zákl. přenesená",J192,0)</f>
        <v>0</v>
      </c>
      <c r="BH192" s="142">
        <f>IF(N192="sníž. přenesená",J192,0)</f>
        <v>0</v>
      </c>
      <c r="BI192" s="142">
        <f>IF(N192="nulová",J192,0)</f>
        <v>0</v>
      </c>
      <c r="BJ192" s="16" t="s">
        <v>77</v>
      </c>
      <c r="BK192" s="142">
        <f>ROUND(I192*H192,2)</f>
        <v>0</v>
      </c>
      <c r="BL192" s="16" t="s">
        <v>190</v>
      </c>
      <c r="BM192" s="141" t="s">
        <v>4964</v>
      </c>
    </row>
    <row r="193" spans="2:47" s="1" customFormat="1" ht="11.25">
      <c r="B193" s="31"/>
      <c r="D193" s="143" t="s">
        <v>192</v>
      </c>
      <c r="F193" s="144" t="s">
        <v>4771</v>
      </c>
      <c r="I193" s="145"/>
      <c r="L193" s="31"/>
      <c r="M193" s="162"/>
      <c r="N193" s="163"/>
      <c r="O193" s="163"/>
      <c r="P193" s="163"/>
      <c r="Q193" s="163"/>
      <c r="R193" s="163"/>
      <c r="S193" s="163"/>
      <c r="T193" s="164"/>
      <c r="AT193" s="16" t="s">
        <v>192</v>
      </c>
      <c r="AU193" s="16" t="s">
        <v>79</v>
      </c>
    </row>
    <row r="194" spans="2:12" s="1" customFormat="1" ht="6.95" customHeight="1">
      <c r="B194" s="40"/>
      <c r="C194" s="41"/>
      <c r="D194" s="41"/>
      <c r="E194" s="41"/>
      <c r="F194" s="41"/>
      <c r="G194" s="41"/>
      <c r="H194" s="41"/>
      <c r="I194" s="41"/>
      <c r="J194" s="41"/>
      <c r="K194" s="41"/>
      <c r="L194" s="31"/>
    </row>
  </sheetData>
  <sheetProtection algorithmName="SHA-512" hashValue="fnZknRGghiYikTGm/rkEWRnDstI7oLCpBtBehXW8Ibk2dFwNCZ+RmRubqh7DED01evJBFDlhFYjUeFK9Hi32tA==" saltValue="rPBlqXzbn0uJ7rXrCrZ682E9aH5HmlTaBPPE8qGNDDT0O5x9ylE192r5jKQZnXaY7W3efjzAHs09gp10gnwVVQ==" spinCount="100000" sheet="1" objects="1" scenarios="1" formatColumns="0" formatRows="0" autoFilter="0"/>
  <autoFilter ref="C91:K193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hyperlinks>
    <hyperlink ref="F96" r:id="rId1" display="https://podminky.urs.cz/item/CS_URS_2021_01/113107322"/>
    <hyperlink ref="F99" r:id="rId2" display="https://podminky.urs.cz/item/CS_URS_2021_01/113107343"/>
    <hyperlink ref="F101" r:id="rId3" display="https://podminky.urs.cz/item/CS_URS_2021_01/132251254"/>
    <hyperlink ref="F111" r:id="rId4" display="https://podminky.urs.cz/item/CS_URS_2021_01/162351103"/>
    <hyperlink ref="F114" r:id="rId5" display="https://podminky.urs.cz/item/CS_URS_2021_01/162751117"/>
    <hyperlink ref="F117" r:id="rId6" display="https://podminky.urs.cz/item/CS_URS_2021_01/167151111"/>
    <hyperlink ref="F120" r:id="rId7" display="https://podminky.urs.cz/item/CS_URS_2021_01/171201221"/>
    <hyperlink ref="F123" r:id="rId8" display="https://podminky.urs.cz/item/CS_URS_2021_01/171251201"/>
    <hyperlink ref="F126" r:id="rId9" display="https://podminky.urs.cz/item/CS_URS_2021_01/174151101"/>
    <hyperlink ref="F146" r:id="rId10" display="https://podminky.urs.cz/item/CS_URS_2021_01/871161211"/>
    <hyperlink ref="F150" r:id="rId11" display="https://podminky.urs.cz/item/CS_URS_2021_01/871181211"/>
    <hyperlink ref="F155" r:id="rId12" display="https://podminky.urs.cz/item/CS_URS_2021_01/877161110"/>
    <hyperlink ref="F158" r:id="rId13" display="https://podminky.urs.cz/item/CS_URS_2021_01/877161112"/>
    <hyperlink ref="F161" r:id="rId14" display="https://podminky.urs.cz/item/CS_URS_2021_01/877181112"/>
    <hyperlink ref="F167" r:id="rId15" display="https://podminky.urs.cz/item/CS_URS_2021_01/892241111"/>
    <hyperlink ref="F169" r:id="rId16" display="https://podminky.urs.cz/item/CS_URS_2021_01/899721111"/>
    <hyperlink ref="F171" r:id="rId17" display="https://podminky.urs.cz/item/CS_URS_2021_01/899722112"/>
    <hyperlink ref="F176" r:id="rId18" display="https://podminky.urs.cz/item/CS_URS_2021_01/977151116"/>
    <hyperlink ref="F178" r:id="rId19" display="https://podminky.urs.cz/item/CS_URS_2021_01/977151118"/>
    <hyperlink ref="F181" r:id="rId20" display="https://podminky.urs.cz/item/CS_URS_2021_01/997221551"/>
    <hyperlink ref="F183" r:id="rId21" display="https://podminky.urs.cz/item/CS_URS_2021_01/997221559"/>
    <hyperlink ref="F186" r:id="rId22" display="https://podminky.urs.cz/item/CS_URS_2021_01/997221611"/>
    <hyperlink ref="F188" r:id="rId23" display="https://podminky.urs.cz/item/CS_URS_2021_01/997221645"/>
    <hyperlink ref="F190" r:id="rId24" display="https://podminky.urs.cz/item/CS_URS_2021_01/997221655"/>
    <hyperlink ref="F193" r:id="rId25" display="https://podminky.urs.cz/item/CS_URS_2021_01/998276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27"/>
  <headerFooter>
    <oddFooter>&amp;CStrana &amp;P z &amp;N</oddFooter>
  </headerFooter>
  <drawing r:id="rId26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B2:BM21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6" t="s">
        <v>150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79</v>
      </c>
    </row>
    <row r="4" spans="2:46" ht="24.95" customHeight="1">
      <c r="B4" s="19"/>
      <c r="D4" s="20" t="s">
        <v>151</v>
      </c>
      <c r="L4" s="19"/>
      <c r="M4" s="89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316" t="str">
        <f>'Rekapitulace stavby'!K6</f>
        <v>Rekonstrukce školní jídelny v budově č.p. 190</v>
      </c>
      <c r="F7" s="317"/>
      <c r="G7" s="317"/>
      <c r="H7" s="317"/>
      <c r="L7" s="19"/>
    </row>
    <row r="8" spans="2:12" ht="12" customHeight="1">
      <c r="B8" s="19"/>
      <c r="D8" s="26" t="s">
        <v>152</v>
      </c>
      <c r="L8" s="19"/>
    </row>
    <row r="9" spans="2:12" s="1" customFormat="1" ht="16.5" customHeight="1">
      <c r="B9" s="31"/>
      <c r="E9" s="316" t="s">
        <v>4552</v>
      </c>
      <c r="F9" s="318"/>
      <c r="G9" s="318"/>
      <c r="H9" s="318"/>
      <c r="L9" s="31"/>
    </row>
    <row r="10" spans="2:12" s="1" customFormat="1" ht="12" customHeight="1">
      <c r="B10" s="31"/>
      <c r="D10" s="26" t="s">
        <v>154</v>
      </c>
      <c r="L10" s="31"/>
    </row>
    <row r="11" spans="2:12" s="1" customFormat="1" ht="30" customHeight="1">
      <c r="B11" s="31"/>
      <c r="E11" s="282" t="s">
        <v>4965</v>
      </c>
      <c r="F11" s="318"/>
      <c r="G11" s="318"/>
      <c r="H11" s="318"/>
      <c r="L11" s="31"/>
    </row>
    <row r="12" spans="2:12" s="1" customFormat="1" ht="11.25">
      <c r="B12" s="31"/>
      <c r="L12" s="31"/>
    </row>
    <row r="13" spans="2:12" s="1" customFormat="1" ht="12" customHeight="1">
      <c r="B13" s="31"/>
      <c r="D13" s="26" t="s">
        <v>18</v>
      </c>
      <c r="F13" s="24" t="s">
        <v>19</v>
      </c>
      <c r="I13" s="26" t="s">
        <v>20</v>
      </c>
      <c r="J13" s="24" t="s">
        <v>19</v>
      </c>
      <c r="L13" s="31"/>
    </row>
    <row r="14" spans="2:12" s="1" customFormat="1" ht="12" customHeight="1">
      <c r="B14" s="31"/>
      <c r="D14" s="26" t="s">
        <v>21</v>
      </c>
      <c r="F14" s="24" t="s">
        <v>22</v>
      </c>
      <c r="I14" s="26" t="s">
        <v>23</v>
      </c>
      <c r="J14" s="48" t="str">
        <f>'Rekapitulace stavby'!AN8</f>
        <v>28. 3. 2022</v>
      </c>
      <c r="L14" s="31"/>
    </row>
    <row r="15" spans="2:12" s="1" customFormat="1" ht="10.9" customHeight="1">
      <c r="B15" s="31"/>
      <c r="L15" s="31"/>
    </row>
    <row r="16" spans="2:12" s="1" customFormat="1" ht="12" customHeight="1">
      <c r="B16" s="31"/>
      <c r="D16" s="26" t="s">
        <v>25</v>
      </c>
      <c r="I16" s="26" t="s">
        <v>26</v>
      </c>
      <c r="J16" s="24" t="s">
        <v>19</v>
      </c>
      <c r="L16" s="31"/>
    </row>
    <row r="17" spans="2:12" s="1" customFormat="1" ht="18" customHeight="1">
      <c r="B17" s="31"/>
      <c r="E17" s="24" t="s">
        <v>440</v>
      </c>
      <c r="I17" s="26" t="s">
        <v>27</v>
      </c>
      <c r="J17" s="24" t="s">
        <v>19</v>
      </c>
      <c r="L17" s="31"/>
    </row>
    <row r="18" spans="2:12" s="1" customFormat="1" ht="6.95" customHeight="1">
      <c r="B18" s="31"/>
      <c r="L18" s="31"/>
    </row>
    <row r="19" spans="2:12" s="1" customFormat="1" ht="12" customHeight="1">
      <c r="B19" s="31"/>
      <c r="D19" s="26" t="s">
        <v>28</v>
      </c>
      <c r="I19" s="26" t="s">
        <v>26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319" t="str">
        <f>'Rekapitulace stavby'!E14</f>
        <v>Vyplň údaj</v>
      </c>
      <c r="F20" s="300"/>
      <c r="G20" s="300"/>
      <c r="H20" s="300"/>
      <c r="I20" s="26" t="s">
        <v>27</v>
      </c>
      <c r="J20" s="27" t="str">
        <f>'Rekapitulace stavby'!AN14</f>
        <v>Vyplň údaj</v>
      </c>
      <c r="L20" s="31"/>
    </row>
    <row r="21" spans="2:12" s="1" customFormat="1" ht="6.95" customHeight="1">
      <c r="B21" s="31"/>
      <c r="L21" s="31"/>
    </row>
    <row r="22" spans="2:12" s="1" customFormat="1" ht="12" customHeight="1">
      <c r="B22" s="31"/>
      <c r="D22" s="26" t="s">
        <v>30</v>
      </c>
      <c r="I22" s="26" t="s">
        <v>26</v>
      </c>
      <c r="J22" s="24" t="s">
        <v>157</v>
      </c>
      <c r="L22" s="31"/>
    </row>
    <row r="23" spans="2:12" s="1" customFormat="1" ht="18" customHeight="1">
      <c r="B23" s="31"/>
      <c r="E23" s="24" t="s">
        <v>33</v>
      </c>
      <c r="I23" s="26" t="s">
        <v>27</v>
      </c>
      <c r="J23" s="24" t="s">
        <v>158</v>
      </c>
      <c r="L23" s="31"/>
    </row>
    <row r="24" spans="2:12" s="1" customFormat="1" ht="6.95" customHeight="1">
      <c r="B24" s="31"/>
      <c r="L24" s="31"/>
    </row>
    <row r="25" spans="2:12" s="1" customFormat="1" ht="12" customHeight="1">
      <c r="B25" s="31"/>
      <c r="D25" s="26" t="s">
        <v>32</v>
      </c>
      <c r="I25" s="26" t="s">
        <v>26</v>
      </c>
      <c r="J25" s="24" t="s">
        <v>19</v>
      </c>
      <c r="L25" s="31"/>
    </row>
    <row r="26" spans="2:12" s="1" customFormat="1" ht="18" customHeight="1">
      <c r="B26" s="31"/>
      <c r="E26" s="24" t="s">
        <v>159</v>
      </c>
      <c r="I26" s="26" t="s">
        <v>27</v>
      </c>
      <c r="J26" s="24" t="s">
        <v>19</v>
      </c>
      <c r="L26" s="31"/>
    </row>
    <row r="27" spans="2:12" s="1" customFormat="1" ht="6.95" customHeight="1">
      <c r="B27" s="31"/>
      <c r="L27" s="31"/>
    </row>
    <row r="28" spans="2:12" s="1" customFormat="1" ht="12" customHeight="1">
      <c r="B28" s="31"/>
      <c r="D28" s="26" t="s">
        <v>34</v>
      </c>
      <c r="L28" s="31"/>
    </row>
    <row r="29" spans="2:12" s="7" customFormat="1" ht="16.5" customHeight="1">
      <c r="B29" s="90"/>
      <c r="E29" s="305" t="s">
        <v>19</v>
      </c>
      <c r="F29" s="305"/>
      <c r="G29" s="305"/>
      <c r="H29" s="305"/>
      <c r="L29" s="90"/>
    </row>
    <row r="30" spans="2:12" s="1" customFormat="1" ht="6.95" customHeight="1">
      <c r="B30" s="31"/>
      <c r="L30" s="31"/>
    </row>
    <row r="31" spans="2:12" s="1" customFormat="1" ht="6.95" customHeight="1">
      <c r="B31" s="31"/>
      <c r="D31" s="49"/>
      <c r="E31" s="49"/>
      <c r="F31" s="49"/>
      <c r="G31" s="49"/>
      <c r="H31" s="49"/>
      <c r="I31" s="49"/>
      <c r="J31" s="49"/>
      <c r="K31" s="49"/>
      <c r="L31" s="31"/>
    </row>
    <row r="32" spans="2:12" s="1" customFormat="1" ht="25.35" customHeight="1">
      <c r="B32" s="31"/>
      <c r="D32" s="91" t="s">
        <v>36</v>
      </c>
      <c r="J32" s="62">
        <f>ROUND(J96,2)</f>
        <v>0</v>
      </c>
      <c r="L32" s="31"/>
    </row>
    <row r="33" spans="2:12" s="1" customFormat="1" ht="6.95" customHeight="1">
      <c r="B33" s="31"/>
      <c r="D33" s="49"/>
      <c r="E33" s="49"/>
      <c r="F33" s="49"/>
      <c r="G33" s="49"/>
      <c r="H33" s="49"/>
      <c r="I33" s="49"/>
      <c r="J33" s="49"/>
      <c r="K33" s="49"/>
      <c r="L33" s="31"/>
    </row>
    <row r="34" spans="2:12" s="1" customFormat="1" ht="14.45" customHeight="1">
      <c r="B34" s="31"/>
      <c r="F34" s="34" t="s">
        <v>38</v>
      </c>
      <c r="I34" s="34" t="s">
        <v>37</v>
      </c>
      <c r="J34" s="34" t="s">
        <v>39</v>
      </c>
      <c r="L34" s="31"/>
    </row>
    <row r="35" spans="2:12" s="1" customFormat="1" ht="14.45" customHeight="1">
      <c r="B35" s="31"/>
      <c r="D35" s="51" t="s">
        <v>40</v>
      </c>
      <c r="E35" s="26" t="s">
        <v>41</v>
      </c>
      <c r="F35" s="82">
        <f>ROUND((SUM(BE96:BE210)),2)</f>
        <v>0</v>
      </c>
      <c r="I35" s="92">
        <v>0.21</v>
      </c>
      <c r="J35" s="82">
        <f>ROUND(((SUM(BE96:BE210))*I35),2)</f>
        <v>0</v>
      </c>
      <c r="L35" s="31"/>
    </row>
    <row r="36" spans="2:12" s="1" customFormat="1" ht="14.45" customHeight="1">
      <c r="B36" s="31"/>
      <c r="E36" s="26" t="s">
        <v>42</v>
      </c>
      <c r="F36" s="82">
        <f>ROUND((SUM(BF96:BF210)),2)</f>
        <v>0</v>
      </c>
      <c r="I36" s="92">
        <v>0.15</v>
      </c>
      <c r="J36" s="82">
        <f>ROUND(((SUM(BF96:BF210))*I36),2)</f>
        <v>0</v>
      </c>
      <c r="L36" s="31"/>
    </row>
    <row r="37" spans="2:12" s="1" customFormat="1" ht="14.45" customHeight="1" hidden="1">
      <c r="B37" s="31"/>
      <c r="E37" s="26" t="s">
        <v>43</v>
      </c>
      <c r="F37" s="82">
        <f>ROUND((SUM(BG96:BG210)),2)</f>
        <v>0</v>
      </c>
      <c r="I37" s="92">
        <v>0.21</v>
      </c>
      <c r="J37" s="82">
        <f>0</f>
        <v>0</v>
      </c>
      <c r="L37" s="31"/>
    </row>
    <row r="38" spans="2:12" s="1" customFormat="1" ht="14.45" customHeight="1" hidden="1">
      <c r="B38" s="31"/>
      <c r="E38" s="26" t="s">
        <v>44</v>
      </c>
      <c r="F38" s="82">
        <f>ROUND((SUM(BH96:BH210)),2)</f>
        <v>0</v>
      </c>
      <c r="I38" s="92">
        <v>0.15</v>
      </c>
      <c r="J38" s="82">
        <f>0</f>
        <v>0</v>
      </c>
      <c r="L38" s="31"/>
    </row>
    <row r="39" spans="2:12" s="1" customFormat="1" ht="14.45" customHeight="1" hidden="1">
      <c r="B39" s="31"/>
      <c r="E39" s="26" t="s">
        <v>45</v>
      </c>
      <c r="F39" s="82">
        <f>ROUND((SUM(BI96:BI210)),2)</f>
        <v>0</v>
      </c>
      <c r="I39" s="92">
        <v>0</v>
      </c>
      <c r="J39" s="82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93"/>
      <c r="D41" s="94" t="s">
        <v>46</v>
      </c>
      <c r="E41" s="53"/>
      <c r="F41" s="53"/>
      <c r="G41" s="95" t="s">
        <v>47</v>
      </c>
      <c r="H41" s="96" t="s">
        <v>48</v>
      </c>
      <c r="I41" s="53"/>
      <c r="J41" s="97">
        <f>SUM(J32:J39)</f>
        <v>0</v>
      </c>
      <c r="K41" s="98"/>
      <c r="L41" s="31"/>
    </row>
    <row r="42" spans="2:12" s="1" customFormat="1" ht="14.45" customHeigh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31"/>
    </row>
    <row r="46" spans="2:12" s="1" customFormat="1" ht="6.95" customHeight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31"/>
    </row>
    <row r="47" spans="2:12" s="1" customFormat="1" ht="24.95" customHeight="1">
      <c r="B47" s="31"/>
      <c r="C47" s="20" t="s">
        <v>160</v>
      </c>
      <c r="L47" s="31"/>
    </row>
    <row r="48" spans="2:12" s="1" customFormat="1" ht="6.95" customHeight="1">
      <c r="B48" s="31"/>
      <c r="L48" s="31"/>
    </row>
    <row r="49" spans="2:12" s="1" customFormat="1" ht="12" customHeight="1">
      <c r="B49" s="31"/>
      <c r="C49" s="26" t="s">
        <v>16</v>
      </c>
      <c r="L49" s="31"/>
    </row>
    <row r="50" spans="2:12" s="1" customFormat="1" ht="16.5" customHeight="1">
      <c r="B50" s="31"/>
      <c r="E50" s="316" t="str">
        <f>E7</f>
        <v>Rekonstrukce školní jídelny v budově č.p. 190</v>
      </c>
      <c r="F50" s="317"/>
      <c r="G50" s="317"/>
      <c r="H50" s="317"/>
      <c r="L50" s="31"/>
    </row>
    <row r="51" spans="2:12" ht="12" customHeight="1">
      <c r="B51" s="19"/>
      <c r="C51" s="26" t="s">
        <v>152</v>
      </c>
      <c r="L51" s="19"/>
    </row>
    <row r="52" spans="2:12" s="1" customFormat="1" ht="16.5" customHeight="1">
      <c r="B52" s="31"/>
      <c r="E52" s="316" t="s">
        <v>4552</v>
      </c>
      <c r="F52" s="318"/>
      <c r="G52" s="318"/>
      <c r="H52" s="318"/>
      <c r="L52" s="31"/>
    </row>
    <row r="53" spans="2:12" s="1" customFormat="1" ht="12" customHeight="1">
      <c r="B53" s="31"/>
      <c r="C53" s="26" t="s">
        <v>154</v>
      </c>
      <c r="L53" s="31"/>
    </row>
    <row r="54" spans="2:12" s="1" customFormat="1" ht="30" customHeight="1">
      <c r="B54" s="31"/>
      <c r="E54" s="282" t="str">
        <f>E11</f>
        <v>06.4 - Ostatní objekty na IS (šachty, lapač tuku, čerpací stanice)</v>
      </c>
      <c r="F54" s="318"/>
      <c r="G54" s="318"/>
      <c r="H54" s="318"/>
      <c r="L54" s="31"/>
    </row>
    <row r="55" spans="2:12" s="1" customFormat="1" ht="6.95" customHeight="1">
      <c r="B55" s="31"/>
      <c r="L55" s="31"/>
    </row>
    <row r="56" spans="2:12" s="1" customFormat="1" ht="12" customHeight="1">
      <c r="B56" s="31"/>
      <c r="C56" s="26" t="s">
        <v>21</v>
      </c>
      <c r="F56" s="24" t="str">
        <f>F14</f>
        <v xml:space="preserve"> </v>
      </c>
      <c r="I56" s="26" t="s">
        <v>23</v>
      </c>
      <c r="J56" s="48" t="str">
        <f>IF(J14="","",J14)</f>
        <v>28. 3. 2022</v>
      </c>
      <c r="L56" s="31"/>
    </row>
    <row r="57" spans="2:12" s="1" customFormat="1" ht="6.95" customHeight="1">
      <c r="B57" s="31"/>
      <c r="L57" s="31"/>
    </row>
    <row r="58" spans="2:12" s="1" customFormat="1" ht="25.7" customHeight="1">
      <c r="B58" s="31"/>
      <c r="C58" s="26" t="s">
        <v>25</v>
      </c>
      <c r="F58" s="24" t="str">
        <f>E17</f>
        <v>Město Jablunkov</v>
      </c>
      <c r="I58" s="26" t="s">
        <v>30</v>
      </c>
      <c r="J58" s="29" t="str">
        <f>E23</f>
        <v>Třinecká projekce, a. s.</v>
      </c>
      <c r="L58" s="31"/>
    </row>
    <row r="59" spans="2:12" s="1" customFormat="1" ht="15.2" customHeight="1">
      <c r="B59" s="31"/>
      <c r="C59" s="26" t="s">
        <v>28</v>
      </c>
      <c r="F59" s="24" t="str">
        <f>IF(E20="","",E20)</f>
        <v>Vyplň údaj</v>
      </c>
      <c r="I59" s="26" t="s">
        <v>32</v>
      </c>
      <c r="J59" s="29" t="str">
        <f>E26</f>
        <v>Radek Kultán</v>
      </c>
      <c r="L59" s="31"/>
    </row>
    <row r="60" spans="2:12" s="1" customFormat="1" ht="10.35" customHeight="1">
      <c r="B60" s="31"/>
      <c r="L60" s="31"/>
    </row>
    <row r="61" spans="2:12" s="1" customFormat="1" ht="29.25" customHeight="1">
      <c r="B61" s="31"/>
      <c r="C61" s="99" t="s">
        <v>161</v>
      </c>
      <c r="D61" s="93"/>
      <c r="E61" s="93"/>
      <c r="F61" s="93"/>
      <c r="G61" s="93"/>
      <c r="H61" s="93"/>
      <c r="I61" s="93"/>
      <c r="J61" s="100" t="s">
        <v>162</v>
      </c>
      <c r="K61" s="93"/>
      <c r="L61" s="31"/>
    </row>
    <row r="62" spans="2:12" s="1" customFormat="1" ht="10.35" customHeight="1">
      <c r="B62" s="31"/>
      <c r="L62" s="31"/>
    </row>
    <row r="63" spans="2:47" s="1" customFormat="1" ht="22.9" customHeight="1">
      <c r="B63" s="31"/>
      <c r="C63" s="101" t="s">
        <v>68</v>
      </c>
      <c r="J63" s="62">
        <f>J96</f>
        <v>0</v>
      </c>
      <c r="L63" s="31"/>
      <c r="AU63" s="16" t="s">
        <v>163</v>
      </c>
    </row>
    <row r="64" spans="2:12" s="8" customFormat="1" ht="24.95" customHeight="1">
      <c r="B64" s="102"/>
      <c r="D64" s="103" t="s">
        <v>164</v>
      </c>
      <c r="E64" s="104"/>
      <c r="F64" s="104"/>
      <c r="G64" s="104"/>
      <c r="H64" s="104"/>
      <c r="I64" s="104"/>
      <c r="J64" s="105">
        <f>J97</f>
        <v>0</v>
      </c>
      <c r="L64" s="102"/>
    </row>
    <row r="65" spans="2:12" s="9" customFormat="1" ht="19.9" customHeight="1">
      <c r="B65" s="106"/>
      <c r="D65" s="107" t="s">
        <v>958</v>
      </c>
      <c r="E65" s="108"/>
      <c r="F65" s="108"/>
      <c r="G65" s="108"/>
      <c r="H65" s="108"/>
      <c r="I65" s="108"/>
      <c r="J65" s="109">
        <f>J98</f>
        <v>0</v>
      </c>
      <c r="L65" s="106"/>
    </row>
    <row r="66" spans="2:12" s="9" customFormat="1" ht="19.9" customHeight="1">
      <c r="B66" s="106"/>
      <c r="D66" s="107" t="s">
        <v>441</v>
      </c>
      <c r="E66" s="108"/>
      <c r="F66" s="108"/>
      <c r="G66" s="108"/>
      <c r="H66" s="108"/>
      <c r="I66" s="108"/>
      <c r="J66" s="109">
        <f>J119</f>
        <v>0</v>
      </c>
      <c r="L66" s="106"/>
    </row>
    <row r="67" spans="2:12" s="9" customFormat="1" ht="19.9" customHeight="1">
      <c r="B67" s="106"/>
      <c r="D67" s="107" t="s">
        <v>239</v>
      </c>
      <c r="E67" s="108"/>
      <c r="F67" s="108"/>
      <c r="G67" s="108"/>
      <c r="H67" s="108"/>
      <c r="I67" s="108"/>
      <c r="J67" s="109">
        <f>J138</f>
        <v>0</v>
      </c>
      <c r="L67" s="106"/>
    </row>
    <row r="68" spans="2:12" s="9" customFormat="1" ht="19.9" customHeight="1">
      <c r="B68" s="106"/>
      <c r="D68" s="107" t="s">
        <v>1476</v>
      </c>
      <c r="E68" s="108"/>
      <c r="F68" s="108"/>
      <c r="G68" s="108"/>
      <c r="H68" s="108"/>
      <c r="I68" s="108"/>
      <c r="J68" s="109">
        <f>J144</f>
        <v>0</v>
      </c>
      <c r="L68" s="106"/>
    </row>
    <row r="69" spans="2:12" s="9" customFormat="1" ht="19.9" customHeight="1">
      <c r="B69" s="106"/>
      <c r="D69" s="107" t="s">
        <v>165</v>
      </c>
      <c r="E69" s="108"/>
      <c r="F69" s="108"/>
      <c r="G69" s="108"/>
      <c r="H69" s="108"/>
      <c r="I69" s="108"/>
      <c r="J69" s="109">
        <f>J170</f>
        <v>0</v>
      </c>
      <c r="L69" s="106"/>
    </row>
    <row r="70" spans="2:12" s="9" customFormat="1" ht="19.9" customHeight="1">
      <c r="B70" s="106"/>
      <c r="D70" s="107" t="s">
        <v>166</v>
      </c>
      <c r="E70" s="108"/>
      <c r="F70" s="108"/>
      <c r="G70" s="108"/>
      <c r="H70" s="108"/>
      <c r="I70" s="108"/>
      <c r="J70" s="109">
        <f>J176</f>
        <v>0</v>
      </c>
      <c r="L70" s="106"/>
    </row>
    <row r="71" spans="2:12" s="9" customFormat="1" ht="19.9" customHeight="1">
      <c r="B71" s="106"/>
      <c r="D71" s="107" t="s">
        <v>242</v>
      </c>
      <c r="E71" s="108"/>
      <c r="F71" s="108"/>
      <c r="G71" s="108"/>
      <c r="H71" s="108"/>
      <c r="I71" s="108"/>
      <c r="J71" s="109">
        <f>J184</f>
        <v>0</v>
      </c>
      <c r="L71" s="106"/>
    </row>
    <row r="72" spans="2:12" s="9" customFormat="1" ht="19.9" customHeight="1">
      <c r="B72" s="106"/>
      <c r="D72" s="107" t="s">
        <v>4966</v>
      </c>
      <c r="E72" s="108"/>
      <c r="F72" s="108"/>
      <c r="G72" s="108"/>
      <c r="H72" s="108"/>
      <c r="I72" s="108"/>
      <c r="J72" s="109">
        <f>J187</f>
        <v>0</v>
      </c>
      <c r="L72" s="106"/>
    </row>
    <row r="73" spans="2:12" s="8" customFormat="1" ht="24.95" customHeight="1">
      <c r="B73" s="102"/>
      <c r="D73" s="103" t="s">
        <v>1479</v>
      </c>
      <c r="E73" s="104"/>
      <c r="F73" s="104"/>
      <c r="G73" s="104"/>
      <c r="H73" s="104"/>
      <c r="I73" s="104"/>
      <c r="J73" s="105">
        <f>J206</f>
        <v>0</v>
      </c>
      <c r="L73" s="102"/>
    </row>
    <row r="74" spans="2:12" s="9" customFormat="1" ht="19.9" customHeight="1">
      <c r="B74" s="106"/>
      <c r="D74" s="107" t="s">
        <v>4967</v>
      </c>
      <c r="E74" s="108"/>
      <c r="F74" s="108"/>
      <c r="G74" s="108"/>
      <c r="H74" s="108"/>
      <c r="I74" s="108"/>
      <c r="J74" s="109">
        <f>J207</f>
        <v>0</v>
      </c>
      <c r="L74" s="106"/>
    </row>
    <row r="75" spans="2:12" s="1" customFormat="1" ht="21.75" customHeight="1">
      <c r="B75" s="31"/>
      <c r="L75" s="31"/>
    </row>
    <row r="76" spans="2:12" s="1" customFormat="1" ht="6.95" customHeight="1"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31"/>
    </row>
    <row r="80" spans="2:12" s="1" customFormat="1" ht="6.95" customHeight="1"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31"/>
    </row>
    <row r="81" spans="2:12" s="1" customFormat="1" ht="24.95" customHeight="1">
      <c r="B81" s="31"/>
      <c r="C81" s="20" t="s">
        <v>167</v>
      </c>
      <c r="L81" s="31"/>
    </row>
    <row r="82" spans="2:12" s="1" customFormat="1" ht="6.95" customHeight="1">
      <c r="B82" s="31"/>
      <c r="L82" s="31"/>
    </row>
    <row r="83" spans="2:12" s="1" customFormat="1" ht="12" customHeight="1">
      <c r="B83" s="31"/>
      <c r="C83" s="26" t="s">
        <v>16</v>
      </c>
      <c r="L83" s="31"/>
    </row>
    <row r="84" spans="2:12" s="1" customFormat="1" ht="16.5" customHeight="1">
      <c r="B84" s="31"/>
      <c r="E84" s="316" t="str">
        <f>E7</f>
        <v>Rekonstrukce školní jídelny v budově č.p. 190</v>
      </c>
      <c r="F84" s="317"/>
      <c r="G84" s="317"/>
      <c r="H84" s="317"/>
      <c r="L84" s="31"/>
    </row>
    <row r="85" spans="2:12" ht="12" customHeight="1">
      <c r="B85" s="19"/>
      <c r="C85" s="26" t="s">
        <v>152</v>
      </c>
      <c r="L85" s="19"/>
    </row>
    <row r="86" spans="2:12" s="1" customFormat="1" ht="16.5" customHeight="1">
      <c r="B86" s="31"/>
      <c r="E86" s="316" t="s">
        <v>4552</v>
      </c>
      <c r="F86" s="318"/>
      <c r="G86" s="318"/>
      <c r="H86" s="318"/>
      <c r="L86" s="31"/>
    </row>
    <row r="87" spans="2:12" s="1" customFormat="1" ht="12" customHeight="1">
      <c r="B87" s="31"/>
      <c r="C87" s="26" t="s">
        <v>154</v>
      </c>
      <c r="L87" s="31"/>
    </row>
    <row r="88" spans="2:12" s="1" customFormat="1" ht="30" customHeight="1">
      <c r="B88" s="31"/>
      <c r="E88" s="282" t="str">
        <f>E11</f>
        <v>06.4 - Ostatní objekty na IS (šachty, lapač tuku, čerpací stanice)</v>
      </c>
      <c r="F88" s="318"/>
      <c r="G88" s="318"/>
      <c r="H88" s="318"/>
      <c r="L88" s="31"/>
    </row>
    <row r="89" spans="2:12" s="1" customFormat="1" ht="6.95" customHeight="1">
      <c r="B89" s="31"/>
      <c r="L89" s="31"/>
    </row>
    <row r="90" spans="2:12" s="1" customFormat="1" ht="12" customHeight="1">
      <c r="B90" s="31"/>
      <c r="C90" s="26" t="s">
        <v>21</v>
      </c>
      <c r="F90" s="24" t="str">
        <f>F14</f>
        <v xml:space="preserve"> </v>
      </c>
      <c r="I90" s="26" t="s">
        <v>23</v>
      </c>
      <c r="J90" s="48" t="str">
        <f>IF(J14="","",J14)</f>
        <v>28. 3. 2022</v>
      </c>
      <c r="L90" s="31"/>
    </row>
    <row r="91" spans="2:12" s="1" customFormat="1" ht="6.95" customHeight="1">
      <c r="B91" s="31"/>
      <c r="L91" s="31"/>
    </row>
    <row r="92" spans="2:12" s="1" customFormat="1" ht="25.7" customHeight="1">
      <c r="B92" s="31"/>
      <c r="C92" s="26" t="s">
        <v>25</v>
      </c>
      <c r="F92" s="24" t="str">
        <f>E17</f>
        <v>Město Jablunkov</v>
      </c>
      <c r="I92" s="26" t="s">
        <v>30</v>
      </c>
      <c r="J92" s="29" t="str">
        <f>E23</f>
        <v>Třinecká projekce, a. s.</v>
      </c>
      <c r="L92" s="31"/>
    </row>
    <row r="93" spans="2:12" s="1" customFormat="1" ht="15.2" customHeight="1">
      <c r="B93" s="31"/>
      <c r="C93" s="26" t="s">
        <v>28</v>
      </c>
      <c r="F93" s="24" t="str">
        <f>IF(E20="","",E20)</f>
        <v>Vyplň údaj</v>
      </c>
      <c r="I93" s="26" t="s">
        <v>32</v>
      </c>
      <c r="J93" s="29" t="str">
        <f>E26</f>
        <v>Radek Kultán</v>
      </c>
      <c r="L93" s="31"/>
    </row>
    <row r="94" spans="2:12" s="1" customFormat="1" ht="10.35" customHeight="1">
      <c r="B94" s="31"/>
      <c r="L94" s="31"/>
    </row>
    <row r="95" spans="2:20" s="10" customFormat="1" ht="29.25" customHeight="1">
      <c r="B95" s="110"/>
      <c r="C95" s="111" t="s">
        <v>168</v>
      </c>
      <c r="D95" s="112" t="s">
        <v>55</v>
      </c>
      <c r="E95" s="112" t="s">
        <v>51</v>
      </c>
      <c r="F95" s="112" t="s">
        <v>52</v>
      </c>
      <c r="G95" s="112" t="s">
        <v>169</v>
      </c>
      <c r="H95" s="112" t="s">
        <v>170</v>
      </c>
      <c r="I95" s="112" t="s">
        <v>171</v>
      </c>
      <c r="J95" s="112" t="s">
        <v>162</v>
      </c>
      <c r="K95" s="113" t="s">
        <v>172</v>
      </c>
      <c r="L95" s="110"/>
      <c r="M95" s="55" t="s">
        <v>19</v>
      </c>
      <c r="N95" s="56" t="s">
        <v>40</v>
      </c>
      <c r="O95" s="56" t="s">
        <v>173</v>
      </c>
      <c r="P95" s="56" t="s">
        <v>174</v>
      </c>
      <c r="Q95" s="56" t="s">
        <v>175</v>
      </c>
      <c r="R95" s="56" t="s">
        <v>176</v>
      </c>
      <c r="S95" s="56" t="s">
        <v>177</v>
      </c>
      <c r="T95" s="57" t="s">
        <v>178</v>
      </c>
    </row>
    <row r="96" spans="2:63" s="1" customFormat="1" ht="22.9" customHeight="1">
      <c r="B96" s="31"/>
      <c r="C96" s="60" t="s">
        <v>179</v>
      </c>
      <c r="J96" s="114">
        <f>BK96</f>
        <v>0</v>
      </c>
      <c r="L96" s="31"/>
      <c r="M96" s="58"/>
      <c r="N96" s="49"/>
      <c r="O96" s="49"/>
      <c r="P96" s="115">
        <f>P97+P206</f>
        <v>0</v>
      </c>
      <c r="Q96" s="49"/>
      <c r="R96" s="115">
        <f>R97+R206</f>
        <v>101.7743152</v>
      </c>
      <c r="S96" s="49"/>
      <c r="T96" s="116">
        <f>T97+T206</f>
        <v>22.08</v>
      </c>
      <c r="AT96" s="16" t="s">
        <v>69</v>
      </c>
      <c r="AU96" s="16" t="s">
        <v>163</v>
      </c>
      <c r="BK96" s="117">
        <f>BK97+BK206</f>
        <v>0</v>
      </c>
    </row>
    <row r="97" spans="2:63" s="11" customFormat="1" ht="25.9" customHeight="1">
      <c r="B97" s="118"/>
      <c r="D97" s="119" t="s">
        <v>69</v>
      </c>
      <c r="E97" s="120" t="s">
        <v>180</v>
      </c>
      <c r="F97" s="120" t="s">
        <v>181</v>
      </c>
      <c r="I97" s="121"/>
      <c r="J97" s="122">
        <f>BK97</f>
        <v>0</v>
      </c>
      <c r="L97" s="118"/>
      <c r="M97" s="123"/>
      <c r="P97" s="124">
        <f>P98+P119+P138+P144+P170+P176+P184+P187</f>
        <v>0</v>
      </c>
      <c r="R97" s="124">
        <f>R98+R119+R138+R144+R170+R176+R184+R187</f>
        <v>101.5783152</v>
      </c>
      <c r="T97" s="125">
        <f>T98+T119+T138+T144+T170+T176+T184+T187</f>
        <v>22.08</v>
      </c>
      <c r="AR97" s="119" t="s">
        <v>77</v>
      </c>
      <c r="AT97" s="126" t="s">
        <v>69</v>
      </c>
      <c r="AU97" s="126" t="s">
        <v>70</v>
      </c>
      <c r="AY97" s="119" t="s">
        <v>182</v>
      </c>
      <c r="BK97" s="127">
        <f>BK98+BK119+BK138+BK144+BK170+BK176+BK184+BK187</f>
        <v>0</v>
      </c>
    </row>
    <row r="98" spans="2:63" s="11" customFormat="1" ht="22.9" customHeight="1">
      <c r="B98" s="118"/>
      <c r="D98" s="119" t="s">
        <v>69</v>
      </c>
      <c r="E98" s="128" t="s">
        <v>77</v>
      </c>
      <c r="F98" s="128" t="s">
        <v>959</v>
      </c>
      <c r="I98" s="121"/>
      <c r="J98" s="129">
        <f>BK98</f>
        <v>0</v>
      </c>
      <c r="L98" s="118"/>
      <c r="M98" s="123"/>
      <c r="P98" s="124">
        <f>SUM(P99:P118)</f>
        <v>0</v>
      </c>
      <c r="R98" s="124">
        <f>SUM(R99:R118)</f>
        <v>0</v>
      </c>
      <c r="T98" s="125">
        <f>SUM(T99:T118)</f>
        <v>0</v>
      </c>
      <c r="AR98" s="119" t="s">
        <v>77</v>
      </c>
      <c r="AT98" s="126" t="s">
        <v>69</v>
      </c>
      <c r="AU98" s="126" t="s">
        <v>77</v>
      </c>
      <c r="AY98" s="119" t="s">
        <v>182</v>
      </c>
      <c r="BK98" s="127">
        <f>SUM(BK99:BK118)</f>
        <v>0</v>
      </c>
    </row>
    <row r="99" spans="2:65" s="1" customFormat="1" ht="44.25" customHeight="1">
      <c r="B99" s="31"/>
      <c r="C99" s="130" t="s">
        <v>77</v>
      </c>
      <c r="D99" s="130" t="s">
        <v>185</v>
      </c>
      <c r="E99" s="131" t="s">
        <v>4968</v>
      </c>
      <c r="F99" s="132" t="s">
        <v>4969</v>
      </c>
      <c r="G99" s="133" t="s">
        <v>188</v>
      </c>
      <c r="H99" s="134">
        <v>55</v>
      </c>
      <c r="I99" s="135"/>
      <c r="J99" s="136">
        <f>ROUND(I99*H99,2)</f>
        <v>0</v>
      </c>
      <c r="K99" s="132" t="s">
        <v>302</v>
      </c>
      <c r="L99" s="31"/>
      <c r="M99" s="137" t="s">
        <v>19</v>
      </c>
      <c r="N99" s="138" t="s">
        <v>41</v>
      </c>
      <c r="P99" s="139">
        <f>O99*H99</f>
        <v>0</v>
      </c>
      <c r="Q99" s="139">
        <v>0</v>
      </c>
      <c r="R99" s="139">
        <f>Q99*H99</f>
        <v>0</v>
      </c>
      <c r="S99" s="139">
        <v>0</v>
      </c>
      <c r="T99" s="140">
        <f>S99*H99</f>
        <v>0</v>
      </c>
      <c r="AR99" s="141" t="s">
        <v>190</v>
      </c>
      <c r="AT99" s="141" t="s">
        <v>185</v>
      </c>
      <c r="AU99" s="141" t="s">
        <v>79</v>
      </c>
      <c r="AY99" s="16" t="s">
        <v>182</v>
      </c>
      <c r="BE99" s="142">
        <f>IF(N99="základní",J99,0)</f>
        <v>0</v>
      </c>
      <c r="BF99" s="142">
        <f>IF(N99="snížená",J99,0)</f>
        <v>0</v>
      </c>
      <c r="BG99" s="142">
        <f>IF(N99="zákl. přenesená",J99,0)</f>
        <v>0</v>
      </c>
      <c r="BH99" s="142">
        <f>IF(N99="sníž. přenesená",J99,0)</f>
        <v>0</v>
      </c>
      <c r="BI99" s="142">
        <f>IF(N99="nulová",J99,0)</f>
        <v>0</v>
      </c>
      <c r="BJ99" s="16" t="s">
        <v>77</v>
      </c>
      <c r="BK99" s="142">
        <f>ROUND(I99*H99,2)</f>
        <v>0</v>
      </c>
      <c r="BL99" s="16" t="s">
        <v>190</v>
      </c>
      <c r="BM99" s="141" t="s">
        <v>4970</v>
      </c>
    </row>
    <row r="100" spans="2:47" s="1" customFormat="1" ht="11.25">
      <c r="B100" s="31"/>
      <c r="D100" s="143" t="s">
        <v>192</v>
      </c>
      <c r="F100" s="144" t="s">
        <v>4971</v>
      </c>
      <c r="I100" s="145"/>
      <c r="L100" s="31"/>
      <c r="M100" s="146"/>
      <c r="T100" s="52"/>
      <c r="AT100" s="16" t="s">
        <v>192</v>
      </c>
      <c r="AU100" s="16" t="s">
        <v>79</v>
      </c>
    </row>
    <row r="101" spans="2:65" s="1" customFormat="1" ht="62.65" customHeight="1">
      <c r="B101" s="31"/>
      <c r="C101" s="130" t="s">
        <v>79</v>
      </c>
      <c r="D101" s="130" t="s">
        <v>185</v>
      </c>
      <c r="E101" s="131" t="s">
        <v>4589</v>
      </c>
      <c r="F101" s="132" t="s">
        <v>4590</v>
      </c>
      <c r="G101" s="133" t="s">
        <v>188</v>
      </c>
      <c r="H101" s="134">
        <v>38</v>
      </c>
      <c r="I101" s="135"/>
      <c r="J101" s="136">
        <f>ROUND(I101*H101,2)</f>
        <v>0</v>
      </c>
      <c r="K101" s="132" t="s">
        <v>302</v>
      </c>
      <c r="L101" s="31"/>
      <c r="M101" s="137" t="s">
        <v>19</v>
      </c>
      <c r="N101" s="138" t="s">
        <v>41</v>
      </c>
      <c r="P101" s="139">
        <f>O101*H101</f>
        <v>0</v>
      </c>
      <c r="Q101" s="139">
        <v>0</v>
      </c>
      <c r="R101" s="139">
        <f>Q101*H101</f>
        <v>0</v>
      </c>
      <c r="S101" s="139">
        <v>0</v>
      </c>
      <c r="T101" s="140">
        <f>S101*H101</f>
        <v>0</v>
      </c>
      <c r="AR101" s="141" t="s">
        <v>190</v>
      </c>
      <c r="AT101" s="141" t="s">
        <v>185</v>
      </c>
      <c r="AU101" s="141" t="s">
        <v>79</v>
      </c>
      <c r="AY101" s="16" t="s">
        <v>182</v>
      </c>
      <c r="BE101" s="142">
        <f>IF(N101="základní",J101,0)</f>
        <v>0</v>
      </c>
      <c r="BF101" s="142">
        <f>IF(N101="snížená",J101,0)</f>
        <v>0</v>
      </c>
      <c r="BG101" s="142">
        <f>IF(N101="zákl. přenesená",J101,0)</f>
        <v>0</v>
      </c>
      <c r="BH101" s="142">
        <f>IF(N101="sníž. přenesená",J101,0)</f>
        <v>0</v>
      </c>
      <c r="BI101" s="142">
        <f>IF(N101="nulová",J101,0)</f>
        <v>0</v>
      </c>
      <c r="BJ101" s="16" t="s">
        <v>77</v>
      </c>
      <c r="BK101" s="142">
        <f>ROUND(I101*H101,2)</f>
        <v>0</v>
      </c>
      <c r="BL101" s="16" t="s">
        <v>190</v>
      </c>
      <c r="BM101" s="141" t="s">
        <v>4972</v>
      </c>
    </row>
    <row r="102" spans="2:47" s="1" customFormat="1" ht="11.25">
      <c r="B102" s="31"/>
      <c r="D102" s="143" t="s">
        <v>192</v>
      </c>
      <c r="F102" s="144" t="s">
        <v>4592</v>
      </c>
      <c r="I102" s="145"/>
      <c r="L102" s="31"/>
      <c r="M102" s="146"/>
      <c r="T102" s="52"/>
      <c r="AT102" s="16" t="s">
        <v>192</v>
      </c>
      <c r="AU102" s="16" t="s">
        <v>79</v>
      </c>
    </row>
    <row r="103" spans="2:51" s="12" customFormat="1" ht="11.25">
      <c r="B103" s="147"/>
      <c r="D103" s="148" t="s">
        <v>194</v>
      </c>
      <c r="E103" s="149" t="s">
        <v>19</v>
      </c>
      <c r="F103" s="150" t="s">
        <v>4973</v>
      </c>
      <c r="H103" s="151">
        <v>38</v>
      </c>
      <c r="I103" s="152"/>
      <c r="L103" s="147"/>
      <c r="M103" s="153"/>
      <c r="T103" s="154"/>
      <c r="AT103" s="149" t="s">
        <v>194</v>
      </c>
      <c r="AU103" s="149" t="s">
        <v>79</v>
      </c>
      <c r="AV103" s="12" t="s">
        <v>79</v>
      </c>
      <c r="AW103" s="12" t="s">
        <v>31</v>
      </c>
      <c r="AX103" s="12" t="s">
        <v>77</v>
      </c>
      <c r="AY103" s="149" t="s">
        <v>182</v>
      </c>
    </row>
    <row r="104" spans="2:65" s="1" customFormat="1" ht="62.65" customHeight="1">
      <c r="B104" s="31"/>
      <c r="C104" s="130" t="s">
        <v>118</v>
      </c>
      <c r="D104" s="130" t="s">
        <v>185</v>
      </c>
      <c r="E104" s="131" t="s">
        <v>964</v>
      </c>
      <c r="F104" s="132" t="s">
        <v>965</v>
      </c>
      <c r="G104" s="133" t="s">
        <v>188</v>
      </c>
      <c r="H104" s="134">
        <v>36</v>
      </c>
      <c r="I104" s="135"/>
      <c r="J104" s="136">
        <f>ROUND(I104*H104,2)</f>
        <v>0</v>
      </c>
      <c r="K104" s="132" t="s">
        <v>302</v>
      </c>
      <c r="L104" s="31"/>
      <c r="M104" s="137" t="s">
        <v>19</v>
      </c>
      <c r="N104" s="138" t="s">
        <v>41</v>
      </c>
      <c r="P104" s="139">
        <f>O104*H104</f>
        <v>0</v>
      </c>
      <c r="Q104" s="139">
        <v>0</v>
      </c>
      <c r="R104" s="139">
        <f>Q104*H104</f>
        <v>0</v>
      </c>
      <c r="S104" s="139">
        <v>0</v>
      </c>
      <c r="T104" s="140">
        <f>S104*H104</f>
        <v>0</v>
      </c>
      <c r="AR104" s="141" t="s">
        <v>190</v>
      </c>
      <c r="AT104" s="141" t="s">
        <v>185</v>
      </c>
      <c r="AU104" s="141" t="s">
        <v>79</v>
      </c>
      <c r="AY104" s="16" t="s">
        <v>182</v>
      </c>
      <c r="BE104" s="142">
        <f>IF(N104="základní",J104,0)</f>
        <v>0</v>
      </c>
      <c r="BF104" s="142">
        <f>IF(N104="snížená",J104,0)</f>
        <v>0</v>
      </c>
      <c r="BG104" s="142">
        <f>IF(N104="zákl. přenesená",J104,0)</f>
        <v>0</v>
      </c>
      <c r="BH104" s="142">
        <f>IF(N104="sníž. přenesená",J104,0)</f>
        <v>0</v>
      </c>
      <c r="BI104" s="142">
        <f>IF(N104="nulová",J104,0)</f>
        <v>0</v>
      </c>
      <c r="BJ104" s="16" t="s">
        <v>77</v>
      </c>
      <c r="BK104" s="142">
        <f>ROUND(I104*H104,2)</f>
        <v>0</v>
      </c>
      <c r="BL104" s="16" t="s">
        <v>190</v>
      </c>
      <c r="BM104" s="141" t="s">
        <v>4974</v>
      </c>
    </row>
    <row r="105" spans="2:47" s="1" customFormat="1" ht="11.25">
      <c r="B105" s="31"/>
      <c r="D105" s="143" t="s">
        <v>192</v>
      </c>
      <c r="F105" s="144" t="s">
        <v>4595</v>
      </c>
      <c r="I105" s="145"/>
      <c r="L105" s="31"/>
      <c r="M105" s="146"/>
      <c r="T105" s="52"/>
      <c r="AT105" s="16" t="s">
        <v>192</v>
      </c>
      <c r="AU105" s="16" t="s">
        <v>79</v>
      </c>
    </row>
    <row r="106" spans="2:51" s="12" customFormat="1" ht="11.25">
      <c r="B106" s="147"/>
      <c r="D106" s="148" t="s">
        <v>194</v>
      </c>
      <c r="E106" s="149" t="s">
        <v>19</v>
      </c>
      <c r="F106" s="150" t="s">
        <v>4975</v>
      </c>
      <c r="H106" s="151">
        <v>36</v>
      </c>
      <c r="I106" s="152"/>
      <c r="L106" s="147"/>
      <c r="M106" s="153"/>
      <c r="T106" s="154"/>
      <c r="AT106" s="149" t="s">
        <v>194</v>
      </c>
      <c r="AU106" s="149" t="s">
        <v>79</v>
      </c>
      <c r="AV106" s="12" t="s">
        <v>79</v>
      </c>
      <c r="AW106" s="12" t="s">
        <v>31</v>
      </c>
      <c r="AX106" s="12" t="s">
        <v>77</v>
      </c>
      <c r="AY106" s="149" t="s">
        <v>182</v>
      </c>
    </row>
    <row r="107" spans="2:65" s="1" customFormat="1" ht="44.25" customHeight="1">
      <c r="B107" s="31"/>
      <c r="C107" s="130" t="s">
        <v>190</v>
      </c>
      <c r="D107" s="130" t="s">
        <v>185</v>
      </c>
      <c r="E107" s="131" t="s">
        <v>968</v>
      </c>
      <c r="F107" s="132" t="s">
        <v>969</v>
      </c>
      <c r="G107" s="133" t="s">
        <v>188</v>
      </c>
      <c r="H107" s="134">
        <v>74</v>
      </c>
      <c r="I107" s="135"/>
      <c r="J107" s="136">
        <f>ROUND(I107*H107,2)</f>
        <v>0</v>
      </c>
      <c r="K107" s="132" t="s">
        <v>302</v>
      </c>
      <c r="L107" s="31"/>
      <c r="M107" s="137" t="s">
        <v>19</v>
      </c>
      <c r="N107" s="138" t="s">
        <v>41</v>
      </c>
      <c r="P107" s="139">
        <f>O107*H107</f>
        <v>0</v>
      </c>
      <c r="Q107" s="139">
        <v>0</v>
      </c>
      <c r="R107" s="139">
        <f>Q107*H107</f>
        <v>0</v>
      </c>
      <c r="S107" s="139">
        <v>0</v>
      </c>
      <c r="T107" s="140">
        <f>S107*H107</f>
        <v>0</v>
      </c>
      <c r="AR107" s="141" t="s">
        <v>190</v>
      </c>
      <c r="AT107" s="141" t="s">
        <v>185</v>
      </c>
      <c r="AU107" s="141" t="s">
        <v>79</v>
      </c>
      <c r="AY107" s="16" t="s">
        <v>182</v>
      </c>
      <c r="BE107" s="142">
        <f>IF(N107="základní",J107,0)</f>
        <v>0</v>
      </c>
      <c r="BF107" s="142">
        <f>IF(N107="snížená",J107,0)</f>
        <v>0</v>
      </c>
      <c r="BG107" s="142">
        <f>IF(N107="zákl. přenesená",J107,0)</f>
        <v>0</v>
      </c>
      <c r="BH107" s="142">
        <f>IF(N107="sníž. přenesená",J107,0)</f>
        <v>0</v>
      </c>
      <c r="BI107" s="142">
        <f>IF(N107="nulová",J107,0)</f>
        <v>0</v>
      </c>
      <c r="BJ107" s="16" t="s">
        <v>77</v>
      </c>
      <c r="BK107" s="142">
        <f>ROUND(I107*H107,2)</f>
        <v>0</v>
      </c>
      <c r="BL107" s="16" t="s">
        <v>190</v>
      </c>
      <c r="BM107" s="141" t="s">
        <v>4976</v>
      </c>
    </row>
    <row r="108" spans="2:47" s="1" customFormat="1" ht="11.25">
      <c r="B108" s="31"/>
      <c r="D108" s="143" t="s">
        <v>192</v>
      </c>
      <c r="F108" s="144" t="s">
        <v>4977</v>
      </c>
      <c r="I108" s="145"/>
      <c r="L108" s="31"/>
      <c r="M108" s="146"/>
      <c r="T108" s="52"/>
      <c r="AT108" s="16" t="s">
        <v>192</v>
      </c>
      <c r="AU108" s="16" t="s">
        <v>79</v>
      </c>
    </row>
    <row r="109" spans="2:51" s="12" customFormat="1" ht="11.25">
      <c r="B109" s="147"/>
      <c r="D109" s="148" t="s">
        <v>194</v>
      </c>
      <c r="E109" s="149" t="s">
        <v>19</v>
      </c>
      <c r="F109" s="150" t="s">
        <v>4978</v>
      </c>
      <c r="H109" s="151">
        <v>74</v>
      </c>
      <c r="I109" s="152"/>
      <c r="L109" s="147"/>
      <c r="M109" s="153"/>
      <c r="T109" s="154"/>
      <c r="AT109" s="149" t="s">
        <v>194</v>
      </c>
      <c r="AU109" s="149" t="s">
        <v>79</v>
      </c>
      <c r="AV109" s="12" t="s">
        <v>79</v>
      </c>
      <c r="AW109" s="12" t="s">
        <v>31</v>
      </c>
      <c r="AX109" s="12" t="s">
        <v>77</v>
      </c>
      <c r="AY109" s="149" t="s">
        <v>182</v>
      </c>
    </row>
    <row r="110" spans="2:65" s="1" customFormat="1" ht="44.25" customHeight="1">
      <c r="B110" s="31"/>
      <c r="C110" s="130" t="s">
        <v>217</v>
      </c>
      <c r="D110" s="130" t="s">
        <v>185</v>
      </c>
      <c r="E110" s="131" t="s">
        <v>972</v>
      </c>
      <c r="F110" s="132" t="s">
        <v>743</v>
      </c>
      <c r="G110" s="133" t="s">
        <v>202</v>
      </c>
      <c r="H110" s="134">
        <v>64.8</v>
      </c>
      <c r="I110" s="135"/>
      <c r="J110" s="136">
        <f>ROUND(I110*H110,2)</f>
        <v>0</v>
      </c>
      <c r="K110" s="132" t="s">
        <v>302</v>
      </c>
      <c r="L110" s="31"/>
      <c r="M110" s="137" t="s">
        <v>19</v>
      </c>
      <c r="N110" s="138" t="s">
        <v>41</v>
      </c>
      <c r="P110" s="139">
        <f>O110*H110</f>
        <v>0</v>
      </c>
      <c r="Q110" s="139">
        <v>0</v>
      </c>
      <c r="R110" s="139">
        <f>Q110*H110</f>
        <v>0</v>
      </c>
      <c r="S110" s="139">
        <v>0</v>
      </c>
      <c r="T110" s="140">
        <f>S110*H110</f>
        <v>0</v>
      </c>
      <c r="AR110" s="141" t="s">
        <v>190</v>
      </c>
      <c r="AT110" s="141" t="s">
        <v>185</v>
      </c>
      <c r="AU110" s="141" t="s">
        <v>79</v>
      </c>
      <c r="AY110" s="16" t="s">
        <v>182</v>
      </c>
      <c r="BE110" s="142">
        <f>IF(N110="základní",J110,0)</f>
        <v>0</v>
      </c>
      <c r="BF110" s="142">
        <f>IF(N110="snížená",J110,0)</f>
        <v>0</v>
      </c>
      <c r="BG110" s="142">
        <f>IF(N110="zákl. přenesená",J110,0)</f>
        <v>0</v>
      </c>
      <c r="BH110" s="142">
        <f>IF(N110="sníž. přenesená",J110,0)</f>
        <v>0</v>
      </c>
      <c r="BI110" s="142">
        <f>IF(N110="nulová",J110,0)</f>
        <v>0</v>
      </c>
      <c r="BJ110" s="16" t="s">
        <v>77</v>
      </c>
      <c r="BK110" s="142">
        <f>ROUND(I110*H110,2)</f>
        <v>0</v>
      </c>
      <c r="BL110" s="16" t="s">
        <v>190</v>
      </c>
      <c r="BM110" s="141" t="s">
        <v>4979</v>
      </c>
    </row>
    <row r="111" spans="2:47" s="1" customFormat="1" ht="11.25">
      <c r="B111" s="31"/>
      <c r="D111" s="143" t="s">
        <v>192</v>
      </c>
      <c r="F111" s="144" t="s">
        <v>4603</v>
      </c>
      <c r="I111" s="145"/>
      <c r="L111" s="31"/>
      <c r="M111" s="146"/>
      <c r="T111" s="52"/>
      <c r="AT111" s="16" t="s">
        <v>192</v>
      </c>
      <c r="AU111" s="16" t="s">
        <v>79</v>
      </c>
    </row>
    <row r="112" spans="2:51" s="12" customFormat="1" ht="11.25">
      <c r="B112" s="147"/>
      <c r="D112" s="148" t="s">
        <v>194</v>
      </c>
      <c r="E112" s="149" t="s">
        <v>19</v>
      </c>
      <c r="F112" s="150" t="s">
        <v>4980</v>
      </c>
      <c r="H112" s="151">
        <v>64.8</v>
      </c>
      <c r="I112" s="152"/>
      <c r="L112" s="147"/>
      <c r="M112" s="153"/>
      <c r="T112" s="154"/>
      <c r="AT112" s="149" t="s">
        <v>194</v>
      </c>
      <c r="AU112" s="149" t="s">
        <v>79</v>
      </c>
      <c r="AV112" s="12" t="s">
        <v>79</v>
      </c>
      <c r="AW112" s="12" t="s">
        <v>31</v>
      </c>
      <c r="AX112" s="12" t="s">
        <v>77</v>
      </c>
      <c r="AY112" s="149" t="s">
        <v>182</v>
      </c>
    </row>
    <row r="113" spans="2:65" s="1" customFormat="1" ht="37.9" customHeight="1">
      <c r="B113" s="31"/>
      <c r="C113" s="130" t="s">
        <v>222</v>
      </c>
      <c r="D113" s="130" t="s">
        <v>185</v>
      </c>
      <c r="E113" s="131" t="s">
        <v>975</v>
      </c>
      <c r="F113" s="132" t="s">
        <v>976</v>
      </c>
      <c r="G113" s="133" t="s">
        <v>188</v>
      </c>
      <c r="H113" s="134">
        <v>36</v>
      </c>
      <c r="I113" s="135"/>
      <c r="J113" s="136">
        <f>ROUND(I113*H113,2)</f>
        <v>0</v>
      </c>
      <c r="K113" s="132" t="s">
        <v>302</v>
      </c>
      <c r="L113" s="31"/>
      <c r="M113" s="137" t="s">
        <v>19</v>
      </c>
      <c r="N113" s="138" t="s">
        <v>41</v>
      </c>
      <c r="P113" s="139">
        <f>O113*H113</f>
        <v>0</v>
      </c>
      <c r="Q113" s="139">
        <v>0</v>
      </c>
      <c r="R113" s="139">
        <f>Q113*H113</f>
        <v>0</v>
      </c>
      <c r="S113" s="139">
        <v>0</v>
      </c>
      <c r="T113" s="140">
        <f>S113*H113</f>
        <v>0</v>
      </c>
      <c r="AR113" s="141" t="s">
        <v>190</v>
      </c>
      <c r="AT113" s="141" t="s">
        <v>185</v>
      </c>
      <c r="AU113" s="141" t="s">
        <v>79</v>
      </c>
      <c r="AY113" s="16" t="s">
        <v>182</v>
      </c>
      <c r="BE113" s="142">
        <f>IF(N113="základní",J113,0)</f>
        <v>0</v>
      </c>
      <c r="BF113" s="142">
        <f>IF(N113="snížená",J113,0)</f>
        <v>0</v>
      </c>
      <c r="BG113" s="142">
        <f>IF(N113="zákl. přenesená",J113,0)</f>
        <v>0</v>
      </c>
      <c r="BH113" s="142">
        <f>IF(N113="sníž. přenesená",J113,0)</f>
        <v>0</v>
      </c>
      <c r="BI113" s="142">
        <f>IF(N113="nulová",J113,0)</f>
        <v>0</v>
      </c>
      <c r="BJ113" s="16" t="s">
        <v>77</v>
      </c>
      <c r="BK113" s="142">
        <f>ROUND(I113*H113,2)</f>
        <v>0</v>
      </c>
      <c r="BL113" s="16" t="s">
        <v>190</v>
      </c>
      <c r="BM113" s="141" t="s">
        <v>4981</v>
      </c>
    </row>
    <row r="114" spans="2:47" s="1" customFormat="1" ht="11.25">
      <c r="B114" s="31"/>
      <c r="D114" s="143" t="s">
        <v>192</v>
      </c>
      <c r="F114" s="144" t="s">
        <v>4606</v>
      </c>
      <c r="I114" s="145"/>
      <c r="L114" s="31"/>
      <c r="M114" s="146"/>
      <c r="T114" s="52"/>
      <c r="AT114" s="16" t="s">
        <v>192</v>
      </c>
      <c r="AU114" s="16" t="s">
        <v>79</v>
      </c>
    </row>
    <row r="115" spans="2:51" s="12" customFormat="1" ht="11.25">
      <c r="B115" s="147"/>
      <c r="D115" s="148" t="s">
        <v>194</v>
      </c>
      <c r="E115" s="149" t="s">
        <v>19</v>
      </c>
      <c r="F115" s="150" t="s">
        <v>4975</v>
      </c>
      <c r="H115" s="151">
        <v>36</v>
      </c>
      <c r="I115" s="152"/>
      <c r="L115" s="147"/>
      <c r="M115" s="153"/>
      <c r="T115" s="154"/>
      <c r="AT115" s="149" t="s">
        <v>194</v>
      </c>
      <c r="AU115" s="149" t="s">
        <v>79</v>
      </c>
      <c r="AV115" s="12" t="s">
        <v>79</v>
      </c>
      <c r="AW115" s="12" t="s">
        <v>31</v>
      </c>
      <c r="AX115" s="12" t="s">
        <v>77</v>
      </c>
      <c r="AY115" s="149" t="s">
        <v>182</v>
      </c>
    </row>
    <row r="116" spans="2:65" s="1" customFormat="1" ht="44.25" customHeight="1">
      <c r="B116" s="31"/>
      <c r="C116" s="130" t="s">
        <v>228</v>
      </c>
      <c r="D116" s="130" t="s">
        <v>185</v>
      </c>
      <c r="E116" s="131" t="s">
        <v>1510</v>
      </c>
      <c r="F116" s="132" t="s">
        <v>1511</v>
      </c>
      <c r="G116" s="133" t="s">
        <v>188</v>
      </c>
      <c r="H116" s="134">
        <v>19</v>
      </c>
      <c r="I116" s="135"/>
      <c r="J116" s="136">
        <f>ROUND(I116*H116,2)</f>
        <v>0</v>
      </c>
      <c r="K116" s="132" t="s">
        <v>302</v>
      </c>
      <c r="L116" s="31"/>
      <c r="M116" s="137" t="s">
        <v>19</v>
      </c>
      <c r="N116" s="138" t="s">
        <v>41</v>
      </c>
      <c r="P116" s="139">
        <f>O116*H116</f>
        <v>0</v>
      </c>
      <c r="Q116" s="139">
        <v>0</v>
      </c>
      <c r="R116" s="139">
        <f>Q116*H116</f>
        <v>0</v>
      </c>
      <c r="S116" s="139">
        <v>0</v>
      </c>
      <c r="T116" s="140">
        <f>S116*H116</f>
        <v>0</v>
      </c>
      <c r="AR116" s="141" t="s">
        <v>190</v>
      </c>
      <c r="AT116" s="141" t="s">
        <v>185</v>
      </c>
      <c r="AU116" s="141" t="s">
        <v>79</v>
      </c>
      <c r="AY116" s="16" t="s">
        <v>182</v>
      </c>
      <c r="BE116" s="142">
        <f>IF(N116="základní",J116,0)</f>
        <v>0</v>
      </c>
      <c r="BF116" s="142">
        <f>IF(N116="snížená",J116,0)</f>
        <v>0</v>
      </c>
      <c r="BG116" s="142">
        <f>IF(N116="zákl. přenesená",J116,0)</f>
        <v>0</v>
      </c>
      <c r="BH116" s="142">
        <f>IF(N116="sníž. přenesená",J116,0)</f>
        <v>0</v>
      </c>
      <c r="BI116" s="142">
        <f>IF(N116="nulová",J116,0)</f>
        <v>0</v>
      </c>
      <c r="BJ116" s="16" t="s">
        <v>77</v>
      </c>
      <c r="BK116" s="142">
        <f>ROUND(I116*H116,2)</f>
        <v>0</v>
      </c>
      <c r="BL116" s="16" t="s">
        <v>190</v>
      </c>
      <c r="BM116" s="141" t="s">
        <v>4982</v>
      </c>
    </row>
    <row r="117" spans="2:47" s="1" customFormat="1" ht="11.25">
      <c r="B117" s="31"/>
      <c r="D117" s="143" t="s">
        <v>192</v>
      </c>
      <c r="F117" s="144" t="s">
        <v>4608</v>
      </c>
      <c r="I117" s="145"/>
      <c r="L117" s="31"/>
      <c r="M117" s="146"/>
      <c r="T117" s="52"/>
      <c r="AT117" s="16" t="s">
        <v>192</v>
      </c>
      <c r="AU117" s="16" t="s">
        <v>79</v>
      </c>
    </row>
    <row r="118" spans="2:65" s="1" customFormat="1" ht="21.75" customHeight="1">
      <c r="B118" s="31"/>
      <c r="C118" s="130" t="s">
        <v>233</v>
      </c>
      <c r="D118" s="130" t="s">
        <v>185</v>
      </c>
      <c r="E118" s="131" t="s">
        <v>4983</v>
      </c>
      <c r="F118" s="132" t="s">
        <v>4984</v>
      </c>
      <c r="G118" s="133" t="s">
        <v>188</v>
      </c>
      <c r="H118" s="134">
        <v>6</v>
      </c>
      <c r="I118" s="135"/>
      <c r="J118" s="136">
        <f>ROUND(I118*H118,2)</f>
        <v>0</v>
      </c>
      <c r="K118" s="132" t="s">
        <v>287</v>
      </c>
      <c r="L118" s="31"/>
      <c r="M118" s="137" t="s">
        <v>19</v>
      </c>
      <c r="N118" s="138" t="s">
        <v>41</v>
      </c>
      <c r="P118" s="139">
        <f>O118*H118</f>
        <v>0</v>
      </c>
      <c r="Q118" s="139">
        <v>0</v>
      </c>
      <c r="R118" s="139">
        <f>Q118*H118</f>
        <v>0</v>
      </c>
      <c r="S118" s="139">
        <v>0</v>
      </c>
      <c r="T118" s="140">
        <f>S118*H118</f>
        <v>0</v>
      </c>
      <c r="AR118" s="141" t="s">
        <v>190</v>
      </c>
      <c r="AT118" s="141" t="s">
        <v>185</v>
      </c>
      <c r="AU118" s="141" t="s">
        <v>79</v>
      </c>
      <c r="AY118" s="16" t="s">
        <v>182</v>
      </c>
      <c r="BE118" s="142">
        <f>IF(N118="základní",J118,0)</f>
        <v>0</v>
      </c>
      <c r="BF118" s="142">
        <f>IF(N118="snížená",J118,0)</f>
        <v>0</v>
      </c>
      <c r="BG118" s="142">
        <f>IF(N118="zákl. přenesená",J118,0)</f>
        <v>0</v>
      </c>
      <c r="BH118" s="142">
        <f>IF(N118="sníž. přenesená",J118,0)</f>
        <v>0</v>
      </c>
      <c r="BI118" s="142">
        <f>IF(N118="nulová",J118,0)</f>
        <v>0</v>
      </c>
      <c r="BJ118" s="16" t="s">
        <v>77</v>
      </c>
      <c r="BK118" s="142">
        <f>ROUND(I118*H118,2)</f>
        <v>0</v>
      </c>
      <c r="BL118" s="16" t="s">
        <v>190</v>
      </c>
      <c r="BM118" s="141" t="s">
        <v>4985</v>
      </c>
    </row>
    <row r="119" spans="2:63" s="11" customFormat="1" ht="22.9" customHeight="1">
      <c r="B119" s="118"/>
      <c r="D119" s="119" t="s">
        <v>69</v>
      </c>
      <c r="E119" s="128" t="s">
        <v>79</v>
      </c>
      <c r="F119" s="128" t="s">
        <v>450</v>
      </c>
      <c r="I119" s="121"/>
      <c r="J119" s="129">
        <f>BK119</f>
        <v>0</v>
      </c>
      <c r="L119" s="118"/>
      <c r="M119" s="123"/>
      <c r="P119" s="124">
        <f>SUM(P120:P137)</f>
        <v>0</v>
      </c>
      <c r="R119" s="124">
        <f>SUM(R120:R137)</f>
        <v>81.1605812</v>
      </c>
      <c r="T119" s="125">
        <f>SUM(T120:T137)</f>
        <v>0</v>
      </c>
      <c r="AR119" s="119" t="s">
        <v>77</v>
      </c>
      <c r="AT119" s="126" t="s">
        <v>69</v>
      </c>
      <c r="AU119" s="126" t="s">
        <v>77</v>
      </c>
      <c r="AY119" s="119" t="s">
        <v>182</v>
      </c>
      <c r="BK119" s="127">
        <f>SUM(BK120:BK137)</f>
        <v>0</v>
      </c>
    </row>
    <row r="120" spans="2:65" s="1" customFormat="1" ht="24.2" customHeight="1">
      <c r="B120" s="31"/>
      <c r="C120" s="130" t="s">
        <v>183</v>
      </c>
      <c r="D120" s="130" t="s">
        <v>185</v>
      </c>
      <c r="E120" s="131" t="s">
        <v>4986</v>
      </c>
      <c r="F120" s="132" t="s">
        <v>4987</v>
      </c>
      <c r="G120" s="133" t="s">
        <v>188</v>
      </c>
      <c r="H120" s="134">
        <v>20.5</v>
      </c>
      <c r="I120" s="135"/>
      <c r="J120" s="136">
        <f>ROUND(I120*H120,2)</f>
        <v>0</v>
      </c>
      <c r="K120" s="132" t="s">
        <v>302</v>
      </c>
      <c r="L120" s="31"/>
      <c r="M120" s="137" t="s">
        <v>19</v>
      </c>
      <c r="N120" s="138" t="s">
        <v>41</v>
      </c>
      <c r="P120" s="139">
        <f>O120*H120</f>
        <v>0</v>
      </c>
      <c r="Q120" s="139">
        <v>2.91415</v>
      </c>
      <c r="R120" s="139">
        <f>Q120*H120</f>
        <v>59.740075</v>
      </c>
      <c r="S120" s="139">
        <v>0</v>
      </c>
      <c r="T120" s="140">
        <f>S120*H120</f>
        <v>0</v>
      </c>
      <c r="AR120" s="141" t="s">
        <v>190</v>
      </c>
      <c r="AT120" s="141" t="s">
        <v>185</v>
      </c>
      <c r="AU120" s="141" t="s">
        <v>79</v>
      </c>
      <c r="AY120" s="16" t="s">
        <v>182</v>
      </c>
      <c r="BE120" s="142">
        <f>IF(N120="základní",J120,0)</f>
        <v>0</v>
      </c>
      <c r="BF120" s="142">
        <f>IF(N120="snížená",J120,0)</f>
        <v>0</v>
      </c>
      <c r="BG120" s="142">
        <f>IF(N120="zákl. přenesená",J120,0)</f>
        <v>0</v>
      </c>
      <c r="BH120" s="142">
        <f>IF(N120="sníž. přenesená",J120,0)</f>
        <v>0</v>
      </c>
      <c r="BI120" s="142">
        <f>IF(N120="nulová",J120,0)</f>
        <v>0</v>
      </c>
      <c r="BJ120" s="16" t="s">
        <v>77</v>
      </c>
      <c r="BK120" s="142">
        <f>ROUND(I120*H120,2)</f>
        <v>0</v>
      </c>
      <c r="BL120" s="16" t="s">
        <v>190</v>
      </c>
      <c r="BM120" s="141" t="s">
        <v>4988</v>
      </c>
    </row>
    <row r="121" spans="2:47" s="1" customFormat="1" ht="11.25">
      <c r="B121" s="31"/>
      <c r="D121" s="143" t="s">
        <v>192</v>
      </c>
      <c r="F121" s="144" t="s">
        <v>4989</v>
      </c>
      <c r="I121" s="145"/>
      <c r="L121" s="31"/>
      <c r="M121" s="146"/>
      <c r="T121" s="52"/>
      <c r="AT121" s="16" t="s">
        <v>192</v>
      </c>
      <c r="AU121" s="16" t="s">
        <v>79</v>
      </c>
    </row>
    <row r="122" spans="2:47" s="1" customFormat="1" ht="19.5">
      <c r="B122" s="31"/>
      <c r="D122" s="148" t="s">
        <v>281</v>
      </c>
      <c r="F122" s="175" t="s">
        <v>4990</v>
      </c>
      <c r="I122" s="145"/>
      <c r="L122" s="31"/>
      <c r="M122" s="146"/>
      <c r="T122" s="52"/>
      <c r="AT122" s="16" t="s">
        <v>281</v>
      </c>
      <c r="AU122" s="16" t="s">
        <v>79</v>
      </c>
    </row>
    <row r="123" spans="2:51" s="12" customFormat="1" ht="11.25">
      <c r="B123" s="147"/>
      <c r="D123" s="148" t="s">
        <v>194</v>
      </c>
      <c r="E123" s="149" t="s">
        <v>19</v>
      </c>
      <c r="F123" s="150" t="s">
        <v>4991</v>
      </c>
      <c r="H123" s="151">
        <v>20.5</v>
      </c>
      <c r="I123" s="152"/>
      <c r="L123" s="147"/>
      <c r="M123" s="153"/>
      <c r="T123" s="154"/>
      <c r="AT123" s="149" t="s">
        <v>194</v>
      </c>
      <c r="AU123" s="149" t="s">
        <v>79</v>
      </c>
      <c r="AV123" s="12" t="s">
        <v>79</v>
      </c>
      <c r="AW123" s="12" t="s">
        <v>31</v>
      </c>
      <c r="AX123" s="12" t="s">
        <v>77</v>
      </c>
      <c r="AY123" s="149" t="s">
        <v>182</v>
      </c>
    </row>
    <row r="124" spans="2:65" s="1" customFormat="1" ht="37.9" customHeight="1">
      <c r="B124" s="31"/>
      <c r="C124" s="130" t="s">
        <v>306</v>
      </c>
      <c r="D124" s="130" t="s">
        <v>185</v>
      </c>
      <c r="E124" s="131" t="s">
        <v>4992</v>
      </c>
      <c r="F124" s="132" t="s">
        <v>4993</v>
      </c>
      <c r="G124" s="133" t="s">
        <v>188</v>
      </c>
      <c r="H124" s="134">
        <v>4.5</v>
      </c>
      <c r="I124" s="135"/>
      <c r="J124" s="136">
        <f>ROUND(I124*H124,2)</f>
        <v>0</v>
      </c>
      <c r="K124" s="132" t="s">
        <v>302</v>
      </c>
      <c r="L124" s="31"/>
      <c r="M124" s="137" t="s">
        <v>19</v>
      </c>
      <c r="N124" s="138" t="s">
        <v>41</v>
      </c>
      <c r="P124" s="139">
        <f>O124*H124</f>
        <v>0</v>
      </c>
      <c r="Q124" s="139">
        <v>2.16</v>
      </c>
      <c r="R124" s="139">
        <f>Q124*H124</f>
        <v>9.72</v>
      </c>
      <c r="S124" s="139">
        <v>0</v>
      </c>
      <c r="T124" s="140">
        <f>S124*H124</f>
        <v>0</v>
      </c>
      <c r="AR124" s="141" t="s">
        <v>190</v>
      </c>
      <c r="AT124" s="141" t="s">
        <v>185</v>
      </c>
      <c r="AU124" s="141" t="s">
        <v>79</v>
      </c>
      <c r="AY124" s="16" t="s">
        <v>182</v>
      </c>
      <c r="BE124" s="142">
        <f>IF(N124="základní",J124,0)</f>
        <v>0</v>
      </c>
      <c r="BF124" s="142">
        <f>IF(N124="snížená",J124,0)</f>
        <v>0</v>
      </c>
      <c r="BG124" s="142">
        <f>IF(N124="zákl. přenesená",J124,0)</f>
        <v>0</v>
      </c>
      <c r="BH124" s="142">
        <f>IF(N124="sníž. přenesená",J124,0)</f>
        <v>0</v>
      </c>
      <c r="BI124" s="142">
        <f>IF(N124="nulová",J124,0)</f>
        <v>0</v>
      </c>
      <c r="BJ124" s="16" t="s">
        <v>77</v>
      </c>
      <c r="BK124" s="142">
        <f>ROUND(I124*H124,2)</f>
        <v>0</v>
      </c>
      <c r="BL124" s="16" t="s">
        <v>190</v>
      </c>
      <c r="BM124" s="141" t="s">
        <v>4994</v>
      </c>
    </row>
    <row r="125" spans="2:47" s="1" customFormat="1" ht="11.25">
      <c r="B125" s="31"/>
      <c r="D125" s="143" t="s">
        <v>192</v>
      </c>
      <c r="F125" s="144" t="s">
        <v>4995</v>
      </c>
      <c r="I125" s="145"/>
      <c r="L125" s="31"/>
      <c r="M125" s="146"/>
      <c r="T125" s="52"/>
      <c r="AT125" s="16" t="s">
        <v>192</v>
      </c>
      <c r="AU125" s="16" t="s">
        <v>79</v>
      </c>
    </row>
    <row r="126" spans="2:51" s="12" customFormat="1" ht="11.25">
      <c r="B126" s="147"/>
      <c r="D126" s="148" t="s">
        <v>194</v>
      </c>
      <c r="E126" s="149" t="s">
        <v>19</v>
      </c>
      <c r="F126" s="150" t="s">
        <v>4996</v>
      </c>
      <c r="H126" s="151">
        <v>1.5</v>
      </c>
      <c r="I126" s="152"/>
      <c r="L126" s="147"/>
      <c r="M126" s="153"/>
      <c r="T126" s="154"/>
      <c r="AT126" s="149" t="s">
        <v>194</v>
      </c>
      <c r="AU126" s="149" t="s">
        <v>79</v>
      </c>
      <c r="AV126" s="12" t="s">
        <v>79</v>
      </c>
      <c r="AW126" s="12" t="s">
        <v>31</v>
      </c>
      <c r="AX126" s="12" t="s">
        <v>70</v>
      </c>
      <c r="AY126" s="149" t="s">
        <v>182</v>
      </c>
    </row>
    <row r="127" spans="2:51" s="12" customFormat="1" ht="11.25">
      <c r="B127" s="147"/>
      <c r="D127" s="148" t="s">
        <v>194</v>
      </c>
      <c r="E127" s="149" t="s">
        <v>19</v>
      </c>
      <c r="F127" s="150" t="s">
        <v>4997</v>
      </c>
      <c r="H127" s="151">
        <v>0.7</v>
      </c>
      <c r="I127" s="152"/>
      <c r="L127" s="147"/>
      <c r="M127" s="153"/>
      <c r="T127" s="154"/>
      <c r="AT127" s="149" t="s">
        <v>194</v>
      </c>
      <c r="AU127" s="149" t="s">
        <v>79</v>
      </c>
      <c r="AV127" s="12" t="s">
        <v>79</v>
      </c>
      <c r="AW127" s="12" t="s">
        <v>31</v>
      </c>
      <c r="AX127" s="12" t="s">
        <v>70</v>
      </c>
      <c r="AY127" s="149" t="s">
        <v>182</v>
      </c>
    </row>
    <row r="128" spans="2:51" s="12" customFormat="1" ht="11.25">
      <c r="B128" s="147"/>
      <c r="D128" s="148" t="s">
        <v>194</v>
      </c>
      <c r="E128" s="149" t="s">
        <v>19</v>
      </c>
      <c r="F128" s="150" t="s">
        <v>4998</v>
      </c>
      <c r="H128" s="151">
        <v>2.3</v>
      </c>
      <c r="I128" s="152"/>
      <c r="L128" s="147"/>
      <c r="M128" s="153"/>
      <c r="T128" s="154"/>
      <c r="AT128" s="149" t="s">
        <v>194</v>
      </c>
      <c r="AU128" s="149" t="s">
        <v>79</v>
      </c>
      <c r="AV128" s="12" t="s">
        <v>79</v>
      </c>
      <c r="AW128" s="12" t="s">
        <v>31</v>
      </c>
      <c r="AX128" s="12" t="s">
        <v>70</v>
      </c>
      <c r="AY128" s="149" t="s">
        <v>182</v>
      </c>
    </row>
    <row r="129" spans="2:51" s="13" customFormat="1" ht="11.25">
      <c r="B129" s="155"/>
      <c r="D129" s="148" t="s">
        <v>194</v>
      </c>
      <c r="E129" s="156" t="s">
        <v>19</v>
      </c>
      <c r="F129" s="157" t="s">
        <v>199</v>
      </c>
      <c r="H129" s="158">
        <v>4.5</v>
      </c>
      <c r="I129" s="159"/>
      <c r="L129" s="155"/>
      <c r="M129" s="160"/>
      <c r="T129" s="161"/>
      <c r="AT129" s="156" t="s">
        <v>194</v>
      </c>
      <c r="AU129" s="156" t="s">
        <v>79</v>
      </c>
      <c r="AV129" s="13" t="s">
        <v>190</v>
      </c>
      <c r="AW129" s="13" t="s">
        <v>31</v>
      </c>
      <c r="AX129" s="13" t="s">
        <v>77</v>
      </c>
      <c r="AY129" s="156" t="s">
        <v>182</v>
      </c>
    </row>
    <row r="130" spans="2:65" s="1" customFormat="1" ht="16.5" customHeight="1">
      <c r="B130" s="31"/>
      <c r="C130" s="130" t="s">
        <v>311</v>
      </c>
      <c r="D130" s="130" t="s">
        <v>185</v>
      </c>
      <c r="E130" s="131" t="s">
        <v>4999</v>
      </c>
      <c r="F130" s="132" t="s">
        <v>5000</v>
      </c>
      <c r="G130" s="133" t="s">
        <v>188</v>
      </c>
      <c r="H130" s="134">
        <v>4.7</v>
      </c>
      <c r="I130" s="135"/>
      <c r="J130" s="136">
        <f>ROUND(I130*H130,2)</f>
        <v>0</v>
      </c>
      <c r="K130" s="132" t="s">
        <v>287</v>
      </c>
      <c r="L130" s="31"/>
      <c r="M130" s="137" t="s">
        <v>19</v>
      </c>
      <c r="N130" s="138" t="s">
        <v>41</v>
      </c>
      <c r="P130" s="139">
        <f>O130*H130</f>
        <v>0</v>
      </c>
      <c r="Q130" s="139">
        <v>2.45329</v>
      </c>
      <c r="R130" s="139">
        <f>Q130*H130</f>
        <v>11.530463000000001</v>
      </c>
      <c r="S130" s="139">
        <v>0</v>
      </c>
      <c r="T130" s="140">
        <f>S130*H130</f>
        <v>0</v>
      </c>
      <c r="AR130" s="141" t="s">
        <v>190</v>
      </c>
      <c r="AT130" s="141" t="s">
        <v>185</v>
      </c>
      <c r="AU130" s="141" t="s">
        <v>79</v>
      </c>
      <c r="AY130" s="16" t="s">
        <v>182</v>
      </c>
      <c r="BE130" s="142">
        <f>IF(N130="základní",J130,0)</f>
        <v>0</v>
      </c>
      <c r="BF130" s="142">
        <f>IF(N130="snížená",J130,0)</f>
        <v>0</v>
      </c>
      <c r="BG130" s="142">
        <f>IF(N130="zákl. přenesená",J130,0)</f>
        <v>0</v>
      </c>
      <c r="BH130" s="142">
        <f>IF(N130="sníž. přenesená",J130,0)</f>
        <v>0</v>
      </c>
      <c r="BI130" s="142">
        <f>IF(N130="nulová",J130,0)</f>
        <v>0</v>
      </c>
      <c r="BJ130" s="16" t="s">
        <v>77</v>
      </c>
      <c r="BK130" s="142">
        <f>ROUND(I130*H130,2)</f>
        <v>0</v>
      </c>
      <c r="BL130" s="16" t="s">
        <v>190</v>
      </c>
      <c r="BM130" s="141" t="s">
        <v>5001</v>
      </c>
    </row>
    <row r="131" spans="2:51" s="12" customFormat="1" ht="11.25">
      <c r="B131" s="147"/>
      <c r="D131" s="148" t="s">
        <v>194</v>
      </c>
      <c r="E131" s="149" t="s">
        <v>19</v>
      </c>
      <c r="F131" s="150" t="s">
        <v>5002</v>
      </c>
      <c r="H131" s="151">
        <v>3.5</v>
      </c>
      <c r="I131" s="152"/>
      <c r="L131" s="147"/>
      <c r="M131" s="153"/>
      <c r="T131" s="154"/>
      <c r="AT131" s="149" t="s">
        <v>194</v>
      </c>
      <c r="AU131" s="149" t="s">
        <v>79</v>
      </c>
      <c r="AV131" s="12" t="s">
        <v>79</v>
      </c>
      <c r="AW131" s="12" t="s">
        <v>31</v>
      </c>
      <c r="AX131" s="12" t="s">
        <v>70</v>
      </c>
      <c r="AY131" s="149" t="s">
        <v>182</v>
      </c>
    </row>
    <row r="132" spans="2:51" s="12" customFormat="1" ht="11.25">
      <c r="B132" s="147"/>
      <c r="D132" s="148" t="s">
        <v>194</v>
      </c>
      <c r="E132" s="149" t="s">
        <v>19</v>
      </c>
      <c r="F132" s="150" t="s">
        <v>5003</v>
      </c>
      <c r="H132" s="151">
        <v>1.2</v>
      </c>
      <c r="I132" s="152"/>
      <c r="L132" s="147"/>
      <c r="M132" s="153"/>
      <c r="T132" s="154"/>
      <c r="AT132" s="149" t="s">
        <v>194</v>
      </c>
      <c r="AU132" s="149" t="s">
        <v>79</v>
      </c>
      <c r="AV132" s="12" t="s">
        <v>79</v>
      </c>
      <c r="AW132" s="12" t="s">
        <v>31</v>
      </c>
      <c r="AX132" s="12" t="s">
        <v>70</v>
      </c>
      <c r="AY132" s="149" t="s">
        <v>182</v>
      </c>
    </row>
    <row r="133" spans="2:51" s="13" customFormat="1" ht="11.25">
      <c r="B133" s="155"/>
      <c r="D133" s="148" t="s">
        <v>194</v>
      </c>
      <c r="E133" s="156" t="s">
        <v>19</v>
      </c>
      <c r="F133" s="157" t="s">
        <v>199</v>
      </c>
      <c r="H133" s="158">
        <v>4.7</v>
      </c>
      <c r="I133" s="159"/>
      <c r="L133" s="155"/>
      <c r="M133" s="160"/>
      <c r="T133" s="161"/>
      <c r="AT133" s="156" t="s">
        <v>194</v>
      </c>
      <c r="AU133" s="156" t="s">
        <v>79</v>
      </c>
      <c r="AV133" s="13" t="s">
        <v>190</v>
      </c>
      <c r="AW133" s="13" t="s">
        <v>31</v>
      </c>
      <c r="AX133" s="13" t="s">
        <v>77</v>
      </c>
      <c r="AY133" s="156" t="s">
        <v>182</v>
      </c>
    </row>
    <row r="134" spans="2:65" s="1" customFormat="1" ht="16.5" customHeight="1">
      <c r="B134" s="31"/>
      <c r="C134" s="130" t="s">
        <v>317</v>
      </c>
      <c r="D134" s="130" t="s">
        <v>185</v>
      </c>
      <c r="E134" s="131" t="s">
        <v>5004</v>
      </c>
      <c r="F134" s="132" t="s">
        <v>5005</v>
      </c>
      <c r="G134" s="133" t="s">
        <v>202</v>
      </c>
      <c r="H134" s="134">
        <v>0.16</v>
      </c>
      <c r="I134" s="135"/>
      <c r="J134" s="136">
        <f>ROUND(I134*H134,2)</f>
        <v>0</v>
      </c>
      <c r="K134" s="132" t="s">
        <v>287</v>
      </c>
      <c r="L134" s="31"/>
      <c r="M134" s="137" t="s">
        <v>19</v>
      </c>
      <c r="N134" s="138" t="s">
        <v>41</v>
      </c>
      <c r="P134" s="139">
        <f>O134*H134</f>
        <v>0</v>
      </c>
      <c r="Q134" s="139">
        <v>1.06277</v>
      </c>
      <c r="R134" s="139">
        <f>Q134*H134</f>
        <v>0.1700432</v>
      </c>
      <c r="S134" s="139">
        <v>0</v>
      </c>
      <c r="T134" s="140">
        <f>S134*H134</f>
        <v>0</v>
      </c>
      <c r="AR134" s="141" t="s">
        <v>190</v>
      </c>
      <c r="AT134" s="141" t="s">
        <v>185</v>
      </c>
      <c r="AU134" s="141" t="s">
        <v>79</v>
      </c>
      <c r="AY134" s="16" t="s">
        <v>182</v>
      </c>
      <c r="BE134" s="142">
        <f>IF(N134="základní",J134,0)</f>
        <v>0</v>
      </c>
      <c r="BF134" s="142">
        <f>IF(N134="snížená",J134,0)</f>
        <v>0</v>
      </c>
      <c r="BG134" s="142">
        <f>IF(N134="zákl. přenesená",J134,0)</f>
        <v>0</v>
      </c>
      <c r="BH134" s="142">
        <f>IF(N134="sníž. přenesená",J134,0)</f>
        <v>0</v>
      </c>
      <c r="BI134" s="142">
        <f>IF(N134="nulová",J134,0)</f>
        <v>0</v>
      </c>
      <c r="BJ134" s="16" t="s">
        <v>77</v>
      </c>
      <c r="BK134" s="142">
        <f>ROUND(I134*H134,2)</f>
        <v>0</v>
      </c>
      <c r="BL134" s="16" t="s">
        <v>190</v>
      </c>
      <c r="BM134" s="141" t="s">
        <v>5006</v>
      </c>
    </row>
    <row r="135" spans="2:51" s="12" customFormat="1" ht="11.25">
      <c r="B135" s="147"/>
      <c r="D135" s="148" t="s">
        <v>194</v>
      </c>
      <c r="E135" s="149" t="s">
        <v>19</v>
      </c>
      <c r="F135" s="150" t="s">
        <v>5007</v>
      </c>
      <c r="H135" s="151">
        <v>0.11</v>
      </c>
      <c r="I135" s="152"/>
      <c r="L135" s="147"/>
      <c r="M135" s="153"/>
      <c r="T135" s="154"/>
      <c r="AT135" s="149" t="s">
        <v>194</v>
      </c>
      <c r="AU135" s="149" t="s">
        <v>79</v>
      </c>
      <c r="AV135" s="12" t="s">
        <v>79</v>
      </c>
      <c r="AW135" s="12" t="s">
        <v>31</v>
      </c>
      <c r="AX135" s="12" t="s">
        <v>70</v>
      </c>
      <c r="AY135" s="149" t="s">
        <v>182</v>
      </c>
    </row>
    <row r="136" spans="2:51" s="12" customFormat="1" ht="11.25">
      <c r="B136" s="147"/>
      <c r="D136" s="148" t="s">
        <v>194</v>
      </c>
      <c r="E136" s="149" t="s">
        <v>19</v>
      </c>
      <c r="F136" s="150" t="s">
        <v>5008</v>
      </c>
      <c r="H136" s="151">
        <v>0.05</v>
      </c>
      <c r="I136" s="152"/>
      <c r="L136" s="147"/>
      <c r="M136" s="153"/>
      <c r="T136" s="154"/>
      <c r="AT136" s="149" t="s">
        <v>194</v>
      </c>
      <c r="AU136" s="149" t="s">
        <v>79</v>
      </c>
      <c r="AV136" s="12" t="s">
        <v>79</v>
      </c>
      <c r="AW136" s="12" t="s">
        <v>31</v>
      </c>
      <c r="AX136" s="12" t="s">
        <v>70</v>
      </c>
      <c r="AY136" s="149" t="s">
        <v>182</v>
      </c>
    </row>
    <row r="137" spans="2:51" s="13" customFormat="1" ht="11.25">
      <c r="B137" s="155"/>
      <c r="D137" s="148" t="s">
        <v>194</v>
      </c>
      <c r="E137" s="156" t="s">
        <v>19</v>
      </c>
      <c r="F137" s="157" t="s">
        <v>199</v>
      </c>
      <c r="H137" s="158">
        <v>0.16</v>
      </c>
      <c r="I137" s="159"/>
      <c r="L137" s="155"/>
      <c r="M137" s="160"/>
      <c r="T137" s="161"/>
      <c r="AT137" s="156" t="s">
        <v>194</v>
      </c>
      <c r="AU137" s="156" t="s">
        <v>79</v>
      </c>
      <c r="AV137" s="13" t="s">
        <v>190</v>
      </c>
      <c r="AW137" s="13" t="s">
        <v>31</v>
      </c>
      <c r="AX137" s="13" t="s">
        <v>77</v>
      </c>
      <c r="AY137" s="156" t="s">
        <v>182</v>
      </c>
    </row>
    <row r="138" spans="2:63" s="11" customFormat="1" ht="22.9" customHeight="1">
      <c r="B138" s="118"/>
      <c r="D138" s="119" t="s">
        <v>69</v>
      </c>
      <c r="E138" s="128" t="s">
        <v>118</v>
      </c>
      <c r="F138" s="128" t="s">
        <v>247</v>
      </c>
      <c r="I138" s="121"/>
      <c r="J138" s="129">
        <f>BK138</f>
        <v>0</v>
      </c>
      <c r="L138" s="118"/>
      <c r="M138" s="123"/>
      <c r="P138" s="124">
        <f>SUM(P139:P143)</f>
        <v>0</v>
      </c>
      <c r="R138" s="124">
        <f>SUM(R139:R143)</f>
        <v>2.5490000000000004</v>
      </c>
      <c r="T138" s="125">
        <f>SUM(T139:T143)</f>
        <v>0</v>
      </c>
      <c r="AR138" s="119" t="s">
        <v>77</v>
      </c>
      <c r="AT138" s="126" t="s">
        <v>69</v>
      </c>
      <c r="AU138" s="126" t="s">
        <v>77</v>
      </c>
      <c r="AY138" s="119" t="s">
        <v>182</v>
      </c>
      <c r="BK138" s="127">
        <f>SUM(BK139:BK143)</f>
        <v>0</v>
      </c>
    </row>
    <row r="139" spans="2:65" s="1" customFormat="1" ht="16.5" customHeight="1">
      <c r="B139" s="31"/>
      <c r="C139" s="130" t="s">
        <v>324</v>
      </c>
      <c r="D139" s="130" t="s">
        <v>185</v>
      </c>
      <c r="E139" s="131" t="s">
        <v>5009</v>
      </c>
      <c r="F139" s="132" t="s">
        <v>5010</v>
      </c>
      <c r="G139" s="133" t="s">
        <v>642</v>
      </c>
      <c r="H139" s="134">
        <v>1</v>
      </c>
      <c r="I139" s="135"/>
      <c r="J139" s="136">
        <f>ROUND(I139*H139,2)</f>
        <v>0</v>
      </c>
      <c r="K139" s="132" t="s">
        <v>287</v>
      </c>
      <c r="L139" s="31"/>
      <c r="M139" s="137" t="s">
        <v>19</v>
      </c>
      <c r="N139" s="138" t="s">
        <v>41</v>
      </c>
      <c r="P139" s="139">
        <f>O139*H139</f>
        <v>0</v>
      </c>
      <c r="Q139" s="139">
        <v>0</v>
      </c>
      <c r="R139" s="139">
        <f>Q139*H139</f>
        <v>0</v>
      </c>
      <c r="S139" s="139">
        <v>0</v>
      </c>
      <c r="T139" s="140">
        <f>S139*H139</f>
        <v>0</v>
      </c>
      <c r="AR139" s="141" t="s">
        <v>190</v>
      </c>
      <c r="AT139" s="141" t="s">
        <v>185</v>
      </c>
      <c r="AU139" s="141" t="s">
        <v>79</v>
      </c>
      <c r="AY139" s="16" t="s">
        <v>182</v>
      </c>
      <c r="BE139" s="142">
        <f>IF(N139="základní",J139,0)</f>
        <v>0</v>
      </c>
      <c r="BF139" s="142">
        <f>IF(N139="snížená",J139,0)</f>
        <v>0</v>
      </c>
      <c r="BG139" s="142">
        <f>IF(N139="zákl. přenesená",J139,0)</f>
        <v>0</v>
      </c>
      <c r="BH139" s="142">
        <f>IF(N139="sníž. přenesená",J139,0)</f>
        <v>0</v>
      </c>
      <c r="BI139" s="142">
        <f>IF(N139="nulová",J139,0)</f>
        <v>0</v>
      </c>
      <c r="BJ139" s="16" t="s">
        <v>77</v>
      </c>
      <c r="BK139" s="142">
        <f>ROUND(I139*H139,2)</f>
        <v>0</v>
      </c>
      <c r="BL139" s="16" t="s">
        <v>190</v>
      </c>
      <c r="BM139" s="141" t="s">
        <v>5011</v>
      </c>
    </row>
    <row r="140" spans="2:65" s="1" customFormat="1" ht="16.5" customHeight="1">
      <c r="B140" s="31"/>
      <c r="C140" s="165" t="s">
        <v>333</v>
      </c>
      <c r="D140" s="165" t="s">
        <v>277</v>
      </c>
      <c r="E140" s="166" t="s">
        <v>5012</v>
      </c>
      <c r="F140" s="167" t="s">
        <v>5013</v>
      </c>
      <c r="G140" s="168" t="s">
        <v>642</v>
      </c>
      <c r="H140" s="169">
        <v>1</v>
      </c>
      <c r="I140" s="170"/>
      <c r="J140" s="171">
        <f>ROUND(I140*H140,2)</f>
        <v>0</v>
      </c>
      <c r="K140" s="167" t="s">
        <v>302</v>
      </c>
      <c r="L140" s="172"/>
      <c r="M140" s="173" t="s">
        <v>19</v>
      </c>
      <c r="N140" s="174" t="s">
        <v>41</v>
      </c>
      <c r="P140" s="139">
        <f>O140*H140</f>
        <v>0</v>
      </c>
      <c r="Q140" s="139">
        <v>2.285</v>
      </c>
      <c r="R140" s="139">
        <f>Q140*H140</f>
        <v>2.285</v>
      </c>
      <c r="S140" s="139">
        <v>0</v>
      </c>
      <c r="T140" s="140">
        <f>S140*H140</f>
        <v>0</v>
      </c>
      <c r="AR140" s="141" t="s">
        <v>233</v>
      </c>
      <c r="AT140" s="141" t="s">
        <v>277</v>
      </c>
      <c r="AU140" s="141" t="s">
        <v>79</v>
      </c>
      <c r="AY140" s="16" t="s">
        <v>182</v>
      </c>
      <c r="BE140" s="142">
        <f>IF(N140="základní",J140,0)</f>
        <v>0</v>
      </c>
      <c r="BF140" s="142">
        <f>IF(N140="snížená",J140,0)</f>
        <v>0</v>
      </c>
      <c r="BG140" s="142">
        <f>IF(N140="zákl. přenesená",J140,0)</f>
        <v>0</v>
      </c>
      <c r="BH140" s="142">
        <f>IF(N140="sníž. přenesená",J140,0)</f>
        <v>0</v>
      </c>
      <c r="BI140" s="142">
        <f>IF(N140="nulová",J140,0)</f>
        <v>0</v>
      </c>
      <c r="BJ140" s="16" t="s">
        <v>77</v>
      </c>
      <c r="BK140" s="142">
        <f>ROUND(I140*H140,2)</f>
        <v>0</v>
      </c>
      <c r="BL140" s="16" t="s">
        <v>190</v>
      </c>
      <c r="BM140" s="141" t="s">
        <v>5014</v>
      </c>
    </row>
    <row r="141" spans="2:47" s="1" customFormat="1" ht="117">
      <c r="B141" s="31"/>
      <c r="D141" s="148" t="s">
        <v>281</v>
      </c>
      <c r="F141" s="175" t="s">
        <v>5015</v>
      </c>
      <c r="I141" s="145"/>
      <c r="L141" s="31"/>
      <c r="M141" s="146"/>
      <c r="T141" s="52"/>
      <c r="AT141" s="16" t="s">
        <v>281</v>
      </c>
      <c r="AU141" s="16" t="s">
        <v>79</v>
      </c>
    </row>
    <row r="142" spans="2:65" s="1" customFormat="1" ht="24.2" customHeight="1">
      <c r="B142" s="31"/>
      <c r="C142" s="130" t="s">
        <v>8</v>
      </c>
      <c r="D142" s="130" t="s">
        <v>185</v>
      </c>
      <c r="E142" s="131" t="s">
        <v>5016</v>
      </c>
      <c r="F142" s="132" t="s">
        <v>5017</v>
      </c>
      <c r="G142" s="133" t="s">
        <v>286</v>
      </c>
      <c r="H142" s="134">
        <v>1</v>
      </c>
      <c r="I142" s="135"/>
      <c r="J142" s="136">
        <f>ROUND(I142*H142,2)</f>
        <v>0</v>
      </c>
      <c r="K142" s="132" t="s">
        <v>287</v>
      </c>
      <c r="L142" s="31"/>
      <c r="M142" s="137" t="s">
        <v>19</v>
      </c>
      <c r="N142" s="138" t="s">
        <v>41</v>
      </c>
      <c r="P142" s="139">
        <f>O142*H142</f>
        <v>0</v>
      </c>
      <c r="Q142" s="139">
        <v>0</v>
      </c>
      <c r="R142" s="139">
        <f>Q142*H142</f>
        <v>0</v>
      </c>
      <c r="S142" s="139">
        <v>0</v>
      </c>
      <c r="T142" s="140">
        <f>S142*H142</f>
        <v>0</v>
      </c>
      <c r="AR142" s="141" t="s">
        <v>190</v>
      </c>
      <c r="AT142" s="141" t="s">
        <v>185</v>
      </c>
      <c r="AU142" s="141" t="s">
        <v>79</v>
      </c>
      <c r="AY142" s="16" t="s">
        <v>182</v>
      </c>
      <c r="BE142" s="142">
        <f>IF(N142="základní",J142,0)</f>
        <v>0</v>
      </c>
      <c r="BF142" s="142">
        <f>IF(N142="snížená",J142,0)</f>
        <v>0</v>
      </c>
      <c r="BG142" s="142">
        <f>IF(N142="zákl. přenesená",J142,0)</f>
        <v>0</v>
      </c>
      <c r="BH142" s="142">
        <f>IF(N142="sníž. přenesená",J142,0)</f>
        <v>0</v>
      </c>
      <c r="BI142" s="142">
        <f>IF(N142="nulová",J142,0)</f>
        <v>0</v>
      </c>
      <c r="BJ142" s="16" t="s">
        <v>77</v>
      </c>
      <c r="BK142" s="142">
        <f>ROUND(I142*H142,2)</f>
        <v>0</v>
      </c>
      <c r="BL142" s="16" t="s">
        <v>190</v>
      </c>
      <c r="BM142" s="141" t="s">
        <v>5018</v>
      </c>
    </row>
    <row r="143" spans="2:65" s="1" customFormat="1" ht="21.75" customHeight="1">
      <c r="B143" s="31"/>
      <c r="C143" s="165" t="s">
        <v>336</v>
      </c>
      <c r="D143" s="165" t="s">
        <v>277</v>
      </c>
      <c r="E143" s="166" t="s">
        <v>5019</v>
      </c>
      <c r="F143" s="167" t="s">
        <v>5020</v>
      </c>
      <c r="G143" s="168" t="s">
        <v>286</v>
      </c>
      <c r="H143" s="169">
        <v>1</v>
      </c>
      <c r="I143" s="170"/>
      <c r="J143" s="171">
        <f>ROUND(I143*H143,2)</f>
        <v>0</v>
      </c>
      <c r="K143" s="167" t="s">
        <v>302</v>
      </c>
      <c r="L143" s="172"/>
      <c r="M143" s="173" t="s">
        <v>19</v>
      </c>
      <c r="N143" s="174" t="s">
        <v>41</v>
      </c>
      <c r="P143" s="139">
        <f>O143*H143</f>
        <v>0</v>
      </c>
      <c r="Q143" s="139">
        <v>0.264</v>
      </c>
      <c r="R143" s="139">
        <f>Q143*H143</f>
        <v>0.264</v>
      </c>
      <c r="S143" s="139">
        <v>0</v>
      </c>
      <c r="T143" s="140">
        <f>S143*H143</f>
        <v>0</v>
      </c>
      <c r="AR143" s="141" t="s">
        <v>233</v>
      </c>
      <c r="AT143" s="141" t="s">
        <v>277</v>
      </c>
      <c r="AU143" s="141" t="s">
        <v>79</v>
      </c>
      <c r="AY143" s="16" t="s">
        <v>182</v>
      </c>
      <c r="BE143" s="142">
        <f>IF(N143="základní",J143,0)</f>
        <v>0</v>
      </c>
      <c r="BF143" s="142">
        <f>IF(N143="snížená",J143,0)</f>
        <v>0</v>
      </c>
      <c r="BG143" s="142">
        <f>IF(N143="zákl. přenesená",J143,0)</f>
        <v>0</v>
      </c>
      <c r="BH143" s="142">
        <f>IF(N143="sníž. přenesená",J143,0)</f>
        <v>0</v>
      </c>
      <c r="BI143" s="142">
        <f>IF(N143="nulová",J143,0)</f>
        <v>0</v>
      </c>
      <c r="BJ143" s="16" t="s">
        <v>77</v>
      </c>
      <c r="BK143" s="142">
        <f>ROUND(I143*H143,2)</f>
        <v>0</v>
      </c>
      <c r="BL143" s="16" t="s">
        <v>190</v>
      </c>
      <c r="BM143" s="141" t="s">
        <v>5021</v>
      </c>
    </row>
    <row r="144" spans="2:63" s="11" customFormat="1" ht="22.9" customHeight="1">
      <c r="B144" s="118"/>
      <c r="D144" s="119" t="s">
        <v>69</v>
      </c>
      <c r="E144" s="128" t="s">
        <v>233</v>
      </c>
      <c r="F144" s="128" t="s">
        <v>1527</v>
      </c>
      <c r="I144" s="121"/>
      <c r="J144" s="129">
        <f>BK144</f>
        <v>0</v>
      </c>
      <c r="L144" s="118"/>
      <c r="M144" s="123"/>
      <c r="P144" s="124">
        <f>SUM(P145:P169)</f>
        <v>0</v>
      </c>
      <c r="R144" s="124">
        <f>SUM(R145:R169)</f>
        <v>2.668634000000001</v>
      </c>
      <c r="T144" s="125">
        <f>SUM(T145:T169)</f>
        <v>0</v>
      </c>
      <c r="AR144" s="119" t="s">
        <v>77</v>
      </c>
      <c r="AT144" s="126" t="s">
        <v>69</v>
      </c>
      <c r="AU144" s="126" t="s">
        <v>77</v>
      </c>
      <c r="AY144" s="119" t="s">
        <v>182</v>
      </c>
      <c r="BK144" s="127">
        <f>SUM(BK145:BK169)</f>
        <v>0</v>
      </c>
    </row>
    <row r="145" spans="2:65" s="1" customFormat="1" ht="24.2" customHeight="1">
      <c r="B145" s="31"/>
      <c r="C145" s="130" t="s">
        <v>350</v>
      </c>
      <c r="D145" s="130" t="s">
        <v>185</v>
      </c>
      <c r="E145" s="131" t="s">
        <v>5022</v>
      </c>
      <c r="F145" s="132" t="s">
        <v>5023</v>
      </c>
      <c r="G145" s="133" t="s">
        <v>286</v>
      </c>
      <c r="H145" s="134">
        <v>2</v>
      </c>
      <c r="I145" s="135"/>
      <c r="J145" s="136">
        <f>ROUND(I145*H145,2)</f>
        <v>0</v>
      </c>
      <c r="K145" s="132" t="s">
        <v>1486</v>
      </c>
      <c r="L145" s="31"/>
      <c r="M145" s="137" t="s">
        <v>19</v>
      </c>
      <c r="N145" s="138" t="s">
        <v>41</v>
      </c>
      <c r="P145" s="139">
        <f>O145*H145</f>
        <v>0</v>
      </c>
      <c r="Q145" s="139">
        <v>0.03826</v>
      </c>
      <c r="R145" s="139">
        <f>Q145*H145</f>
        <v>0.07652</v>
      </c>
      <c r="S145" s="139">
        <v>0</v>
      </c>
      <c r="T145" s="140">
        <f>S145*H145</f>
        <v>0</v>
      </c>
      <c r="AR145" s="141" t="s">
        <v>190</v>
      </c>
      <c r="AT145" s="141" t="s">
        <v>185</v>
      </c>
      <c r="AU145" s="141" t="s">
        <v>79</v>
      </c>
      <c r="AY145" s="16" t="s">
        <v>182</v>
      </c>
      <c r="BE145" s="142">
        <f>IF(N145="základní",J145,0)</f>
        <v>0</v>
      </c>
      <c r="BF145" s="142">
        <f>IF(N145="snížená",J145,0)</f>
        <v>0</v>
      </c>
      <c r="BG145" s="142">
        <f>IF(N145="zákl. přenesená",J145,0)</f>
        <v>0</v>
      </c>
      <c r="BH145" s="142">
        <f>IF(N145="sníž. přenesená",J145,0)</f>
        <v>0</v>
      </c>
      <c r="BI145" s="142">
        <f>IF(N145="nulová",J145,0)</f>
        <v>0</v>
      </c>
      <c r="BJ145" s="16" t="s">
        <v>77</v>
      </c>
      <c r="BK145" s="142">
        <f>ROUND(I145*H145,2)</f>
        <v>0</v>
      </c>
      <c r="BL145" s="16" t="s">
        <v>190</v>
      </c>
      <c r="BM145" s="141" t="s">
        <v>5024</v>
      </c>
    </row>
    <row r="146" spans="2:65" s="1" customFormat="1" ht="16.5" customHeight="1">
      <c r="B146" s="31"/>
      <c r="C146" s="165" t="s">
        <v>355</v>
      </c>
      <c r="D146" s="165" t="s">
        <v>277</v>
      </c>
      <c r="E146" s="166" t="s">
        <v>5025</v>
      </c>
      <c r="F146" s="167" t="s">
        <v>5026</v>
      </c>
      <c r="G146" s="168" t="s">
        <v>286</v>
      </c>
      <c r="H146" s="169">
        <v>2</v>
      </c>
      <c r="I146" s="170"/>
      <c r="J146" s="171">
        <f>ROUND(I146*H146,2)</f>
        <v>0</v>
      </c>
      <c r="K146" s="167" t="s">
        <v>1486</v>
      </c>
      <c r="L146" s="172"/>
      <c r="M146" s="173" t="s">
        <v>19</v>
      </c>
      <c r="N146" s="174" t="s">
        <v>41</v>
      </c>
      <c r="P146" s="139">
        <f>O146*H146</f>
        <v>0</v>
      </c>
      <c r="Q146" s="139">
        <v>0.449</v>
      </c>
      <c r="R146" s="139">
        <f>Q146*H146</f>
        <v>0.898</v>
      </c>
      <c r="S146" s="139">
        <v>0</v>
      </c>
      <c r="T146" s="140">
        <f>S146*H146</f>
        <v>0</v>
      </c>
      <c r="AR146" s="141" t="s">
        <v>233</v>
      </c>
      <c r="AT146" s="141" t="s">
        <v>277</v>
      </c>
      <c r="AU146" s="141" t="s">
        <v>79</v>
      </c>
      <c r="AY146" s="16" t="s">
        <v>182</v>
      </c>
      <c r="BE146" s="142">
        <f>IF(N146="základní",J146,0)</f>
        <v>0</v>
      </c>
      <c r="BF146" s="142">
        <f>IF(N146="snížená",J146,0)</f>
        <v>0</v>
      </c>
      <c r="BG146" s="142">
        <f>IF(N146="zákl. přenesená",J146,0)</f>
        <v>0</v>
      </c>
      <c r="BH146" s="142">
        <f>IF(N146="sníž. přenesená",J146,0)</f>
        <v>0</v>
      </c>
      <c r="BI146" s="142">
        <f>IF(N146="nulová",J146,0)</f>
        <v>0</v>
      </c>
      <c r="BJ146" s="16" t="s">
        <v>77</v>
      </c>
      <c r="BK146" s="142">
        <f>ROUND(I146*H146,2)</f>
        <v>0</v>
      </c>
      <c r="BL146" s="16" t="s">
        <v>190</v>
      </c>
      <c r="BM146" s="141" t="s">
        <v>5027</v>
      </c>
    </row>
    <row r="147" spans="2:47" s="1" customFormat="1" ht="19.5">
      <c r="B147" s="31"/>
      <c r="D147" s="148" t="s">
        <v>281</v>
      </c>
      <c r="F147" s="175" t="s">
        <v>5028</v>
      </c>
      <c r="I147" s="145"/>
      <c r="L147" s="31"/>
      <c r="M147" s="146"/>
      <c r="T147" s="52"/>
      <c r="AT147" s="16" t="s">
        <v>281</v>
      </c>
      <c r="AU147" s="16" t="s">
        <v>79</v>
      </c>
    </row>
    <row r="148" spans="2:65" s="1" customFormat="1" ht="24.2" customHeight="1">
      <c r="B148" s="31"/>
      <c r="C148" s="130" t="s">
        <v>360</v>
      </c>
      <c r="D148" s="130" t="s">
        <v>185</v>
      </c>
      <c r="E148" s="131" t="s">
        <v>5029</v>
      </c>
      <c r="F148" s="132" t="s">
        <v>5030</v>
      </c>
      <c r="G148" s="133" t="s">
        <v>286</v>
      </c>
      <c r="H148" s="134">
        <v>1</v>
      </c>
      <c r="I148" s="135"/>
      <c r="J148" s="136">
        <f>ROUND(I148*H148,2)</f>
        <v>0</v>
      </c>
      <c r="K148" s="132" t="s">
        <v>287</v>
      </c>
      <c r="L148" s="31"/>
      <c r="M148" s="137" t="s">
        <v>19</v>
      </c>
      <c r="N148" s="138" t="s">
        <v>41</v>
      </c>
      <c r="P148" s="139">
        <f>O148*H148</f>
        <v>0</v>
      </c>
      <c r="Q148" s="139">
        <v>0.10661</v>
      </c>
      <c r="R148" s="139">
        <f>Q148*H148</f>
        <v>0.10661</v>
      </c>
      <c r="S148" s="139">
        <v>0</v>
      </c>
      <c r="T148" s="140">
        <f>S148*H148</f>
        <v>0</v>
      </c>
      <c r="AR148" s="141" t="s">
        <v>190</v>
      </c>
      <c r="AT148" s="141" t="s">
        <v>185</v>
      </c>
      <c r="AU148" s="141" t="s">
        <v>79</v>
      </c>
      <c r="AY148" s="16" t="s">
        <v>182</v>
      </c>
      <c r="BE148" s="142">
        <f>IF(N148="základní",J148,0)</f>
        <v>0</v>
      </c>
      <c r="BF148" s="142">
        <f>IF(N148="snížená",J148,0)</f>
        <v>0</v>
      </c>
      <c r="BG148" s="142">
        <f>IF(N148="zákl. přenesená",J148,0)</f>
        <v>0</v>
      </c>
      <c r="BH148" s="142">
        <f>IF(N148="sníž. přenesená",J148,0)</f>
        <v>0</v>
      </c>
      <c r="BI148" s="142">
        <f>IF(N148="nulová",J148,0)</f>
        <v>0</v>
      </c>
      <c r="BJ148" s="16" t="s">
        <v>77</v>
      </c>
      <c r="BK148" s="142">
        <f>ROUND(I148*H148,2)</f>
        <v>0</v>
      </c>
      <c r="BL148" s="16" t="s">
        <v>190</v>
      </c>
      <c r="BM148" s="141" t="s">
        <v>5031</v>
      </c>
    </row>
    <row r="149" spans="2:65" s="1" customFormat="1" ht="37.9" customHeight="1">
      <c r="B149" s="31"/>
      <c r="C149" s="130" t="s">
        <v>363</v>
      </c>
      <c r="D149" s="130" t="s">
        <v>185</v>
      </c>
      <c r="E149" s="131" t="s">
        <v>5032</v>
      </c>
      <c r="F149" s="132" t="s">
        <v>5033</v>
      </c>
      <c r="G149" s="133" t="s">
        <v>286</v>
      </c>
      <c r="H149" s="134">
        <v>1</v>
      </c>
      <c r="I149" s="135"/>
      <c r="J149" s="136">
        <f>ROUND(I149*H149,2)</f>
        <v>0</v>
      </c>
      <c r="K149" s="132" t="s">
        <v>302</v>
      </c>
      <c r="L149" s="31"/>
      <c r="M149" s="137" t="s">
        <v>19</v>
      </c>
      <c r="N149" s="138" t="s">
        <v>41</v>
      </c>
      <c r="P149" s="139">
        <f>O149*H149</f>
        <v>0</v>
      </c>
      <c r="Q149" s="139">
        <v>0.10661</v>
      </c>
      <c r="R149" s="139">
        <f>Q149*H149</f>
        <v>0.10661</v>
      </c>
      <c r="S149" s="139">
        <v>0</v>
      </c>
      <c r="T149" s="140">
        <f>S149*H149</f>
        <v>0</v>
      </c>
      <c r="AR149" s="141" t="s">
        <v>190</v>
      </c>
      <c r="AT149" s="141" t="s">
        <v>185</v>
      </c>
      <c r="AU149" s="141" t="s">
        <v>79</v>
      </c>
      <c r="AY149" s="16" t="s">
        <v>182</v>
      </c>
      <c r="BE149" s="142">
        <f>IF(N149="základní",J149,0)</f>
        <v>0</v>
      </c>
      <c r="BF149" s="142">
        <f>IF(N149="snížená",J149,0)</f>
        <v>0</v>
      </c>
      <c r="BG149" s="142">
        <f>IF(N149="zákl. přenesená",J149,0)</f>
        <v>0</v>
      </c>
      <c r="BH149" s="142">
        <f>IF(N149="sníž. přenesená",J149,0)</f>
        <v>0</v>
      </c>
      <c r="BI149" s="142">
        <f>IF(N149="nulová",J149,0)</f>
        <v>0</v>
      </c>
      <c r="BJ149" s="16" t="s">
        <v>77</v>
      </c>
      <c r="BK149" s="142">
        <f>ROUND(I149*H149,2)</f>
        <v>0</v>
      </c>
      <c r="BL149" s="16" t="s">
        <v>190</v>
      </c>
      <c r="BM149" s="141" t="s">
        <v>5034</v>
      </c>
    </row>
    <row r="150" spans="2:47" s="1" customFormat="1" ht="11.25">
      <c r="B150" s="31"/>
      <c r="D150" s="143" t="s">
        <v>192</v>
      </c>
      <c r="F150" s="144" t="s">
        <v>5035</v>
      </c>
      <c r="I150" s="145"/>
      <c r="L150" s="31"/>
      <c r="M150" s="146"/>
      <c r="T150" s="52"/>
      <c r="AT150" s="16" t="s">
        <v>192</v>
      </c>
      <c r="AU150" s="16" t="s">
        <v>79</v>
      </c>
    </row>
    <row r="151" spans="2:65" s="1" customFormat="1" ht="37.9" customHeight="1">
      <c r="B151" s="31"/>
      <c r="C151" s="130" t="s">
        <v>7</v>
      </c>
      <c r="D151" s="130" t="s">
        <v>185</v>
      </c>
      <c r="E151" s="131" t="s">
        <v>5036</v>
      </c>
      <c r="F151" s="132" t="s">
        <v>5037</v>
      </c>
      <c r="G151" s="133" t="s">
        <v>286</v>
      </c>
      <c r="H151" s="134">
        <v>1</v>
      </c>
      <c r="I151" s="135"/>
      <c r="J151" s="136">
        <f>ROUND(I151*H151,2)</f>
        <v>0</v>
      </c>
      <c r="K151" s="132" t="s">
        <v>302</v>
      </c>
      <c r="L151" s="31"/>
      <c r="M151" s="137" t="s">
        <v>19</v>
      </c>
      <c r="N151" s="138" t="s">
        <v>41</v>
      </c>
      <c r="P151" s="139">
        <f>O151*H151</f>
        <v>0</v>
      </c>
      <c r="Q151" s="139">
        <v>0.10833</v>
      </c>
      <c r="R151" s="139">
        <f>Q151*H151</f>
        <v>0.10833</v>
      </c>
      <c r="S151" s="139">
        <v>0</v>
      </c>
      <c r="T151" s="140">
        <f>S151*H151</f>
        <v>0</v>
      </c>
      <c r="AR151" s="141" t="s">
        <v>190</v>
      </c>
      <c r="AT151" s="141" t="s">
        <v>185</v>
      </c>
      <c r="AU151" s="141" t="s">
        <v>79</v>
      </c>
      <c r="AY151" s="16" t="s">
        <v>182</v>
      </c>
      <c r="BE151" s="142">
        <f>IF(N151="základní",J151,0)</f>
        <v>0</v>
      </c>
      <c r="BF151" s="142">
        <f>IF(N151="snížená",J151,0)</f>
        <v>0</v>
      </c>
      <c r="BG151" s="142">
        <f>IF(N151="zákl. přenesená",J151,0)</f>
        <v>0</v>
      </c>
      <c r="BH151" s="142">
        <f>IF(N151="sníž. přenesená",J151,0)</f>
        <v>0</v>
      </c>
      <c r="BI151" s="142">
        <f>IF(N151="nulová",J151,0)</f>
        <v>0</v>
      </c>
      <c r="BJ151" s="16" t="s">
        <v>77</v>
      </c>
      <c r="BK151" s="142">
        <f>ROUND(I151*H151,2)</f>
        <v>0</v>
      </c>
      <c r="BL151" s="16" t="s">
        <v>190</v>
      </c>
      <c r="BM151" s="141" t="s">
        <v>5038</v>
      </c>
    </row>
    <row r="152" spans="2:47" s="1" customFormat="1" ht="11.25">
      <c r="B152" s="31"/>
      <c r="D152" s="143" t="s">
        <v>192</v>
      </c>
      <c r="F152" s="144" t="s">
        <v>5039</v>
      </c>
      <c r="I152" s="145"/>
      <c r="L152" s="31"/>
      <c r="M152" s="146"/>
      <c r="T152" s="52"/>
      <c r="AT152" s="16" t="s">
        <v>192</v>
      </c>
      <c r="AU152" s="16" t="s">
        <v>79</v>
      </c>
    </row>
    <row r="153" spans="2:65" s="1" customFormat="1" ht="44.25" customHeight="1">
      <c r="B153" s="31"/>
      <c r="C153" s="130" t="s">
        <v>374</v>
      </c>
      <c r="D153" s="130" t="s">
        <v>185</v>
      </c>
      <c r="E153" s="131" t="s">
        <v>5040</v>
      </c>
      <c r="F153" s="132" t="s">
        <v>5041</v>
      </c>
      <c r="G153" s="133" t="s">
        <v>286</v>
      </c>
      <c r="H153" s="134">
        <v>1</v>
      </c>
      <c r="I153" s="135"/>
      <c r="J153" s="136">
        <f>ROUND(I153*H153,2)</f>
        <v>0</v>
      </c>
      <c r="K153" s="132" t="s">
        <v>302</v>
      </c>
      <c r="L153" s="31"/>
      <c r="M153" s="137" t="s">
        <v>19</v>
      </c>
      <c r="N153" s="138" t="s">
        <v>41</v>
      </c>
      <c r="P153" s="139">
        <f>O153*H153</f>
        <v>0</v>
      </c>
      <c r="Q153" s="139">
        <v>0.10833</v>
      </c>
      <c r="R153" s="139">
        <f>Q153*H153</f>
        <v>0.10833</v>
      </c>
      <c r="S153" s="139">
        <v>0</v>
      </c>
      <c r="T153" s="140">
        <f>S153*H153</f>
        <v>0</v>
      </c>
      <c r="AR153" s="141" t="s">
        <v>190</v>
      </c>
      <c r="AT153" s="141" t="s">
        <v>185</v>
      </c>
      <c r="AU153" s="141" t="s">
        <v>79</v>
      </c>
      <c r="AY153" s="16" t="s">
        <v>182</v>
      </c>
      <c r="BE153" s="142">
        <f>IF(N153="základní",J153,0)</f>
        <v>0</v>
      </c>
      <c r="BF153" s="142">
        <f>IF(N153="snížená",J153,0)</f>
        <v>0</v>
      </c>
      <c r="BG153" s="142">
        <f>IF(N153="zákl. přenesená",J153,0)</f>
        <v>0</v>
      </c>
      <c r="BH153" s="142">
        <f>IF(N153="sníž. přenesená",J153,0)</f>
        <v>0</v>
      </c>
      <c r="BI153" s="142">
        <f>IF(N153="nulová",J153,0)</f>
        <v>0</v>
      </c>
      <c r="BJ153" s="16" t="s">
        <v>77</v>
      </c>
      <c r="BK153" s="142">
        <f>ROUND(I153*H153,2)</f>
        <v>0</v>
      </c>
      <c r="BL153" s="16" t="s">
        <v>190</v>
      </c>
      <c r="BM153" s="141" t="s">
        <v>5042</v>
      </c>
    </row>
    <row r="154" spans="2:47" s="1" customFormat="1" ht="11.25">
      <c r="B154" s="31"/>
      <c r="D154" s="143" t="s">
        <v>192</v>
      </c>
      <c r="F154" s="144" t="s">
        <v>5043</v>
      </c>
      <c r="I154" s="145"/>
      <c r="L154" s="31"/>
      <c r="M154" s="146"/>
      <c r="T154" s="52"/>
      <c r="AT154" s="16" t="s">
        <v>192</v>
      </c>
      <c r="AU154" s="16" t="s">
        <v>79</v>
      </c>
    </row>
    <row r="155" spans="2:65" s="1" customFormat="1" ht="44.25" customHeight="1">
      <c r="B155" s="31"/>
      <c r="C155" s="130" t="s">
        <v>379</v>
      </c>
      <c r="D155" s="130" t="s">
        <v>185</v>
      </c>
      <c r="E155" s="131" t="s">
        <v>5044</v>
      </c>
      <c r="F155" s="132" t="s">
        <v>5045</v>
      </c>
      <c r="G155" s="133" t="s">
        <v>286</v>
      </c>
      <c r="H155" s="134">
        <v>1</v>
      </c>
      <c r="I155" s="135"/>
      <c r="J155" s="136">
        <f>ROUND(I155*H155,2)</f>
        <v>0</v>
      </c>
      <c r="K155" s="132" t="s">
        <v>302</v>
      </c>
      <c r="L155" s="31"/>
      <c r="M155" s="137" t="s">
        <v>19</v>
      </c>
      <c r="N155" s="138" t="s">
        <v>41</v>
      </c>
      <c r="P155" s="139">
        <f>O155*H155</f>
        <v>0</v>
      </c>
      <c r="Q155" s="139">
        <v>0.11217</v>
      </c>
      <c r="R155" s="139">
        <f>Q155*H155</f>
        <v>0.11217</v>
      </c>
      <c r="S155" s="139">
        <v>0</v>
      </c>
      <c r="T155" s="140">
        <f>S155*H155</f>
        <v>0</v>
      </c>
      <c r="AR155" s="141" t="s">
        <v>190</v>
      </c>
      <c r="AT155" s="141" t="s">
        <v>185</v>
      </c>
      <c r="AU155" s="141" t="s">
        <v>79</v>
      </c>
      <c r="AY155" s="16" t="s">
        <v>182</v>
      </c>
      <c r="BE155" s="142">
        <f>IF(N155="základní",J155,0)</f>
        <v>0</v>
      </c>
      <c r="BF155" s="142">
        <f>IF(N155="snížená",J155,0)</f>
        <v>0</v>
      </c>
      <c r="BG155" s="142">
        <f>IF(N155="zákl. přenesená",J155,0)</f>
        <v>0</v>
      </c>
      <c r="BH155" s="142">
        <f>IF(N155="sníž. přenesená",J155,0)</f>
        <v>0</v>
      </c>
      <c r="BI155" s="142">
        <f>IF(N155="nulová",J155,0)</f>
        <v>0</v>
      </c>
      <c r="BJ155" s="16" t="s">
        <v>77</v>
      </c>
      <c r="BK155" s="142">
        <f>ROUND(I155*H155,2)</f>
        <v>0</v>
      </c>
      <c r="BL155" s="16" t="s">
        <v>190</v>
      </c>
      <c r="BM155" s="141" t="s">
        <v>5046</v>
      </c>
    </row>
    <row r="156" spans="2:47" s="1" customFormat="1" ht="11.25">
      <c r="B156" s="31"/>
      <c r="D156" s="143" t="s">
        <v>192</v>
      </c>
      <c r="F156" s="144" t="s">
        <v>5047</v>
      </c>
      <c r="I156" s="145"/>
      <c r="L156" s="31"/>
      <c r="M156" s="146"/>
      <c r="T156" s="52"/>
      <c r="AT156" s="16" t="s">
        <v>192</v>
      </c>
      <c r="AU156" s="16" t="s">
        <v>79</v>
      </c>
    </row>
    <row r="157" spans="2:65" s="1" customFormat="1" ht="37.9" customHeight="1">
      <c r="B157" s="31"/>
      <c r="C157" s="130" t="s">
        <v>386</v>
      </c>
      <c r="D157" s="130" t="s">
        <v>185</v>
      </c>
      <c r="E157" s="131" t="s">
        <v>5048</v>
      </c>
      <c r="F157" s="132" t="s">
        <v>5049</v>
      </c>
      <c r="G157" s="133" t="s">
        <v>286</v>
      </c>
      <c r="H157" s="134">
        <v>4</v>
      </c>
      <c r="I157" s="135"/>
      <c r="J157" s="136">
        <f>ROUND(I157*H157,2)</f>
        <v>0</v>
      </c>
      <c r="K157" s="132" t="s">
        <v>302</v>
      </c>
      <c r="L157" s="31"/>
      <c r="M157" s="137" t="s">
        <v>19</v>
      </c>
      <c r="N157" s="138" t="s">
        <v>41</v>
      </c>
      <c r="P157" s="139">
        <f>O157*H157</f>
        <v>0</v>
      </c>
      <c r="Q157" s="139">
        <v>0.01212</v>
      </c>
      <c r="R157" s="139">
        <f>Q157*H157</f>
        <v>0.04848</v>
      </c>
      <c r="S157" s="139">
        <v>0</v>
      </c>
      <c r="T157" s="140">
        <f>S157*H157</f>
        <v>0</v>
      </c>
      <c r="AR157" s="141" t="s">
        <v>190</v>
      </c>
      <c r="AT157" s="141" t="s">
        <v>185</v>
      </c>
      <c r="AU157" s="141" t="s">
        <v>79</v>
      </c>
      <c r="AY157" s="16" t="s">
        <v>182</v>
      </c>
      <c r="BE157" s="142">
        <f>IF(N157="základní",J157,0)</f>
        <v>0</v>
      </c>
      <c r="BF157" s="142">
        <f>IF(N157="snížená",J157,0)</f>
        <v>0</v>
      </c>
      <c r="BG157" s="142">
        <f>IF(N157="zákl. přenesená",J157,0)</f>
        <v>0</v>
      </c>
      <c r="BH157" s="142">
        <f>IF(N157="sníž. přenesená",J157,0)</f>
        <v>0</v>
      </c>
      <c r="BI157" s="142">
        <f>IF(N157="nulová",J157,0)</f>
        <v>0</v>
      </c>
      <c r="BJ157" s="16" t="s">
        <v>77</v>
      </c>
      <c r="BK157" s="142">
        <f>ROUND(I157*H157,2)</f>
        <v>0</v>
      </c>
      <c r="BL157" s="16" t="s">
        <v>190</v>
      </c>
      <c r="BM157" s="141" t="s">
        <v>5050</v>
      </c>
    </row>
    <row r="158" spans="2:47" s="1" customFormat="1" ht="11.25">
      <c r="B158" s="31"/>
      <c r="D158" s="143" t="s">
        <v>192</v>
      </c>
      <c r="F158" s="144" t="s">
        <v>5051</v>
      </c>
      <c r="I158" s="145"/>
      <c r="L158" s="31"/>
      <c r="M158" s="146"/>
      <c r="T158" s="52"/>
      <c r="AT158" s="16" t="s">
        <v>192</v>
      </c>
      <c r="AU158" s="16" t="s">
        <v>79</v>
      </c>
    </row>
    <row r="159" spans="2:51" s="12" customFormat="1" ht="11.25">
      <c r="B159" s="147"/>
      <c r="D159" s="148" t="s">
        <v>194</v>
      </c>
      <c r="E159" s="149" t="s">
        <v>19</v>
      </c>
      <c r="F159" s="150" t="s">
        <v>190</v>
      </c>
      <c r="H159" s="151">
        <v>4</v>
      </c>
      <c r="I159" s="152"/>
      <c r="L159" s="147"/>
      <c r="M159" s="153"/>
      <c r="T159" s="154"/>
      <c r="AT159" s="149" t="s">
        <v>194</v>
      </c>
      <c r="AU159" s="149" t="s">
        <v>79</v>
      </c>
      <c r="AV159" s="12" t="s">
        <v>79</v>
      </c>
      <c r="AW159" s="12" t="s">
        <v>31</v>
      </c>
      <c r="AX159" s="12" t="s">
        <v>77</v>
      </c>
      <c r="AY159" s="149" t="s">
        <v>182</v>
      </c>
    </row>
    <row r="160" spans="2:65" s="1" customFormat="1" ht="37.9" customHeight="1">
      <c r="B160" s="31"/>
      <c r="C160" s="130" t="s">
        <v>390</v>
      </c>
      <c r="D160" s="130" t="s">
        <v>185</v>
      </c>
      <c r="E160" s="131" t="s">
        <v>5052</v>
      </c>
      <c r="F160" s="132" t="s">
        <v>5053</v>
      </c>
      <c r="G160" s="133" t="s">
        <v>286</v>
      </c>
      <c r="H160" s="134">
        <v>1</v>
      </c>
      <c r="I160" s="135"/>
      <c r="J160" s="136">
        <f>ROUND(I160*H160,2)</f>
        <v>0</v>
      </c>
      <c r="K160" s="132" t="s">
        <v>302</v>
      </c>
      <c r="L160" s="31"/>
      <c r="M160" s="137" t="s">
        <v>19</v>
      </c>
      <c r="N160" s="138" t="s">
        <v>41</v>
      </c>
      <c r="P160" s="139">
        <f>O160*H160</f>
        <v>0</v>
      </c>
      <c r="Q160" s="139">
        <v>0.02424</v>
      </c>
      <c r="R160" s="139">
        <f>Q160*H160</f>
        <v>0.02424</v>
      </c>
      <c r="S160" s="139">
        <v>0</v>
      </c>
      <c r="T160" s="140">
        <f>S160*H160</f>
        <v>0</v>
      </c>
      <c r="AR160" s="141" t="s">
        <v>190</v>
      </c>
      <c r="AT160" s="141" t="s">
        <v>185</v>
      </c>
      <c r="AU160" s="141" t="s">
        <v>79</v>
      </c>
      <c r="AY160" s="16" t="s">
        <v>182</v>
      </c>
      <c r="BE160" s="142">
        <f>IF(N160="základní",J160,0)</f>
        <v>0</v>
      </c>
      <c r="BF160" s="142">
        <f>IF(N160="snížená",J160,0)</f>
        <v>0</v>
      </c>
      <c r="BG160" s="142">
        <f>IF(N160="zákl. přenesená",J160,0)</f>
        <v>0</v>
      </c>
      <c r="BH160" s="142">
        <f>IF(N160="sníž. přenesená",J160,0)</f>
        <v>0</v>
      </c>
      <c r="BI160" s="142">
        <f>IF(N160="nulová",J160,0)</f>
        <v>0</v>
      </c>
      <c r="BJ160" s="16" t="s">
        <v>77</v>
      </c>
      <c r="BK160" s="142">
        <f>ROUND(I160*H160,2)</f>
        <v>0</v>
      </c>
      <c r="BL160" s="16" t="s">
        <v>190</v>
      </c>
      <c r="BM160" s="141" t="s">
        <v>5054</v>
      </c>
    </row>
    <row r="161" spans="2:47" s="1" customFormat="1" ht="11.25">
      <c r="B161" s="31"/>
      <c r="D161" s="143" t="s">
        <v>192</v>
      </c>
      <c r="F161" s="144" t="s">
        <v>5055</v>
      </c>
      <c r="I161" s="145"/>
      <c r="L161" s="31"/>
      <c r="M161" s="146"/>
      <c r="T161" s="52"/>
      <c r="AT161" s="16" t="s">
        <v>192</v>
      </c>
      <c r="AU161" s="16" t="s">
        <v>79</v>
      </c>
    </row>
    <row r="162" spans="2:65" s="1" customFormat="1" ht="37.9" customHeight="1">
      <c r="B162" s="31"/>
      <c r="C162" s="130" t="s">
        <v>401</v>
      </c>
      <c r="D162" s="130" t="s">
        <v>185</v>
      </c>
      <c r="E162" s="131" t="s">
        <v>5056</v>
      </c>
      <c r="F162" s="132" t="s">
        <v>5057</v>
      </c>
      <c r="G162" s="133" t="s">
        <v>286</v>
      </c>
      <c r="H162" s="134">
        <v>5</v>
      </c>
      <c r="I162" s="135"/>
      <c r="J162" s="136">
        <f>ROUND(I162*H162,2)</f>
        <v>0</v>
      </c>
      <c r="K162" s="132" t="s">
        <v>302</v>
      </c>
      <c r="L162" s="31"/>
      <c r="M162" s="137" t="s">
        <v>19</v>
      </c>
      <c r="N162" s="138" t="s">
        <v>41</v>
      </c>
      <c r="P162" s="139">
        <f>O162*H162</f>
        <v>0</v>
      </c>
      <c r="Q162" s="139">
        <v>0.21008</v>
      </c>
      <c r="R162" s="139">
        <f>Q162*H162</f>
        <v>1.0504</v>
      </c>
      <c r="S162" s="139">
        <v>0</v>
      </c>
      <c r="T162" s="140">
        <f>S162*H162</f>
        <v>0</v>
      </c>
      <c r="AR162" s="141" t="s">
        <v>190</v>
      </c>
      <c r="AT162" s="141" t="s">
        <v>185</v>
      </c>
      <c r="AU162" s="141" t="s">
        <v>79</v>
      </c>
      <c r="AY162" s="16" t="s">
        <v>182</v>
      </c>
      <c r="BE162" s="142">
        <f>IF(N162="základní",J162,0)</f>
        <v>0</v>
      </c>
      <c r="BF162" s="142">
        <f>IF(N162="snížená",J162,0)</f>
        <v>0</v>
      </c>
      <c r="BG162" s="142">
        <f>IF(N162="zákl. přenesená",J162,0)</f>
        <v>0</v>
      </c>
      <c r="BH162" s="142">
        <f>IF(N162="sníž. přenesená",J162,0)</f>
        <v>0</v>
      </c>
      <c r="BI162" s="142">
        <f>IF(N162="nulová",J162,0)</f>
        <v>0</v>
      </c>
      <c r="BJ162" s="16" t="s">
        <v>77</v>
      </c>
      <c r="BK162" s="142">
        <f>ROUND(I162*H162,2)</f>
        <v>0</v>
      </c>
      <c r="BL162" s="16" t="s">
        <v>190</v>
      </c>
      <c r="BM162" s="141" t="s">
        <v>5058</v>
      </c>
    </row>
    <row r="163" spans="2:47" s="1" customFormat="1" ht="11.25">
      <c r="B163" s="31"/>
      <c r="D163" s="143" t="s">
        <v>192</v>
      </c>
      <c r="F163" s="144" t="s">
        <v>5059</v>
      </c>
      <c r="I163" s="145"/>
      <c r="L163" s="31"/>
      <c r="M163" s="146"/>
      <c r="T163" s="52"/>
      <c r="AT163" s="16" t="s">
        <v>192</v>
      </c>
      <c r="AU163" s="16" t="s">
        <v>79</v>
      </c>
    </row>
    <row r="164" spans="2:65" s="1" customFormat="1" ht="37.9" customHeight="1">
      <c r="B164" s="31"/>
      <c r="C164" s="130" t="s">
        <v>405</v>
      </c>
      <c r="D164" s="130" t="s">
        <v>185</v>
      </c>
      <c r="E164" s="131" t="s">
        <v>5060</v>
      </c>
      <c r="F164" s="132" t="s">
        <v>5061</v>
      </c>
      <c r="G164" s="133" t="s">
        <v>188</v>
      </c>
      <c r="H164" s="134">
        <v>2.4</v>
      </c>
      <c r="I164" s="135"/>
      <c r="J164" s="136">
        <f>ROUND(I164*H164,2)</f>
        <v>0</v>
      </c>
      <c r="K164" s="132" t="s">
        <v>302</v>
      </c>
      <c r="L164" s="31"/>
      <c r="M164" s="137" t="s">
        <v>19</v>
      </c>
      <c r="N164" s="138" t="s">
        <v>41</v>
      </c>
      <c r="P164" s="139">
        <f>O164*H164</f>
        <v>0</v>
      </c>
      <c r="Q164" s="139">
        <v>0</v>
      </c>
      <c r="R164" s="139">
        <f>Q164*H164</f>
        <v>0</v>
      </c>
      <c r="S164" s="139">
        <v>0</v>
      </c>
      <c r="T164" s="140">
        <f>S164*H164</f>
        <v>0</v>
      </c>
      <c r="AR164" s="141" t="s">
        <v>190</v>
      </c>
      <c r="AT164" s="141" t="s">
        <v>185</v>
      </c>
      <c r="AU164" s="141" t="s">
        <v>79</v>
      </c>
      <c r="AY164" s="16" t="s">
        <v>182</v>
      </c>
      <c r="BE164" s="142">
        <f>IF(N164="základní",J164,0)</f>
        <v>0</v>
      </c>
      <c r="BF164" s="142">
        <f>IF(N164="snížená",J164,0)</f>
        <v>0</v>
      </c>
      <c r="BG164" s="142">
        <f>IF(N164="zákl. přenesená",J164,0)</f>
        <v>0</v>
      </c>
      <c r="BH164" s="142">
        <f>IF(N164="sníž. přenesená",J164,0)</f>
        <v>0</v>
      </c>
      <c r="BI164" s="142">
        <f>IF(N164="nulová",J164,0)</f>
        <v>0</v>
      </c>
      <c r="BJ164" s="16" t="s">
        <v>77</v>
      </c>
      <c r="BK164" s="142">
        <f>ROUND(I164*H164,2)</f>
        <v>0</v>
      </c>
      <c r="BL164" s="16" t="s">
        <v>190</v>
      </c>
      <c r="BM164" s="141" t="s">
        <v>5062</v>
      </c>
    </row>
    <row r="165" spans="2:47" s="1" customFormat="1" ht="11.25">
      <c r="B165" s="31"/>
      <c r="D165" s="143" t="s">
        <v>192</v>
      </c>
      <c r="F165" s="144" t="s">
        <v>5063</v>
      </c>
      <c r="I165" s="145"/>
      <c r="L165" s="31"/>
      <c r="M165" s="146"/>
      <c r="T165" s="52"/>
      <c r="AT165" s="16" t="s">
        <v>192</v>
      </c>
      <c r="AU165" s="16" t="s">
        <v>79</v>
      </c>
    </row>
    <row r="166" spans="2:51" s="12" customFormat="1" ht="11.25">
      <c r="B166" s="147"/>
      <c r="D166" s="148" t="s">
        <v>194</v>
      </c>
      <c r="E166" s="149" t="s">
        <v>19</v>
      </c>
      <c r="F166" s="150" t="s">
        <v>5064</v>
      </c>
      <c r="H166" s="151">
        <v>2.4</v>
      </c>
      <c r="I166" s="152"/>
      <c r="L166" s="147"/>
      <c r="M166" s="153"/>
      <c r="T166" s="154"/>
      <c r="AT166" s="149" t="s">
        <v>194</v>
      </c>
      <c r="AU166" s="149" t="s">
        <v>79</v>
      </c>
      <c r="AV166" s="12" t="s">
        <v>79</v>
      </c>
      <c r="AW166" s="12" t="s">
        <v>31</v>
      </c>
      <c r="AX166" s="12" t="s">
        <v>77</v>
      </c>
      <c r="AY166" s="149" t="s">
        <v>182</v>
      </c>
    </row>
    <row r="167" spans="2:65" s="1" customFormat="1" ht="24.2" customHeight="1">
      <c r="B167" s="31"/>
      <c r="C167" s="130" t="s">
        <v>413</v>
      </c>
      <c r="D167" s="130" t="s">
        <v>185</v>
      </c>
      <c r="E167" s="131" t="s">
        <v>5065</v>
      </c>
      <c r="F167" s="132" t="s">
        <v>5066</v>
      </c>
      <c r="G167" s="133" t="s">
        <v>207</v>
      </c>
      <c r="H167" s="134">
        <v>7.2</v>
      </c>
      <c r="I167" s="135"/>
      <c r="J167" s="136">
        <f>ROUND(I167*H167,2)</f>
        <v>0</v>
      </c>
      <c r="K167" s="132" t="s">
        <v>302</v>
      </c>
      <c r="L167" s="31"/>
      <c r="M167" s="137" t="s">
        <v>19</v>
      </c>
      <c r="N167" s="138" t="s">
        <v>41</v>
      </c>
      <c r="P167" s="139">
        <f>O167*H167</f>
        <v>0</v>
      </c>
      <c r="Q167" s="139">
        <v>0.00402</v>
      </c>
      <c r="R167" s="139">
        <f>Q167*H167</f>
        <v>0.028944</v>
      </c>
      <c r="S167" s="139">
        <v>0</v>
      </c>
      <c r="T167" s="140">
        <f>S167*H167</f>
        <v>0</v>
      </c>
      <c r="AR167" s="141" t="s">
        <v>190</v>
      </c>
      <c r="AT167" s="141" t="s">
        <v>185</v>
      </c>
      <c r="AU167" s="141" t="s">
        <v>79</v>
      </c>
      <c r="AY167" s="16" t="s">
        <v>182</v>
      </c>
      <c r="BE167" s="142">
        <f>IF(N167="základní",J167,0)</f>
        <v>0</v>
      </c>
      <c r="BF167" s="142">
        <f>IF(N167="snížená",J167,0)</f>
        <v>0</v>
      </c>
      <c r="BG167" s="142">
        <f>IF(N167="zákl. přenesená",J167,0)</f>
        <v>0</v>
      </c>
      <c r="BH167" s="142">
        <f>IF(N167="sníž. přenesená",J167,0)</f>
        <v>0</v>
      </c>
      <c r="BI167" s="142">
        <f>IF(N167="nulová",J167,0)</f>
        <v>0</v>
      </c>
      <c r="BJ167" s="16" t="s">
        <v>77</v>
      </c>
      <c r="BK167" s="142">
        <f>ROUND(I167*H167,2)</f>
        <v>0</v>
      </c>
      <c r="BL167" s="16" t="s">
        <v>190</v>
      </c>
      <c r="BM167" s="141" t="s">
        <v>5067</v>
      </c>
    </row>
    <row r="168" spans="2:47" s="1" customFormat="1" ht="11.25">
      <c r="B168" s="31"/>
      <c r="D168" s="143" t="s">
        <v>192</v>
      </c>
      <c r="F168" s="144" t="s">
        <v>5068</v>
      </c>
      <c r="I168" s="145"/>
      <c r="L168" s="31"/>
      <c r="M168" s="146"/>
      <c r="T168" s="52"/>
      <c r="AT168" s="16" t="s">
        <v>192</v>
      </c>
      <c r="AU168" s="16" t="s">
        <v>79</v>
      </c>
    </row>
    <row r="169" spans="2:51" s="12" customFormat="1" ht="11.25">
      <c r="B169" s="147"/>
      <c r="D169" s="148" t="s">
        <v>194</v>
      </c>
      <c r="E169" s="149" t="s">
        <v>19</v>
      </c>
      <c r="F169" s="150" t="s">
        <v>5069</v>
      </c>
      <c r="H169" s="151">
        <v>7.2</v>
      </c>
      <c r="I169" s="152"/>
      <c r="L169" s="147"/>
      <c r="M169" s="153"/>
      <c r="T169" s="154"/>
      <c r="AT169" s="149" t="s">
        <v>194</v>
      </c>
      <c r="AU169" s="149" t="s">
        <v>79</v>
      </c>
      <c r="AV169" s="12" t="s">
        <v>79</v>
      </c>
      <c r="AW169" s="12" t="s">
        <v>31</v>
      </c>
      <c r="AX169" s="12" t="s">
        <v>77</v>
      </c>
      <c r="AY169" s="149" t="s">
        <v>182</v>
      </c>
    </row>
    <row r="170" spans="2:63" s="11" customFormat="1" ht="22.9" customHeight="1">
      <c r="B170" s="118"/>
      <c r="D170" s="119" t="s">
        <v>69</v>
      </c>
      <c r="E170" s="128" t="s">
        <v>183</v>
      </c>
      <c r="F170" s="128" t="s">
        <v>184</v>
      </c>
      <c r="I170" s="121"/>
      <c r="J170" s="129">
        <f>BK170</f>
        <v>0</v>
      </c>
      <c r="L170" s="118"/>
      <c r="M170" s="123"/>
      <c r="P170" s="124">
        <f>SUM(P171:P175)</f>
        <v>0</v>
      </c>
      <c r="R170" s="124">
        <f>SUM(R171:R175)</f>
        <v>0</v>
      </c>
      <c r="T170" s="125">
        <f>SUM(T171:T175)</f>
        <v>22.08</v>
      </c>
      <c r="AR170" s="119" t="s">
        <v>77</v>
      </c>
      <c r="AT170" s="126" t="s">
        <v>69</v>
      </c>
      <c r="AU170" s="126" t="s">
        <v>77</v>
      </c>
      <c r="AY170" s="119" t="s">
        <v>182</v>
      </c>
      <c r="BK170" s="127">
        <f>SUM(BK171:BK175)</f>
        <v>0</v>
      </c>
    </row>
    <row r="171" spans="2:65" s="1" customFormat="1" ht="24.2" customHeight="1">
      <c r="B171" s="31"/>
      <c r="C171" s="130" t="s">
        <v>415</v>
      </c>
      <c r="D171" s="130" t="s">
        <v>185</v>
      </c>
      <c r="E171" s="131" t="s">
        <v>646</v>
      </c>
      <c r="F171" s="132" t="s">
        <v>641</v>
      </c>
      <c r="G171" s="133" t="s">
        <v>642</v>
      </c>
      <c r="H171" s="134">
        <v>1</v>
      </c>
      <c r="I171" s="135"/>
      <c r="J171" s="136">
        <f>ROUND(I171*H171,2)</f>
        <v>0</v>
      </c>
      <c r="K171" s="132" t="s">
        <v>287</v>
      </c>
      <c r="L171" s="31"/>
      <c r="M171" s="137" t="s">
        <v>19</v>
      </c>
      <c r="N171" s="138" t="s">
        <v>41</v>
      </c>
      <c r="P171" s="139">
        <f>O171*H171</f>
        <v>0</v>
      </c>
      <c r="Q171" s="139">
        <v>0</v>
      </c>
      <c r="R171" s="139">
        <f>Q171*H171</f>
        <v>0</v>
      </c>
      <c r="S171" s="139">
        <v>0</v>
      </c>
      <c r="T171" s="140">
        <f>S171*H171</f>
        <v>0</v>
      </c>
      <c r="AR171" s="141" t="s">
        <v>190</v>
      </c>
      <c r="AT171" s="141" t="s">
        <v>185</v>
      </c>
      <c r="AU171" s="141" t="s">
        <v>79</v>
      </c>
      <c r="AY171" s="16" t="s">
        <v>182</v>
      </c>
      <c r="BE171" s="142">
        <f>IF(N171="základní",J171,0)</f>
        <v>0</v>
      </c>
      <c r="BF171" s="142">
        <f>IF(N171="snížená",J171,0)</f>
        <v>0</v>
      </c>
      <c r="BG171" s="142">
        <f>IF(N171="zákl. přenesená",J171,0)</f>
        <v>0</v>
      </c>
      <c r="BH171" s="142">
        <f>IF(N171="sníž. přenesená",J171,0)</f>
        <v>0</v>
      </c>
      <c r="BI171" s="142">
        <f>IF(N171="nulová",J171,0)</f>
        <v>0</v>
      </c>
      <c r="BJ171" s="16" t="s">
        <v>77</v>
      </c>
      <c r="BK171" s="142">
        <f>ROUND(I171*H171,2)</f>
        <v>0</v>
      </c>
      <c r="BL171" s="16" t="s">
        <v>190</v>
      </c>
      <c r="BM171" s="141" t="s">
        <v>5070</v>
      </c>
    </row>
    <row r="172" spans="2:47" s="1" customFormat="1" ht="48.75">
      <c r="B172" s="31"/>
      <c r="D172" s="148" t="s">
        <v>281</v>
      </c>
      <c r="F172" s="175" t="s">
        <v>5071</v>
      </c>
      <c r="I172" s="145"/>
      <c r="L172" s="31"/>
      <c r="M172" s="146"/>
      <c r="T172" s="52"/>
      <c r="AT172" s="16" t="s">
        <v>281</v>
      </c>
      <c r="AU172" s="16" t="s">
        <v>79</v>
      </c>
    </row>
    <row r="173" spans="2:65" s="1" customFormat="1" ht="16.5" customHeight="1">
      <c r="B173" s="31"/>
      <c r="C173" s="130" t="s">
        <v>421</v>
      </c>
      <c r="D173" s="130" t="s">
        <v>185</v>
      </c>
      <c r="E173" s="131" t="s">
        <v>650</v>
      </c>
      <c r="F173" s="132" t="s">
        <v>651</v>
      </c>
      <c r="G173" s="133" t="s">
        <v>188</v>
      </c>
      <c r="H173" s="134">
        <v>9.2</v>
      </c>
      <c r="I173" s="135"/>
      <c r="J173" s="136">
        <f>ROUND(I173*H173,2)</f>
        <v>0</v>
      </c>
      <c r="K173" s="132" t="s">
        <v>302</v>
      </c>
      <c r="L173" s="31"/>
      <c r="M173" s="137" t="s">
        <v>19</v>
      </c>
      <c r="N173" s="138" t="s">
        <v>41</v>
      </c>
      <c r="P173" s="139">
        <f>O173*H173</f>
        <v>0</v>
      </c>
      <c r="Q173" s="139">
        <v>0</v>
      </c>
      <c r="R173" s="139">
        <f>Q173*H173</f>
        <v>0</v>
      </c>
      <c r="S173" s="139">
        <v>2.4</v>
      </c>
      <c r="T173" s="140">
        <f>S173*H173</f>
        <v>22.08</v>
      </c>
      <c r="AR173" s="141" t="s">
        <v>190</v>
      </c>
      <c r="AT173" s="141" t="s">
        <v>185</v>
      </c>
      <c r="AU173" s="141" t="s">
        <v>79</v>
      </c>
      <c r="AY173" s="16" t="s">
        <v>182</v>
      </c>
      <c r="BE173" s="142">
        <f>IF(N173="základní",J173,0)</f>
        <v>0</v>
      </c>
      <c r="BF173" s="142">
        <f>IF(N173="snížená",J173,0)</f>
        <v>0</v>
      </c>
      <c r="BG173" s="142">
        <f>IF(N173="zákl. přenesená",J173,0)</f>
        <v>0</v>
      </c>
      <c r="BH173" s="142">
        <f>IF(N173="sníž. přenesená",J173,0)</f>
        <v>0</v>
      </c>
      <c r="BI173" s="142">
        <f>IF(N173="nulová",J173,0)</f>
        <v>0</v>
      </c>
      <c r="BJ173" s="16" t="s">
        <v>77</v>
      </c>
      <c r="BK173" s="142">
        <f>ROUND(I173*H173,2)</f>
        <v>0</v>
      </c>
      <c r="BL173" s="16" t="s">
        <v>190</v>
      </c>
      <c r="BM173" s="141" t="s">
        <v>5072</v>
      </c>
    </row>
    <row r="174" spans="2:47" s="1" customFormat="1" ht="11.25">
      <c r="B174" s="31"/>
      <c r="D174" s="143" t="s">
        <v>192</v>
      </c>
      <c r="F174" s="144" t="s">
        <v>5073</v>
      </c>
      <c r="I174" s="145"/>
      <c r="L174" s="31"/>
      <c r="M174" s="146"/>
      <c r="T174" s="52"/>
      <c r="AT174" s="16" t="s">
        <v>192</v>
      </c>
      <c r="AU174" s="16" t="s">
        <v>79</v>
      </c>
    </row>
    <row r="175" spans="2:51" s="12" customFormat="1" ht="11.25">
      <c r="B175" s="147"/>
      <c r="D175" s="148" t="s">
        <v>194</v>
      </c>
      <c r="E175" s="149" t="s">
        <v>19</v>
      </c>
      <c r="F175" s="150" t="s">
        <v>5074</v>
      </c>
      <c r="H175" s="151">
        <v>9.2</v>
      </c>
      <c r="I175" s="152"/>
      <c r="L175" s="147"/>
      <c r="M175" s="153"/>
      <c r="T175" s="154"/>
      <c r="AT175" s="149" t="s">
        <v>194</v>
      </c>
      <c r="AU175" s="149" t="s">
        <v>79</v>
      </c>
      <c r="AV175" s="12" t="s">
        <v>79</v>
      </c>
      <c r="AW175" s="12" t="s">
        <v>31</v>
      </c>
      <c r="AX175" s="12" t="s">
        <v>77</v>
      </c>
      <c r="AY175" s="149" t="s">
        <v>182</v>
      </c>
    </row>
    <row r="176" spans="2:63" s="11" customFormat="1" ht="22.9" customHeight="1">
      <c r="B176" s="118"/>
      <c r="D176" s="119" t="s">
        <v>69</v>
      </c>
      <c r="E176" s="128" t="s">
        <v>211</v>
      </c>
      <c r="F176" s="128" t="s">
        <v>212</v>
      </c>
      <c r="I176" s="121"/>
      <c r="J176" s="129">
        <f>BK176</f>
        <v>0</v>
      </c>
      <c r="L176" s="118"/>
      <c r="M176" s="123"/>
      <c r="P176" s="124">
        <f>SUM(P177:P183)</f>
        <v>0</v>
      </c>
      <c r="R176" s="124">
        <f>SUM(R177:R183)</f>
        <v>0</v>
      </c>
      <c r="T176" s="125">
        <f>SUM(T177:T183)</f>
        <v>0</v>
      </c>
      <c r="AR176" s="119" t="s">
        <v>77</v>
      </c>
      <c r="AT176" s="126" t="s">
        <v>69</v>
      </c>
      <c r="AU176" s="126" t="s">
        <v>77</v>
      </c>
      <c r="AY176" s="119" t="s">
        <v>182</v>
      </c>
      <c r="BK176" s="127">
        <f>SUM(BK177:BK183)</f>
        <v>0</v>
      </c>
    </row>
    <row r="177" spans="2:65" s="1" customFormat="1" ht="37.9" customHeight="1">
      <c r="B177" s="31"/>
      <c r="C177" s="130" t="s">
        <v>425</v>
      </c>
      <c r="D177" s="130" t="s">
        <v>185</v>
      </c>
      <c r="E177" s="131" t="s">
        <v>4749</v>
      </c>
      <c r="F177" s="132" t="s">
        <v>4750</v>
      </c>
      <c r="G177" s="133" t="s">
        <v>202</v>
      </c>
      <c r="H177" s="134">
        <v>22.08</v>
      </c>
      <c r="I177" s="135"/>
      <c r="J177" s="136">
        <f>ROUND(I177*H177,2)</f>
        <v>0</v>
      </c>
      <c r="K177" s="132" t="s">
        <v>302</v>
      </c>
      <c r="L177" s="31"/>
      <c r="M177" s="137" t="s">
        <v>19</v>
      </c>
      <c r="N177" s="138" t="s">
        <v>41</v>
      </c>
      <c r="P177" s="139">
        <f>O177*H177</f>
        <v>0</v>
      </c>
      <c r="Q177" s="139">
        <v>0</v>
      </c>
      <c r="R177" s="139">
        <f>Q177*H177</f>
        <v>0</v>
      </c>
      <c r="S177" s="139">
        <v>0</v>
      </c>
      <c r="T177" s="140">
        <f>S177*H177</f>
        <v>0</v>
      </c>
      <c r="AR177" s="141" t="s">
        <v>190</v>
      </c>
      <c r="AT177" s="141" t="s">
        <v>185</v>
      </c>
      <c r="AU177" s="141" t="s">
        <v>79</v>
      </c>
      <c r="AY177" s="16" t="s">
        <v>182</v>
      </c>
      <c r="BE177" s="142">
        <f>IF(N177="základní",J177,0)</f>
        <v>0</v>
      </c>
      <c r="BF177" s="142">
        <f>IF(N177="snížená",J177,0)</f>
        <v>0</v>
      </c>
      <c r="BG177" s="142">
        <f>IF(N177="zákl. přenesená",J177,0)</f>
        <v>0</v>
      </c>
      <c r="BH177" s="142">
        <f>IF(N177="sníž. přenesená",J177,0)</f>
        <v>0</v>
      </c>
      <c r="BI177" s="142">
        <f>IF(N177="nulová",J177,0)</f>
        <v>0</v>
      </c>
      <c r="BJ177" s="16" t="s">
        <v>77</v>
      </c>
      <c r="BK177" s="142">
        <f>ROUND(I177*H177,2)</f>
        <v>0</v>
      </c>
      <c r="BL177" s="16" t="s">
        <v>190</v>
      </c>
      <c r="BM177" s="141" t="s">
        <v>5075</v>
      </c>
    </row>
    <row r="178" spans="2:47" s="1" customFormat="1" ht="11.25">
      <c r="B178" s="31"/>
      <c r="D178" s="143" t="s">
        <v>192</v>
      </c>
      <c r="F178" s="144" t="s">
        <v>4752</v>
      </c>
      <c r="I178" s="145"/>
      <c r="L178" s="31"/>
      <c r="M178" s="146"/>
      <c r="T178" s="52"/>
      <c r="AT178" s="16" t="s">
        <v>192</v>
      </c>
      <c r="AU178" s="16" t="s">
        <v>79</v>
      </c>
    </row>
    <row r="179" spans="2:65" s="1" customFormat="1" ht="37.9" customHeight="1">
      <c r="B179" s="31"/>
      <c r="C179" s="130" t="s">
        <v>353</v>
      </c>
      <c r="D179" s="130" t="s">
        <v>185</v>
      </c>
      <c r="E179" s="131" t="s">
        <v>4753</v>
      </c>
      <c r="F179" s="132" t="s">
        <v>4754</v>
      </c>
      <c r="G179" s="133" t="s">
        <v>202</v>
      </c>
      <c r="H179" s="134">
        <v>220.8</v>
      </c>
      <c r="I179" s="135"/>
      <c r="J179" s="136">
        <f>ROUND(I179*H179,2)</f>
        <v>0</v>
      </c>
      <c r="K179" s="132" t="s">
        <v>302</v>
      </c>
      <c r="L179" s="31"/>
      <c r="M179" s="137" t="s">
        <v>19</v>
      </c>
      <c r="N179" s="138" t="s">
        <v>41</v>
      </c>
      <c r="P179" s="139">
        <f>O179*H179</f>
        <v>0</v>
      </c>
      <c r="Q179" s="139">
        <v>0</v>
      </c>
      <c r="R179" s="139">
        <f>Q179*H179</f>
        <v>0</v>
      </c>
      <c r="S179" s="139">
        <v>0</v>
      </c>
      <c r="T179" s="140">
        <f>S179*H179</f>
        <v>0</v>
      </c>
      <c r="AR179" s="141" t="s">
        <v>190</v>
      </c>
      <c r="AT179" s="141" t="s">
        <v>185</v>
      </c>
      <c r="AU179" s="141" t="s">
        <v>79</v>
      </c>
      <c r="AY179" s="16" t="s">
        <v>182</v>
      </c>
      <c r="BE179" s="142">
        <f>IF(N179="základní",J179,0)</f>
        <v>0</v>
      </c>
      <c r="BF179" s="142">
        <f>IF(N179="snížená",J179,0)</f>
        <v>0</v>
      </c>
      <c r="BG179" s="142">
        <f>IF(N179="zákl. přenesená",J179,0)</f>
        <v>0</v>
      </c>
      <c r="BH179" s="142">
        <f>IF(N179="sníž. přenesená",J179,0)</f>
        <v>0</v>
      </c>
      <c r="BI179" s="142">
        <f>IF(N179="nulová",J179,0)</f>
        <v>0</v>
      </c>
      <c r="BJ179" s="16" t="s">
        <v>77</v>
      </c>
      <c r="BK179" s="142">
        <f>ROUND(I179*H179,2)</f>
        <v>0</v>
      </c>
      <c r="BL179" s="16" t="s">
        <v>190</v>
      </c>
      <c r="BM179" s="141" t="s">
        <v>5076</v>
      </c>
    </row>
    <row r="180" spans="2:47" s="1" customFormat="1" ht="11.25">
      <c r="B180" s="31"/>
      <c r="D180" s="143" t="s">
        <v>192</v>
      </c>
      <c r="F180" s="144" t="s">
        <v>4756</v>
      </c>
      <c r="I180" s="145"/>
      <c r="L180" s="31"/>
      <c r="M180" s="146"/>
      <c r="T180" s="52"/>
      <c r="AT180" s="16" t="s">
        <v>192</v>
      </c>
      <c r="AU180" s="16" t="s">
        <v>79</v>
      </c>
    </row>
    <row r="181" spans="2:51" s="12" customFormat="1" ht="11.25">
      <c r="B181" s="147"/>
      <c r="D181" s="148" t="s">
        <v>194</v>
      </c>
      <c r="F181" s="150" t="s">
        <v>5077</v>
      </c>
      <c r="H181" s="151">
        <v>220.8</v>
      </c>
      <c r="I181" s="152"/>
      <c r="L181" s="147"/>
      <c r="M181" s="153"/>
      <c r="T181" s="154"/>
      <c r="AT181" s="149" t="s">
        <v>194</v>
      </c>
      <c r="AU181" s="149" t="s">
        <v>79</v>
      </c>
      <c r="AV181" s="12" t="s">
        <v>79</v>
      </c>
      <c r="AW181" s="12" t="s">
        <v>4</v>
      </c>
      <c r="AX181" s="12" t="s">
        <v>77</v>
      </c>
      <c r="AY181" s="149" t="s">
        <v>182</v>
      </c>
    </row>
    <row r="182" spans="2:65" s="1" customFormat="1" ht="44.25" customHeight="1">
      <c r="B182" s="31"/>
      <c r="C182" s="130" t="s">
        <v>434</v>
      </c>
      <c r="D182" s="130" t="s">
        <v>185</v>
      </c>
      <c r="E182" s="131" t="s">
        <v>4856</v>
      </c>
      <c r="F182" s="132" t="s">
        <v>731</v>
      </c>
      <c r="G182" s="133" t="s">
        <v>202</v>
      </c>
      <c r="H182" s="134">
        <v>22.08</v>
      </c>
      <c r="I182" s="135"/>
      <c r="J182" s="136">
        <f>ROUND(I182*H182,2)</f>
        <v>0</v>
      </c>
      <c r="K182" s="132" t="s">
        <v>302</v>
      </c>
      <c r="L182" s="31"/>
      <c r="M182" s="137" t="s">
        <v>19</v>
      </c>
      <c r="N182" s="138" t="s">
        <v>41</v>
      </c>
      <c r="P182" s="139">
        <f>O182*H182</f>
        <v>0</v>
      </c>
      <c r="Q182" s="139">
        <v>0</v>
      </c>
      <c r="R182" s="139">
        <f>Q182*H182</f>
        <v>0</v>
      </c>
      <c r="S182" s="139">
        <v>0</v>
      </c>
      <c r="T182" s="140">
        <f>S182*H182</f>
        <v>0</v>
      </c>
      <c r="AR182" s="141" t="s">
        <v>190</v>
      </c>
      <c r="AT182" s="141" t="s">
        <v>185</v>
      </c>
      <c r="AU182" s="141" t="s">
        <v>79</v>
      </c>
      <c r="AY182" s="16" t="s">
        <v>182</v>
      </c>
      <c r="BE182" s="142">
        <f>IF(N182="základní",J182,0)</f>
        <v>0</v>
      </c>
      <c r="BF182" s="142">
        <f>IF(N182="snížená",J182,0)</f>
        <v>0</v>
      </c>
      <c r="BG182" s="142">
        <f>IF(N182="zákl. přenesená",J182,0)</f>
        <v>0</v>
      </c>
      <c r="BH182" s="142">
        <f>IF(N182="sníž. přenesená",J182,0)</f>
        <v>0</v>
      </c>
      <c r="BI182" s="142">
        <f>IF(N182="nulová",J182,0)</f>
        <v>0</v>
      </c>
      <c r="BJ182" s="16" t="s">
        <v>77</v>
      </c>
      <c r="BK182" s="142">
        <f>ROUND(I182*H182,2)</f>
        <v>0</v>
      </c>
      <c r="BL182" s="16" t="s">
        <v>190</v>
      </c>
      <c r="BM182" s="141" t="s">
        <v>5078</v>
      </c>
    </row>
    <row r="183" spans="2:47" s="1" customFormat="1" ht="11.25">
      <c r="B183" s="31"/>
      <c r="D183" s="143" t="s">
        <v>192</v>
      </c>
      <c r="F183" s="144" t="s">
        <v>4858</v>
      </c>
      <c r="I183" s="145"/>
      <c r="L183" s="31"/>
      <c r="M183" s="146"/>
      <c r="T183" s="52"/>
      <c r="AT183" s="16" t="s">
        <v>192</v>
      </c>
      <c r="AU183" s="16" t="s">
        <v>79</v>
      </c>
    </row>
    <row r="184" spans="2:63" s="11" customFormat="1" ht="22.9" customHeight="1">
      <c r="B184" s="118"/>
      <c r="D184" s="119" t="s">
        <v>69</v>
      </c>
      <c r="E184" s="128" t="s">
        <v>322</v>
      </c>
      <c r="F184" s="128" t="s">
        <v>323</v>
      </c>
      <c r="I184" s="121"/>
      <c r="J184" s="129">
        <f>BK184</f>
        <v>0</v>
      </c>
      <c r="L184" s="118"/>
      <c r="M184" s="123"/>
      <c r="P184" s="124">
        <f>SUM(P185:P186)</f>
        <v>0</v>
      </c>
      <c r="R184" s="124">
        <f>SUM(R185:R186)</f>
        <v>0</v>
      </c>
      <c r="T184" s="125">
        <f>SUM(T185:T186)</f>
        <v>0</v>
      </c>
      <c r="AR184" s="119" t="s">
        <v>77</v>
      </c>
      <c r="AT184" s="126" t="s">
        <v>69</v>
      </c>
      <c r="AU184" s="126" t="s">
        <v>77</v>
      </c>
      <c r="AY184" s="119" t="s">
        <v>182</v>
      </c>
      <c r="BK184" s="127">
        <f>SUM(BK185:BK186)</f>
        <v>0</v>
      </c>
    </row>
    <row r="185" spans="2:65" s="1" customFormat="1" ht="37.9" customHeight="1">
      <c r="B185" s="31"/>
      <c r="C185" s="130" t="s">
        <v>600</v>
      </c>
      <c r="D185" s="130" t="s">
        <v>185</v>
      </c>
      <c r="E185" s="131" t="s">
        <v>5079</v>
      </c>
      <c r="F185" s="132" t="s">
        <v>5080</v>
      </c>
      <c r="G185" s="133" t="s">
        <v>202</v>
      </c>
      <c r="H185" s="134">
        <v>101.578</v>
      </c>
      <c r="I185" s="135"/>
      <c r="J185" s="136">
        <f>ROUND(I185*H185,2)</f>
        <v>0</v>
      </c>
      <c r="K185" s="132" t="s">
        <v>302</v>
      </c>
      <c r="L185" s="31"/>
      <c r="M185" s="137" t="s">
        <v>19</v>
      </c>
      <c r="N185" s="138" t="s">
        <v>41</v>
      </c>
      <c r="P185" s="139">
        <f>O185*H185</f>
        <v>0</v>
      </c>
      <c r="Q185" s="139">
        <v>0</v>
      </c>
      <c r="R185" s="139">
        <f>Q185*H185</f>
        <v>0</v>
      </c>
      <c r="S185" s="139">
        <v>0</v>
      </c>
      <c r="T185" s="140">
        <f>S185*H185</f>
        <v>0</v>
      </c>
      <c r="AR185" s="141" t="s">
        <v>190</v>
      </c>
      <c r="AT185" s="141" t="s">
        <v>185</v>
      </c>
      <c r="AU185" s="141" t="s">
        <v>79</v>
      </c>
      <c r="AY185" s="16" t="s">
        <v>182</v>
      </c>
      <c r="BE185" s="142">
        <f>IF(N185="základní",J185,0)</f>
        <v>0</v>
      </c>
      <c r="BF185" s="142">
        <f>IF(N185="snížená",J185,0)</f>
        <v>0</v>
      </c>
      <c r="BG185" s="142">
        <f>IF(N185="zákl. přenesená",J185,0)</f>
        <v>0</v>
      </c>
      <c r="BH185" s="142">
        <f>IF(N185="sníž. přenesená",J185,0)</f>
        <v>0</v>
      </c>
      <c r="BI185" s="142">
        <f>IF(N185="nulová",J185,0)</f>
        <v>0</v>
      </c>
      <c r="BJ185" s="16" t="s">
        <v>77</v>
      </c>
      <c r="BK185" s="142">
        <f>ROUND(I185*H185,2)</f>
        <v>0</v>
      </c>
      <c r="BL185" s="16" t="s">
        <v>190</v>
      </c>
      <c r="BM185" s="141" t="s">
        <v>5081</v>
      </c>
    </row>
    <row r="186" spans="2:47" s="1" customFormat="1" ht="11.25">
      <c r="B186" s="31"/>
      <c r="D186" s="143" t="s">
        <v>192</v>
      </c>
      <c r="F186" s="144" t="s">
        <v>5082</v>
      </c>
      <c r="I186" s="145"/>
      <c r="L186" s="31"/>
      <c r="M186" s="146"/>
      <c r="T186" s="52"/>
      <c r="AT186" s="16" t="s">
        <v>192</v>
      </c>
      <c r="AU186" s="16" t="s">
        <v>79</v>
      </c>
    </row>
    <row r="187" spans="2:63" s="11" customFormat="1" ht="22.9" customHeight="1">
      <c r="B187" s="118"/>
      <c r="D187" s="119" t="s">
        <v>69</v>
      </c>
      <c r="E187" s="128" t="s">
        <v>5083</v>
      </c>
      <c r="F187" s="128" t="s">
        <v>5084</v>
      </c>
      <c r="I187" s="121"/>
      <c r="J187" s="129">
        <f>BK187</f>
        <v>0</v>
      </c>
      <c r="L187" s="118"/>
      <c r="M187" s="123"/>
      <c r="P187" s="124">
        <f>SUM(P188:P205)</f>
        <v>0</v>
      </c>
      <c r="R187" s="124">
        <f>SUM(R188:R205)</f>
        <v>15.2001</v>
      </c>
      <c r="T187" s="125">
        <f>SUM(T188:T205)</f>
        <v>0</v>
      </c>
      <c r="AR187" s="119" t="s">
        <v>77</v>
      </c>
      <c r="AT187" s="126" t="s">
        <v>69</v>
      </c>
      <c r="AU187" s="126" t="s">
        <v>77</v>
      </c>
      <c r="AY187" s="119" t="s">
        <v>182</v>
      </c>
      <c r="BK187" s="127">
        <f>SUM(BK188:BK205)</f>
        <v>0</v>
      </c>
    </row>
    <row r="188" spans="2:65" s="1" customFormat="1" ht="24.2" customHeight="1">
      <c r="B188" s="31"/>
      <c r="C188" s="130" t="s">
        <v>605</v>
      </c>
      <c r="D188" s="130" t="s">
        <v>185</v>
      </c>
      <c r="E188" s="131" t="s">
        <v>5085</v>
      </c>
      <c r="F188" s="132" t="s">
        <v>5086</v>
      </c>
      <c r="G188" s="133" t="s">
        <v>286</v>
      </c>
      <c r="H188" s="134">
        <v>11</v>
      </c>
      <c r="I188" s="135"/>
      <c r="J188" s="136">
        <f aca="true" t="shared" si="0" ref="J188:J205">ROUND(I188*H188,2)</f>
        <v>0</v>
      </c>
      <c r="K188" s="132" t="s">
        <v>1516</v>
      </c>
      <c r="L188" s="31"/>
      <c r="M188" s="137" t="s">
        <v>19</v>
      </c>
      <c r="N188" s="138" t="s">
        <v>41</v>
      </c>
      <c r="P188" s="139">
        <f aca="true" t="shared" si="1" ref="P188:P205">O188*H188</f>
        <v>0</v>
      </c>
      <c r="Q188" s="139">
        <v>0.0066</v>
      </c>
      <c r="R188" s="139">
        <f aca="true" t="shared" si="2" ref="R188:R205">Q188*H188</f>
        <v>0.0726</v>
      </c>
      <c r="S188" s="139">
        <v>0</v>
      </c>
      <c r="T188" s="140">
        <f aca="true" t="shared" si="3" ref="T188:T205">S188*H188</f>
        <v>0</v>
      </c>
      <c r="AR188" s="141" t="s">
        <v>190</v>
      </c>
      <c r="AT188" s="141" t="s">
        <v>185</v>
      </c>
      <c r="AU188" s="141" t="s">
        <v>79</v>
      </c>
      <c r="AY188" s="16" t="s">
        <v>182</v>
      </c>
      <c r="BE188" s="142">
        <f aca="true" t="shared" si="4" ref="BE188:BE205">IF(N188="základní",J188,0)</f>
        <v>0</v>
      </c>
      <c r="BF188" s="142">
        <f aca="true" t="shared" si="5" ref="BF188:BF205">IF(N188="snížená",J188,0)</f>
        <v>0</v>
      </c>
      <c r="BG188" s="142">
        <f aca="true" t="shared" si="6" ref="BG188:BG205">IF(N188="zákl. přenesená",J188,0)</f>
        <v>0</v>
      </c>
      <c r="BH188" s="142">
        <f aca="true" t="shared" si="7" ref="BH188:BH205">IF(N188="sníž. přenesená",J188,0)</f>
        <v>0</v>
      </c>
      <c r="BI188" s="142">
        <f aca="true" t="shared" si="8" ref="BI188:BI205">IF(N188="nulová",J188,0)</f>
        <v>0</v>
      </c>
      <c r="BJ188" s="16" t="s">
        <v>77</v>
      </c>
      <c r="BK188" s="142">
        <f aca="true" t="shared" si="9" ref="BK188:BK205">ROUND(I188*H188,2)</f>
        <v>0</v>
      </c>
      <c r="BL188" s="16" t="s">
        <v>190</v>
      </c>
      <c r="BM188" s="141" t="s">
        <v>5087</v>
      </c>
    </row>
    <row r="189" spans="2:65" s="1" customFormat="1" ht="16.5" customHeight="1">
      <c r="B189" s="31"/>
      <c r="C189" s="165" t="s">
        <v>609</v>
      </c>
      <c r="D189" s="165" t="s">
        <v>277</v>
      </c>
      <c r="E189" s="166" t="s">
        <v>5088</v>
      </c>
      <c r="F189" s="167" t="s">
        <v>5089</v>
      </c>
      <c r="G189" s="168" t="s">
        <v>286</v>
      </c>
      <c r="H189" s="169">
        <v>3</v>
      </c>
      <c r="I189" s="170"/>
      <c r="J189" s="171">
        <f t="shared" si="0"/>
        <v>0</v>
      </c>
      <c r="K189" s="167" t="s">
        <v>1516</v>
      </c>
      <c r="L189" s="172"/>
      <c r="M189" s="173" t="s">
        <v>19</v>
      </c>
      <c r="N189" s="174" t="s">
        <v>41</v>
      </c>
      <c r="P189" s="139">
        <f t="shared" si="1"/>
        <v>0</v>
      </c>
      <c r="Q189" s="139">
        <v>0.033</v>
      </c>
      <c r="R189" s="139">
        <f t="shared" si="2"/>
        <v>0.099</v>
      </c>
      <c r="S189" s="139">
        <v>0</v>
      </c>
      <c r="T189" s="140">
        <f t="shared" si="3"/>
        <v>0</v>
      </c>
      <c r="AR189" s="141" t="s">
        <v>233</v>
      </c>
      <c r="AT189" s="141" t="s">
        <v>277</v>
      </c>
      <c r="AU189" s="141" t="s">
        <v>79</v>
      </c>
      <c r="AY189" s="16" t="s">
        <v>182</v>
      </c>
      <c r="BE189" s="142">
        <f t="shared" si="4"/>
        <v>0</v>
      </c>
      <c r="BF189" s="142">
        <f t="shared" si="5"/>
        <v>0</v>
      </c>
      <c r="BG189" s="142">
        <f t="shared" si="6"/>
        <v>0</v>
      </c>
      <c r="BH189" s="142">
        <f t="shared" si="7"/>
        <v>0</v>
      </c>
      <c r="BI189" s="142">
        <f t="shared" si="8"/>
        <v>0</v>
      </c>
      <c r="BJ189" s="16" t="s">
        <v>77</v>
      </c>
      <c r="BK189" s="142">
        <f t="shared" si="9"/>
        <v>0</v>
      </c>
      <c r="BL189" s="16" t="s">
        <v>190</v>
      </c>
      <c r="BM189" s="141" t="s">
        <v>5090</v>
      </c>
    </row>
    <row r="190" spans="2:65" s="1" customFormat="1" ht="16.5" customHeight="1">
      <c r="B190" s="31"/>
      <c r="C190" s="165" t="s">
        <v>613</v>
      </c>
      <c r="D190" s="165" t="s">
        <v>277</v>
      </c>
      <c r="E190" s="166" t="s">
        <v>5091</v>
      </c>
      <c r="F190" s="167" t="s">
        <v>5092</v>
      </c>
      <c r="G190" s="168" t="s">
        <v>286</v>
      </c>
      <c r="H190" s="169">
        <v>2</v>
      </c>
      <c r="I190" s="170"/>
      <c r="J190" s="171">
        <f t="shared" si="0"/>
        <v>0</v>
      </c>
      <c r="K190" s="167" t="s">
        <v>1516</v>
      </c>
      <c r="L190" s="172"/>
      <c r="M190" s="173" t="s">
        <v>19</v>
      </c>
      <c r="N190" s="174" t="s">
        <v>41</v>
      </c>
      <c r="P190" s="139">
        <f t="shared" si="1"/>
        <v>0</v>
      </c>
      <c r="Q190" s="139">
        <v>0.185</v>
      </c>
      <c r="R190" s="139">
        <f t="shared" si="2"/>
        <v>0.37</v>
      </c>
      <c r="S190" s="139">
        <v>0</v>
      </c>
      <c r="T190" s="140">
        <f t="shared" si="3"/>
        <v>0</v>
      </c>
      <c r="AR190" s="141" t="s">
        <v>233</v>
      </c>
      <c r="AT190" s="141" t="s">
        <v>277</v>
      </c>
      <c r="AU190" s="141" t="s">
        <v>79</v>
      </c>
      <c r="AY190" s="16" t="s">
        <v>182</v>
      </c>
      <c r="BE190" s="142">
        <f t="shared" si="4"/>
        <v>0</v>
      </c>
      <c r="BF190" s="142">
        <f t="shared" si="5"/>
        <v>0</v>
      </c>
      <c r="BG190" s="142">
        <f t="shared" si="6"/>
        <v>0</v>
      </c>
      <c r="BH190" s="142">
        <f t="shared" si="7"/>
        <v>0</v>
      </c>
      <c r="BI190" s="142">
        <f t="shared" si="8"/>
        <v>0</v>
      </c>
      <c r="BJ190" s="16" t="s">
        <v>77</v>
      </c>
      <c r="BK190" s="142">
        <f t="shared" si="9"/>
        <v>0</v>
      </c>
      <c r="BL190" s="16" t="s">
        <v>190</v>
      </c>
      <c r="BM190" s="141" t="s">
        <v>5093</v>
      </c>
    </row>
    <row r="191" spans="2:65" s="1" customFormat="1" ht="16.5" customHeight="1">
      <c r="B191" s="31"/>
      <c r="C191" s="165" t="s">
        <v>617</v>
      </c>
      <c r="D191" s="165" t="s">
        <v>277</v>
      </c>
      <c r="E191" s="166" t="s">
        <v>5094</v>
      </c>
      <c r="F191" s="167" t="s">
        <v>5089</v>
      </c>
      <c r="G191" s="168" t="s">
        <v>286</v>
      </c>
      <c r="H191" s="169">
        <v>2</v>
      </c>
      <c r="I191" s="170"/>
      <c r="J191" s="171">
        <f t="shared" si="0"/>
        <v>0</v>
      </c>
      <c r="K191" s="167" t="s">
        <v>1516</v>
      </c>
      <c r="L191" s="172"/>
      <c r="M191" s="173" t="s">
        <v>19</v>
      </c>
      <c r="N191" s="174" t="s">
        <v>41</v>
      </c>
      <c r="P191" s="139">
        <f t="shared" si="1"/>
        <v>0</v>
      </c>
      <c r="Q191" s="139">
        <v>0.033</v>
      </c>
      <c r="R191" s="139">
        <f t="shared" si="2"/>
        <v>0.066</v>
      </c>
      <c r="S191" s="139">
        <v>0</v>
      </c>
      <c r="T191" s="140">
        <f t="shared" si="3"/>
        <v>0</v>
      </c>
      <c r="AR191" s="141" t="s">
        <v>233</v>
      </c>
      <c r="AT191" s="141" t="s">
        <v>277</v>
      </c>
      <c r="AU191" s="141" t="s">
        <v>79</v>
      </c>
      <c r="AY191" s="16" t="s">
        <v>182</v>
      </c>
      <c r="BE191" s="142">
        <f t="shared" si="4"/>
        <v>0</v>
      </c>
      <c r="BF191" s="142">
        <f t="shared" si="5"/>
        <v>0</v>
      </c>
      <c r="BG191" s="142">
        <f t="shared" si="6"/>
        <v>0</v>
      </c>
      <c r="BH191" s="142">
        <f t="shared" si="7"/>
        <v>0</v>
      </c>
      <c r="BI191" s="142">
        <f t="shared" si="8"/>
        <v>0</v>
      </c>
      <c r="BJ191" s="16" t="s">
        <v>77</v>
      </c>
      <c r="BK191" s="142">
        <f t="shared" si="9"/>
        <v>0</v>
      </c>
      <c r="BL191" s="16" t="s">
        <v>190</v>
      </c>
      <c r="BM191" s="141" t="s">
        <v>5095</v>
      </c>
    </row>
    <row r="192" spans="2:65" s="1" customFormat="1" ht="16.5" customHeight="1">
      <c r="B192" s="31"/>
      <c r="C192" s="165" t="s">
        <v>621</v>
      </c>
      <c r="D192" s="165" t="s">
        <v>277</v>
      </c>
      <c r="E192" s="166" t="s">
        <v>5096</v>
      </c>
      <c r="F192" s="167" t="s">
        <v>5092</v>
      </c>
      <c r="G192" s="168" t="s">
        <v>286</v>
      </c>
      <c r="H192" s="169">
        <v>2</v>
      </c>
      <c r="I192" s="170"/>
      <c r="J192" s="171">
        <f t="shared" si="0"/>
        <v>0</v>
      </c>
      <c r="K192" s="167" t="s">
        <v>1516</v>
      </c>
      <c r="L192" s="172"/>
      <c r="M192" s="173" t="s">
        <v>19</v>
      </c>
      <c r="N192" s="174" t="s">
        <v>41</v>
      </c>
      <c r="P192" s="139">
        <f t="shared" si="1"/>
        <v>0</v>
      </c>
      <c r="Q192" s="139">
        <v>0.185</v>
      </c>
      <c r="R192" s="139">
        <f t="shared" si="2"/>
        <v>0.37</v>
      </c>
      <c r="S192" s="139">
        <v>0</v>
      </c>
      <c r="T192" s="140">
        <f t="shared" si="3"/>
        <v>0</v>
      </c>
      <c r="AR192" s="141" t="s">
        <v>233</v>
      </c>
      <c r="AT192" s="141" t="s">
        <v>277</v>
      </c>
      <c r="AU192" s="141" t="s">
        <v>79</v>
      </c>
      <c r="AY192" s="16" t="s">
        <v>182</v>
      </c>
      <c r="BE192" s="142">
        <f t="shared" si="4"/>
        <v>0</v>
      </c>
      <c r="BF192" s="142">
        <f t="shared" si="5"/>
        <v>0</v>
      </c>
      <c r="BG192" s="142">
        <f t="shared" si="6"/>
        <v>0</v>
      </c>
      <c r="BH192" s="142">
        <f t="shared" si="7"/>
        <v>0</v>
      </c>
      <c r="BI192" s="142">
        <f t="shared" si="8"/>
        <v>0</v>
      </c>
      <c r="BJ192" s="16" t="s">
        <v>77</v>
      </c>
      <c r="BK192" s="142">
        <f t="shared" si="9"/>
        <v>0</v>
      </c>
      <c r="BL192" s="16" t="s">
        <v>190</v>
      </c>
      <c r="BM192" s="141" t="s">
        <v>5097</v>
      </c>
    </row>
    <row r="193" spans="2:65" s="1" customFormat="1" ht="16.5" customHeight="1">
      <c r="B193" s="31"/>
      <c r="C193" s="165" t="s">
        <v>626</v>
      </c>
      <c r="D193" s="165" t="s">
        <v>277</v>
      </c>
      <c r="E193" s="166" t="s">
        <v>5098</v>
      </c>
      <c r="F193" s="167" t="s">
        <v>5092</v>
      </c>
      <c r="G193" s="168" t="s">
        <v>286</v>
      </c>
      <c r="H193" s="169">
        <v>2</v>
      </c>
      <c r="I193" s="170"/>
      <c r="J193" s="171">
        <f t="shared" si="0"/>
        <v>0</v>
      </c>
      <c r="K193" s="167" t="s">
        <v>1516</v>
      </c>
      <c r="L193" s="172"/>
      <c r="M193" s="173" t="s">
        <v>19</v>
      </c>
      <c r="N193" s="174" t="s">
        <v>41</v>
      </c>
      <c r="P193" s="139">
        <f t="shared" si="1"/>
        <v>0</v>
      </c>
      <c r="Q193" s="139">
        <v>0.185</v>
      </c>
      <c r="R193" s="139">
        <f t="shared" si="2"/>
        <v>0.37</v>
      </c>
      <c r="S193" s="139">
        <v>0</v>
      </c>
      <c r="T193" s="140">
        <f t="shared" si="3"/>
        <v>0</v>
      </c>
      <c r="AR193" s="141" t="s">
        <v>233</v>
      </c>
      <c r="AT193" s="141" t="s">
        <v>277</v>
      </c>
      <c r="AU193" s="141" t="s">
        <v>79</v>
      </c>
      <c r="AY193" s="16" t="s">
        <v>182</v>
      </c>
      <c r="BE193" s="142">
        <f t="shared" si="4"/>
        <v>0</v>
      </c>
      <c r="BF193" s="142">
        <f t="shared" si="5"/>
        <v>0</v>
      </c>
      <c r="BG193" s="142">
        <f t="shared" si="6"/>
        <v>0</v>
      </c>
      <c r="BH193" s="142">
        <f t="shared" si="7"/>
        <v>0</v>
      </c>
      <c r="BI193" s="142">
        <f t="shared" si="8"/>
        <v>0</v>
      </c>
      <c r="BJ193" s="16" t="s">
        <v>77</v>
      </c>
      <c r="BK193" s="142">
        <f t="shared" si="9"/>
        <v>0</v>
      </c>
      <c r="BL193" s="16" t="s">
        <v>190</v>
      </c>
      <c r="BM193" s="141" t="s">
        <v>5099</v>
      </c>
    </row>
    <row r="194" spans="2:65" s="1" customFormat="1" ht="24.2" customHeight="1">
      <c r="B194" s="31"/>
      <c r="C194" s="130" t="s">
        <v>630</v>
      </c>
      <c r="D194" s="130" t="s">
        <v>185</v>
      </c>
      <c r="E194" s="131" t="s">
        <v>5100</v>
      </c>
      <c r="F194" s="132" t="s">
        <v>5101</v>
      </c>
      <c r="G194" s="133" t="s">
        <v>286</v>
      </c>
      <c r="H194" s="134">
        <v>10</v>
      </c>
      <c r="I194" s="135"/>
      <c r="J194" s="136">
        <f t="shared" si="0"/>
        <v>0</v>
      </c>
      <c r="K194" s="132" t="s">
        <v>1516</v>
      </c>
      <c r="L194" s="31"/>
      <c r="M194" s="137" t="s">
        <v>19</v>
      </c>
      <c r="N194" s="138" t="s">
        <v>41</v>
      </c>
      <c r="P194" s="139">
        <f t="shared" si="1"/>
        <v>0</v>
      </c>
      <c r="Q194" s="139">
        <v>0.00918</v>
      </c>
      <c r="R194" s="139">
        <f t="shared" si="2"/>
        <v>0.0918</v>
      </c>
      <c r="S194" s="139">
        <v>0</v>
      </c>
      <c r="T194" s="140">
        <f t="shared" si="3"/>
        <v>0</v>
      </c>
      <c r="AR194" s="141" t="s">
        <v>190</v>
      </c>
      <c r="AT194" s="141" t="s">
        <v>185</v>
      </c>
      <c r="AU194" s="141" t="s">
        <v>79</v>
      </c>
      <c r="AY194" s="16" t="s">
        <v>182</v>
      </c>
      <c r="BE194" s="142">
        <f t="shared" si="4"/>
        <v>0</v>
      </c>
      <c r="BF194" s="142">
        <f t="shared" si="5"/>
        <v>0</v>
      </c>
      <c r="BG194" s="142">
        <f t="shared" si="6"/>
        <v>0</v>
      </c>
      <c r="BH194" s="142">
        <f t="shared" si="7"/>
        <v>0</v>
      </c>
      <c r="BI194" s="142">
        <f t="shared" si="8"/>
        <v>0</v>
      </c>
      <c r="BJ194" s="16" t="s">
        <v>77</v>
      </c>
      <c r="BK194" s="142">
        <f t="shared" si="9"/>
        <v>0</v>
      </c>
      <c r="BL194" s="16" t="s">
        <v>190</v>
      </c>
      <c r="BM194" s="141" t="s">
        <v>5102</v>
      </c>
    </row>
    <row r="195" spans="2:65" s="1" customFormat="1" ht="16.5" customHeight="1">
      <c r="B195" s="31"/>
      <c r="C195" s="165" t="s">
        <v>635</v>
      </c>
      <c r="D195" s="165" t="s">
        <v>277</v>
      </c>
      <c r="E195" s="166" t="s">
        <v>5103</v>
      </c>
      <c r="F195" s="167" t="s">
        <v>5092</v>
      </c>
      <c r="G195" s="168" t="s">
        <v>286</v>
      </c>
      <c r="H195" s="169">
        <v>2</v>
      </c>
      <c r="I195" s="170"/>
      <c r="J195" s="171">
        <f t="shared" si="0"/>
        <v>0</v>
      </c>
      <c r="K195" s="167" t="s">
        <v>1516</v>
      </c>
      <c r="L195" s="172"/>
      <c r="M195" s="173" t="s">
        <v>19</v>
      </c>
      <c r="N195" s="174" t="s">
        <v>41</v>
      </c>
      <c r="P195" s="139">
        <f t="shared" si="1"/>
        <v>0</v>
      </c>
      <c r="Q195" s="139">
        <v>0.185</v>
      </c>
      <c r="R195" s="139">
        <f t="shared" si="2"/>
        <v>0.37</v>
      </c>
      <c r="S195" s="139">
        <v>0</v>
      </c>
      <c r="T195" s="140">
        <f t="shared" si="3"/>
        <v>0</v>
      </c>
      <c r="AR195" s="141" t="s">
        <v>233</v>
      </c>
      <c r="AT195" s="141" t="s">
        <v>277</v>
      </c>
      <c r="AU195" s="141" t="s">
        <v>79</v>
      </c>
      <c r="AY195" s="16" t="s">
        <v>182</v>
      </c>
      <c r="BE195" s="142">
        <f t="shared" si="4"/>
        <v>0</v>
      </c>
      <c r="BF195" s="142">
        <f t="shared" si="5"/>
        <v>0</v>
      </c>
      <c r="BG195" s="142">
        <f t="shared" si="6"/>
        <v>0</v>
      </c>
      <c r="BH195" s="142">
        <f t="shared" si="7"/>
        <v>0</v>
      </c>
      <c r="BI195" s="142">
        <f t="shared" si="8"/>
        <v>0</v>
      </c>
      <c r="BJ195" s="16" t="s">
        <v>77</v>
      </c>
      <c r="BK195" s="142">
        <f t="shared" si="9"/>
        <v>0</v>
      </c>
      <c r="BL195" s="16" t="s">
        <v>190</v>
      </c>
      <c r="BM195" s="141" t="s">
        <v>5104</v>
      </c>
    </row>
    <row r="196" spans="2:65" s="1" customFormat="1" ht="16.5" customHeight="1">
      <c r="B196" s="31"/>
      <c r="C196" s="165" t="s">
        <v>639</v>
      </c>
      <c r="D196" s="165" t="s">
        <v>277</v>
      </c>
      <c r="E196" s="166" t="s">
        <v>5105</v>
      </c>
      <c r="F196" s="167" t="s">
        <v>5092</v>
      </c>
      <c r="G196" s="168" t="s">
        <v>286</v>
      </c>
      <c r="H196" s="169">
        <v>4</v>
      </c>
      <c r="I196" s="170"/>
      <c r="J196" s="171">
        <f t="shared" si="0"/>
        <v>0</v>
      </c>
      <c r="K196" s="167" t="s">
        <v>1516</v>
      </c>
      <c r="L196" s="172"/>
      <c r="M196" s="173" t="s">
        <v>19</v>
      </c>
      <c r="N196" s="174" t="s">
        <v>41</v>
      </c>
      <c r="P196" s="139">
        <f t="shared" si="1"/>
        <v>0</v>
      </c>
      <c r="Q196" s="139">
        <v>0.185</v>
      </c>
      <c r="R196" s="139">
        <f t="shared" si="2"/>
        <v>0.74</v>
      </c>
      <c r="S196" s="139">
        <v>0</v>
      </c>
      <c r="T196" s="140">
        <f t="shared" si="3"/>
        <v>0</v>
      </c>
      <c r="AR196" s="141" t="s">
        <v>233</v>
      </c>
      <c r="AT196" s="141" t="s">
        <v>277</v>
      </c>
      <c r="AU196" s="141" t="s">
        <v>79</v>
      </c>
      <c r="AY196" s="16" t="s">
        <v>182</v>
      </c>
      <c r="BE196" s="142">
        <f t="shared" si="4"/>
        <v>0</v>
      </c>
      <c r="BF196" s="142">
        <f t="shared" si="5"/>
        <v>0</v>
      </c>
      <c r="BG196" s="142">
        <f t="shared" si="6"/>
        <v>0</v>
      </c>
      <c r="BH196" s="142">
        <f t="shared" si="7"/>
        <v>0</v>
      </c>
      <c r="BI196" s="142">
        <f t="shared" si="8"/>
        <v>0</v>
      </c>
      <c r="BJ196" s="16" t="s">
        <v>77</v>
      </c>
      <c r="BK196" s="142">
        <f t="shared" si="9"/>
        <v>0</v>
      </c>
      <c r="BL196" s="16" t="s">
        <v>190</v>
      </c>
      <c r="BM196" s="141" t="s">
        <v>5106</v>
      </c>
    </row>
    <row r="197" spans="2:65" s="1" customFormat="1" ht="16.5" customHeight="1">
      <c r="B197" s="31"/>
      <c r="C197" s="165" t="s">
        <v>645</v>
      </c>
      <c r="D197" s="165" t="s">
        <v>277</v>
      </c>
      <c r="E197" s="166" t="s">
        <v>5107</v>
      </c>
      <c r="F197" s="167" t="s">
        <v>5092</v>
      </c>
      <c r="G197" s="168" t="s">
        <v>286</v>
      </c>
      <c r="H197" s="169">
        <v>4</v>
      </c>
      <c r="I197" s="170"/>
      <c r="J197" s="171">
        <f t="shared" si="0"/>
        <v>0</v>
      </c>
      <c r="K197" s="167" t="s">
        <v>1516</v>
      </c>
      <c r="L197" s="172"/>
      <c r="M197" s="173" t="s">
        <v>19</v>
      </c>
      <c r="N197" s="174" t="s">
        <v>41</v>
      </c>
      <c r="P197" s="139">
        <f t="shared" si="1"/>
        <v>0</v>
      </c>
      <c r="Q197" s="139">
        <v>0.185</v>
      </c>
      <c r="R197" s="139">
        <f t="shared" si="2"/>
        <v>0.74</v>
      </c>
      <c r="S197" s="139">
        <v>0</v>
      </c>
      <c r="T197" s="140">
        <f t="shared" si="3"/>
        <v>0</v>
      </c>
      <c r="AR197" s="141" t="s">
        <v>233</v>
      </c>
      <c r="AT197" s="141" t="s">
        <v>277</v>
      </c>
      <c r="AU197" s="141" t="s">
        <v>79</v>
      </c>
      <c r="AY197" s="16" t="s">
        <v>182</v>
      </c>
      <c r="BE197" s="142">
        <f t="shared" si="4"/>
        <v>0</v>
      </c>
      <c r="BF197" s="142">
        <f t="shared" si="5"/>
        <v>0</v>
      </c>
      <c r="BG197" s="142">
        <f t="shared" si="6"/>
        <v>0</v>
      </c>
      <c r="BH197" s="142">
        <f t="shared" si="7"/>
        <v>0</v>
      </c>
      <c r="BI197" s="142">
        <f t="shared" si="8"/>
        <v>0</v>
      </c>
      <c r="BJ197" s="16" t="s">
        <v>77</v>
      </c>
      <c r="BK197" s="142">
        <f t="shared" si="9"/>
        <v>0</v>
      </c>
      <c r="BL197" s="16" t="s">
        <v>190</v>
      </c>
      <c r="BM197" s="141" t="s">
        <v>5108</v>
      </c>
    </row>
    <row r="198" spans="2:65" s="1" customFormat="1" ht="24.2" customHeight="1">
      <c r="B198" s="31"/>
      <c r="C198" s="130" t="s">
        <v>649</v>
      </c>
      <c r="D198" s="130" t="s">
        <v>185</v>
      </c>
      <c r="E198" s="131" t="s">
        <v>5109</v>
      </c>
      <c r="F198" s="132" t="s">
        <v>5110</v>
      </c>
      <c r="G198" s="133" t="s">
        <v>286</v>
      </c>
      <c r="H198" s="134">
        <v>3</v>
      </c>
      <c r="I198" s="135"/>
      <c r="J198" s="136">
        <f t="shared" si="0"/>
        <v>0</v>
      </c>
      <c r="K198" s="132" t="s">
        <v>1516</v>
      </c>
      <c r="L198" s="31"/>
      <c r="M198" s="137" t="s">
        <v>19</v>
      </c>
      <c r="N198" s="138" t="s">
        <v>41</v>
      </c>
      <c r="P198" s="139">
        <f t="shared" si="1"/>
        <v>0</v>
      </c>
      <c r="Q198" s="139">
        <v>0.01147</v>
      </c>
      <c r="R198" s="139">
        <f t="shared" si="2"/>
        <v>0.034409999999999996</v>
      </c>
      <c r="S198" s="139">
        <v>0</v>
      </c>
      <c r="T198" s="140">
        <f t="shared" si="3"/>
        <v>0</v>
      </c>
      <c r="AR198" s="141" t="s">
        <v>190</v>
      </c>
      <c r="AT198" s="141" t="s">
        <v>185</v>
      </c>
      <c r="AU198" s="141" t="s">
        <v>79</v>
      </c>
      <c r="AY198" s="16" t="s">
        <v>182</v>
      </c>
      <c r="BE198" s="142">
        <f t="shared" si="4"/>
        <v>0</v>
      </c>
      <c r="BF198" s="142">
        <f t="shared" si="5"/>
        <v>0</v>
      </c>
      <c r="BG198" s="142">
        <f t="shared" si="6"/>
        <v>0</v>
      </c>
      <c r="BH198" s="142">
        <f t="shared" si="7"/>
        <v>0</v>
      </c>
      <c r="BI198" s="142">
        <f t="shared" si="8"/>
        <v>0</v>
      </c>
      <c r="BJ198" s="16" t="s">
        <v>77</v>
      </c>
      <c r="BK198" s="142">
        <f t="shared" si="9"/>
        <v>0</v>
      </c>
      <c r="BL198" s="16" t="s">
        <v>190</v>
      </c>
      <c r="BM198" s="141" t="s">
        <v>5111</v>
      </c>
    </row>
    <row r="199" spans="2:65" s="1" customFormat="1" ht="24.2" customHeight="1">
      <c r="B199" s="31"/>
      <c r="C199" s="165" t="s">
        <v>655</v>
      </c>
      <c r="D199" s="165" t="s">
        <v>277</v>
      </c>
      <c r="E199" s="166" t="s">
        <v>5112</v>
      </c>
      <c r="F199" s="167" t="s">
        <v>5113</v>
      </c>
      <c r="G199" s="168" t="s">
        <v>286</v>
      </c>
      <c r="H199" s="169">
        <v>3</v>
      </c>
      <c r="I199" s="170"/>
      <c r="J199" s="171">
        <f t="shared" si="0"/>
        <v>0</v>
      </c>
      <c r="K199" s="167" t="s">
        <v>1516</v>
      </c>
      <c r="L199" s="172"/>
      <c r="M199" s="173" t="s">
        <v>19</v>
      </c>
      <c r="N199" s="174" t="s">
        <v>41</v>
      </c>
      <c r="P199" s="139">
        <f t="shared" si="1"/>
        <v>0</v>
      </c>
      <c r="Q199" s="139">
        <v>0.57</v>
      </c>
      <c r="R199" s="139">
        <f t="shared" si="2"/>
        <v>1.71</v>
      </c>
      <c r="S199" s="139">
        <v>0</v>
      </c>
      <c r="T199" s="140">
        <f t="shared" si="3"/>
        <v>0</v>
      </c>
      <c r="AR199" s="141" t="s">
        <v>233</v>
      </c>
      <c r="AT199" s="141" t="s">
        <v>277</v>
      </c>
      <c r="AU199" s="141" t="s">
        <v>79</v>
      </c>
      <c r="AY199" s="16" t="s">
        <v>182</v>
      </c>
      <c r="BE199" s="142">
        <f t="shared" si="4"/>
        <v>0</v>
      </c>
      <c r="BF199" s="142">
        <f t="shared" si="5"/>
        <v>0</v>
      </c>
      <c r="BG199" s="142">
        <f t="shared" si="6"/>
        <v>0</v>
      </c>
      <c r="BH199" s="142">
        <f t="shared" si="7"/>
        <v>0</v>
      </c>
      <c r="BI199" s="142">
        <f t="shared" si="8"/>
        <v>0</v>
      </c>
      <c r="BJ199" s="16" t="s">
        <v>77</v>
      </c>
      <c r="BK199" s="142">
        <f t="shared" si="9"/>
        <v>0</v>
      </c>
      <c r="BL199" s="16" t="s">
        <v>190</v>
      </c>
      <c r="BM199" s="141" t="s">
        <v>5114</v>
      </c>
    </row>
    <row r="200" spans="2:65" s="1" customFormat="1" ht="24.2" customHeight="1">
      <c r="B200" s="31"/>
      <c r="C200" s="130" t="s">
        <v>660</v>
      </c>
      <c r="D200" s="130" t="s">
        <v>185</v>
      </c>
      <c r="E200" s="131" t="s">
        <v>5115</v>
      </c>
      <c r="F200" s="132" t="s">
        <v>5116</v>
      </c>
      <c r="G200" s="133" t="s">
        <v>286</v>
      </c>
      <c r="H200" s="134">
        <v>3</v>
      </c>
      <c r="I200" s="135"/>
      <c r="J200" s="136">
        <f t="shared" si="0"/>
        <v>0</v>
      </c>
      <c r="K200" s="132" t="s">
        <v>1516</v>
      </c>
      <c r="L200" s="31"/>
      <c r="M200" s="137" t="s">
        <v>19</v>
      </c>
      <c r="N200" s="138" t="s">
        <v>41</v>
      </c>
      <c r="P200" s="139">
        <f t="shared" si="1"/>
        <v>0</v>
      </c>
      <c r="Q200" s="139">
        <v>0.02753</v>
      </c>
      <c r="R200" s="139">
        <f t="shared" si="2"/>
        <v>0.08259</v>
      </c>
      <c r="S200" s="139">
        <v>0</v>
      </c>
      <c r="T200" s="140">
        <f t="shared" si="3"/>
        <v>0</v>
      </c>
      <c r="AR200" s="141" t="s">
        <v>190</v>
      </c>
      <c r="AT200" s="141" t="s">
        <v>185</v>
      </c>
      <c r="AU200" s="141" t="s">
        <v>79</v>
      </c>
      <c r="AY200" s="16" t="s">
        <v>182</v>
      </c>
      <c r="BE200" s="142">
        <f t="shared" si="4"/>
        <v>0</v>
      </c>
      <c r="BF200" s="142">
        <f t="shared" si="5"/>
        <v>0</v>
      </c>
      <c r="BG200" s="142">
        <f t="shared" si="6"/>
        <v>0</v>
      </c>
      <c r="BH200" s="142">
        <f t="shared" si="7"/>
        <v>0</v>
      </c>
      <c r="BI200" s="142">
        <f t="shared" si="8"/>
        <v>0</v>
      </c>
      <c r="BJ200" s="16" t="s">
        <v>77</v>
      </c>
      <c r="BK200" s="142">
        <f t="shared" si="9"/>
        <v>0</v>
      </c>
      <c r="BL200" s="16" t="s">
        <v>190</v>
      </c>
      <c r="BM200" s="141" t="s">
        <v>5117</v>
      </c>
    </row>
    <row r="201" spans="2:65" s="1" customFormat="1" ht="24.2" customHeight="1">
      <c r="B201" s="31"/>
      <c r="C201" s="165" t="s">
        <v>665</v>
      </c>
      <c r="D201" s="165" t="s">
        <v>277</v>
      </c>
      <c r="E201" s="166" t="s">
        <v>5118</v>
      </c>
      <c r="F201" s="167" t="s">
        <v>5119</v>
      </c>
      <c r="G201" s="168" t="s">
        <v>286</v>
      </c>
      <c r="H201" s="169">
        <v>1</v>
      </c>
      <c r="I201" s="170"/>
      <c r="J201" s="171">
        <f t="shared" si="0"/>
        <v>0</v>
      </c>
      <c r="K201" s="167" t="s">
        <v>1516</v>
      </c>
      <c r="L201" s="172"/>
      <c r="M201" s="173" t="s">
        <v>19</v>
      </c>
      <c r="N201" s="174" t="s">
        <v>41</v>
      </c>
      <c r="P201" s="139">
        <f t="shared" si="1"/>
        <v>0</v>
      </c>
      <c r="Q201" s="139">
        <v>2.661</v>
      </c>
      <c r="R201" s="139">
        <f t="shared" si="2"/>
        <v>2.661</v>
      </c>
      <c r="S201" s="139">
        <v>0</v>
      </c>
      <c r="T201" s="140">
        <f t="shared" si="3"/>
        <v>0</v>
      </c>
      <c r="AR201" s="141" t="s">
        <v>233</v>
      </c>
      <c r="AT201" s="141" t="s">
        <v>277</v>
      </c>
      <c r="AU201" s="141" t="s">
        <v>79</v>
      </c>
      <c r="AY201" s="16" t="s">
        <v>182</v>
      </c>
      <c r="BE201" s="142">
        <f t="shared" si="4"/>
        <v>0</v>
      </c>
      <c r="BF201" s="142">
        <f t="shared" si="5"/>
        <v>0</v>
      </c>
      <c r="BG201" s="142">
        <f t="shared" si="6"/>
        <v>0</v>
      </c>
      <c r="BH201" s="142">
        <f t="shared" si="7"/>
        <v>0</v>
      </c>
      <c r="BI201" s="142">
        <f t="shared" si="8"/>
        <v>0</v>
      </c>
      <c r="BJ201" s="16" t="s">
        <v>77</v>
      </c>
      <c r="BK201" s="142">
        <f t="shared" si="9"/>
        <v>0</v>
      </c>
      <c r="BL201" s="16" t="s">
        <v>190</v>
      </c>
      <c r="BM201" s="141" t="s">
        <v>5120</v>
      </c>
    </row>
    <row r="202" spans="2:65" s="1" customFormat="1" ht="16.5" customHeight="1">
      <c r="B202" s="31"/>
      <c r="C202" s="165" t="s">
        <v>670</v>
      </c>
      <c r="D202" s="165" t="s">
        <v>277</v>
      </c>
      <c r="E202" s="166" t="s">
        <v>5121</v>
      </c>
      <c r="F202" s="167" t="s">
        <v>5122</v>
      </c>
      <c r="G202" s="168" t="s">
        <v>286</v>
      </c>
      <c r="H202" s="169">
        <v>2</v>
      </c>
      <c r="I202" s="170"/>
      <c r="J202" s="171">
        <f t="shared" si="0"/>
        <v>0</v>
      </c>
      <c r="K202" s="167" t="s">
        <v>287</v>
      </c>
      <c r="L202" s="172"/>
      <c r="M202" s="173" t="s">
        <v>19</v>
      </c>
      <c r="N202" s="174" t="s">
        <v>41</v>
      </c>
      <c r="P202" s="139">
        <f t="shared" si="1"/>
        <v>0</v>
      </c>
      <c r="Q202" s="139">
        <v>2.661</v>
      </c>
      <c r="R202" s="139">
        <f t="shared" si="2"/>
        <v>5.322</v>
      </c>
      <c r="S202" s="139">
        <v>0</v>
      </c>
      <c r="T202" s="140">
        <f t="shared" si="3"/>
        <v>0</v>
      </c>
      <c r="AR202" s="141" t="s">
        <v>233</v>
      </c>
      <c r="AT202" s="141" t="s">
        <v>277</v>
      </c>
      <c r="AU202" s="141" t="s">
        <v>79</v>
      </c>
      <c r="AY202" s="16" t="s">
        <v>182</v>
      </c>
      <c r="BE202" s="142">
        <f t="shared" si="4"/>
        <v>0</v>
      </c>
      <c r="BF202" s="142">
        <f t="shared" si="5"/>
        <v>0</v>
      </c>
      <c r="BG202" s="142">
        <f t="shared" si="6"/>
        <v>0</v>
      </c>
      <c r="BH202" s="142">
        <f t="shared" si="7"/>
        <v>0</v>
      </c>
      <c r="BI202" s="142">
        <f t="shared" si="8"/>
        <v>0</v>
      </c>
      <c r="BJ202" s="16" t="s">
        <v>77</v>
      </c>
      <c r="BK202" s="142">
        <f t="shared" si="9"/>
        <v>0</v>
      </c>
      <c r="BL202" s="16" t="s">
        <v>190</v>
      </c>
      <c r="BM202" s="141" t="s">
        <v>5123</v>
      </c>
    </row>
    <row r="203" spans="2:65" s="1" customFormat="1" ht="24.2" customHeight="1">
      <c r="B203" s="31"/>
      <c r="C203" s="130" t="s">
        <v>676</v>
      </c>
      <c r="D203" s="130" t="s">
        <v>185</v>
      </c>
      <c r="E203" s="131" t="s">
        <v>5124</v>
      </c>
      <c r="F203" s="132" t="s">
        <v>5125</v>
      </c>
      <c r="G203" s="133" t="s">
        <v>286</v>
      </c>
      <c r="H203" s="134">
        <v>5</v>
      </c>
      <c r="I203" s="135"/>
      <c r="J203" s="136">
        <f t="shared" si="0"/>
        <v>0</v>
      </c>
      <c r="K203" s="132" t="s">
        <v>1516</v>
      </c>
      <c r="L203" s="31"/>
      <c r="M203" s="137" t="s">
        <v>19</v>
      </c>
      <c r="N203" s="138" t="s">
        <v>41</v>
      </c>
      <c r="P203" s="139">
        <f t="shared" si="1"/>
        <v>0</v>
      </c>
      <c r="Q203" s="139">
        <v>0.21734</v>
      </c>
      <c r="R203" s="139">
        <f t="shared" si="2"/>
        <v>1.0867</v>
      </c>
      <c r="S203" s="139">
        <v>0</v>
      </c>
      <c r="T203" s="140">
        <f t="shared" si="3"/>
        <v>0</v>
      </c>
      <c r="AR203" s="141" t="s">
        <v>190</v>
      </c>
      <c r="AT203" s="141" t="s">
        <v>185</v>
      </c>
      <c r="AU203" s="141" t="s">
        <v>79</v>
      </c>
      <c r="AY203" s="16" t="s">
        <v>182</v>
      </c>
      <c r="BE203" s="142">
        <f t="shared" si="4"/>
        <v>0</v>
      </c>
      <c r="BF203" s="142">
        <f t="shared" si="5"/>
        <v>0</v>
      </c>
      <c r="BG203" s="142">
        <f t="shared" si="6"/>
        <v>0</v>
      </c>
      <c r="BH203" s="142">
        <f t="shared" si="7"/>
        <v>0</v>
      </c>
      <c r="BI203" s="142">
        <f t="shared" si="8"/>
        <v>0</v>
      </c>
      <c r="BJ203" s="16" t="s">
        <v>77</v>
      </c>
      <c r="BK203" s="142">
        <f t="shared" si="9"/>
        <v>0</v>
      </c>
      <c r="BL203" s="16" t="s">
        <v>190</v>
      </c>
      <c r="BM203" s="141" t="s">
        <v>5126</v>
      </c>
    </row>
    <row r="204" spans="2:65" s="1" customFormat="1" ht="16.5" customHeight="1">
      <c r="B204" s="31"/>
      <c r="C204" s="165" t="s">
        <v>682</v>
      </c>
      <c r="D204" s="165" t="s">
        <v>277</v>
      </c>
      <c r="E204" s="166" t="s">
        <v>5127</v>
      </c>
      <c r="F204" s="167" t="s">
        <v>5128</v>
      </c>
      <c r="G204" s="168" t="s">
        <v>286</v>
      </c>
      <c r="H204" s="169">
        <v>5</v>
      </c>
      <c r="I204" s="170"/>
      <c r="J204" s="171">
        <f t="shared" si="0"/>
        <v>0</v>
      </c>
      <c r="K204" s="167" t="s">
        <v>287</v>
      </c>
      <c r="L204" s="172"/>
      <c r="M204" s="173" t="s">
        <v>19</v>
      </c>
      <c r="N204" s="174" t="s">
        <v>41</v>
      </c>
      <c r="P204" s="139">
        <f t="shared" si="1"/>
        <v>0</v>
      </c>
      <c r="Q204" s="139">
        <v>0.196</v>
      </c>
      <c r="R204" s="139">
        <f t="shared" si="2"/>
        <v>0.98</v>
      </c>
      <c r="S204" s="139">
        <v>0</v>
      </c>
      <c r="T204" s="140">
        <f t="shared" si="3"/>
        <v>0</v>
      </c>
      <c r="AR204" s="141" t="s">
        <v>233</v>
      </c>
      <c r="AT204" s="141" t="s">
        <v>277</v>
      </c>
      <c r="AU204" s="141" t="s">
        <v>79</v>
      </c>
      <c r="AY204" s="16" t="s">
        <v>182</v>
      </c>
      <c r="BE204" s="142">
        <f t="shared" si="4"/>
        <v>0</v>
      </c>
      <c r="BF204" s="142">
        <f t="shared" si="5"/>
        <v>0</v>
      </c>
      <c r="BG204" s="142">
        <f t="shared" si="6"/>
        <v>0</v>
      </c>
      <c r="BH204" s="142">
        <f t="shared" si="7"/>
        <v>0</v>
      </c>
      <c r="BI204" s="142">
        <f t="shared" si="8"/>
        <v>0</v>
      </c>
      <c r="BJ204" s="16" t="s">
        <v>77</v>
      </c>
      <c r="BK204" s="142">
        <f t="shared" si="9"/>
        <v>0</v>
      </c>
      <c r="BL204" s="16" t="s">
        <v>190</v>
      </c>
      <c r="BM204" s="141" t="s">
        <v>5129</v>
      </c>
    </row>
    <row r="205" spans="2:65" s="1" customFormat="1" ht="24.2" customHeight="1">
      <c r="B205" s="31"/>
      <c r="C205" s="165" t="s">
        <v>689</v>
      </c>
      <c r="D205" s="165" t="s">
        <v>277</v>
      </c>
      <c r="E205" s="166" t="s">
        <v>5130</v>
      </c>
      <c r="F205" s="167" t="s">
        <v>5131</v>
      </c>
      <c r="G205" s="168" t="s">
        <v>286</v>
      </c>
      <c r="H205" s="169">
        <v>17</v>
      </c>
      <c r="I205" s="170"/>
      <c r="J205" s="171">
        <f t="shared" si="0"/>
        <v>0</v>
      </c>
      <c r="K205" s="167" t="s">
        <v>1516</v>
      </c>
      <c r="L205" s="172"/>
      <c r="M205" s="173" t="s">
        <v>19</v>
      </c>
      <c r="N205" s="174" t="s">
        <v>41</v>
      </c>
      <c r="P205" s="139">
        <f t="shared" si="1"/>
        <v>0</v>
      </c>
      <c r="Q205" s="139">
        <v>0.002</v>
      </c>
      <c r="R205" s="139">
        <f t="shared" si="2"/>
        <v>0.034</v>
      </c>
      <c r="S205" s="139">
        <v>0</v>
      </c>
      <c r="T205" s="140">
        <f t="shared" si="3"/>
        <v>0</v>
      </c>
      <c r="AR205" s="141" t="s">
        <v>233</v>
      </c>
      <c r="AT205" s="141" t="s">
        <v>277</v>
      </c>
      <c r="AU205" s="141" t="s">
        <v>79</v>
      </c>
      <c r="AY205" s="16" t="s">
        <v>182</v>
      </c>
      <c r="BE205" s="142">
        <f t="shared" si="4"/>
        <v>0</v>
      </c>
      <c r="BF205" s="142">
        <f t="shared" si="5"/>
        <v>0</v>
      </c>
      <c r="BG205" s="142">
        <f t="shared" si="6"/>
        <v>0</v>
      </c>
      <c r="BH205" s="142">
        <f t="shared" si="7"/>
        <v>0</v>
      </c>
      <c r="BI205" s="142">
        <f t="shared" si="8"/>
        <v>0</v>
      </c>
      <c r="BJ205" s="16" t="s">
        <v>77</v>
      </c>
      <c r="BK205" s="142">
        <f t="shared" si="9"/>
        <v>0</v>
      </c>
      <c r="BL205" s="16" t="s">
        <v>190</v>
      </c>
      <c r="BM205" s="141" t="s">
        <v>5132</v>
      </c>
    </row>
    <row r="206" spans="2:63" s="11" customFormat="1" ht="25.9" customHeight="1">
      <c r="B206" s="118"/>
      <c r="D206" s="119" t="s">
        <v>69</v>
      </c>
      <c r="E206" s="120" t="s">
        <v>277</v>
      </c>
      <c r="F206" s="120" t="s">
        <v>2075</v>
      </c>
      <c r="I206" s="121"/>
      <c r="J206" s="122">
        <f>BK206</f>
        <v>0</v>
      </c>
      <c r="L206" s="118"/>
      <c r="M206" s="123"/>
      <c r="P206" s="124">
        <f>P207</f>
        <v>0</v>
      </c>
      <c r="R206" s="124">
        <f>R207</f>
        <v>0.196</v>
      </c>
      <c r="T206" s="125">
        <f>T207</f>
        <v>0</v>
      </c>
      <c r="AR206" s="119" t="s">
        <v>118</v>
      </c>
      <c r="AT206" s="126" t="s">
        <v>69</v>
      </c>
      <c r="AU206" s="126" t="s">
        <v>70</v>
      </c>
      <c r="AY206" s="119" t="s">
        <v>182</v>
      </c>
      <c r="BK206" s="127">
        <f>BK207</f>
        <v>0</v>
      </c>
    </row>
    <row r="207" spans="2:63" s="11" customFormat="1" ht="22.9" customHeight="1">
      <c r="B207" s="118"/>
      <c r="D207" s="119" t="s">
        <v>69</v>
      </c>
      <c r="E207" s="128" t="s">
        <v>5133</v>
      </c>
      <c r="F207" s="128" t="s">
        <v>5134</v>
      </c>
      <c r="I207" s="121"/>
      <c r="J207" s="129">
        <f>BK207</f>
        <v>0</v>
      </c>
      <c r="L207" s="118"/>
      <c r="M207" s="123"/>
      <c r="P207" s="124">
        <f>SUM(P208:P210)</f>
        <v>0</v>
      </c>
      <c r="R207" s="124">
        <f>SUM(R208:R210)</f>
        <v>0.196</v>
      </c>
      <c r="T207" s="125">
        <f>SUM(T208:T210)</f>
        <v>0</v>
      </c>
      <c r="AR207" s="119" t="s">
        <v>118</v>
      </c>
      <c r="AT207" s="126" t="s">
        <v>69</v>
      </c>
      <c r="AU207" s="126" t="s">
        <v>77</v>
      </c>
      <c r="AY207" s="119" t="s">
        <v>182</v>
      </c>
      <c r="BK207" s="127">
        <f>SUM(BK208:BK210)</f>
        <v>0</v>
      </c>
    </row>
    <row r="208" spans="2:65" s="1" customFormat="1" ht="16.5" customHeight="1">
      <c r="B208" s="31"/>
      <c r="C208" s="130" t="s">
        <v>694</v>
      </c>
      <c r="D208" s="130" t="s">
        <v>185</v>
      </c>
      <c r="E208" s="131" t="s">
        <v>5135</v>
      </c>
      <c r="F208" s="132" t="s">
        <v>5136</v>
      </c>
      <c r="G208" s="133" t="s">
        <v>286</v>
      </c>
      <c r="H208" s="134">
        <v>1</v>
      </c>
      <c r="I208" s="135"/>
      <c r="J208" s="136">
        <f>ROUND(I208*H208,2)</f>
        <v>0</v>
      </c>
      <c r="K208" s="132" t="s">
        <v>302</v>
      </c>
      <c r="L208" s="31"/>
      <c r="M208" s="137" t="s">
        <v>19</v>
      </c>
      <c r="N208" s="138" t="s">
        <v>41</v>
      </c>
      <c r="P208" s="139">
        <f>O208*H208</f>
        <v>0</v>
      </c>
      <c r="Q208" s="139">
        <v>0</v>
      </c>
      <c r="R208" s="139">
        <f>Q208*H208</f>
        <v>0</v>
      </c>
      <c r="S208" s="139">
        <v>0</v>
      </c>
      <c r="T208" s="140">
        <f>S208*H208</f>
        <v>0</v>
      </c>
      <c r="AR208" s="141" t="s">
        <v>739</v>
      </c>
      <c r="AT208" s="141" t="s">
        <v>185</v>
      </c>
      <c r="AU208" s="141" t="s">
        <v>79</v>
      </c>
      <c r="AY208" s="16" t="s">
        <v>182</v>
      </c>
      <c r="BE208" s="142">
        <f>IF(N208="základní",J208,0)</f>
        <v>0</v>
      </c>
      <c r="BF208" s="142">
        <f>IF(N208="snížená",J208,0)</f>
        <v>0</v>
      </c>
      <c r="BG208" s="142">
        <f>IF(N208="zákl. přenesená",J208,0)</f>
        <v>0</v>
      </c>
      <c r="BH208" s="142">
        <f>IF(N208="sníž. přenesená",J208,0)</f>
        <v>0</v>
      </c>
      <c r="BI208" s="142">
        <f>IF(N208="nulová",J208,0)</f>
        <v>0</v>
      </c>
      <c r="BJ208" s="16" t="s">
        <v>77</v>
      </c>
      <c r="BK208" s="142">
        <f>ROUND(I208*H208,2)</f>
        <v>0</v>
      </c>
      <c r="BL208" s="16" t="s">
        <v>739</v>
      </c>
      <c r="BM208" s="141" t="s">
        <v>5137</v>
      </c>
    </row>
    <row r="209" spans="2:47" s="1" customFormat="1" ht="11.25">
      <c r="B209" s="31"/>
      <c r="D209" s="143" t="s">
        <v>192</v>
      </c>
      <c r="F209" s="144" t="s">
        <v>5138</v>
      </c>
      <c r="I209" s="145"/>
      <c r="L209" s="31"/>
      <c r="M209" s="146"/>
      <c r="T209" s="52"/>
      <c r="AT209" s="16" t="s">
        <v>192</v>
      </c>
      <c r="AU209" s="16" t="s">
        <v>79</v>
      </c>
    </row>
    <row r="210" spans="2:65" s="1" customFormat="1" ht="24.2" customHeight="1">
      <c r="B210" s="31"/>
      <c r="C210" s="165" t="s">
        <v>699</v>
      </c>
      <c r="D210" s="165" t="s">
        <v>277</v>
      </c>
      <c r="E210" s="166" t="s">
        <v>5139</v>
      </c>
      <c r="F210" s="167" t="s">
        <v>5140</v>
      </c>
      <c r="G210" s="168" t="s">
        <v>286</v>
      </c>
      <c r="H210" s="169">
        <v>1</v>
      </c>
      <c r="I210" s="170"/>
      <c r="J210" s="171">
        <f>ROUND(I210*H210,2)</f>
        <v>0</v>
      </c>
      <c r="K210" s="167" t="s">
        <v>287</v>
      </c>
      <c r="L210" s="172"/>
      <c r="M210" s="183" t="s">
        <v>19</v>
      </c>
      <c r="N210" s="184" t="s">
        <v>41</v>
      </c>
      <c r="O210" s="163"/>
      <c r="P210" s="181">
        <f>O210*H210</f>
        <v>0</v>
      </c>
      <c r="Q210" s="181">
        <v>0.196</v>
      </c>
      <c r="R210" s="181">
        <f>Q210*H210</f>
        <v>0.196</v>
      </c>
      <c r="S210" s="181">
        <v>0</v>
      </c>
      <c r="T210" s="182">
        <f>S210*H210</f>
        <v>0</v>
      </c>
      <c r="AR210" s="141" t="s">
        <v>1902</v>
      </c>
      <c r="AT210" s="141" t="s">
        <v>277</v>
      </c>
      <c r="AU210" s="141" t="s">
        <v>79</v>
      </c>
      <c r="AY210" s="16" t="s">
        <v>182</v>
      </c>
      <c r="BE210" s="142">
        <f>IF(N210="základní",J210,0)</f>
        <v>0</v>
      </c>
      <c r="BF210" s="142">
        <f>IF(N210="snížená",J210,0)</f>
        <v>0</v>
      </c>
      <c r="BG210" s="142">
        <f>IF(N210="zákl. přenesená",J210,0)</f>
        <v>0</v>
      </c>
      <c r="BH210" s="142">
        <f>IF(N210="sníž. přenesená",J210,0)</f>
        <v>0</v>
      </c>
      <c r="BI210" s="142">
        <f>IF(N210="nulová",J210,0)</f>
        <v>0</v>
      </c>
      <c r="BJ210" s="16" t="s">
        <v>77</v>
      </c>
      <c r="BK210" s="142">
        <f>ROUND(I210*H210,2)</f>
        <v>0</v>
      </c>
      <c r="BL210" s="16" t="s">
        <v>1902</v>
      </c>
      <c r="BM210" s="141" t="s">
        <v>5141</v>
      </c>
    </row>
    <row r="211" spans="2:12" s="1" customFormat="1" ht="6.95" customHeight="1">
      <c r="B211" s="40"/>
      <c r="C211" s="41"/>
      <c r="D211" s="41"/>
      <c r="E211" s="41"/>
      <c r="F211" s="41"/>
      <c r="G211" s="41"/>
      <c r="H211" s="41"/>
      <c r="I211" s="41"/>
      <c r="J211" s="41"/>
      <c r="K211" s="41"/>
      <c r="L211" s="31"/>
    </row>
  </sheetData>
  <sheetProtection algorithmName="SHA-512" hashValue="Mv7jzeKjCzWXC8A8sOWvVUqh7rnsWkEEmkza9RQThMUePxy6aWiYjUquBbGE0dAXCuzA6SXKcHejV449nAGL6g==" saltValue="srFVqeT739Ma4q3iHMCR6i8BrQ52co9L480s/1IUVVrjhsobBRv+AXEcElpeixhVXLXDaBHXBrp5VUZqGCT8Ng==" spinCount="100000" sheet="1" objects="1" scenarios="1" formatColumns="0" formatRows="0" autoFilter="0"/>
  <autoFilter ref="C95:K210"/>
  <mergeCells count="12">
    <mergeCell ref="E88:H88"/>
    <mergeCell ref="L2:V2"/>
    <mergeCell ref="E50:H50"/>
    <mergeCell ref="E52:H52"/>
    <mergeCell ref="E54:H54"/>
    <mergeCell ref="E84:H84"/>
    <mergeCell ref="E86:H86"/>
    <mergeCell ref="E7:H7"/>
    <mergeCell ref="E9:H9"/>
    <mergeCell ref="E11:H11"/>
    <mergeCell ref="E20:H20"/>
    <mergeCell ref="E29:H29"/>
  </mergeCells>
  <hyperlinks>
    <hyperlink ref="F100" r:id="rId1" display="https://podminky.urs.cz/item/CS_URS_2021_01/131251102"/>
    <hyperlink ref="F102" r:id="rId2" display="https://podminky.urs.cz/item/CS_URS_2021_01/162351103"/>
    <hyperlink ref="F105" r:id="rId3" display="https://podminky.urs.cz/item/CS_URS_2021_01/162751117"/>
    <hyperlink ref="F108" r:id="rId4" display="https://podminky.urs.cz/item/CS_URS_2021_01/167151101"/>
    <hyperlink ref="F111" r:id="rId5" display="https://podminky.urs.cz/item/CS_URS_2021_01/171201221"/>
    <hyperlink ref="F114" r:id="rId6" display="https://podminky.urs.cz/item/CS_URS_2021_01/171251201"/>
    <hyperlink ref="F117" r:id="rId7" display="https://podminky.urs.cz/item/CS_URS_2021_01/174151101"/>
    <hyperlink ref="F121" r:id="rId8" display="https://podminky.urs.cz/item/CS_URS_2021_01/247571113"/>
    <hyperlink ref="F125" r:id="rId9" display="https://podminky.urs.cz/item/CS_URS_2021_01/271532213"/>
    <hyperlink ref="F150" r:id="rId10" display="https://podminky.urs.cz/item/CS_URS_2021_01/894812315"/>
    <hyperlink ref="F152" r:id="rId11" display="https://podminky.urs.cz/item/CS_URS_2021_01/894812321"/>
    <hyperlink ref="F154" r:id="rId12" display="https://podminky.urs.cz/item/CS_URS_2021_01/894812322"/>
    <hyperlink ref="F156" r:id="rId13" display="https://podminky.urs.cz/item/CS_URS_2021_01/894812323"/>
    <hyperlink ref="F158" r:id="rId14" display="https://podminky.urs.cz/item/CS_URS_2021_01/894812331"/>
    <hyperlink ref="F161" r:id="rId15" display="https://podminky.urs.cz/item/CS_URS_2021_01/894812332"/>
    <hyperlink ref="F163" r:id="rId16" display="https://podminky.urs.cz/item/CS_URS_2021_01/894812377"/>
    <hyperlink ref="F165" r:id="rId17" display="https://podminky.urs.cz/item/CS_URS_2021_01/899620151"/>
    <hyperlink ref="F168" r:id="rId18" display="https://podminky.urs.cz/item/CS_URS_2021_01/899640111"/>
    <hyperlink ref="F174" r:id="rId19" display="https://podminky.urs.cz/item/CS_URS_2021_01/961055111"/>
    <hyperlink ref="F178" r:id="rId20" display="https://podminky.urs.cz/item/CS_URS_2021_01/997221551"/>
    <hyperlink ref="F180" r:id="rId21" display="https://podminky.urs.cz/item/CS_URS_2021_01/997221559"/>
    <hyperlink ref="F183" r:id="rId22" display="https://podminky.urs.cz/item/CS_URS_2021_01/997221625"/>
    <hyperlink ref="F186" r:id="rId23" display="https://podminky.urs.cz/item/CS_URS_2021_01/998271301"/>
    <hyperlink ref="F209" r:id="rId24" display="https://podminky.urs.cz/item/CS_URS_2021_01/230220006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26"/>
  <headerFooter>
    <oddFooter>&amp;CStrana &amp;P z &amp;N</oddFooter>
  </headerFooter>
  <drawing r:id="rId2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B3:H14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25.00390625" style="0" customWidth="1"/>
    <col min="4" max="4" width="75.8515625" style="0" customWidth="1"/>
    <col min="5" max="5" width="13.28125" style="0" customWidth="1"/>
    <col min="6" max="6" width="20.00390625" style="0" customWidth="1"/>
    <col min="7" max="7" width="1.7109375" style="0" customWidth="1"/>
    <col min="8" max="8" width="8.28125" style="0" customWidth="1"/>
  </cols>
  <sheetData>
    <row r="1" ht="11.25" customHeight="1"/>
    <row r="2" ht="36.95" customHeight="1"/>
    <row r="3" spans="2:8" ht="6.95" customHeight="1">
      <c r="B3" s="17"/>
      <c r="C3" s="18"/>
      <c r="D3" s="18"/>
      <c r="E3" s="18"/>
      <c r="F3" s="18"/>
      <c r="G3" s="18"/>
      <c r="H3" s="19"/>
    </row>
    <row r="4" spans="2:8" ht="24.95" customHeight="1">
      <c r="B4" s="19"/>
      <c r="C4" s="20" t="s">
        <v>5142</v>
      </c>
      <c r="H4" s="19"/>
    </row>
    <row r="5" spans="2:8" ht="12" customHeight="1">
      <c r="B5" s="19"/>
      <c r="C5" s="23" t="s">
        <v>13</v>
      </c>
      <c r="D5" s="305" t="s">
        <v>14</v>
      </c>
      <c r="E5" s="301"/>
      <c r="F5" s="301"/>
      <c r="H5" s="19"/>
    </row>
    <row r="6" spans="2:8" ht="36.95" customHeight="1">
      <c r="B6" s="19"/>
      <c r="C6" s="25" t="s">
        <v>16</v>
      </c>
      <c r="D6" s="302" t="s">
        <v>17</v>
      </c>
      <c r="E6" s="301"/>
      <c r="F6" s="301"/>
      <c r="H6" s="19"/>
    </row>
    <row r="7" spans="2:8" ht="16.5" customHeight="1">
      <c r="B7" s="19"/>
      <c r="C7" s="26" t="s">
        <v>23</v>
      </c>
      <c r="D7" s="48" t="str">
        <f>'Rekapitulace stavby'!AN8</f>
        <v>28. 3. 2022</v>
      </c>
      <c r="H7" s="19"/>
    </row>
    <row r="8" spans="2:8" s="1" customFormat="1" ht="10.9" customHeight="1">
      <c r="B8" s="31"/>
      <c r="H8" s="31"/>
    </row>
    <row r="9" spans="2:8" s="10" customFormat="1" ht="29.25" customHeight="1">
      <c r="B9" s="110"/>
      <c r="C9" s="111" t="s">
        <v>51</v>
      </c>
      <c r="D9" s="112" t="s">
        <v>52</v>
      </c>
      <c r="E9" s="112" t="s">
        <v>169</v>
      </c>
      <c r="F9" s="113" t="s">
        <v>5143</v>
      </c>
      <c r="H9" s="110"/>
    </row>
    <row r="10" spans="2:8" s="1" customFormat="1" ht="26.45" customHeight="1">
      <c r="B10" s="31"/>
      <c r="C10" s="187" t="s">
        <v>5144</v>
      </c>
      <c r="D10" s="187" t="s">
        <v>137</v>
      </c>
      <c r="H10" s="31"/>
    </row>
    <row r="11" spans="2:8" s="1" customFormat="1" ht="16.9" customHeight="1">
      <c r="B11" s="31"/>
      <c r="C11" s="188" t="s">
        <v>4543</v>
      </c>
      <c r="D11" s="189" t="s">
        <v>5145</v>
      </c>
      <c r="E11" s="190" t="s">
        <v>19</v>
      </c>
      <c r="F11" s="191">
        <v>34.32</v>
      </c>
      <c r="H11" s="31"/>
    </row>
    <row r="12" spans="2:8" s="1" customFormat="1" ht="26.45" customHeight="1">
      <c r="B12" s="31"/>
      <c r="C12" s="187" t="s">
        <v>5146</v>
      </c>
      <c r="D12" s="187" t="s">
        <v>140</v>
      </c>
      <c r="H12" s="31"/>
    </row>
    <row r="13" spans="2:8" s="1" customFormat="1" ht="16.9" customHeight="1">
      <c r="B13" s="31"/>
      <c r="C13" s="188" t="s">
        <v>5147</v>
      </c>
      <c r="D13" s="189" t="s">
        <v>5148</v>
      </c>
      <c r="E13" s="190" t="s">
        <v>19</v>
      </c>
      <c r="F13" s="191">
        <v>19.5</v>
      </c>
      <c r="H13" s="31"/>
    </row>
    <row r="14" spans="2:8" s="1" customFormat="1" ht="16.9" customHeight="1">
      <c r="B14" s="31"/>
      <c r="C14" s="192" t="s">
        <v>19</v>
      </c>
      <c r="D14" s="192" t="s">
        <v>5149</v>
      </c>
      <c r="E14" s="16" t="s">
        <v>19</v>
      </c>
      <c r="F14" s="193">
        <v>3.812</v>
      </c>
      <c r="H14" s="31"/>
    </row>
    <row r="15" spans="2:8" s="1" customFormat="1" ht="16.9" customHeight="1">
      <c r="B15" s="31"/>
      <c r="C15" s="192" t="s">
        <v>19</v>
      </c>
      <c r="D15" s="192" t="s">
        <v>5150</v>
      </c>
      <c r="E15" s="16" t="s">
        <v>19</v>
      </c>
      <c r="F15" s="193">
        <v>15.688</v>
      </c>
      <c r="H15" s="31"/>
    </row>
    <row r="16" spans="2:8" s="1" customFormat="1" ht="16.9" customHeight="1">
      <c r="B16" s="31"/>
      <c r="C16" s="192" t="s">
        <v>5147</v>
      </c>
      <c r="D16" s="192" t="s">
        <v>199</v>
      </c>
      <c r="E16" s="16" t="s">
        <v>19</v>
      </c>
      <c r="F16" s="193">
        <v>19.5</v>
      </c>
      <c r="H16" s="31"/>
    </row>
    <row r="17" spans="2:8" s="1" customFormat="1" ht="16.9" customHeight="1">
      <c r="B17" s="31"/>
      <c r="C17" s="188" t="s">
        <v>4537</v>
      </c>
      <c r="D17" s="189" t="s">
        <v>4538</v>
      </c>
      <c r="E17" s="190" t="s">
        <v>19</v>
      </c>
      <c r="F17" s="191">
        <v>93.45</v>
      </c>
      <c r="H17" s="31"/>
    </row>
    <row r="18" spans="2:8" s="1" customFormat="1" ht="22.5">
      <c r="B18" s="31"/>
      <c r="C18" s="192" t="s">
        <v>19</v>
      </c>
      <c r="D18" s="192" t="s">
        <v>4612</v>
      </c>
      <c r="E18" s="16" t="s">
        <v>19</v>
      </c>
      <c r="F18" s="193">
        <v>93.45</v>
      </c>
      <c r="H18" s="31"/>
    </row>
    <row r="19" spans="2:8" s="1" customFormat="1" ht="16.9" customHeight="1">
      <c r="B19" s="31"/>
      <c r="C19" s="192" t="s">
        <v>4537</v>
      </c>
      <c r="D19" s="192" t="s">
        <v>199</v>
      </c>
      <c r="E19" s="16" t="s">
        <v>19</v>
      </c>
      <c r="F19" s="193">
        <v>93.45</v>
      </c>
      <c r="H19" s="31"/>
    </row>
    <row r="20" spans="2:8" s="1" customFormat="1" ht="16.9" customHeight="1">
      <c r="B20" s="31"/>
      <c r="C20" s="194" t="s">
        <v>5151</v>
      </c>
      <c r="H20" s="31"/>
    </row>
    <row r="21" spans="2:8" s="1" customFormat="1" ht="16.9" customHeight="1">
      <c r="B21" s="31"/>
      <c r="C21" s="192" t="s">
        <v>1514</v>
      </c>
      <c r="D21" s="192" t="s">
        <v>5152</v>
      </c>
      <c r="E21" s="16" t="s">
        <v>188</v>
      </c>
      <c r="F21" s="193">
        <v>93.45</v>
      </c>
      <c r="H21" s="31"/>
    </row>
    <row r="22" spans="2:8" s="1" customFormat="1" ht="16.9" customHeight="1">
      <c r="B22" s="31"/>
      <c r="C22" s="192" t="s">
        <v>1510</v>
      </c>
      <c r="D22" s="192" t="s">
        <v>5153</v>
      </c>
      <c r="E22" s="16" t="s">
        <v>188</v>
      </c>
      <c r="F22" s="193">
        <v>145.643</v>
      </c>
      <c r="H22" s="31"/>
    </row>
    <row r="23" spans="2:8" s="1" customFormat="1" ht="16.9" customHeight="1">
      <c r="B23" s="31"/>
      <c r="C23" s="188" t="s">
        <v>4540</v>
      </c>
      <c r="D23" s="189" t="s">
        <v>4541</v>
      </c>
      <c r="E23" s="190" t="s">
        <v>19</v>
      </c>
      <c r="F23" s="191">
        <v>18.69</v>
      </c>
      <c r="H23" s="31"/>
    </row>
    <row r="24" spans="2:8" s="1" customFormat="1" ht="22.5">
      <c r="B24" s="31"/>
      <c r="C24" s="192" t="s">
        <v>19</v>
      </c>
      <c r="D24" s="192" t="s">
        <v>4640</v>
      </c>
      <c r="E24" s="16" t="s">
        <v>19</v>
      </c>
      <c r="F24" s="193">
        <v>18.69</v>
      </c>
      <c r="H24" s="31"/>
    </row>
    <row r="25" spans="2:8" s="1" customFormat="1" ht="16.9" customHeight="1">
      <c r="B25" s="31"/>
      <c r="C25" s="192" t="s">
        <v>4540</v>
      </c>
      <c r="D25" s="192" t="s">
        <v>199</v>
      </c>
      <c r="E25" s="16" t="s">
        <v>19</v>
      </c>
      <c r="F25" s="193">
        <v>18.69</v>
      </c>
      <c r="H25" s="31"/>
    </row>
    <row r="26" spans="2:8" s="1" customFormat="1" ht="16.9" customHeight="1">
      <c r="B26" s="31"/>
      <c r="C26" s="194" t="s">
        <v>5151</v>
      </c>
      <c r="H26" s="31"/>
    </row>
    <row r="27" spans="2:8" s="1" customFormat="1" ht="16.9" customHeight="1">
      <c r="B27" s="31"/>
      <c r="C27" s="192" t="s">
        <v>1528</v>
      </c>
      <c r="D27" s="192" t="s">
        <v>5154</v>
      </c>
      <c r="E27" s="16" t="s">
        <v>188</v>
      </c>
      <c r="F27" s="193">
        <v>18.69</v>
      </c>
      <c r="H27" s="31"/>
    </row>
    <row r="28" spans="2:8" s="1" customFormat="1" ht="16.9" customHeight="1">
      <c r="B28" s="31"/>
      <c r="C28" s="192" t="s">
        <v>1510</v>
      </c>
      <c r="D28" s="192" t="s">
        <v>5153</v>
      </c>
      <c r="E28" s="16" t="s">
        <v>188</v>
      </c>
      <c r="F28" s="193">
        <v>145.643</v>
      </c>
      <c r="H28" s="31"/>
    </row>
    <row r="29" spans="2:8" s="1" customFormat="1" ht="16.9" customHeight="1">
      <c r="B29" s="31"/>
      <c r="C29" s="188" t="s">
        <v>4543</v>
      </c>
      <c r="D29" s="189" t="s">
        <v>4544</v>
      </c>
      <c r="E29" s="190" t="s">
        <v>19</v>
      </c>
      <c r="F29" s="191">
        <v>197.373</v>
      </c>
      <c r="H29" s="31"/>
    </row>
    <row r="30" spans="2:8" s="1" customFormat="1" ht="16.9" customHeight="1">
      <c r="B30" s="31"/>
      <c r="C30" s="192" t="s">
        <v>19</v>
      </c>
      <c r="D30" s="192" t="s">
        <v>4573</v>
      </c>
      <c r="E30" s="16" t="s">
        <v>19</v>
      </c>
      <c r="F30" s="193">
        <v>60.58</v>
      </c>
      <c r="H30" s="31"/>
    </row>
    <row r="31" spans="2:8" s="1" customFormat="1" ht="16.9" customHeight="1">
      <c r="B31" s="31"/>
      <c r="C31" s="192" t="s">
        <v>19</v>
      </c>
      <c r="D31" s="192" t="s">
        <v>4574</v>
      </c>
      <c r="E31" s="16" t="s">
        <v>19</v>
      </c>
      <c r="F31" s="193">
        <v>43.2</v>
      </c>
      <c r="H31" s="31"/>
    </row>
    <row r="32" spans="2:8" s="1" customFormat="1" ht="16.9" customHeight="1">
      <c r="B32" s="31"/>
      <c r="C32" s="192" t="s">
        <v>19</v>
      </c>
      <c r="D32" s="192" t="s">
        <v>4575</v>
      </c>
      <c r="E32" s="16" t="s">
        <v>19</v>
      </c>
      <c r="F32" s="193">
        <v>54.273</v>
      </c>
      <c r="H32" s="31"/>
    </row>
    <row r="33" spans="2:8" s="1" customFormat="1" ht="16.9" customHeight="1">
      <c r="B33" s="31"/>
      <c r="C33" s="192" t="s">
        <v>19</v>
      </c>
      <c r="D33" s="192" t="s">
        <v>4576</v>
      </c>
      <c r="E33" s="16" t="s">
        <v>19</v>
      </c>
      <c r="F33" s="193">
        <v>14</v>
      </c>
      <c r="H33" s="31"/>
    </row>
    <row r="34" spans="2:8" s="1" customFormat="1" ht="16.9" customHeight="1">
      <c r="B34" s="31"/>
      <c r="C34" s="192" t="s">
        <v>19</v>
      </c>
      <c r="D34" s="192" t="s">
        <v>4577</v>
      </c>
      <c r="E34" s="16" t="s">
        <v>19</v>
      </c>
      <c r="F34" s="193">
        <v>25.32</v>
      </c>
      <c r="H34" s="31"/>
    </row>
    <row r="35" spans="2:8" s="1" customFormat="1" ht="16.9" customHeight="1">
      <c r="B35" s="31"/>
      <c r="C35" s="192" t="s">
        <v>4543</v>
      </c>
      <c r="D35" s="192" t="s">
        <v>199</v>
      </c>
      <c r="E35" s="16" t="s">
        <v>19</v>
      </c>
      <c r="F35" s="193">
        <v>197.373</v>
      </c>
      <c r="H35" s="31"/>
    </row>
    <row r="36" spans="2:8" s="1" customFormat="1" ht="16.9" customHeight="1">
      <c r="B36" s="31"/>
      <c r="C36" s="194" t="s">
        <v>5151</v>
      </c>
      <c r="H36" s="31"/>
    </row>
    <row r="37" spans="2:8" s="1" customFormat="1" ht="22.5">
      <c r="B37" s="31"/>
      <c r="C37" s="192" t="s">
        <v>1492</v>
      </c>
      <c r="D37" s="192" t="s">
        <v>5155</v>
      </c>
      <c r="E37" s="16" t="s">
        <v>188</v>
      </c>
      <c r="F37" s="193">
        <v>197.373</v>
      </c>
      <c r="H37" s="31"/>
    </row>
    <row r="38" spans="2:8" s="1" customFormat="1" ht="22.5">
      <c r="B38" s="31"/>
      <c r="C38" s="192" t="s">
        <v>964</v>
      </c>
      <c r="D38" s="192" t="s">
        <v>5156</v>
      </c>
      <c r="E38" s="16" t="s">
        <v>188</v>
      </c>
      <c r="F38" s="193">
        <v>112.14</v>
      </c>
      <c r="H38" s="31"/>
    </row>
    <row r="39" spans="2:8" s="1" customFormat="1" ht="16.9" customHeight="1">
      <c r="B39" s="31"/>
      <c r="C39" s="192" t="s">
        <v>4597</v>
      </c>
      <c r="D39" s="192" t="s">
        <v>5157</v>
      </c>
      <c r="E39" s="16" t="s">
        <v>188</v>
      </c>
      <c r="F39" s="193">
        <v>549.069</v>
      </c>
      <c r="H39" s="31"/>
    </row>
    <row r="40" spans="2:8" s="1" customFormat="1" ht="16.9" customHeight="1">
      <c r="B40" s="31"/>
      <c r="C40" s="192" t="s">
        <v>972</v>
      </c>
      <c r="D40" s="192" t="s">
        <v>5158</v>
      </c>
      <c r="E40" s="16" t="s">
        <v>202</v>
      </c>
      <c r="F40" s="193">
        <v>201.852</v>
      </c>
      <c r="H40" s="31"/>
    </row>
    <row r="41" spans="2:8" s="1" customFormat="1" ht="16.9" customHeight="1">
      <c r="B41" s="31"/>
      <c r="C41" s="192" t="s">
        <v>975</v>
      </c>
      <c r="D41" s="192" t="s">
        <v>5159</v>
      </c>
      <c r="E41" s="16" t="s">
        <v>188</v>
      </c>
      <c r="F41" s="193">
        <v>112.14</v>
      </c>
      <c r="H41" s="31"/>
    </row>
    <row r="42" spans="2:8" s="1" customFormat="1" ht="16.9" customHeight="1">
      <c r="B42" s="31"/>
      <c r="C42" s="192" t="s">
        <v>1510</v>
      </c>
      <c r="D42" s="192" t="s">
        <v>5153</v>
      </c>
      <c r="E42" s="16" t="s">
        <v>188</v>
      </c>
      <c r="F42" s="193">
        <v>145.643</v>
      </c>
      <c r="H42" s="31"/>
    </row>
    <row r="43" spans="2:8" s="1" customFormat="1" ht="16.9" customHeight="1">
      <c r="B43" s="31"/>
      <c r="C43" s="188" t="s">
        <v>4546</v>
      </c>
      <c r="D43" s="189" t="s">
        <v>4547</v>
      </c>
      <c r="E43" s="190" t="s">
        <v>19</v>
      </c>
      <c r="F43" s="191">
        <v>60.41</v>
      </c>
      <c r="H43" s="31"/>
    </row>
    <row r="44" spans="2:8" s="1" customFormat="1" ht="16.9" customHeight="1">
      <c r="B44" s="31"/>
      <c r="C44" s="192" t="s">
        <v>19</v>
      </c>
      <c r="D44" s="192" t="s">
        <v>4568</v>
      </c>
      <c r="E44" s="16" t="s">
        <v>19</v>
      </c>
      <c r="F44" s="193">
        <v>31.02</v>
      </c>
      <c r="H44" s="31"/>
    </row>
    <row r="45" spans="2:8" s="1" customFormat="1" ht="16.9" customHeight="1">
      <c r="B45" s="31"/>
      <c r="C45" s="192" t="s">
        <v>19</v>
      </c>
      <c r="D45" s="192" t="s">
        <v>4569</v>
      </c>
      <c r="E45" s="16" t="s">
        <v>19</v>
      </c>
      <c r="F45" s="193">
        <v>11.2</v>
      </c>
      <c r="H45" s="31"/>
    </row>
    <row r="46" spans="2:8" s="1" customFormat="1" ht="16.9" customHeight="1">
      <c r="B46" s="31"/>
      <c r="C46" s="192" t="s">
        <v>19</v>
      </c>
      <c r="D46" s="192" t="s">
        <v>4570</v>
      </c>
      <c r="E46" s="16" t="s">
        <v>19</v>
      </c>
      <c r="F46" s="193">
        <v>18.19</v>
      </c>
      <c r="H46" s="31"/>
    </row>
    <row r="47" spans="2:8" s="1" customFormat="1" ht="16.9" customHeight="1">
      <c r="B47" s="31"/>
      <c r="C47" s="192" t="s">
        <v>4546</v>
      </c>
      <c r="D47" s="192" t="s">
        <v>199</v>
      </c>
      <c r="E47" s="16" t="s">
        <v>19</v>
      </c>
      <c r="F47" s="193">
        <v>60.41</v>
      </c>
      <c r="H47" s="31"/>
    </row>
    <row r="48" spans="2:8" s="1" customFormat="1" ht="16.9" customHeight="1">
      <c r="B48" s="31"/>
      <c r="C48" s="194" t="s">
        <v>5151</v>
      </c>
      <c r="H48" s="31"/>
    </row>
    <row r="49" spans="2:8" s="1" customFormat="1" ht="22.5">
      <c r="B49" s="31"/>
      <c r="C49" s="192" t="s">
        <v>4564</v>
      </c>
      <c r="D49" s="192" t="s">
        <v>5160</v>
      </c>
      <c r="E49" s="16" t="s">
        <v>188</v>
      </c>
      <c r="F49" s="193">
        <v>60.41</v>
      </c>
      <c r="H49" s="31"/>
    </row>
    <row r="50" spans="2:8" s="1" customFormat="1" ht="22.5">
      <c r="B50" s="31"/>
      <c r="C50" s="192" t="s">
        <v>964</v>
      </c>
      <c r="D50" s="192" t="s">
        <v>5156</v>
      </c>
      <c r="E50" s="16" t="s">
        <v>188</v>
      </c>
      <c r="F50" s="193">
        <v>112.14</v>
      </c>
      <c r="H50" s="31"/>
    </row>
    <row r="51" spans="2:8" s="1" customFormat="1" ht="16.9" customHeight="1">
      <c r="B51" s="31"/>
      <c r="C51" s="192" t="s">
        <v>4597</v>
      </c>
      <c r="D51" s="192" t="s">
        <v>5157</v>
      </c>
      <c r="E51" s="16" t="s">
        <v>188</v>
      </c>
      <c r="F51" s="193">
        <v>549.069</v>
      </c>
      <c r="H51" s="31"/>
    </row>
    <row r="52" spans="2:8" s="1" customFormat="1" ht="16.9" customHeight="1">
      <c r="B52" s="31"/>
      <c r="C52" s="192" t="s">
        <v>972</v>
      </c>
      <c r="D52" s="192" t="s">
        <v>5158</v>
      </c>
      <c r="E52" s="16" t="s">
        <v>202</v>
      </c>
      <c r="F52" s="193">
        <v>201.852</v>
      </c>
      <c r="H52" s="31"/>
    </row>
    <row r="53" spans="2:8" s="1" customFormat="1" ht="16.9" customHeight="1">
      <c r="B53" s="31"/>
      <c r="C53" s="192" t="s">
        <v>975</v>
      </c>
      <c r="D53" s="192" t="s">
        <v>5159</v>
      </c>
      <c r="E53" s="16" t="s">
        <v>188</v>
      </c>
      <c r="F53" s="193">
        <v>112.14</v>
      </c>
      <c r="H53" s="31"/>
    </row>
    <row r="54" spans="2:8" s="1" customFormat="1" ht="16.9" customHeight="1">
      <c r="B54" s="31"/>
      <c r="C54" s="192" t="s">
        <v>1510</v>
      </c>
      <c r="D54" s="192" t="s">
        <v>5153</v>
      </c>
      <c r="E54" s="16" t="s">
        <v>188</v>
      </c>
      <c r="F54" s="193">
        <v>145.643</v>
      </c>
      <c r="H54" s="31"/>
    </row>
    <row r="55" spans="2:8" s="1" customFormat="1" ht="16.9" customHeight="1">
      <c r="B55" s="31"/>
      <c r="C55" s="188" t="s">
        <v>4549</v>
      </c>
      <c r="D55" s="189" t="s">
        <v>4550</v>
      </c>
      <c r="E55" s="190" t="s">
        <v>19</v>
      </c>
      <c r="F55" s="191">
        <v>145.643</v>
      </c>
      <c r="H55" s="31"/>
    </row>
    <row r="56" spans="2:8" s="1" customFormat="1" ht="16.9" customHeight="1">
      <c r="B56" s="31"/>
      <c r="C56" s="192" t="s">
        <v>19</v>
      </c>
      <c r="D56" s="192" t="s">
        <v>4609</v>
      </c>
      <c r="E56" s="16" t="s">
        <v>19</v>
      </c>
      <c r="F56" s="193">
        <v>145.643</v>
      </c>
      <c r="H56" s="31"/>
    </row>
    <row r="57" spans="2:8" s="1" customFormat="1" ht="16.9" customHeight="1">
      <c r="B57" s="31"/>
      <c r="C57" s="192" t="s">
        <v>4549</v>
      </c>
      <c r="D57" s="192" t="s">
        <v>199</v>
      </c>
      <c r="E57" s="16" t="s">
        <v>19</v>
      </c>
      <c r="F57" s="193">
        <v>145.643</v>
      </c>
      <c r="H57" s="31"/>
    </row>
    <row r="58" spans="2:8" s="1" customFormat="1" ht="16.9" customHeight="1">
      <c r="B58" s="31"/>
      <c r="C58" s="194" t="s">
        <v>5151</v>
      </c>
      <c r="H58" s="31"/>
    </row>
    <row r="59" spans="2:8" s="1" customFormat="1" ht="16.9" customHeight="1">
      <c r="B59" s="31"/>
      <c r="C59" s="192" t="s">
        <v>1510</v>
      </c>
      <c r="D59" s="192" t="s">
        <v>5153</v>
      </c>
      <c r="E59" s="16" t="s">
        <v>188</v>
      </c>
      <c r="F59" s="193">
        <v>145.643</v>
      </c>
      <c r="H59" s="31"/>
    </row>
    <row r="60" spans="2:8" s="1" customFormat="1" ht="16.9" customHeight="1">
      <c r="B60" s="31"/>
      <c r="C60" s="192" t="s">
        <v>4589</v>
      </c>
      <c r="D60" s="192" t="s">
        <v>5161</v>
      </c>
      <c r="E60" s="16" t="s">
        <v>188</v>
      </c>
      <c r="F60" s="193">
        <v>291.286</v>
      </c>
      <c r="H60" s="31"/>
    </row>
    <row r="61" spans="2:8" s="1" customFormat="1" ht="22.5">
      <c r="B61" s="31"/>
      <c r="C61" s="192" t="s">
        <v>964</v>
      </c>
      <c r="D61" s="192" t="s">
        <v>5156</v>
      </c>
      <c r="E61" s="16" t="s">
        <v>188</v>
      </c>
      <c r="F61" s="193">
        <v>112.14</v>
      </c>
      <c r="H61" s="31"/>
    </row>
    <row r="62" spans="2:8" s="1" customFormat="1" ht="16.9" customHeight="1">
      <c r="B62" s="31"/>
      <c r="C62" s="192" t="s">
        <v>4597</v>
      </c>
      <c r="D62" s="192" t="s">
        <v>5157</v>
      </c>
      <c r="E62" s="16" t="s">
        <v>188</v>
      </c>
      <c r="F62" s="193">
        <v>549.069</v>
      </c>
      <c r="H62" s="31"/>
    </row>
    <row r="63" spans="2:8" s="1" customFormat="1" ht="16.9" customHeight="1">
      <c r="B63" s="31"/>
      <c r="C63" s="192" t="s">
        <v>972</v>
      </c>
      <c r="D63" s="192" t="s">
        <v>5158</v>
      </c>
      <c r="E63" s="16" t="s">
        <v>202</v>
      </c>
      <c r="F63" s="193">
        <v>201.852</v>
      </c>
      <c r="H63" s="31"/>
    </row>
    <row r="64" spans="2:8" s="1" customFormat="1" ht="16.9" customHeight="1">
      <c r="B64" s="31"/>
      <c r="C64" s="192" t="s">
        <v>975</v>
      </c>
      <c r="D64" s="192" t="s">
        <v>5159</v>
      </c>
      <c r="E64" s="16" t="s">
        <v>188</v>
      </c>
      <c r="F64" s="193">
        <v>112.14</v>
      </c>
      <c r="H64" s="31"/>
    </row>
    <row r="65" spans="2:8" s="1" customFormat="1" ht="26.45" customHeight="1">
      <c r="B65" s="31"/>
      <c r="C65" s="187" t="s">
        <v>5162</v>
      </c>
      <c r="D65" s="187" t="s">
        <v>143</v>
      </c>
      <c r="H65" s="31"/>
    </row>
    <row r="66" spans="2:8" s="1" customFormat="1" ht="16.9" customHeight="1">
      <c r="B66" s="31"/>
      <c r="C66" s="188" t="s">
        <v>4537</v>
      </c>
      <c r="D66" s="189" t="s">
        <v>4538</v>
      </c>
      <c r="E66" s="190" t="s">
        <v>19</v>
      </c>
      <c r="F66" s="191">
        <v>43.728</v>
      </c>
      <c r="H66" s="31"/>
    </row>
    <row r="67" spans="2:8" s="1" customFormat="1" ht="16.9" customHeight="1">
      <c r="B67" s="31"/>
      <c r="C67" s="192" t="s">
        <v>19</v>
      </c>
      <c r="D67" s="192" t="s">
        <v>4805</v>
      </c>
      <c r="E67" s="16" t="s">
        <v>19</v>
      </c>
      <c r="F67" s="193">
        <v>50.354</v>
      </c>
      <c r="H67" s="31"/>
    </row>
    <row r="68" spans="2:8" s="1" customFormat="1" ht="16.9" customHeight="1">
      <c r="B68" s="31"/>
      <c r="C68" s="192" t="s">
        <v>19</v>
      </c>
      <c r="D68" s="192" t="s">
        <v>4806</v>
      </c>
      <c r="E68" s="16" t="s">
        <v>19</v>
      </c>
      <c r="F68" s="193">
        <v>-6.626</v>
      </c>
      <c r="H68" s="31"/>
    </row>
    <row r="69" spans="2:8" s="1" customFormat="1" ht="16.9" customHeight="1">
      <c r="B69" s="31"/>
      <c r="C69" s="192" t="s">
        <v>4537</v>
      </c>
      <c r="D69" s="192" t="s">
        <v>199</v>
      </c>
      <c r="E69" s="16" t="s">
        <v>19</v>
      </c>
      <c r="F69" s="193">
        <v>43.728</v>
      </c>
      <c r="H69" s="31"/>
    </row>
    <row r="70" spans="2:8" s="1" customFormat="1" ht="16.9" customHeight="1">
      <c r="B70" s="31"/>
      <c r="C70" s="194" t="s">
        <v>5151</v>
      </c>
      <c r="H70" s="31"/>
    </row>
    <row r="71" spans="2:8" s="1" customFormat="1" ht="16.9" customHeight="1">
      <c r="B71" s="31"/>
      <c r="C71" s="192" t="s">
        <v>1514</v>
      </c>
      <c r="D71" s="192" t="s">
        <v>5152</v>
      </c>
      <c r="E71" s="16" t="s">
        <v>188</v>
      </c>
      <c r="F71" s="193">
        <v>43.728</v>
      </c>
      <c r="H71" s="31"/>
    </row>
    <row r="72" spans="2:8" s="1" customFormat="1" ht="16.9" customHeight="1">
      <c r="B72" s="31"/>
      <c r="C72" s="192" t="s">
        <v>1510</v>
      </c>
      <c r="D72" s="192" t="s">
        <v>5153</v>
      </c>
      <c r="E72" s="16" t="s">
        <v>188</v>
      </c>
      <c r="F72" s="193">
        <v>75.731</v>
      </c>
      <c r="H72" s="31"/>
    </row>
    <row r="73" spans="2:8" s="1" customFormat="1" ht="16.9" customHeight="1">
      <c r="B73" s="31"/>
      <c r="C73" s="188" t="s">
        <v>4540</v>
      </c>
      <c r="D73" s="189" t="s">
        <v>4541</v>
      </c>
      <c r="E73" s="190" t="s">
        <v>19</v>
      </c>
      <c r="F73" s="191">
        <v>13.251</v>
      </c>
      <c r="H73" s="31"/>
    </row>
    <row r="74" spans="2:8" s="1" customFormat="1" ht="16.9" customHeight="1">
      <c r="B74" s="31"/>
      <c r="C74" s="192" t="s">
        <v>19</v>
      </c>
      <c r="D74" s="192" t="s">
        <v>4815</v>
      </c>
      <c r="E74" s="16" t="s">
        <v>19</v>
      </c>
      <c r="F74" s="193">
        <v>13.251</v>
      </c>
      <c r="H74" s="31"/>
    </row>
    <row r="75" spans="2:8" s="1" customFormat="1" ht="16.9" customHeight="1">
      <c r="B75" s="31"/>
      <c r="C75" s="192" t="s">
        <v>4540</v>
      </c>
      <c r="D75" s="192" t="s">
        <v>199</v>
      </c>
      <c r="E75" s="16" t="s">
        <v>19</v>
      </c>
      <c r="F75" s="193">
        <v>13.251</v>
      </c>
      <c r="H75" s="31"/>
    </row>
    <row r="76" spans="2:8" s="1" customFormat="1" ht="16.9" customHeight="1">
      <c r="B76" s="31"/>
      <c r="C76" s="194" t="s">
        <v>5151</v>
      </c>
      <c r="H76" s="31"/>
    </row>
    <row r="77" spans="2:8" s="1" customFormat="1" ht="16.9" customHeight="1">
      <c r="B77" s="31"/>
      <c r="C77" s="192" t="s">
        <v>1528</v>
      </c>
      <c r="D77" s="192" t="s">
        <v>5154</v>
      </c>
      <c r="E77" s="16" t="s">
        <v>188</v>
      </c>
      <c r="F77" s="193">
        <v>13.251</v>
      </c>
      <c r="H77" s="31"/>
    </row>
    <row r="78" spans="2:8" s="1" customFormat="1" ht="16.9" customHeight="1">
      <c r="B78" s="31"/>
      <c r="C78" s="192" t="s">
        <v>1510</v>
      </c>
      <c r="D78" s="192" t="s">
        <v>5153</v>
      </c>
      <c r="E78" s="16" t="s">
        <v>188</v>
      </c>
      <c r="F78" s="193">
        <v>75.731</v>
      </c>
      <c r="H78" s="31"/>
    </row>
    <row r="79" spans="2:8" s="1" customFormat="1" ht="16.9" customHeight="1">
      <c r="B79" s="31"/>
      <c r="C79" s="188" t="s">
        <v>4543</v>
      </c>
      <c r="D79" s="189" t="s">
        <v>4544</v>
      </c>
      <c r="E79" s="190" t="s">
        <v>19</v>
      </c>
      <c r="F79" s="191">
        <v>132.71</v>
      </c>
      <c r="H79" s="31"/>
    </row>
    <row r="80" spans="2:8" s="1" customFormat="1" ht="16.9" customHeight="1">
      <c r="B80" s="31"/>
      <c r="C80" s="192" t="s">
        <v>19</v>
      </c>
      <c r="D80" s="192" t="s">
        <v>4788</v>
      </c>
      <c r="E80" s="16" t="s">
        <v>19</v>
      </c>
      <c r="F80" s="193">
        <v>29</v>
      </c>
      <c r="H80" s="31"/>
    </row>
    <row r="81" spans="2:8" s="1" customFormat="1" ht="16.9" customHeight="1">
      <c r="B81" s="31"/>
      <c r="C81" s="192" t="s">
        <v>19</v>
      </c>
      <c r="D81" s="192" t="s">
        <v>4789</v>
      </c>
      <c r="E81" s="16" t="s">
        <v>19</v>
      </c>
      <c r="F81" s="193">
        <v>75.75</v>
      </c>
      <c r="H81" s="31"/>
    </row>
    <row r="82" spans="2:8" s="1" customFormat="1" ht="16.9" customHeight="1">
      <c r="B82" s="31"/>
      <c r="C82" s="192" t="s">
        <v>19</v>
      </c>
      <c r="D82" s="192" t="s">
        <v>4790</v>
      </c>
      <c r="E82" s="16" t="s">
        <v>19</v>
      </c>
      <c r="F82" s="193">
        <v>12.925</v>
      </c>
      <c r="H82" s="31"/>
    </row>
    <row r="83" spans="2:8" s="1" customFormat="1" ht="16.9" customHeight="1">
      <c r="B83" s="31"/>
      <c r="C83" s="192" t="s">
        <v>19</v>
      </c>
      <c r="D83" s="192" t="s">
        <v>4791</v>
      </c>
      <c r="E83" s="16" t="s">
        <v>19</v>
      </c>
      <c r="F83" s="193">
        <v>0.728</v>
      </c>
      <c r="H83" s="31"/>
    </row>
    <row r="84" spans="2:8" s="1" customFormat="1" ht="16.9" customHeight="1">
      <c r="B84" s="31"/>
      <c r="C84" s="192" t="s">
        <v>19</v>
      </c>
      <c r="D84" s="192" t="s">
        <v>4792</v>
      </c>
      <c r="E84" s="16" t="s">
        <v>19</v>
      </c>
      <c r="F84" s="193">
        <v>12.825</v>
      </c>
      <c r="H84" s="31"/>
    </row>
    <row r="85" spans="2:8" s="1" customFormat="1" ht="16.9" customHeight="1">
      <c r="B85" s="31"/>
      <c r="C85" s="192" t="s">
        <v>19</v>
      </c>
      <c r="D85" s="192" t="s">
        <v>4793</v>
      </c>
      <c r="E85" s="16" t="s">
        <v>19</v>
      </c>
      <c r="F85" s="193">
        <v>1.482</v>
      </c>
      <c r="H85" s="31"/>
    </row>
    <row r="86" spans="2:8" s="1" customFormat="1" ht="16.9" customHeight="1">
      <c r="B86" s="31"/>
      <c r="C86" s="192" t="s">
        <v>4543</v>
      </c>
      <c r="D86" s="192" t="s">
        <v>199</v>
      </c>
      <c r="E86" s="16" t="s">
        <v>19</v>
      </c>
      <c r="F86" s="193">
        <v>132.71</v>
      </c>
      <c r="H86" s="31"/>
    </row>
    <row r="87" spans="2:8" s="1" customFormat="1" ht="16.9" customHeight="1">
      <c r="B87" s="31"/>
      <c r="C87" s="194" t="s">
        <v>5151</v>
      </c>
      <c r="H87" s="31"/>
    </row>
    <row r="88" spans="2:8" s="1" customFormat="1" ht="22.5">
      <c r="B88" s="31"/>
      <c r="C88" s="192" t="s">
        <v>1492</v>
      </c>
      <c r="D88" s="192" t="s">
        <v>5155</v>
      </c>
      <c r="E88" s="16" t="s">
        <v>188</v>
      </c>
      <c r="F88" s="193">
        <v>132.71</v>
      </c>
      <c r="H88" s="31"/>
    </row>
    <row r="89" spans="2:8" s="1" customFormat="1" ht="22.5">
      <c r="B89" s="31"/>
      <c r="C89" s="192" t="s">
        <v>964</v>
      </c>
      <c r="D89" s="192" t="s">
        <v>5156</v>
      </c>
      <c r="E89" s="16" t="s">
        <v>188</v>
      </c>
      <c r="F89" s="193">
        <v>56.979</v>
      </c>
      <c r="H89" s="31"/>
    </row>
    <row r="90" spans="2:8" s="1" customFormat="1" ht="16.9" customHeight="1">
      <c r="B90" s="31"/>
      <c r="C90" s="192" t="s">
        <v>4597</v>
      </c>
      <c r="D90" s="192" t="s">
        <v>5157</v>
      </c>
      <c r="E90" s="16" t="s">
        <v>188</v>
      </c>
      <c r="F90" s="193">
        <v>284.172</v>
      </c>
      <c r="H90" s="31"/>
    </row>
    <row r="91" spans="2:8" s="1" customFormat="1" ht="16.9" customHeight="1">
      <c r="B91" s="31"/>
      <c r="C91" s="192" t="s">
        <v>972</v>
      </c>
      <c r="D91" s="192" t="s">
        <v>5158</v>
      </c>
      <c r="E91" s="16" t="s">
        <v>202</v>
      </c>
      <c r="F91" s="193">
        <v>102.562</v>
      </c>
      <c r="H91" s="31"/>
    </row>
    <row r="92" spans="2:8" s="1" customFormat="1" ht="16.9" customHeight="1">
      <c r="B92" s="31"/>
      <c r="C92" s="192" t="s">
        <v>975</v>
      </c>
      <c r="D92" s="192" t="s">
        <v>5159</v>
      </c>
      <c r="E92" s="16" t="s">
        <v>188</v>
      </c>
      <c r="F92" s="193">
        <v>56.979</v>
      </c>
      <c r="H92" s="31"/>
    </row>
    <row r="93" spans="2:8" s="1" customFormat="1" ht="16.9" customHeight="1">
      <c r="B93" s="31"/>
      <c r="C93" s="192" t="s">
        <v>1510</v>
      </c>
      <c r="D93" s="192" t="s">
        <v>5153</v>
      </c>
      <c r="E93" s="16" t="s">
        <v>188</v>
      </c>
      <c r="F93" s="193">
        <v>75.731</v>
      </c>
      <c r="H93" s="31"/>
    </row>
    <row r="94" spans="2:8" s="1" customFormat="1" ht="16.9" customHeight="1">
      <c r="B94" s="31"/>
      <c r="C94" s="188" t="s">
        <v>4549</v>
      </c>
      <c r="D94" s="189" t="s">
        <v>4550</v>
      </c>
      <c r="E94" s="190" t="s">
        <v>19</v>
      </c>
      <c r="F94" s="191">
        <v>75.731</v>
      </c>
      <c r="H94" s="31"/>
    </row>
    <row r="95" spans="2:8" s="1" customFormat="1" ht="16.9" customHeight="1">
      <c r="B95" s="31"/>
      <c r="C95" s="192" t="s">
        <v>19</v>
      </c>
      <c r="D95" s="192" t="s">
        <v>4803</v>
      </c>
      <c r="E95" s="16" t="s">
        <v>19</v>
      </c>
      <c r="F95" s="193">
        <v>75.731</v>
      </c>
      <c r="H95" s="31"/>
    </row>
    <row r="96" spans="2:8" s="1" customFormat="1" ht="16.9" customHeight="1">
      <c r="B96" s="31"/>
      <c r="C96" s="192" t="s">
        <v>4549</v>
      </c>
      <c r="D96" s="192" t="s">
        <v>199</v>
      </c>
      <c r="E96" s="16" t="s">
        <v>19</v>
      </c>
      <c r="F96" s="193">
        <v>75.731</v>
      </c>
      <c r="H96" s="31"/>
    </row>
    <row r="97" spans="2:8" s="1" customFormat="1" ht="16.9" customHeight="1">
      <c r="B97" s="31"/>
      <c r="C97" s="194" t="s">
        <v>5151</v>
      </c>
      <c r="H97" s="31"/>
    </row>
    <row r="98" spans="2:8" s="1" customFormat="1" ht="16.9" customHeight="1">
      <c r="B98" s="31"/>
      <c r="C98" s="192" t="s">
        <v>1510</v>
      </c>
      <c r="D98" s="192" t="s">
        <v>5153</v>
      </c>
      <c r="E98" s="16" t="s">
        <v>188</v>
      </c>
      <c r="F98" s="193">
        <v>75.731</v>
      </c>
      <c r="H98" s="31"/>
    </row>
    <row r="99" spans="2:8" s="1" customFormat="1" ht="16.9" customHeight="1">
      <c r="B99" s="31"/>
      <c r="C99" s="192" t="s">
        <v>4589</v>
      </c>
      <c r="D99" s="192" t="s">
        <v>5161</v>
      </c>
      <c r="E99" s="16" t="s">
        <v>188</v>
      </c>
      <c r="F99" s="193">
        <v>151.462</v>
      </c>
      <c r="H99" s="31"/>
    </row>
    <row r="100" spans="2:8" s="1" customFormat="1" ht="22.5">
      <c r="B100" s="31"/>
      <c r="C100" s="192" t="s">
        <v>964</v>
      </c>
      <c r="D100" s="192" t="s">
        <v>5156</v>
      </c>
      <c r="E100" s="16" t="s">
        <v>188</v>
      </c>
      <c r="F100" s="193">
        <v>56.979</v>
      </c>
      <c r="H100" s="31"/>
    </row>
    <row r="101" spans="2:8" s="1" customFormat="1" ht="16.9" customHeight="1">
      <c r="B101" s="31"/>
      <c r="C101" s="192" t="s">
        <v>4597</v>
      </c>
      <c r="D101" s="192" t="s">
        <v>5157</v>
      </c>
      <c r="E101" s="16" t="s">
        <v>188</v>
      </c>
      <c r="F101" s="193">
        <v>284.172</v>
      </c>
      <c r="H101" s="31"/>
    </row>
    <row r="102" spans="2:8" s="1" customFormat="1" ht="16.9" customHeight="1">
      <c r="B102" s="31"/>
      <c r="C102" s="192" t="s">
        <v>972</v>
      </c>
      <c r="D102" s="192" t="s">
        <v>5158</v>
      </c>
      <c r="E102" s="16" t="s">
        <v>202</v>
      </c>
      <c r="F102" s="193">
        <v>102.562</v>
      </c>
      <c r="H102" s="31"/>
    </row>
    <row r="103" spans="2:8" s="1" customFormat="1" ht="16.9" customHeight="1">
      <c r="B103" s="31"/>
      <c r="C103" s="192" t="s">
        <v>975</v>
      </c>
      <c r="D103" s="192" t="s">
        <v>5159</v>
      </c>
      <c r="E103" s="16" t="s">
        <v>188</v>
      </c>
      <c r="F103" s="193">
        <v>56.979</v>
      </c>
      <c r="H103" s="31"/>
    </row>
    <row r="104" spans="2:8" s="1" customFormat="1" ht="26.45" customHeight="1">
      <c r="B104" s="31"/>
      <c r="C104" s="187" t="s">
        <v>5163</v>
      </c>
      <c r="D104" s="187" t="s">
        <v>146</v>
      </c>
      <c r="H104" s="31"/>
    </row>
    <row r="105" spans="2:8" s="1" customFormat="1" ht="16.9" customHeight="1">
      <c r="B105" s="31"/>
      <c r="C105" s="188" t="s">
        <v>4537</v>
      </c>
      <c r="D105" s="189" t="s">
        <v>4538</v>
      </c>
      <c r="E105" s="190" t="s">
        <v>19</v>
      </c>
      <c r="F105" s="191">
        <v>26.95</v>
      </c>
      <c r="H105" s="31"/>
    </row>
    <row r="106" spans="2:8" s="1" customFormat="1" ht="16.9" customHeight="1">
      <c r="B106" s="31"/>
      <c r="C106" s="192" t="s">
        <v>19</v>
      </c>
      <c r="D106" s="192" t="s">
        <v>4891</v>
      </c>
      <c r="E106" s="16" t="s">
        <v>19</v>
      </c>
      <c r="F106" s="193">
        <v>26.95</v>
      </c>
      <c r="H106" s="31"/>
    </row>
    <row r="107" spans="2:8" s="1" customFormat="1" ht="16.9" customHeight="1">
      <c r="B107" s="31"/>
      <c r="C107" s="192" t="s">
        <v>4537</v>
      </c>
      <c r="D107" s="192" t="s">
        <v>199</v>
      </c>
      <c r="E107" s="16" t="s">
        <v>19</v>
      </c>
      <c r="F107" s="193">
        <v>26.95</v>
      </c>
      <c r="H107" s="31"/>
    </row>
    <row r="108" spans="2:8" s="1" customFormat="1" ht="16.9" customHeight="1">
      <c r="B108" s="31"/>
      <c r="C108" s="194" t="s">
        <v>5151</v>
      </c>
      <c r="H108" s="31"/>
    </row>
    <row r="109" spans="2:8" s="1" customFormat="1" ht="16.9" customHeight="1">
      <c r="B109" s="31"/>
      <c r="C109" s="192" t="s">
        <v>1514</v>
      </c>
      <c r="D109" s="192" t="s">
        <v>5152</v>
      </c>
      <c r="E109" s="16" t="s">
        <v>188</v>
      </c>
      <c r="F109" s="193">
        <v>26.95</v>
      </c>
      <c r="H109" s="31"/>
    </row>
    <row r="110" spans="2:8" s="1" customFormat="1" ht="16.9" customHeight="1">
      <c r="B110" s="31"/>
      <c r="C110" s="192" t="s">
        <v>1510</v>
      </c>
      <c r="D110" s="192" t="s">
        <v>5153</v>
      </c>
      <c r="E110" s="16" t="s">
        <v>188</v>
      </c>
      <c r="F110" s="193">
        <v>197.452</v>
      </c>
      <c r="H110" s="31"/>
    </row>
    <row r="111" spans="2:8" s="1" customFormat="1" ht="16.9" customHeight="1">
      <c r="B111" s="31"/>
      <c r="C111" s="188" t="s">
        <v>4540</v>
      </c>
      <c r="D111" s="189" t="s">
        <v>4541</v>
      </c>
      <c r="E111" s="190" t="s">
        <v>19</v>
      </c>
      <c r="F111" s="191">
        <v>13.475</v>
      </c>
      <c r="H111" s="31"/>
    </row>
    <row r="112" spans="2:8" s="1" customFormat="1" ht="16.9" customHeight="1">
      <c r="B112" s="31"/>
      <c r="C112" s="192" t="s">
        <v>19</v>
      </c>
      <c r="D112" s="192" t="s">
        <v>4900</v>
      </c>
      <c r="E112" s="16" t="s">
        <v>19</v>
      </c>
      <c r="F112" s="193">
        <v>13.475</v>
      </c>
      <c r="H112" s="31"/>
    </row>
    <row r="113" spans="2:8" s="1" customFormat="1" ht="16.9" customHeight="1">
      <c r="B113" s="31"/>
      <c r="C113" s="192" t="s">
        <v>4540</v>
      </c>
      <c r="D113" s="192" t="s">
        <v>199</v>
      </c>
      <c r="E113" s="16" t="s">
        <v>19</v>
      </c>
      <c r="F113" s="193">
        <v>13.475</v>
      </c>
      <c r="H113" s="31"/>
    </row>
    <row r="114" spans="2:8" s="1" customFormat="1" ht="16.9" customHeight="1">
      <c r="B114" s="31"/>
      <c r="C114" s="194" t="s">
        <v>5151</v>
      </c>
      <c r="H114" s="31"/>
    </row>
    <row r="115" spans="2:8" s="1" customFormat="1" ht="16.9" customHeight="1">
      <c r="B115" s="31"/>
      <c r="C115" s="192" t="s">
        <v>1528</v>
      </c>
      <c r="D115" s="192" t="s">
        <v>5154</v>
      </c>
      <c r="E115" s="16" t="s">
        <v>188</v>
      </c>
      <c r="F115" s="193">
        <v>13.475</v>
      </c>
      <c r="H115" s="31"/>
    </row>
    <row r="116" spans="2:8" s="1" customFormat="1" ht="16.9" customHeight="1">
      <c r="B116" s="31"/>
      <c r="C116" s="192" t="s">
        <v>1510</v>
      </c>
      <c r="D116" s="192" t="s">
        <v>5153</v>
      </c>
      <c r="E116" s="16" t="s">
        <v>188</v>
      </c>
      <c r="F116" s="193">
        <v>197.452</v>
      </c>
      <c r="H116" s="31"/>
    </row>
    <row r="117" spans="2:8" s="1" customFormat="1" ht="16.9" customHeight="1">
      <c r="B117" s="31"/>
      <c r="C117" s="188" t="s">
        <v>4543</v>
      </c>
      <c r="D117" s="189" t="s">
        <v>4544</v>
      </c>
      <c r="E117" s="190" t="s">
        <v>19</v>
      </c>
      <c r="F117" s="191">
        <v>237.877</v>
      </c>
      <c r="H117" s="31"/>
    </row>
    <row r="118" spans="2:8" s="1" customFormat="1" ht="16.9" customHeight="1">
      <c r="B118" s="31"/>
      <c r="C118" s="192" t="s">
        <v>19</v>
      </c>
      <c r="D118" s="192" t="s">
        <v>4877</v>
      </c>
      <c r="E118" s="16" t="s">
        <v>19</v>
      </c>
      <c r="F118" s="193">
        <v>23.635</v>
      </c>
      <c r="H118" s="31"/>
    </row>
    <row r="119" spans="2:8" s="1" customFormat="1" ht="16.9" customHeight="1">
      <c r="B119" s="31"/>
      <c r="C119" s="192" t="s">
        <v>19</v>
      </c>
      <c r="D119" s="192" t="s">
        <v>4878</v>
      </c>
      <c r="E119" s="16" t="s">
        <v>19</v>
      </c>
      <c r="F119" s="193">
        <v>88.736</v>
      </c>
      <c r="H119" s="31"/>
    </row>
    <row r="120" spans="2:8" s="1" customFormat="1" ht="16.9" customHeight="1">
      <c r="B120" s="31"/>
      <c r="C120" s="192" t="s">
        <v>19</v>
      </c>
      <c r="D120" s="192" t="s">
        <v>4879</v>
      </c>
      <c r="E120" s="16" t="s">
        <v>19</v>
      </c>
      <c r="F120" s="193">
        <v>8.75</v>
      </c>
      <c r="H120" s="31"/>
    </row>
    <row r="121" spans="2:8" s="1" customFormat="1" ht="16.9" customHeight="1">
      <c r="B121" s="31"/>
      <c r="C121" s="192" t="s">
        <v>19</v>
      </c>
      <c r="D121" s="192" t="s">
        <v>4880</v>
      </c>
      <c r="E121" s="16" t="s">
        <v>19</v>
      </c>
      <c r="F121" s="193">
        <v>53.246</v>
      </c>
      <c r="H121" s="31"/>
    </row>
    <row r="122" spans="2:8" s="1" customFormat="1" ht="16.9" customHeight="1">
      <c r="B122" s="31"/>
      <c r="C122" s="192" t="s">
        <v>19</v>
      </c>
      <c r="D122" s="192" t="s">
        <v>4881</v>
      </c>
      <c r="E122" s="16" t="s">
        <v>19</v>
      </c>
      <c r="F122" s="193">
        <v>44.25</v>
      </c>
      <c r="H122" s="31"/>
    </row>
    <row r="123" spans="2:8" s="1" customFormat="1" ht="16.9" customHeight="1">
      <c r="B123" s="31"/>
      <c r="C123" s="192" t="s">
        <v>19</v>
      </c>
      <c r="D123" s="192" t="s">
        <v>4882</v>
      </c>
      <c r="E123" s="16" t="s">
        <v>19</v>
      </c>
      <c r="F123" s="193">
        <v>13.26</v>
      </c>
      <c r="H123" s="31"/>
    </row>
    <row r="124" spans="2:8" s="1" customFormat="1" ht="16.9" customHeight="1">
      <c r="B124" s="31"/>
      <c r="C124" s="192" t="s">
        <v>19</v>
      </c>
      <c r="D124" s="192" t="s">
        <v>222</v>
      </c>
      <c r="E124" s="16" t="s">
        <v>19</v>
      </c>
      <c r="F124" s="193">
        <v>6</v>
      </c>
      <c r="H124" s="31"/>
    </row>
    <row r="125" spans="2:8" s="1" customFormat="1" ht="16.9" customHeight="1">
      <c r="B125" s="31"/>
      <c r="C125" s="192" t="s">
        <v>4543</v>
      </c>
      <c r="D125" s="192" t="s">
        <v>199</v>
      </c>
      <c r="E125" s="16" t="s">
        <v>19</v>
      </c>
      <c r="F125" s="193">
        <v>237.877</v>
      </c>
      <c r="H125" s="31"/>
    </row>
    <row r="126" spans="2:8" s="1" customFormat="1" ht="16.9" customHeight="1">
      <c r="B126" s="31"/>
      <c r="C126" s="194" t="s">
        <v>5151</v>
      </c>
      <c r="H126" s="31"/>
    </row>
    <row r="127" spans="2:8" s="1" customFormat="1" ht="22.5">
      <c r="B127" s="31"/>
      <c r="C127" s="192" t="s">
        <v>1492</v>
      </c>
      <c r="D127" s="192" t="s">
        <v>5155</v>
      </c>
      <c r="E127" s="16" t="s">
        <v>188</v>
      </c>
      <c r="F127" s="193">
        <v>237.877</v>
      </c>
      <c r="H127" s="31"/>
    </row>
    <row r="128" spans="2:8" s="1" customFormat="1" ht="22.5">
      <c r="B128" s="31"/>
      <c r="C128" s="192" t="s">
        <v>964</v>
      </c>
      <c r="D128" s="192" t="s">
        <v>5156</v>
      </c>
      <c r="E128" s="16" t="s">
        <v>188</v>
      </c>
      <c r="F128" s="193">
        <v>40.425</v>
      </c>
      <c r="H128" s="31"/>
    </row>
    <row r="129" spans="2:8" s="1" customFormat="1" ht="16.9" customHeight="1">
      <c r="B129" s="31"/>
      <c r="C129" s="192" t="s">
        <v>4597</v>
      </c>
      <c r="D129" s="192" t="s">
        <v>5157</v>
      </c>
      <c r="E129" s="16" t="s">
        <v>188</v>
      </c>
      <c r="F129" s="193">
        <v>632.781</v>
      </c>
      <c r="H129" s="31"/>
    </row>
    <row r="130" spans="2:8" s="1" customFormat="1" ht="16.9" customHeight="1">
      <c r="B130" s="31"/>
      <c r="C130" s="192" t="s">
        <v>972</v>
      </c>
      <c r="D130" s="192" t="s">
        <v>5158</v>
      </c>
      <c r="E130" s="16" t="s">
        <v>202</v>
      </c>
      <c r="F130" s="193">
        <v>72.765</v>
      </c>
      <c r="H130" s="31"/>
    </row>
    <row r="131" spans="2:8" s="1" customFormat="1" ht="16.9" customHeight="1">
      <c r="B131" s="31"/>
      <c r="C131" s="192" t="s">
        <v>975</v>
      </c>
      <c r="D131" s="192" t="s">
        <v>5159</v>
      </c>
      <c r="E131" s="16" t="s">
        <v>188</v>
      </c>
      <c r="F131" s="193">
        <v>40.425</v>
      </c>
      <c r="H131" s="31"/>
    </row>
    <row r="132" spans="2:8" s="1" customFormat="1" ht="16.9" customHeight="1">
      <c r="B132" s="31"/>
      <c r="C132" s="192" t="s">
        <v>1510</v>
      </c>
      <c r="D132" s="192" t="s">
        <v>5153</v>
      </c>
      <c r="E132" s="16" t="s">
        <v>188</v>
      </c>
      <c r="F132" s="193">
        <v>197.452</v>
      </c>
      <c r="H132" s="31"/>
    </row>
    <row r="133" spans="2:8" s="1" customFormat="1" ht="16.9" customHeight="1">
      <c r="B133" s="31"/>
      <c r="C133" s="188" t="s">
        <v>4549</v>
      </c>
      <c r="D133" s="189" t="s">
        <v>4550</v>
      </c>
      <c r="E133" s="190" t="s">
        <v>19</v>
      </c>
      <c r="F133" s="191">
        <v>197.452</v>
      </c>
      <c r="H133" s="31"/>
    </row>
    <row r="134" spans="2:8" s="1" customFormat="1" ht="16.9" customHeight="1">
      <c r="B134" s="31"/>
      <c r="C134" s="192" t="s">
        <v>19</v>
      </c>
      <c r="D134" s="192" t="s">
        <v>4889</v>
      </c>
      <c r="E134" s="16" t="s">
        <v>19</v>
      </c>
      <c r="F134" s="193">
        <v>197.452</v>
      </c>
      <c r="H134" s="31"/>
    </row>
    <row r="135" spans="2:8" s="1" customFormat="1" ht="16.9" customHeight="1">
      <c r="B135" s="31"/>
      <c r="C135" s="192" t="s">
        <v>4549</v>
      </c>
      <c r="D135" s="192" t="s">
        <v>199</v>
      </c>
      <c r="E135" s="16" t="s">
        <v>19</v>
      </c>
      <c r="F135" s="193">
        <v>197.452</v>
      </c>
      <c r="H135" s="31"/>
    </row>
    <row r="136" spans="2:8" s="1" customFormat="1" ht="16.9" customHeight="1">
      <c r="B136" s="31"/>
      <c r="C136" s="194" t="s">
        <v>5151</v>
      </c>
      <c r="H136" s="31"/>
    </row>
    <row r="137" spans="2:8" s="1" customFormat="1" ht="16.9" customHeight="1">
      <c r="B137" s="31"/>
      <c r="C137" s="192" t="s">
        <v>1510</v>
      </c>
      <c r="D137" s="192" t="s">
        <v>5153</v>
      </c>
      <c r="E137" s="16" t="s">
        <v>188</v>
      </c>
      <c r="F137" s="193">
        <v>197.452</v>
      </c>
      <c r="H137" s="31"/>
    </row>
    <row r="138" spans="2:8" s="1" customFormat="1" ht="16.9" customHeight="1">
      <c r="B138" s="31"/>
      <c r="C138" s="192" t="s">
        <v>4589</v>
      </c>
      <c r="D138" s="192" t="s">
        <v>5161</v>
      </c>
      <c r="E138" s="16" t="s">
        <v>188</v>
      </c>
      <c r="F138" s="193">
        <v>394.904</v>
      </c>
      <c r="H138" s="31"/>
    </row>
    <row r="139" spans="2:8" s="1" customFormat="1" ht="22.5">
      <c r="B139" s="31"/>
      <c r="C139" s="192" t="s">
        <v>964</v>
      </c>
      <c r="D139" s="192" t="s">
        <v>5156</v>
      </c>
      <c r="E139" s="16" t="s">
        <v>188</v>
      </c>
      <c r="F139" s="193">
        <v>40.425</v>
      </c>
      <c r="H139" s="31"/>
    </row>
    <row r="140" spans="2:8" s="1" customFormat="1" ht="16.9" customHeight="1">
      <c r="B140" s="31"/>
      <c r="C140" s="192" t="s">
        <v>4597</v>
      </c>
      <c r="D140" s="192" t="s">
        <v>5157</v>
      </c>
      <c r="E140" s="16" t="s">
        <v>188</v>
      </c>
      <c r="F140" s="193">
        <v>632.781</v>
      </c>
      <c r="H140" s="31"/>
    </row>
    <row r="141" spans="2:8" s="1" customFormat="1" ht="16.9" customHeight="1">
      <c r="B141" s="31"/>
      <c r="C141" s="192" t="s">
        <v>972</v>
      </c>
      <c r="D141" s="192" t="s">
        <v>5158</v>
      </c>
      <c r="E141" s="16" t="s">
        <v>202</v>
      </c>
      <c r="F141" s="193">
        <v>72.765</v>
      </c>
      <c r="H141" s="31"/>
    </row>
    <row r="142" spans="2:8" s="1" customFormat="1" ht="16.9" customHeight="1">
      <c r="B142" s="31"/>
      <c r="C142" s="192" t="s">
        <v>975</v>
      </c>
      <c r="D142" s="192" t="s">
        <v>5159</v>
      </c>
      <c r="E142" s="16" t="s">
        <v>188</v>
      </c>
      <c r="F142" s="193">
        <v>40.425</v>
      </c>
      <c r="H142" s="31"/>
    </row>
    <row r="143" spans="2:8" s="1" customFormat="1" ht="7.35" customHeight="1">
      <c r="B143" s="40"/>
      <c r="C143" s="41"/>
      <c r="D143" s="41"/>
      <c r="E143" s="41"/>
      <c r="F143" s="41"/>
      <c r="G143" s="41"/>
      <c r="H143" s="31"/>
    </row>
    <row r="144" s="1" customFormat="1" ht="11.25"/>
  </sheetData>
  <sheetProtection algorithmName="SHA-512" hashValue="1OHlacPEXnDkGgipgJkSGA7RKLUbzC6r350XkuKpJpB3SHu7vkMg9Uaj4Uzt6J4GzBU7eCV2y2/YFuAyUR/EAg==" saltValue="FhdF+iQlrqJCkTme+87uqywOLdgLoQhcHKO73ncTRHlO+svFsRh8bl4FqPmLsp7DeNTFEJFezhbKbwxSx2l9iQ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 scale="81" r:id="rId2"/>
  <headerFooter>
    <oddFooter>&amp;CStrana &amp;P z &amp;N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95" customWidth="1"/>
    <col min="2" max="2" width="1.7109375" style="195" customWidth="1"/>
    <col min="3" max="4" width="5.00390625" style="195" customWidth="1"/>
    <col min="5" max="5" width="11.7109375" style="195" customWidth="1"/>
    <col min="6" max="6" width="9.140625" style="195" customWidth="1"/>
    <col min="7" max="7" width="5.00390625" style="195" customWidth="1"/>
    <col min="8" max="8" width="77.8515625" style="195" customWidth="1"/>
    <col min="9" max="10" width="20.00390625" style="195" customWidth="1"/>
    <col min="11" max="11" width="1.7109375" style="195" customWidth="1"/>
  </cols>
  <sheetData>
    <row r="1" ht="37.5" customHeight="1"/>
    <row r="2" spans="2:11" ht="7.5" customHeight="1">
      <c r="B2" s="196"/>
      <c r="C2" s="197"/>
      <c r="D2" s="197"/>
      <c r="E2" s="197"/>
      <c r="F2" s="197"/>
      <c r="G2" s="197"/>
      <c r="H2" s="197"/>
      <c r="I2" s="197"/>
      <c r="J2" s="197"/>
      <c r="K2" s="198"/>
    </row>
    <row r="3" spans="2:11" s="14" customFormat="1" ht="45" customHeight="1">
      <c r="B3" s="199"/>
      <c r="C3" s="321" t="s">
        <v>5164</v>
      </c>
      <c r="D3" s="321"/>
      <c r="E3" s="321"/>
      <c r="F3" s="321"/>
      <c r="G3" s="321"/>
      <c r="H3" s="321"/>
      <c r="I3" s="321"/>
      <c r="J3" s="321"/>
      <c r="K3" s="200"/>
    </row>
    <row r="4" spans="2:11" ht="25.5" customHeight="1">
      <c r="B4" s="201"/>
      <c r="C4" s="326" t="s">
        <v>5165</v>
      </c>
      <c r="D4" s="326"/>
      <c r="E4" s="326"/>
      <c r="F4" s="326"/>
      <c r="G4" s="326"/>
      <c r="H4" s="326"/>
      <c r="I4" s="326"/>
      <c r="J4" s="326"/>
      <c r="K4" s="202"/>
    </row>
    <row r="5" spans="2:11" ht="5.25" customHeight="1">
      <c r="B5" s="201"/>
      <c r="C5" s="203"/>
      <c r="D5" s="203"/>
      <c r="E5" s="203"/>
      <c r="F5" s="203"/>
      <c r="G5" s="203"/>
      <c r="H5" s="203"/>
      <c r="I5" s="203"/>
      <c r="J5" s="203"/>
      <c r="K5" s="202"/>
    </row>
    <row r="6" spans="2:11" ht="15" customHeight="1">
      <c r="B6" s="201"/>
      <c r="C6" s="325" t="s">
        <v>5166</v>
      </c>
      <c r="D6" s="325"/>
      <c r="E6" s="325"/>
      <c r="F6" s="325"/>
      <c r="G6" s="325"/>
      <c r="H6" s="325"/>
      <c r="I6" s="325"/>
      <c r="J6" s="325"/>
      <c r="K6" s="202"/>
    </row>
    <row r="7" spans="2:11" ht="15" customHeight="1">
      <c r="B7" s="205"/>
      <c r="C7" s="325" t="s">
        <v>5167</v>
      </c>
      <c r="D7" s="325"/>
      <c r="E7" s="325"/>
      <c r="F7" s="325"/>
      <c r="G7" s="325"/>
      <c r="H7" s="325"/>
      <c r="I7" s="325"/>
      <c r="J7" s="325"/>
      <c r="K7" s="202"/>
    </row>
    <row r="8" spans="2:11" ht="12.75" customHeight="1">
      <c r="B8" s="205"/>
      <c r="C8" s="204"/>
      <c r="D8" s="204"/>
      <c r="E8" s="204"/>
      <c r="F8" s="204"/>
      <c r="G8" s="204"/>
      <c r="H8" s="204"/>
      <c r="I8" s="204"/>
      <c r="J8" s="204"/>
      <c r="K8" s="202"/>
    </row>
    <row r="9" spans="2:11" ht="15" customHeight="1">
      <c r="B9" s="205"/>
      <c r="C9" s="325" t="s">
        <v>5168</v>
      </c>
      <c r="D9" s="325"/>
      <c r="E9" s="325"/>
      <c r="F9" s="325"/>
      <c r="G9" s="325"/>
      <c r="H9" s="325"/>
      <c r="I9" s="325"/>
      <c r="J9" s="325"/>
      <c r="K9" s="202"/>
    </row>
    <row r="10" spans="2:11" ht="15" customHeight="1">
      <c r="B10" s="205"/>
      <c r="C10" s="204"/>
      <c r="D10" s="325" t="s">
        <v>5169</v>
      </c>
      <c r="E10" s="325"/>
      <c r="F10" s="325"/>
      <c r="G10" s="325"/>
      <c r="H10" s="325"/>
      <c r="I10" s="325"/>
      <c r="J10" s="325"/>
      <c r="K10" s="202"/>
    </row>
    <row r="11" spans="2:11" ht="15" customHeight="1">
      <c r="B11" s="205"/>
      <c r="C11" s="206"/>
      <c r="D11" s="325" t="s">
        <v>5170</v>
      </c>
      <c r="E11" s="325"/>
      <c r="F11" s="325"/>
      <c r="G11" s="325"/>
      <c r="H11" s="325"/>
      <c r="I11" s="325"/>
      <c r="J11" s="325"/>
      <c r="K11" s="202"/>
    </row>
    <row r="12" spans="2:11" ht="15" customHeight="1">
      <c r="B12" s="205"/>
      <c r="C12" s="206"/>
      <c r="D12" s="204"/>
      <c r="E12" s="204"/>
      <c r="F12" s="204"/>
      <c r="G12" s="204"/>
      <c r="H12" s="204"/>
      <c r="I12" s="204"/>
      <c r="J12" s="204"/>
      <c r="K12" s="202"/>
    </row>
    <row r="13" spans="2:11" ht="15" customHeight="1">
      <c r="B13" s="205"/>
      <c r="C13" s="206"/>
      <c r="D13" s="207" t="s">
        <v>5171</v>
      </c>
      <c r="E13" s="204"/>
      <c r="F13" s="204"/>
      <c r="G13" s="204"/>
      <c r="H13" s="204"/>
      <c r="I13" s="204"/>
      <c r="J13" s="204"/>
      <c r="K13" s="202"/>
    </row>
    <row r="14" spans="2:11" ht="12.75" customHeight="1">
      <c r="B14" s="205"/>
      <c r="C14" s="206"/>
      <c r="D14" s="206"/>
      <c r="E14" s="206"/>
      <c r="F14" s="206"/>
      <c r="G14" s="206"/>
      <c r="H14" s="206"/>
      <c r="I14" s="206"/>
      <c r="J14" s="206"/>
      <c r="K14" s="202"/>
    </row>
    <row r="15" spans="2:11" ht="15" customHeight="1">
      <c r="B15" s="205"/>
      <c r="C15" s="206"/>
      <c r="D15" s="325" t="s">
        <v>5172</v>
      </c>
      <c r="E15" s="325"/>
      <c r="F15" s="325"/>
      <c r="G15" s="325"/>
      <c r="H15" s="325"/>
      <c r="I15" s="325"/>
      <c r="J15" s="325"/>
      <c r="K15" s="202"/>
    </row>
    <row r="16" spans="2:11" ht="15" customHeight="1">
      <c r="B16" s="205"/>
      <c r="C16" s="206"/>
      <c r="D16" s="325" t="s">
        <v>5173</v>
      </c>
      <c r="E16" s="325"/>
      <c r="F16" s="325"/>
      <c r="G16" s="325"/>
      <c r="H16" s="325"/>
      <c r="I16" s="325"/>
      <c r="J16" s="325"/>
      <c r="K16" s="202"/>
    </row>
    <row r="17" spans="2:11" ht="15" customHeight="1">
      <c r="B17" s="205"/>
      <c r="C17" s="206"/>
      <c r="D17" s="325" t="s">
        <v>5174</v>
      </c>
      <c r="E17" s="325"/>
      <c r="F17" s="325"/>
      <c r="G17" s="325"/>
      <c r="H17" s="325"/>
      <c r="I17" s="325"/>
      <c r="J17" s="325"/>
      <c r="K17" s="202"/>
    </row>
    <row r="18" spans="2:11" ht="15" customHeight="1">
      <c r="B18" s="205"/>
      <c r="C18" s="206"/>
      <c r="D18" s="206"/>
      <c r="E18" s="208" t="s">
        <v>76</v>
      </c>
      <c r="F18" s="325" t="s">
        <v>5175</v>
      </c>
      <c r="G18" s="325"/>
      <c r="H18" s="325"/>
      <c r="I18" s="325"/>
      <c r="J18" s="325"/>
      <c r="K18" s="202"/>
    </row>
    <row r="19" spans="2:11" ht="15" customHeight="1">
      <c r="B19" s="205"/>
      <c r="C19" s="206"/>
      <c r="D19" s="206"/>
      <c r="E19" s="208" t="s">
        <v>5176</v>
      </c>
      <c r="F19" s="325" t="s">
        <v>5177</v>
      </c>
      <c r="G19" s="325"/>
      <c r="H19" s="325"/>
      <c r="I19" s="325"/>
      <c r="J19" s="325"/>
      <c r="K19" s="202"/>
    </row>
    <row r="20" spans="2:11" ht="15" customHeight="1">
      <c r="B20" s="205"/>
      <c r="C20" s="206"/>
      <c r="D20" s="206"/>
      <c r="E20" s="208" t="s">
        <v>5178</v>
      </c>
      <c r="F20" s="325" t="s">
        <v>5179</v>
      </c>
      <c r="G20" s="325"/>
      <c r="H20" s="325"/>
      <c r="I20" s="325"/>
      <c r="J20" s="325"/>
      <c r="K20" s="202"/>
    </row>
    <row r="21" spans="2:11" ht="15" customHeight="1">
      <c r="B21" s="205"/>
      <c r="C21" s="206"/>
      <c r="D21" s="206"/>
      <c r="E21" s="208" t="s">
        <v>5180</v>
      </c>
      <c r="F21" s="325" t="s">
        <v>5181</v>
      </c>
      <c r="G21" s="325"/>
      <c r="H21" s="325"/>
      <c r="I21" s="325"/>
      <c r="J21" s="325"/>
      <c r="K21" s="202"/>
    </row>
    <row r="22" spans="2:11" ht="15" customHeight="1">
      <c r="B22" s="205"/>
      <c r="C22" s="206"/>
      <c r="D22" s="206"/>
      <c r="E22" s="208" t="s">
        <v>5182</v>
      </c>
      <c r="F22" s="325" t="s">
        <v>2174</v>
      </c>
      <c r="G22" s="325"/>
      <c r="H22" s="325"/>
      <c r="I22" s="325"/>
      <c r="J22" s="325"/>
      <c r="K22" s="202"/>
    </row>
    <row r="23" spans="2:11" ht="15" customHeight="1">
      <c r="B23" s="205"/>
      <c r="C23" s="206"/>
      <c r="D23" s="206"/>
      <c r="E23" s="208" t="s">
        <v>83</v>
      </c>
      <c r="F23" s="325" t="s">
        <v>5183</v>
      </c>
      <c r="G23" s="325"/>
      <c r="H23" s="325"/>
      <c r="I23" s="325"/>
      <c r="J23" s="325"/>
      <c r="K23" s="202"/>
    </row>
    <row r="24" spans="2:11" ht="12.75" customHeight="1">
      <c r="B24" s="205"/>
      <c r="C24" s="206"/>
      <c r="D24" s="206"/>
      <c r="E24" s="206"/>
      <c r="F24" s="206"/>
      <c r="G24" s="206"/>
      <c r="H24" s="206"/>
      <c r="I24" s="206"/>
      <c r="J24" s="206"/>
      <c r="K24" s="202"/>
    </row>
    <row r="25" spans="2:11" ht="15" customHeight="1">
      <c r="B25" s="205"/>
      <c r="C25" s="325" t="s">
        <v>5184</v>
      </c>
      <c r="D25" s="325"/>
      <c r="E25" s="325"/>
      <c r="F25" s="325"/>
      <c r="G25" s="325"/>
      <c r="H25" s="325"/>
      <c r="I25" s="325"/>
      <c r="J25" s="325"/>
      <c r="K25" s="202"/>
    </row>
    <row r="26" spans="2:11" ht="15" customHeight="1">
      <c r="B26" s="205"/>
      <c r="C26" s="325" t="s">
        <v>5185</v>
      </c>
      <c r="D26" s="325"/>
      <c r="E26" s="325"/>
      <c r="F26" s="325"/>
      <c r="G26" s="325"/>
      <c r="H26" s="325"/>
      <c r="I26" s="325"/>
      <c r="J26" s="325"/>
      <c r="K26" s="202"/>
    </row>
    <row r="27" spans="2:11" ht="15" customHeight="1">
      <c r="B27" s="205"/>
      <c r="C27" s="204"/>
      <c r="D27" s="325" t="s">
        <v>5186</v>
      </c>
      <c r="E27" s="325"/>
      <c r="F27" s="325"/>
      <c r="G27" s="325"/>
      <c r="H27" s="325"/>
      <c r="I27" s="325"/>
      <c r="J27" s="325"/>
      <c r="K27" s="202"/>
    </row>
    <row r="28" spans="2:11" ht="15" customHeight="1">
      <c r="B28" s="205"/>
      <c r="C28" s="206"/>
      <c r="D28" s="325" t="s">
        <v>5187</v>
      </c>
      <c r="E28" s="325"/>
      <c r="F28" s="325"/>
      <c r="G28" s="325"/>
      <c r="H28" s="325"/>
      <c r="I28" s="325"/>
      <c r="J28" s="325"/>
      <c r="K28" s="202"/>
    </row>
    <row r="29" spans="2:11" ht="12.75" customHeight="1">
      <c r="B29" s="205"/>
      <c r="C29" s="206"/>
      <c r="D29" s="206"/>
      <c r="E29" s="206"/>
      <c r="F29" s="206"/>
      <c r="G29" s="206"/>
      <c r="H29" s="206"/>
      <c r="I29" s="206"/>
      <c r="J29" s="206"/>
      <c r="K29" s="202"/>
    </row>
    <row r="30" spans="2:11" ht="15" customHeight="1">
      <c r="B30" s="205"/>
      <c r="C30" s="206"/>
      <c r="D30" s="325" t="s">
        <v>5188</v>
      </c>
      <c r="E30" s="325"/>
      <c r="F30" s="325"/>
      <c r="G30" s="325"/>
      <c r="H30" s="325"/>
      <c r="I30" s="325"/>
      <c r="J30" s="325"/>
      <c r="K30" s="202"/>
    </row>
    <row r="31" spans="2:11" ht="15" customHeight="1">
      <c r="B31" s="205"/>
      <c r="C31" s="206"/>
      <c r="D31" s="325" t="s">
        <v>5189</v>
      </c>
      <c r="E31" s="325"/>
      <c r="F31" s="325"/>
      <c r="G31" s="325"/>
      <c r="H31" s="325"/>
      <c r="I31" s="325"/>
      <c r="J31" s="325"/>
      <c r="K31" s="202"/>
    </row>
    <row r="32" spans="2:11" ht="12.75" customHeight="1">
      <c r="B32" s="205"/>
      <c r="C32" s="206"/>
      <c r="D32" s="206"/>
      <c r="E32" s="206"/>
      <c r="F32" s="206"/>
      <c r="G32" s="206"/>
      <c r="H32" s="206"/>
      <c r="I32" s="206"/>
      <c r="J32" s="206"/>
      <c r="K32" s="202"/>
    </row>
    <row r="33" spans="2:11" ht="15" customHeight="1">
      <c r="B33" s="205"/>
      <c r="C33" s="206"/>
      <c r="D33" s="325" t="s">
        <v>5190</v>
      </c>
      <c r="E33" s="325"/>
      <c r="F33" s="325"/>
      <c r="G33" s="325"/>
      <c r="H33" s="325"/>
      <c r="I33" s="325"/>
      <c r="J33" s="325"/>
      <c r="K33" s="202"/>
    </row>
    <row r="34" spans="2:11" ht="15" customHeight="1">
      <c r="B34" s="205"/>
      <c r="C34" s="206"/>
      <c r="D34" s="325" t="s">
        <v>5191</v>
      </c>
      <c r="E34" s="325"/>
      <c r="F34" s="325"/>
      <c r="G34" s="325"/>
      <c r="H34" s="325"/>
      <c r="I34" s="325"/>
      <c r="J34" s="325"/>
      <c r="K34" s="202"/>
    </row>
    <row r="35" spans="2:11" ht="15" customHeight="1">
      <c r="B35" s="205"/>
      <c r="C35" s="206"/>
      <c r="D35" s="325" t="s">
        <v>5192</v>
      </c>
      <c r="E35" s="325"/>
      <c r="F35" s="325"/>
      <c r="G35" s="325"/>
      <c r="H35" s="325"/>
      <c r="I35" s="325"/>
      <c r="J35" s="325"/>
      <c r="K35" s="202"/>
    </row>
    <row r="36" spans="2:11" ht="15" customHeight="1">
      <c r="B36" s="205"/>
      <c r="C36" s="206"/>
      <c r="D36" s="204"/>
      <c r="E36" s="207" t="s">
        <v>168</v>
      </c>
      <c r="F36" s="204"/>
      <c r="G36" s="325" t="s">
        <v>5193</v>
      </c>
      <c r="H36" s="325"/>
      <c r="I36" s="325"/>
      <c r="J36" s="325"/>
      <c r="K36" s="202"/>
    </row>
    <row r="37" spans="2:11" ht="30.75" customHeight="1">
      <c r="B37" s="205"/>
      <c r="C37" s="206"/>
      <c r="D37" s="204"/>
      <c r="E37" s="207" t="s">
        <v>5194</v>
      </c>
      <c r="F37" s="204"/>
      <c r="G37" s="325" t="s">
        <v>5195</v>
      </c>
      <c r="H37" s="325"/>
      <c r="I37" s="325"/>
      <c r="J37" s="325"/>
      <c r="K37" s="202"/>
    </row>
    <row r="38" spans="2:11" ht="15" customHeight="1">
      <c r="B38" s="205"/>
      <c r="C38" s="206"/>
      <c r="D38" s="204"/>
      <c r="E38" s="207" t="s">
        <v>51</v>
      </c>
      <c r="F38" s="204"/>
      <c r="G38" s="325" t="s">
        <v>5196</v>
      </c>
      <c r="H38" s="325"/>
      <c r="I38" s="325"/>
      <c r="J38" s="325"/>
      <c r="K38" s="202"/>
    </row>
    <row r="39" spans="2:11" ht="15" customHeight="1">
      <c r="B39" s="205"/>
      <c r="C39" s="206"/>
      <c r="D39" s="204"/>
      <c r="E39" s="207" t="s">
        <v>52</v>
      </c>
      <c r="F39" s="204"/>
      <c r="G39" s="325" t="s">
        <v>5197</v>
      </c>
      <c r="H39" s="325"/>
      <c r="I39" s="325"/>
      <c r="J39" s="325"/>
      <c r="K39" s="202"/>
    </row>
    <row r="40" spans="2:11" ht="15" customHeight="1">
      <c r="B40" s="205"/>
      <c r="C40" s="206"/>
      <c r="D40" s="204"/>
      <c r="E40" s="207" t="s">
        <v>169</v>
      </c>
      <c r="F40" s="204"/>
      <c r="G40" s="325" t="s">
        <v>5198</v>
      </c>
      <c r="H40" s="325"/>
      <c r="I40" s="325"/>
      <c r="J40" s="325"/>
      <c r="K40" s="202"/>
    </row>
    <row r="41" spans="2:11" ht="15" customHeight="1">
      <c r="B41" s="205"/>
      <c r="C41" s="206"/>
      <c r="D41" s="204"/>
      <c r="E41" s="207" t="s">
        <v>170</v>
      </c>
      <c r="F41" s="204"/>
      <c r="G41" s="325" t="s">
        <v>5199</v>
      </c>
      <c r="H41" s="325"/>
      <c r="I41" s="325"/>
      <c r="J41" s="325"/>
      <c r="K41" s="202"/>
    </row>
    <row r="42" spans="2:11" ht="15" customHeight="1">
      <c r="B42" s="205"/>
      <c r="C42" s="206"/>
      <c r="D42" s="204"/>
      <c r="E42" s="207" t="s">
        <v>5200</v>
      </c>
      <c r="F42" s="204"/>
      <c r="G42" s="325" t="s">
        <v>5201</v>
      </c>
      <c r="H42" s="325"/>
      <c r="I42" s="325"/>
      <c r="J42" s="325"/>
      <c r="K42" s="202"/>
    </row>
    <row r="43" spans="2:11" ht="15" customHeight="1">
      <c r="B43" s="205"/>
      <c r="C43" s="206"/>
      <c r="D43" s="204"/>
      <c r="E43" s="207"/>
      <c r="F43" s="204"/>
      <c r="G43" s="325" t="s">
        <v>5202</v>
      </c>
      <c r="H43" s="325"/>
      <c r="I43" s="325"/>
      <c r="J43" s="325"/>
      <c r="K43" s="202"/>
    </row>
    <row r="44" spans="2:11" ht="15" customHeight="1">
      <c r="B44" s="205"/>
      <c r="C44" s="206"/>
      <c r="D44" s="204"/>
      <c r="E44" s="207" t="s">
        <v>5203</v>
      </c>
      <c r="F44" s="204"/>
      <c r="G44" s="325" t="s">
        <v>5204</v>
      </c>
      <c r="H44" s="325"/>
      <c r="I44" s="325"/>
      <c r="J44" s="325"/>
      <c r="K44" s="202"/>
    </row>
    <row r="45" spans="2:11" ht="15" customHeight="1">
      <c r="B45" s="205"/>
      <c r="C45" s="206"/>
      <c r="D45" s="204"/>
      <c r="E45" s="207" t="s">
        <v>172</v>
      </c>
      <c r="F45" s="204"/>
      <c r="G45" s="325" t="s">
        <v>5205</v>
      </c>
      <c r="H45" s="325"/>
      <c r="I45" s="325"/>
      <c r="J45" s="325"/>
      <c r="K45" s="202"/>
    </row>
    <row r="46" spans="2:11" ht="12.75" customHeight="1">
      <c r="B46" s="205"/>
      <c r="C46" s="206"/>
      <c r="D46" s="204"/>
      <c r="E46" s="204"/>
      <c r="F46" s="204"/>
      <c r="G46" s="204"/>
      <c r="H46" s="204"/>
      <c r="I46" s="204"/>
      <c r="J46" s="204"/>
      <c r="K46" s="202"/>
    </row>
    <row r="47" spans="2:11" ht="15" customHeight="1">
      <c r="B47" s="205"/>
      <c r="C47" s="206"/>
      <c r="D47" s="325" t="s">
        <v>5206</v>
      </c>
      <c r="E47" s="325"/>
      <c r="F47" s="325"/>
      <c r="G47" s="325"/>
      <c r="H47" s="325"/>
      <c r="I47" s="325"/>
      <c r="J47" s="325"/>
      <c r="K47" s="202"/>
    </row>
    <row r="48" spans="2:11" ht="15" customHeight="1">
      <c r="B48" s="205"/>
      <c r="C48" s="206"/>
      <c r="D48" s="206"/>
      <c r="E48" s="325" t="s">
        <v>5207</v>
      </c>
      <c r="F48" s="325"/>
      <c r="G48" s="325"/>
      <c r="H48" s="325"/>
      <c r="I48" s="325"/>
      <c r="J48" s="325"/>
      <c r="K48" s="202"/>
    </row>
    <row r="49" spans="2:11" ht="15" customHeight="1">
      <c r="B49" s="205"/>
      <c r="C49" s="206"/>
      <c r="D49" s="206"/>
      <c r="E49" s="325" t="s">
        <v>5208</v>
      </c>
      <c r="F49" s="325"/>
      <c r="G49" s="325"/>
      <c r="H49" s="325"/>
      <c r="I49" s="325"/>
      <c r="J49" s="325"/>
      <c r="K49" s="202"/>
    </row>
    <row r="50" spans="2:11" ht="15" customHeight="1">
      <c r="B50" s="205"/>
      <c r="C50" s="206"/>
      <c r="D50" s="206"/>
      <c r="E50" s="325" t="s">
        <v>5209</v>
      </c>
      <c r="F50" s="325"/>
      <c r="G50" s="325"/>
      <c r="H50" s="325"/>
      <c r="I50" s="325"/>
      <c r="J50" s="325"/>
      <c r="K50" s="202"/>
    </row>
    <row r="51" spans="2:11" ht="15" customHeight="1">
      <c r="B51" s="205"/>
      <c r="C51" s="206"/>
      <c r="D51" s="325" t="s">
        <v>5210</v>
      </c>
      <c r="E51" s="325"/>
      <c r="F51" s="325"/>
      <c r="G51" s="325"/>
      <c r="H51" s="325"/>
      <c r="I51" s="325"/>
      <c r="J51" s="325"/>
      <c r="K51" s="202"/>
    </row>
    <row r="52" spans="2:11" ht="25.5" customHeight="1">
      <c r="B52" s="201"/>
      <c r="C52" s="326" t="s">
        <v>5211</v>
      </c>
      <c r="D52" s="326"/>
      <c r="E52" s="326"/>
      <c r="F52" s="326"/>
      <c r="G52" s="326"/>
      <c r="H52" s="326"/>
      <c r="I52" s="326"/>
      <c r="J52" s="326"/>
      <c r="K52" s="202"/>
    </row>
    <row r="53" spans="2:11" ht="5.25" customHeight="1">
      <c r="B53" s="201"/>
      <c r="C53" s="203"/>
      <c r="D53" s="203"/>
      <c r="E53" s="203"/>
      <c r="F53" s="203"/>
      <c r="G53" s="203"/>
      <c r="H53" s="203"/>
      <c r="I53" s="203"/>
      <c r="J53" s="203"/>
      <c r="K53" s="202"/>
    </row>
    <row r="54" spans="2:11" ht="15" customHeight="1">
      <c r="B54" s="201"/>
      <c r="C54" s="325" t="s">
        <v>5212</v>
      </c>
      <c r="D54" s="325"/>
      <c r="E54" s="325"/>
      <c r="F54" s="325"/>
      <c r="G54" s="325"/>
      <c r="H54" s="325"/>
      <c r="I54" s="325"/>
      <c r="J54" s="325"/>
      <c r="K54" s="202"/>
    </row>
    <row r="55" spans="2:11" ht="15" customHeight="1">
      <c r="B55" s="201"/>
      <c r="C55" s="325" t="s">
        <v>5213</v>
      </c>
      <c r="D55" s="325"/>
      <c r="E55" s="325"/>
      <c r="F55" s="325"/>
      <c r="G55" s="325"/>
      <c r="H55" s="325"/>
      <c r="I55" s="325"/>
      <c r="J55" s="325"/>
      <c r="K55" s="202"/>
    </row>
    <row r="56" spans="2:11" ht="12.75" customHeight="1">
      <c r="B56" s="201"/>
      <c r="C56" s="204"/>
      <c r="D56" s="204"/>
      <c r="E56" s="204"/>
      <c r="F56" s="204"/>
      <c r="G56" s="204"/>
      <c r="H56" s="204"/>
      <c r="I56" s="204"/>
      <c r="J56" s="204"/>
      <c r="K56" s="202"/>
    </row>
    <row r="57" spans="2:11" ht="15" customHeight="1">
      <c r="B57" s="201"/>
      <c r="C57" s="325" t="s">
        <v>5214</v>
      </c>
      <c r="D57" s="325"/>
      <c r="E57" s="325"/>
      <c r="F57" s="325"/>
      <c r="G57" s="325"/>
      <c r="H57" s="325"/>
      <c r="I57" s="325"/>
      <c r="J57" s="325"/>
      <c r="K57" s="202"/>
    </row>
    <row r="58" spans="2:11" ht="15" customHeight="1">
      <c r="B58" s="201"/>
      <c r="C58" s="206"/>
      <c r="D58" s="325" t="s">
        <v>5215</v>
      </c>
      <c r="E58" s="325"/>
      <c r="F58" s="325"/>
      <c r="G58" s="325"/>
      <c r="H58" s="325"/>
      <c r="I58" s="325"/>
      <c r="J58" s="325"/>
      <c r="K58" s="202"/>
    </row>
    <row r="59" spans="2:11" ht="15" customHeight="1">
      <c r="B59" s="201"/>
      <c r="C59" s="206"/>
      <c r="D59" s="325" t="s">
        <v>5216</v>
      </c>
      <c r="E59" s="325"/>
      <c r="F59" s="325"/>
      <c r="G59" s="325"/>
      <c r="H59" s="325"/>
      <c r="I59" s="325"/>
      <c r="J59" s="325"/>
      <c r="K59" s="202"/>
    </row>
    <row r="60" spans="2:11" ht="15" customHeight="1">
      <c r="B60" s="201"/>
      <c r="C60" s="206"/>
      <c r="D60" s="325" t="s">
        <v>5217</v>
      </c>
      <c r="E60" s="325"/>
      <c r="F60" s="325"/>
      <c r="G60" s="325"/>
      <c r="H60" s="325"/>
      <c r="I60" s="325"/>
      <c r="J60" s="325"/>
      <c r="K60" s="202"/>
    </row>
    <row r="61" spans="2:11" ht="15" customHeight="1">
      <c r="B61" s="201"/>
      <c r="C61" s="206"/>
      <c r="D61" s="325" t="s">
        <v>5218</v>
      </c>
      <c r="E61" s="325"/>
      <c r="F61" s="325"/>
      <c r="G61" s="325"/>
      <c r="H61" s="325"/>
      <c r="I61" s="325"/>
      <c r="J61" s="325"/>
      <c r="K61" s="202"/>
    </row>
    <row r="62" spans="2:11" ht="15" customHeight="1">
      <c r="B62" s="201"/>
      <c r="C62" s="206"/>
      <c r="D62" s="327" t="s">
        <v>5219</v>
      </c>
      <c r="E62" s="327"/>
      <c r="F62" s="327"/>
      <c r="G62" s="327"/>
      <c r="H62" s="327"/>
      <c r="I62" s="327"/>
      <c r="J62" s="327"/>
      <c r="K62" s="202"/>
    </row>
    <row r="63" spans="2:11" ht="15" customHeight="1">
      <c r="B63" s="201"/>
      <c r="C63" s="206"/>
      <c r="D63" s="325" t="s">
        <v>5220</v>
      </c>
      <c r="E63" s="325"/>
      <c r="F63" s="325"/>
      <c r="G63" s="325"/>
      <c r="H63" s="325"/>
      <c r="I63" s="325"/>
      <c r="J63" s="325"/>
      <c r="K63" s="202"/>
    </row>
    <row r="64" spans="2:11" ht="12.75" customHeight="1">
      <c r="B64" s="201"/>
      <c r="C64" s="206"/>
      <c r="D64" s="206"/>
      <c r="E64" s="209"/>
      <c r="F64" s="206"/>
      <c r="G64" s="206"/>
      <c r="H64" s="206"/>
      <c r="I64" s="206"/>
      <c r="J64" s="206"/>
      <c r="K64" s="202"/>
    </row>
    <row r="65" spans="2:11" ht="15" customHeight="1">
      <c r="B65" s="201"/>
      <c r="C65" s="206"/>
      <c r="D65" s="325" t="s">
        <v>5221</v>
      </c>
      <c r="E65" s="325"/>
      <c r="F65" s="325"/>
      <c r="G65" s="325"/>
      <c r="H65" s="325"/>
      <c r="I65" s="325"/>
      <c r="J65" s="325"/>
      <c r="K65" s="202"/>
    </row>
    <row r="66" spans="2:11" ht="15" customHeight="1">
      <c r="B66" s="201"/>
      <c r="C66" s="206"/>
      <c r="D66" s="327" t="s">
        <v>5222</v>
      </c>
      <c r="E66" s="327"/>
      <c r="F66" s="327"/>
      <c r="G66" s="327"/>
      <c r="H66" s="327"/>
      <c r="I66" s="327"/>
      <c r="J66" s="327"/>
      <c r="K66" s="202"/>
    </row>
    <row r="67" spans="2:11" ht="15" customHeight="1">
      <c r="B67" s="201"/>
      <c r="C67" s="206"/>
      <c r="D67" s="325" t="s">
        <v>5223</v>
      </c>
      <c r="E67" s="325"/>
      <c r="F67" s="325"/>
      <c r="G67" s="325"/>
      <c r="H67" s="325"/>
      <c r="I67" s="325"/>
      <c r="J67" s="325"/>
      <c r="K67" s="202"/>
    </row>
    <row r="68" spans="2:11" ht="15" customHeight="1">
      <c r="B68" s="201"/>
      <c r="C68" s="206"/>
      <c r="D68" s="325" t="s">
        <v>5224</v>
      </c>
      <c r="E68" s="325"/>
      <c r="F68" s="325"/>
      <c r="G68" s="325"/>
      <c r="H68" s="325"/>
      <c r="I68" s="325"/>
      <c r="J68" s="325"/>
      <c r="K68" s="202"/>
    </row>
    <row r="69" spans="2:11" ht="15" customHeight="1">
      <c r="B69" s="201"/>
      <c r="C69" s="206"/>
      <c r="D69" s="325" t="s">
        <v>5225</v>
      </c>
      <c r="E69" s="325"/>
      <c r="F69" s="325"/>
      <c r="G69" s="325"/>
      <c r="H69" s="325"/>
      <c r="I69" s="325"/>
      <c r="J69" s="325"/>
      <c r="K69" s="202"/>
    </row>
    <row r="70" spans="2:11" ht="15" customHeight="1">
      <c r="B70" s="201"/>
      <c r="C70" s="206"/>
      <c r="D70" s="325" t="s">
        <v>5226</v>
      </c>
      <c r="E70" s="325"/>
      <c r="F70" s="325"/>
      <c r="G70" s="325"/>
      <c r="H70" s="325"/>
      <c r="I70" s="325"/>
      <c r="J70" s="325"/>
      <c r="K70" s="202"/>
    </row>
    <row r="71" spans="2:11" ht="12.75" customHeight="1">
      <c r="B71" s="210"/>
      <c r="C71" s="211"/>
      <c r="D71" s="211"/>
      <c r="E71" s="211"/>
      <c r="F71" s="211"/>
      <c r="G71" s="211"/>
      <c r="H71" s="211"/>
      <c r="I71" s="211"/>
      <c r="J71" s="211"/>
      <c r="K71" s="212"/>
    </row>
    <row r="72" spans="2:11" ht="18.75" customHeight="1">
      <c r="B72" s="213"/>
      <c r="C72" s="213"/>
      <c r="D72" s="213"/>
      <c r="E72" s="213"/>
      <c r="F72" s="213"/>
      <c r="G72" s="213"/>
      <c r="H72" s="213"/>
      <c r="I72" s="213"/>
      <c r="J72" s="213"/>
      <c r="K72" s="214"/>
    </row>
    <row r="73" spans="2:11" ht="18.75" customHeight="1">
      <c r="B73" s="214"/>
      <c r="C73" s="214"/>
      <c r="D73" s="214"/>
      <c r="E73" s="214"/>
      <c r="F73" s="214"/>
      <c r="G73" s="214"/>
      <c r="H73" s="214"/>
      <c r="I73" s="214"/>
      <c r="J73" s="214"/>
      <c r="K73" s="214"/>
    </row>
    <row r="74" spans="2:11" ht="7.5" customHeight="1">
      <c r="B74" s="215"/>
      <c r="C74" s="216"/>
      <c r="D74" s="216"/>
      <c r="E74" s="216"/>
      <c r="F74" s="216"/>
      <c r="G74" s="216"/>
      <c r="H74" s="216"/>
      <c r="I74" s="216"/>
      <c r="J74" s="216"/>
      <c r="K74" s="217"/>
    </row>
    <row r="75" spans="2:11" ht="45" customHeight="1">
      <c r="B75" s="218"/>
      <c r="C75" s="320" t="s">
        <v>5227</v>
      </c>
      <c r="D75" s="320"/>
      <c r="E75" s="320"/>
      <c r="F75" s="320"/>
      <c r="G75" s="320"/>
      <c r="H75" s="320"/>
      <c r="I75" s="320"/>
      <c r="J75" s="320"/>
      <c r="K75" s="219"/>
    </row>
    <row r="76" spans="2:11" ht="17.25" customHeight="1">
      <c r="B76" s="218"/>
      <c r="C76" s="220" t="s">
        <v>5228</v>
      </c>
      <c r="D76" s="220"/>
      <c r="E76" s="220"/>
      <c r="F76" s="220" t="s">
        <v>5229</v>
      </c>
      <c r="G76" s="221"/>
      <c r="H76" s="220" t="s">
        <v>52</v>
      </c>
      <c r="I76" s="220" t="s">
        <v>55</v>
      </c>
      <c r="J76" s="220" t="s">
        <v>5230</v>
      </c>
      <c r="K76" s="219"/>
    </row>
    <row r="77" spans="2:11" ht="17.25" customHeight="1">
      <c r="B77" s="218"/>
      <c r="C77" s="222" t="s">
        <v>5231</v>
      </c>
      <c r="D77" s="222"/>
      <c r="E77" s="222"/>
      <c r="F77" s="223" t="s">
        <v>5232</v>
      </c>
      <c r="G77" s="224"/>
      <c r="H77" s="222"/>
      <c r="I77" s="222"/>
      <c r="J77" s="222" t="s">
        <v>5233</v>
      </c>
      <c r="K77" s="219"/>
    </row>
    <row r="78" spans="2:11" ht="5.25" customHeight="1">
      <c r="B78" s="218"/>
      <c r="C78" s="225"/>
      <c r="D78" s="225"/>
      <c r="E78" s="225"/>
      <c r="F78" s="225"/>
      <c r="G78" s="226"/>
      <c r="H78" s="225"/>
      <c r="I78" s="225"/>
      <c r="J78" s="225"/>
      <c r="K78" s="219"/>
    </row>
    <row r="79" spans="2:11" ht="15" customHeight="1">
      <c r="B79" s="218"/>
      <c r="C79" s="207" t="s">
        <v>51</v>
      </c>
      <c r="D79" s="227"/>
      <c r="E79" s="227"/>
      <c r="F79" s="228" t="s">
        <v>81</v>
      </c>
      <c r="G79" s="229"/>
      <c r="H79" s="207" t="s">
        <v>5234</v>
      </c>
      <c r="I79" s="207" t="s">
        <v>5235</v>
      </c>
      <c r="J79" s="207">
        <v>20</v>
      </c>
      <c r="K79" s="219"/>
    </row>
    <row r="80" spans="2:11" ht="15" customHeight="1">
      <c r="B80" s="218"/>
      <c r="C80" s="207" t="s">
        <v>5236</v>
      </c>
      <c r="D80" s="207"/>
      <c r="E80" s="207"/>
      <c r="F80" s="228" t="s">
        <v>81</v>
      </c>
      <c r="G80" s="229"/>
      <c r="H80" s="207" t="s">
        <v>5237</v>
      </c>
      <c r="I80" s="207" t="s">
        <v>5235</v>
      </c>
      <c r="J80" s="207">
        <v>120</v>
      </c>
      <c r="K80" s="219"/>
    </row>
    <row r="81" spans="2:11" ht="15" customHeight="1">
      <c r="B81" s="230"/>
      <c r="C81" s="207" t="s">
        <v>5238</v>
      </c>
      <c r="D81" s="207"/>
      <c r="E81" s="207"/>
      <c r="F81" s="228" t="s">
        <v>5239</v>
      </c>
      <c r="G81" s="229"/>
      <c r="H81" s="207" t="s">
        <v>5240</v>
      </c>
      <c r="I81" s="207" t="s">
        <v>5235</v>
      </c>
      <c r="J81" s="207">
        <v>50</v>
      </c>
      <c r="K81" s="219"/>
    </row>
    <row r="82" spans="2:11" ht="15" customHeight="1">
      <c r="B82" s="230"/>
      <c r="C82" s="207" t="s">
        <v>5241</v>
      </c>
      <c r="D82" s="207"/>
      <c r="E82" s="207"/>
      <c r="F82" s="228" t="s">
        <v>81</v>
      </c>
      <c r="G82" s="229"/>
      <c r="H82" s="207" t="s">
        <v>5242</v>
      </c>
      <c r="I82" s="207" t="s">
        <v>5243</v>
      </c>
      <c r="J82" s="207"/>
      <c r="K82" s="219"/>
    </row>
    <row r="83" spans="2:11" ht="15" customHeight="1">
      <c r="B83" s="230"/>
      <c r="C83" s="207" t="s">
        <v>5244</v>
      </c>
      <c r="D83" s="207"/>
      <c r="E83" s="207"/>
      <c r="F83" s="228" t="s">
        <v>5239</v>
      </c>
      <c r="G83" s="207"/>
      <c r="H83" s="207" t="s">
        <v>5245</v>
      </c>
      <c r="I83" s="207" t="s">
        <v>5235</v>
      </c>
      <c r="J83" s="207">
        <v>15</v>
      </c>
      <c r="K83" s="219"/>
    </row>
    <row r="84" spans="2:11" ht="15" customHeight="1">
      <c r="B84" s="230"/>
      <c r="C84" s="207" t="s">
        <v>5246</v>
      </c>
      <c r="D84" s="207"/>
      <c r="E84" s="207"/>
      <c r="F84" s="228" t="s">
        <v>5239</v>
      </c>
      <c r="G84" s="207"/>
      <c r="H84" s="207" t="s">
        <v>5247</v>
      </c>
      <c r="I84" s="207" t="s">
        <v>5235</v>
      </c>
      <c r="J84" s="207">
        <v>15</v>
      </c>
      <c r="K84" s="219"/>
    </row>
    <row r="85" spans="2:11" ht="15" customHeight="1">
      <c r="B85" s="230"/>
      <c r="C85" s="207" t="s">
        <v>5248</v>
      </c>
      <c r="D85" s="207"/>
      <c r="E85" s="207"/>
      <c r="F85" s="228" t="s">
        <v>5239</v>
      </c>
      <c r="G85" s="207"/>
      <c r="H85" s="207" t="s">
        <v>5249</v>
      </c>
      <c r="I85" s="207" t="s">
        <v>5235</v>
      </c>
      <c r="J85" s="207">
        <v>20</v>
      </c>
      <c r="K85" s="219"/>
    </row>
    <row r="86" spans="2:11" ht="15" customHeight="1">
      <c r="B86" s="230"/>
      <c r="C86" s="207" t="s">
        <v>5250</v>
      </c>
      <c r="D86" s="207"/>
      <c r="E86" s="207"/>
      <c r="F86" s="228" t="s">
        <v>5239</v>
      </c>
      <c r="G86" s="207"/>
      <c r="H86" s="207" t="s">
        <v>5251</v>
      </c>
      <c r="I86" s="207" t="s">
        <v>5235</v>
      </c>
      <c r="J86" s="207">
        <v>20</v>
      </c>
      <c r="K86" s="219"/>
    </row>
    <row r="87" spans="2:11" ht="15" customHeight="1">
      <c r="B87" s="230"/>
      <c r="C87" s="207" t="s">
        <v>5252</v>
      </c>
      <c r="D87" s="207"/>
      <c r="E87" s="207"/>
      <c r="F87" s="228" t="s">
        <v>5239</v>
      </c>
      <c r="G87" s="229"/>
      <c r="H87" s="207" t="s">
        <v>5253</v>
      </c>
      <c r="I87" s="207" t="s">
        <v>5235</v>
      </c>
      <c r="J87" s="207">
        <v>50</v>
      </c>
      <c r="K87" s="219"/>
    </row>
    <row r="88" spans="2:11" ht="15" customHeight="1">
      <c r="B88" s="230"/>
      <c r="C88" s="207" t="s">
        <v>5254</v>
      </c>
      <c r="D88" s="207"/>
      <c r="E88" s="207"/>
      <c r="F88" s="228" t="s">
        <v>5239</v>
      </c>
      <c r="G88" s="229"/>
      <c r="H88" s="207" t="s">
        <v>5255</v>
      </c>
      <c r="I88" s="207" t="s">
        <v>5235</v>
      </c>
      <c r="J88" s="207">
        <v>20</v>
      </c>
      <c r="K88" s="219"/>
    </row>
    <row r="89" spans="2:11" ht="15" customHeight="1">
      <c r="B89" s="230"/>
      <c r="C89" s="207" t="s">
        <v>5256</v>
      </c>
      <c r="D89" s="207"/>
      <c r="E89" s="207"/>
      <c r="F89" s="228" t="s">
        <v>5239</v>
      </c>
      <c r="G89" s="229"/>
      <c r="H89" s="207" t="s">
        <v>5257</v>
      </c>
      <c r="I89" s="207" t="s">
        <v>5235</v>
      </c>
      <c r="J89" s="207">
        <v>20</v>
      </c>
      <c r="K89" s="219"/>
    </row>
    <row r="90" spans="2:11" ht="15" customHeight="1">
      <c r="B90" s="230"/>
      <c r="C90" s="207" t="s">
        <v>5258</v>
      </c>
      <c r="D90" s="207"/>
      <c r="E90" s="207"/>
      <c r="F90" s="228" t="s">
        <v>5239</v>
      </c>
      <c r="G90" s="229"/>
      <c r="H90" s="207" t="s">
        <v>5259</v>
      </c>
      <c r="I90" s="207" t="s">
        <v>5235</v>
      </c>
      <c r="J90" s="207">
        <v>50</v>
      </c>
      <c r="K90" s="219"/>
    </row>
    <row r="91" spans="2:11" ht="15" customHeight="1">
      <c r="B91" s="230"/>
      <c r="C91" s="207" t="s">
        <v>5260</v>
      </c>
      <c r="D91" s="207"/>
      <c r="E91" s="207"/>
      <c r="F91" s="228" t="s">
        <v>5239</v>
      </c>
      <c r="G91" s="229"/>
      <c r="H91" s="207" t="s">
        <v>5260</v>
      </c>
      <c r="I91" s="207" t="s">
        <v>5235</v>
      </c>
      <c r="J91" s="207">
        <v>50</v>
      </c>
      <c r="K91" s="219"/>
    </row>
    <row r="92" spans="2:11" ht="15" customHeight="1">
      <c r="B92" s="230"/>
      <c r="C92" s="207" t="s">
        <v>5261</v>
      </c>
      <c r="D92" s="207"/>
      <c r="E92" s="207"/>
      <c r="F92" s="228" t="s">
        <v>5239</v>
      </c>
      <c r="G92" s="229"/>
      <c r="H92" s="207" t="s">
        <v>5262</v>
      </c>
      <c r="I92" s="207" t="s">
        <v>5235</v>
      </c>
      <c r="J92" s="207">
        <v>255</v>
      </c>
      <c r="K92" s="219"/>
    </row>
    <row r="93" spans="2:11" ht="15" customHeight="1">
      <c r="B93" s="230"/>
      <c r="C93" s="207" t="s">
        <v>5263</v>
      </c>
      <c r="D93" s="207"/>
      <c r="E93" s="207"/>
      <c r="F93" s="228" t="s">
        <v>81</v>
      </c>
      <c r="G93" s="229"/>
      <c r="H93" s="207" t="s">
        <v>5264</v>
      </c>
      <c r="I93" s="207" t="s">
        <v>5265</v>
      </c>
      <c r="J93" s="207"/>
      <c r="K93" s="219"/>
    </row>
    <row r="94" spans="2:11" ht="15" customHeight="1">
      <c r="B94" s="230"/>
      <c r="C94" s="207" t="s">
        <v>5266</v>
      </c>
      <c r="D94" s="207"/>
      <c r="E94" s="207"/>
      <c r="F94" s="228" t="s">
        <v>81</v>
      </c>
      <c r="G94" s="229"/>
      <c r="H94" s="207" t="s">
        <v>5267</v>
      </c>
      <c r="I94" s="207" t="s">
        <v>5268</v>
      </c>
      <c r="J94" s="207"/>
      <c r="K94" s="219"/>
    </row>
    <row r="95" spans="2:11" ht="15" customHeight="1">
      <c r="B95" s="230"/>
      <c r="C95" s="207" t="s">
        <v>5269</v>
      </c>
      <c r="D95" s="207"/>
      <c r="E95" s="207"/>
      <c r="F95" s="228" t="s">
        <v>81</v>
      </c>
      <c r="G95" s="229"/>
      <c r="H95" s="207" t="s">
        <v>5269</v>
      </c>
      <c r="I95" s="207" t="s">
        <v>5268</v>
      </c>
      <c r="J95" s="207"/>
      <c r="K95" s="219"/>
    </row>
    <row r="96" spans="2:11" ht="15" customHeight="1">
      <c r="B96" s="230"/>
      <c r="C96" s="207" t="s">
        <v>36</v>
      </c>
      <c r="D96" s="207"/>
      <c r="E96" s="207"/>
      <c r="F96" s="228" t="s">
        <v>81</v>
      </c>
      <c r="G96" s="229"/>
      <c r="H96" s="207" t="s">
        <v>5270</v>
      </c>
      <c r="I96" s="207" t="s">
        <v>5268</v>
      </c>
      <c r="J96" s="207"/>
      <c r="K96" s="219"/>
    </row>
    <row r="97" spans="2:11" ht="15" customHeight="1">
      <c r="B97" s="230"/>
      <c r="C97" s="207" t="s">
        <v>46</v>
      </c>
      <c r="D97" s="207"/>
      <c r="E97" s="207"/>
      <c r="F97" s="228" t="s">
        <v>81</v>
      </c>
      <c r="G97" s="229"/>
      <c r="H97" s="207" t="s">
        <v>5271</v>
      </c>
      <c r="I97" s="207" t="s">
        <v>5268</v>
      </c>
      <c r="J97" s="207"/>
      <c r="K97" s="219"/>
    </row>
    <row r="98" spans="2:11" ht="15" customHeight="1">
      <c r="B98" s="231"/>
      <c r="C98" s="232"/>
      <c r="D98" s="232"/>
      <c r="E98" s="232"/>
      <c r="F98" s="232"/>
      <c r="G98" s="232"/>
      <c r="H98" s="232"/>
      <c r="I98" s="232"/>
      <c r="J98" s="232"/>
      <c r="K98" s="233"/>
    </row>
    <row r="99" spans="2:11" ht="18.75" customHeight="1">
      <c r="B99" s="234"/>
      <c r="C99" s="235"/>
      <c r="D99" s="235"/>
      <c r="E99" s="235"/>
      <c r="F99" s="235"/>
      <c r="G99" s="235"/>
      <c r="H99" s="235"/>
      <c r="I99" s="235"/>
      <c r="J99" s="235"/>
      <c r="K99" s="234"/>
    </row>
    <row r="100" spans="2:11" ht="18.75" customHeight="1">
      <c r="B100" s="214"/>
      <c r="C100" s="214"/>
      <c r="D100" s="214"/>
      <c r="E100" s="214"/>
      <c r="F100" s="214"/>
      <c r="G100" s="214"/>
      <c r="H100" s="214"/>
      <c r="I100" s="214"/>
      <c r="J100" s="214"/>
      <c r="K100" s="214"/>
    </row>
    <row r="101" spans="2:11" ht="7.5" customHeight="1">
      <c r="B101" s="215"/>
      <c r="C101" s="216"/>
      <c r="D101" s="216"/>
      <c r="E101" s="216"/>
      <c r="F101" s="216"/>
      <c r="G101" s="216"/>
      <c r="H101" s="216"/>
      <c r="I101" s="216"/>
      <c r="J101" s="216"/>
      <c r="K101" s="217"/>
    </row>
    <row r="102" spans="2:11" ht="45" customHeight="1">
      <c r="B102" s="218"/>
      <c r="C102" s="320" t="s">
        <v>5272</v>
      </c>
      <c r="D102" s="320"/>
      <c r="E102" s="320"/>
      <c r="F102" s="320"/>
      <c r="G102" s="320"/>
      <c r="H102" s="320"/>
      <c r="I102" s="320"/>
      <c r="J102" s="320"/>
      <c r="K102" s="219"/>
    </row>
    <row r="103" spans="2:11" ht="17.25" customHeight="1">
      <c r="B103" s="218"/>
      <c r="C103" s="220" t="s">
        <v>5228</v>
      </c>
      <c r="D103" s="220"/>
      <c r="E103" s="220"/>
      <c r="F103" s="220" t="s">
        <v>5229</v>
      </c>
      <c r="G103" s="221"/>
      <c r="H103" s="220" t="s">
        <v>52</v>
      </c>
      <c r="I103" s="220" t="s">
        <v>55</v>
      </c>
      <c r="J103" s="220" t="s">
        <v>5230</v>
      </c>
      <c r="K103" s="219"/>
    </row>
    <row r="104" spans="2:11" ht="17.25" customHeight="1">
      <c r="B104" s="218"/>
      <c r="C104" s="222" t="s">
        <v>5231</v>
      </c>
      <c r="D104" s="222"/>
      <c r="E104" s="222"/>
      <c r="F104" s="223" t="s">
        <v>5232</v>
      </c>
      <c r="G104" s="224"/>
      <c r="H104" s="222"/>
      <c r="I104" s="222"/>
      <c r="J104" s="222" t="s">
        <v>5233</v>
      </c>
      <c r="K104" s="219"/>
    </row>
    <row r="105" spans="2:11" ht="5.25" customHeight="1">
      <c r="B105" s="218"/>
      <c r="C105" s="220"/>
      <c r="D105" s="220"/>
      <c r="E105" s="220"/>
      <c r="F105" s="220"/>
      <c r="G105" s="236"/>
      <c r="H105" s="220"/>
      <c r="I105" s="220"/>
      <c r="J105" s="220"/>
      <c r="K105" s="219"/>
    </row>
    <row r="106" spans="2:11" ht="15" customHeight="1">
      <c r="B106" s="218"/>
      <c r="C106" s="207" t="s">
        <v>51</v>
      </c>
      <c r="D106" s="227"/>
      <c r="E106" s="227"/>
      <c r="F106" s="228" t="s">
        <v>81</v>
      </c>
      <c r="G106" s="207"/>
      <c r="H106" s="207" t="s">
        <v>5273</v>
      </c>
      <c r="I106" s="207" t="s">
        <v>5235</v>
      </c>
      <c r="J106" s="207">
        <v>20</v>
      </c>
      <c r="K106" s="219"/>
    </row>
    <row r="107" spans="2:11" ht="15" customHeight="1">
      <c r="B107" s="218"/>
      <c r="C107" s="207" t="s">
        <v>5236</v>
      </c>
      <c r="D107" s="207"/>
      <c r="E107" s="207"/>
      <c r="F107" s="228" t="s">
        <v>81</v>
      </c>
      <c r="G107" s="207"/>
      <c r="H107" s="207" t="s">
        <v>5273</v>
      </c>
      <c r="I107" s="207" t="s">
        <v>5235</v>
      </c>
      <c r="J107" s="207">
        <v>120</v>
      </c>
      <c r="K107" s="219"/>
    </row>
    <row r="108" spans="2:11" ht="15" customHeight="1">
      <c r="B108" s="230"/>
      <c r="C108" s="207" t="s">
        <v>5238</v>
      </c>
      <c r="D108" s="207"/>
      <c r="E108" s="207"/>
      <c r="F108" s="228" t="s">
        <v>5239</v>
      </c>
      <c r="G108" s="207"/>
      <c r="H108" s="207" t="s">
        <v>5273</v>
      </c>
      <c r="I108" s="207" t="s">
        <v>5235</v>
      </c>
      <c r="J108" s="207">
        <v>50</v>
      </c>
      <c r="K108" s="219"/>
    </row>
    <row r="109" spans="2:11" ht="15" customHeight="1">
      <c r="B109" s="230"/>
      <c r="C109" s="207" t="s">
        <v>5241</v>
      </c>
      <c r="D109" s="207"/>
      <c r="E109" s="207"/>
      <c r="F109" s="228" t="s">
        <v>81</v>
      </c>
      <c r="G109" s="207"/>
      <c r="H109" s="207" t="s">
        <v>5273</v>
      </c>
      <c r="I109" s="207" t="s">
        <v>5243</v>
      </c>
      <c r="J109" s="207"/>
      <c r="K109" s="219"/>
    </row>
    <row r="110" spans="2:11" ht="15" customHeight="1">
      <c r="B110" s="230"/>
      <c r="C110" s="207" t="s">
        <v>5252</v>
      </c>
      <c r="D110" s="207"/>
      <c r="E110" s="207"/>
      <c r="F110" s="228" t="s">
        <v>5239</v>
      </c>
      <c r="G110" s="207"/>
      <c r="H110" s="207" t="s">
        <v>5273</v>
      </c>
      <c r="I110" s="207" t="s">
        <v>5235</v>
      </c>
      <c r="J110" s="207">
        <v>50</v>
      </c>
      <c r="K110" s="219"/>
    </row>
    <row r="111" spans="2:11" ht="15" customHeight="1">
      <c r="B111" s="230"/>
      <c r="C111" s="207" t="s">
        <v>5260</v>
      </c>
      <c r="D111" s="207"/>
      <c r="E111" s="207"/>
      <c r="F111" s="228" t="s">
        <v>5239</v>
      </c>
      <c r="G111" s="207"/>
      <c r="H111" s="207" t="s">
        <v>5273</v>
      </c>
      <c r="I111" s="207" t="s">
        <v>5235</v>
      </c>
      <c r="J111" s="207">
        <v>50</v>
      </c>
      <c r="K111" s="219"/>
    </row>
    <row r="112" spans="2:11" ht="15" customHeight="1">
      <c r="B112" s="230"/>
      <c r="C112" s="207" t="s">
        <v>5258</v>
      </c>
      <c r="D112" s="207"/>
      <c r="E112" s="207"/>
      <c r="F112" s="228" t="s">
        <v>5239</v>
      </c>
      <c r="G112" s="207"/>
      <c r="H112" s="207" t="s">
        <v>5273</v>
      </c>
      <c r="I112" s="207" t="s">
        <v>5235</v>
      </c>
      <c r="J112" s="207">
        <v>50</v>
      </c>
      <c r="K112" s="219"/>
    </row>
    <row r="113" spans="2:11" ht="15" customHeight="1">
      <c r="B113" s="230"/>
      <c r="C113" s="207" t="s">
        <v>51</v>
      </c>
      <c r="D113" s="207"/>
      <c r="E113" s="207"/>
      <c r="F113" s="228" t="s">
        <v>81</v>
      </c>
      <c r="G113" s="207"/>
      <c r="H113" s="207" t="s">
        <v>5274</v>
      </c>
      <c r="I113" s="207" t="s">
        <v>5235</v>
      </c>
      <c r="J113" s="207">
        <v>20</v>
      </c>
      <c r="K113" s="219"/>
    </row>
    <row r="114" spans="2:11" ht="15" customHeight="1">
      <c r="B114" s="230"/>
      <c r="C114" s="207" t="s">
        <v>5275</v>
      </c>
      <c r="D114" s="207"/>
      <c r="E114" s="207"/>
      <c r="F114" s="228" t="s">
        <v>81</v>
      </c>
      <c r="G114" s="207"/>
      <c r="H114" s="207" t="s">
        <v>5276</v>
      </c>
      <c r="I114" s="207" t="s">
        <v>5235</v>
      </c>
      <c r="J114" s="207">
        <v>120</v>
      </c>
      <c r="K114" s="219"/>
    </row>
    <row r="115" spans="2:11" ht="15" customHeight="1">
      <c r="B115" s="230"/>
      <c r="C115" s="207" t="s">
        <v>36</v>
      </c>
      <c r="D115" s="207"/>
      <c r="E115" s="207"/>
      <c r="F115" s="228" t="s">
        <v>81</v>
      </c>
      <c r="G115" s="207"/>
      <c r="H115" s="207" t="s">
        <v>5277</v>
      </c>
      <c r="I115" s="207" t="s">
        <v>5268</v>
      </c>
      <c r="J115" s="207"/>
      <c r="K115" s="219"/>
    </row>
    <row r="116" spans="2:11" ht="15" customHeight="1">
      <c r="B116" s="230"/>
      <c r="C116" s="207" t="s">
        <v>46</v>
      </c>
      <c r="D116" s="207"/>
      <c r="E116" s="207"/>
      <c r="F116" s="228" t="s">
        <v>81</v>
      </c>
      <c r="G116" s="207"/>
      <c r="H116" s="207" t="s">
        <v>5278</v>
      </c>
      <c r="I116" s="207" t="s">
        <v>5268</v>
      </c>
      <c r="J116" s="207"/>
      <c r="K116" s="219"/>
    </row>
    <row r="117" spans="2:11" ht="15" customHeight="1">
      <c r="B117" s="230"/>
      <c r="C117" s="207" t="s">
        <v>55</v>
      </c>
      <c r="D117" s="207"/>
      <c r="E117" s="207"/>
      <c r="F117" s="228" t="s">
        <v>81</v>
      </c>
      <c r="G117" s="207"/>
      <c r="H117" s="207" t="s">
        <v>5279</v>
      </c>
      <c r="I117" s="207" t="s">
        <v>5280</v>
      </c>
      <c r="J117" s="207"/>
      <c r="K117" s="219"/>
    </row>
    <row r="118" spans="2:11" ht="15" customHeight="1">
      <c r="B118" s="231"/>
      <c r="C118" s="237"/>
      <c r="D118" s="237"/>
      <c r="E118" s="237"/>
      <c r="F118" s="237"/>
      <c r="G118" s="237"/>
      <c r="H118" s="237"/>
      <c r="I118" s="237"/>
      <c r="J118" s="237"/>
      <c r="K118" s="233"/>
    </row>
    <row r="119" spans="2:11" ht="18.75" customHeight="1">
      <c r="B119" s="238"/>
      <c r="C119" s="239"/>
      <c r="D119" s="239"/>
      <c r="E119" s="239"/>
      <c r="F119" s="240"/>
      <c r="G119" s="239"/>
      <c r="H119" s="239"/>
      <c r="I119" s="239"/>
      <c r="J119" s="239"/>
      <c r="K119" s="238"/>
    </row>
    <row r="120" spans="2:11" ht="18.75" customHeight="1"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</row>
    <row r="121" spans="2:11" ht="7.5" customHeight="1">
      <c r="B121" s="241"/>
      <c r="C121" s="242"/>
      <c r="D121" s="242"/>
      <c r="E121" s="242"/>
      <c r="F121" s="242"/>
      <c r="G121" s="242"/>
      <c r="H121" s="242"/>
      <c r="I121" s="242"/>
      <c r="J121" s="242"/>
      <c r="K121" s="243"/>
    </row>
    <row r="122" spans="2:11" ht="45" customHeight="1">
      <c r="B122" s="244"/>
      <c r="C122" s="321" t="s">
        <v>5281</v>
      </c>
      <c r="D122" s="321"/>
      <c r="E122" s="321"/>
      <c r="F122" s="321"/>
      <c r="G122" s="321"/>
      <c r="H122" s="321"/>
      <c r="I122" s="321"/>
      <c r="J122" s="321"/>
      <c r="K122" s="245"/>
    </row>
    <row r="123" spans="2:11" ht="17.25" customHeight="1">
      <c r="B123" s="246"/>
      <c r="C123" s="220" t="s">
        <v>5228</v>
      </c>
      <c r="D123" s="220"/>
      <c r="E123" s="220"/>
      <c r="F123" s="220" t="s">
        <v>5229</v>
      </c>
      <c r="G123" s="221"/>
      <c r="H123" s="220" t="s">
        <v>52</v>
      </c>
      <c r="I123" s="220" t="s">
        <v>55</v>
      </c>
      <c r="J123" s="220" t="s">
        <v>5230</v>
      </c>
      <c r="K123" s="247"/>
    </row>
    <row r="124" spans="2:11" ht="17.25" customHeight="1">
      <c r="B124" s="246"/>
      <c r="C124" s="222" t="s">
        <v>5231</v>
      </c>
      <c r="D124" s="222"/>
      <c r="E124" s="222"/>
      <c r="F124" s="223" t="s">
        <v>5232</v>
      </c>
      <c r="G124" s="224"/>
      <c r="H124" s="222"/>
      <c r="I124" s="222"/>
      <c r="J124" s="222" t="s">
        <v>5233</v>
      </c>
      <c r="K124" s="247"/>
    </row>
    <row r="125" spans="2:11" ht="5.25" customHeight="1">
      <c r="B125" s="248"/>
      <c r="C125" s="225"/>
      <c r="D125" s="225"/>
      <c r="E125" s="225"/>
      <c r="F125" s="225"/>
      <c r="G125" s="249"/>
      <c r="H125" s="225"/>
      <c r="I125" s="225"/>
      <c r="J125" s="225"/>
      <c r="K125" s="250"/>
    </row>
    <row r="126" spans="2:11" ht="15" customHeight="1">
      <c r="B126" s="248"/>
      <c r="C126" s="207" t="s">
        <v>5236</v>
      </c>
      <c r="D126" s="227"/>
      <c r="E126" s="227"/>
      <c r="F126" s="228" t="s">
        <v>81</v>
      </c>
      <c r="G126" s="207"/>
      <c r="H126" s="207" t="s">
        <v>5273</v>
      </c>
      <c r="I126" s="207" t="s">
        <v>5235</v>
      </c>
      <c r="J126" s="207">
        <v>120</v>
      </c>
      <c r="K126" s="251"/>
    </row>
    <row r="127" spans="2:11" ht="15" customHeight="1">
      <c r="B127" s="248"/>
      <c r="C127" s="207" t="s">
        <v>5282</v>
      </c>
      <c r="D127" s="207"/>
      <c r="E127" s="207"/>
      <c r="F127" s="228" t="s">
        <v>81</v>
      </c>
      <c r="G127" s="207"/>
      <c r="H127" s="207" t="s">
        <v>5283</v>
      </c>
      <c r="I127" s="207" t="s">
        <v>5235</v>
      </c>
      <c r="J127" s="207" t="s">
        <v>5284</v>
      </c>
      <c r="K127" s="251"/>
    </row>
    <row r="128" spans="2:11" ht="15" customHeight="1">
      <c r="B128" s="248"/>
      <c r="C128" s="207" t="s">
        <v>83</v>
      </c>
      <c r="D128" s="207"/>
      <c r="E128" s="207"/>
      <c r="F128" s="228" t="s">
        <v>81</v>
      </c>
      <c r="G128" s="207"/>
      <c r="H128" s="207" t="s">
        <v>5285</v>
      </c>
      <c r="I128" s="207" t="s">
        <v>5235</v>
      </c>
      <c r="J128" s="207" t="s">
        <v>5284</v>
      </c>
      <c r="K128" s="251"/>
    </row>
    <row r="129" spans="2:11" ht="15" customHeight="1">
      <c r="B129" s="248"/>
      <c r="C129" s="207" t="s">
        <v>5244</v>
      </c>
      <c r="D129" s="207"/>
      <c r="E129" s="207"/>
      <c r="F129" s="228" t="s">
        <v>5239</v>
      </c>
      <c r="G129" s="207"/>
      <c r="H129" s="207" t="s">
        <v>5245</v>
      </c>
      <c r="I129" s="207" t="s">
        <v>5235</v>
      </c>
      <c r="J129" s="207">
        <v>15</v>
      </c>
      <c r="K129" s="251"/>
    </row>
    <row r="130" spans="2:11" ht="15" customHeight="1">
      <c r="B130" s="248"/>
      <c r="C130" s="207" t="s">
        <v>5246</v>
      </c>
      <c r="D130" s="207"/>
      <c r="E130" s="207"/>
      <c r="F130" s="228" t="s">
        <v>5239</v>
      </c>
      <c r="G130" s="207"/>
      <c r="H130" s="207" t="s">
        <v>5247</v>
      </c>
      <c r="I130" s="207" t="s">
        <v>5235</v>
      </c>
      <c r="J130" s="207">
        <v>15</v>
      </c>
      <c r="K130" s="251"/>
    </row>
    <row r="131" spans="2:11" ht="15" customHeight="1">
      <c r="B131" s="248"/>
      <c r="C131" s="207" t="s">
        <v>5248</v>
      </c>
      <c r="D131" s="207"/>
      <c r="E131" s="207"/>
      <c r="F131" s="228" t="s">
        <v>5239</v>
      </c>
      <c r="G131" s="207"/>
      <c r="H131" s="207" t="s">
        <v>5249</v>
      </c>
      <c r="I131" s="207" t="s">
        <v>5235</v>
      </c>
      <c r="J131" s="207">
        <v>20</v>
      </c>
      <c r="K131" s="251"/>
    </row>
    <row r="132" spans="2:11" ht="15" customHeight="1">
      <c r="B132" s="248"/>
      <c r="C132" s="207" t="s">
        <v>5250</v>
      </c>
      <c r="D132" s="207"/>
      <c r="E132" s="207"/>
      <c r="F132" s="228" t="s">
        <v>5239</v>
      </c>
      <c r="G132" s="207"/>
      <c r="H132" s="207" t="s">
        <v>5251</v>
      </c>
      <c r="I132" s="207" t="s">
        <v>5235</v>
      </c>
      <c r="J132" s="207">
        <v>20</v>
      </c>
      <c r="K132" s="251"/>
    </row>
    <row r="133" spans="2:11" ht="15" customHeight="1">
      <c r="B133" s="248"/>
      <c r="C133" s="207" t="s">
        <v>5238</v>
      </c>
      <c r="D133" s="207"/>
      <c r="E133" s="207"/>
      <c r="F133" s="228" t="s">
        <v>5239</v>
      </c>
      <c r="G133" s="207"/>
      <c r="H133" s="207" t="s">
        <v>5273</v>
      </c>
      <c r="I133" s="207" t="s">
        <v>5235</v>
      </c>
      <c r="J133" s="207">
        <v>50</v>
      </c>
      <c r="K133" s="251"/>
    </row>
    <row r="134" spans="2:11" ht="15" customHeight="1">
      <c r="B134" s="248"/>
      <c r="C134" s="207" t="s">
        <v>5252</v>
      </c>
      <c r="D134" s="207"/>
      <c r="E134" s="207"/>
      <c r="F134" s="228" t="s">
        <v>5239</v>
      </c>
      <c r="G134" s="207"/>
      <c r="H134" s="207" t="s">
        <v>5273</v>
      </c>
      <c r="I134" s="207" t="s">
        <v>5235</v>
      </c>
      <c r="J134" s="207">
        <v>50</v>
      </c>
      <c r="K134" s="251"/>
    </row>
    <row r="135" spans="2:11" ht="15" customHeight="1">
      <c r="B135" s="248"/>
      <c r="C135" s="207" t="s">
        <v>5258</v>
      </c>
      <c r="D135" s="207"/>
      <c r="E135" s="207"/>
      <c r="F135" s="228" t="s">
        <v>5239</v>
      </c>
      <c r="G135" s="207"/>
      <c r="H135" s="207" t="s">
        <v>5273</v>
      </c>
      <c r="I135" s="207" t="s">
        <v>5235</v>
      </c>
      <c r="J135" s="207">
        <v>50</v>
      </c>
      <c r="K135" s="251"/>
    </row>
    <row r="136" spans="2:11" ht="15" customHeight="1">
      <c r="B136" s="248"/>
      <c r="C136" s="207" t="s">
        <v>5260</v>
      </c>
      <c r="D136" s="207"/>
      <c r="E136" s="207"/>
      <c r="F136" s="228" t="s">
        <v>5239</v>
      </c>
      <c r="G136" s="207"/>
      <c r="H136" s="207" t="s">
        <v>5273</v>
      </c>
      <c r="I136" s="207" t="s">
        <v>5235</v>
      </c>
      <c r="J136" s="207">
        <v>50</v>
      </c>
      <c r="K136" s="251"/>
    </row>
    <row r="137" spans="2:11" ht="15" customHeight="1">
      <c r="B137" s="248"/>
      <c r="C137" s="207" t="s">
        <v>5261</v>
      </c>
      <c r="D137" s="207"/>
      <c r="E137" s="207"/>
      <c r="F137" s="228" t="s">
        <v>5239</v>
      </c>
      <c r="G137" s="207"/>
      <c r="H137" s="207" t="s">
        <v>5286</v>
      </c>
      <c r="I137" s="207" t="s">
        <v>5235</v>
      </c>
      <c r="J137" s="207">
        <v>255</v>
      </c>
      <c r="K137" s="251"/>
    </row>
    <row r="138" spans="2:11" ht="15" customHeight="1">
      <c r="B138" s="248"/>
      <c r="C138" s="207" t="s">
        <v>5263</v>
      </c>
      <c r="D138" s="207"/>
      <c r="E138" s="207"/>
      <c r="F138" s="228" t="s">
        <v>81</v>
      </c>
      <c r="G138" s="207"/>
      <c r="H138" s="207" t="s">
        <v>5287</v>
      </c>
      <c r="I138" s="207" t="s">
        <v>5265</v>
      </c>
      <c r="J138" s="207"/>
      <c r="K138" s="251"/>
    </row>
    <row r="139" spans="2:11" ht="15" customHeight="1">
      <c r="B139" s="248"/>
      <c r="C139" s="207" t="s">
        <v>5266</v>
      </c>
      <c r="D139" s="207"/>
      <c r="E139" s="207"/>
      <c r="F139" s="228" t="s">
        <v>81</v>
      </c>
      <c r="G139" s="207"/>
      <c r="H139" s="207" t="s">
        <v>5288</v>
      </c>
      <c r="I139" s="207" t="s">
        <v>5268</v>
      </c>
      <c r="J139" s="207"/>
      <c r="K139" s="251"/>
    </row>
    <row r="140" spans="2:11" ht="15" customHeight="1">
      <c r="B140" s="248"/>
      <c r="C140" s="207" t="s">
        <v>5269</v>
      </c>
      <c r="D140" s="207"/>
      <c r="E140" s="207"/>
      <c r="F140" s="228" t="s">
        <v>81</v>
      </c>
      <c r="G140" s="207"/>
      <c r="H140" s="207" t="s">
        <v>5269</v>
      </c>
      <c r="I140" s="207" t="s">
        <v>5268</v>
      </c>
      <c r="J140" s="207"/>
      <c r="K140" s="251"/>
    </row>
    <row r="141" spans="2:11" ht="15" customHeight="1">
      <c r="B141" s="248"/>
      <c r="C141" s="207" t="s">
        <v>36</v>
      </c>
      <c r="D141" s="207"/>
      <c r="E141" s="207"/>
      <c r="F141" s="228" t="s">
        <v>81</v>
      </c>
      <c r="G141" s="207"/>
      <c r="H141" s="207" t="s">
        <v>5289</v>
      </c>
      <c r="I141" s="207" t="s">
        <v>5268</v>
      </c>
      <c r="J141" s="207"/>
      <c r="K141" s="251"/>
    </row>
    <row r="142" spans="2:11" ht="15" customHeight="1">
      <c r="B142" s="248"/>
      <c r="C142" s="207" t="s">
        <v>5290</v>
      </c>
      <c r="D142" s="207"/>
      <c r="E142" s="207"/>
      <c r="F142" s="228" t="s">
        <v>81</v>
      </c>
      <c r="G142" s="207"/>
      <c r="H142" s="207" t="s">
        <v>5291</v>
      </c>
      <c r="I142" s="207" t="s">
        <v>5268</v>
      </c>
      <c r="J142" s="207"/>
      <c r="K142" s="251"/>
    </row>
    <row r="143" spans="2:11" ht="15" customHeight="1">
      <c r="B143" s="252"/>
      <c r="C143" s="253"/>
      <c r="D143" s="253"/>
      <c r="E143" s="253"/>
      <c r="F143" s="253"/>
      <c r="G143" s="253"/>
      <c r="H143" s="253"/>
      <c r="I143" s="253"/>
      <c r="J143" s="253"/>
      <c r="K143" s="254"/>
    </row>
    <row r="144" spans="2:11" ht="18.75" customHeight="1">
      <c r="B144" s="239"/>
      <c r="C144" s="239"/>
      <c r="D144" s="239"/>
      <c r="E144" s="239"/>
      <c r="F144" s="240"/>
      <c r="G144" s="239"/>
      <c r="H144" s="239"/>
      <c r="I144" s="239"/>
      <c r="J144" s="239"/>
      <c r="K144" s="239"/>
    </row>
    <row r="145" spans="2:11" ht="18.75" customHeight="1">
      <c r="B145" s="214"/>
      <c r="C145" s="214"/>
      <c r="D145" s="214"/>
      <c r="E145" s="214"/>
      <c r="F145" s="214"/>
      <c r="G145" s="214"/>
      <c r="H145" s="214"/>
      <c r="I145" s="214"/>
      <c r="J145" s="214"/>
      <c r="K145" s="214"/>
    </row>
    <row r="146" spans="2:11" ht="7.5" customHeight="1">
      <c r="B146" s="215"/>
      <c r="C146" s="216"/>
      <c r="D146" s="216"/>
      <c r="E146" s="216"/>
      <c r="F146" s="216"/>
      <c r="G146" s="216"/>
      <c r="H146" s="216"/>
      <c r="I146" s="216"/>
      <c r="J146" s="216"/>
      <c r="K146" s="217"/>
    </row>
    <row r="147" spans="2:11" ht="45" customHeight="1">
      <c r="B147" s="218"/>
      <c r="C147" s="320" t="s">
        <v>5292</v>
      </c>
      <c r="D147" s="320"/>
      <c r="E147" s="320"/>
      <c r="F147" s="320"/>
      <c r="G147" s="320"/>
      <c r="H147" s="320"/>
      <c r="I147" s="320"/>
      <c r="J147" s="320"/>
      <c r="K147" s="219"/>
    </row>
    <row r="148" spans="2:11" ht="17.25" customHeight="1">
      <c r="B148" s="218"/>
      <c r="C148" s="220" t="s">
        <v>5228</v>
      </c>
      <c r="D148" s="220"/>
      <c r="E148" s="220"/>
      <c r="F148" s="220" t="s">
        <v>5229</v>
      </c>
      <c r="G148" s="221"/>
      <c r="H148" s="220" t="s">
        <v>52</v>
      </c>
      <c r="I148" s="220" t="s">
        <v>55</v>
      </c>
      <c r="J148" s="220" t="s">
        <v>5230</v>
      </c>
      <c r="K148" s="219"/>
    </row>
    <row r="149" spans="2:11" ht="17.25" customHeight="1">
      <c r="B149" s="218"/>
      <c r="C149" s="222" t="s">
        <v>5231</v>
      </c>
      <c r="D149" s="222"/>
      <c r="E149" s="222"/>
      <c r="F149" s="223" t="s">
        <v>5232</v>
      </c>
      <c r="G149" s="224"/>
      <c r="H149" s="222"/>
      <c r="I149" s="222"/>
      <c r="J149" s="222" t="s">
        <v>5233</v>
      </c>
      <c r="K149" s="219"/>
    </row>
    <row r="150" spans="2:11" ht="5.25" customHeight="1">
      <c r="B150" s="230"/>
      <c r="C150" s="225"/>
      <c r="D150" s="225"/>
      <c r="E150" s="225"/>
      <c r="F150" s="225"/>
      <c r="G150" s="226"/>
      <c r="H150" s="225"/>
      <c r="I150" s="225"/>
      <c r="J150" s="225"/>
      <c r="K150" s="251"/>
    </row>
    <row r="151" spans="2:11" ht="15" customHeight="1">
      <c r="B151" s="230"/>
      <c r="C151" s="255" t="s">
        <v>5236</v>
      </c>
      <c r="D151" s="207"/>
      <c r="E151" s="207"/>
      <c r="F151" s="256" t="s">
        <v>81</v>
      </c>
      <c r="G151" s="207"/>
      <c r="H151" s="255" t="s">
        <v>5273</v>
      </c>
      <c r="I151" s="255" t="s">
        <v>5235</v>
      </c>
      <c r="J151" s="255">
        <v>120</v>
      </c>
      <c r="K151" s="251"/>
    </row>
    <row r="152" spans="2:11" ht="15" customHeight="1">
      <c r="B152" s="230"/>
      <c r="C152" s="255" t="s">
        <v>5282</v>
      </c>
      <c r="D152" s="207"/>
      <c r="E152" s="207"/>
      <c r="F152" s="256" t="s">
        <v>81</v>
      </c>
      <c r="G152" s="207"/>
      <c r="H152" s="255" t="s">
        <v>5293</v>
      </c>
      <c r="I152" s="255" t="s">
        <v>5235</v>
      </c>
      <c r="J152" s="255" t="s">
        <v>5284</v>
      </c>
      <c r="K152" s="251"/>
    </row>
    <row r="153" spans="2:11" ht="15" customHeight="1">
      <c r="B153" s="230"/>
      <c r="C153" s="255" t="s">
        <v>83</v>
      </c>
      <c r="D153" s="207"/>
      <c r="E153" s="207"/>
      <c r="F153" s="256" t="s">
        <v>81</v>
      </c>
      <c r="G153" s="207"/>
      <c r="H153" s="255" t="s">
        <v>5294</v>
      </c>
      <c r="I153" s="255" t="s">
        <v>5235</v>
      </c>
      <c r="J153" s="255" t="s">
        <v>5284</v>
      </c>
      <c r="K153" s="251"/>
    </row>
    <row r="154" spans="2:11" ht="15" customHeight="1">
      <c r="B154" s="230"/>
      <c r="C154" s="255" t="s">
        <v>5238</v>
      </c>
      <c r="D154" s="207"/>
      <c r="E154" s="207"/>
      <c r="F154" s="256" t="s">
        <v>5239</v>
      </c>
      <c r="G154" s="207"/>
      <c r="H154" s="255" t="s">
        <v>5273</v>
      </c>
      <c r="I154" s="255" t="s">
        <v>5235</v>
      </c>
      <c r="J154" s="255">
        <v>50</v>
      </c>
      <c r="K154" s="251"/>
    </row>
    <row r="155" spans="2:11" ht="15" customHeight="1">
      <c r="B155" s="230"/>
      <c r="C155" s="255" t="s">
        <v>5241</v>
      </c>
      <c r="D155" s="207"/>
      <c r="E155" s="207"/>
      <c r="F155" s="256" t="s">
        <v>81</v>
      </c>
      <c r="G155" s="207"/>
      <c r="H155" s="255" t="s">
        <v>5273</v>
      </c>
      <c r="I155" s="255" t="s">
        <v>5243</v>
      </c>
      <c r="J155" s="255"/>
      <c r="K155" s="251"/>
    </row>
    <row r="156" spans="2:11" ht="15" customHeight="1">
      <c r="B156" s="230"/>
      <c r="C156" s="255" t="s">
        <v>5252</v>
      </c>
      <c r="D156" s="207"/>
      <c r="E156" s="207"/>
      <c r="F156" s="256" t="s">
        <v>5239</v>
      </c>
      <c r="G156" s="207"/>
      <c r="H156" s="255" t="s">
        <v>5273</v>
      </c>
      <c r="I156" s="255" t="s">
        <v>5235</v>
      </c>
      <c r="J156" s="255">
        <v>50</v>
      </c>
      <c r="K156" s="251"/>
    </row>
    <row r="157" spans="2:11" ht="15" customHeight="1">
      <c r="B157" s="230"/>
      <c r="C157" s="255" t="s">
        <v>5260</v>
      </c>
      <c r="D157" s="207"/>
      <c r="E157" s="207"/>
      <c r="F157" s="256" t="s">
        <v>5239</v>
      </c>
      <c r="G157" s="207"/>
      <c r="H157" s="255" t="s">
        <v>5273</v>
      </c>
      <c r="I157" s="255" t="s">
        <v>5235</v>
      </c>
      <c r="J157" s="255">
        <v>50</v>
      </c>
      <c r="K157" s="251"/>
    </row>
    <row r="158" spans="2:11" ht="15" customHeight="1">
      <c r="B158" s="230"/>
      <c r="C158" s="255" t="s">
        <v>5258</v>
      </c>
      <c r="D158" s="207"/>
      <c r="E158" s="207"/>
      <c r="F158" s="256" t="s">
        <v>5239</v>
      </c>
      <c r="G158" s="207"/>
      <c r="H158" s="255" t="s">
        <v>5273</v>
      </c>
      <c r="I158" s="255" t="s">
        <v>5235</v>
      </c>
      <c r="J158" s="255">
        <v>50</v>
      </c>
      <c r="K158" s="251"/>
    </row>
    <row r="159" spans="2:11" ht="15" customHeight="1">
      <c r="B159" s="230"/>
      <c r="C159" s="255" t="s">
        <v>161</v>
      </c>
      <c r="D159" s="207"/>
      <c r="E159" s="207"/>
      <c r="F159" s="256" t="s">
        <v>81</v>
      </c>
      <c r="G159" s="207"/>
      <c r="H159" s="255" t="s">
        <v>5295</v>
      </c>
      <c r="I159" s="255" t="s">
        <v>5235</v>
      </c>
      <c r="J159" s="255" t="s">
        <v>5296</v>
      </c>
      <c r="K159" s="251"/>
    </row>
    <row r="160" spans="2:11" ht="15" customHeight="1">
      <c r="B160" s="230"/>
      <c r="C160" s="255" t="s">
        <v>5297</v>
      </c>
      <c r="D160" s="207"/>
      <c r="E160" s="207"/>
      <c r="F160" s="256" t="s">
        <v>81</v>
      </c>
      <c r="G160" s="207"/>
      <c r="H160" s="255" t="s">
        <v>5298</v>
      </c>
      <c r="I160" s="255" t="s">
        <v>5268</v>
      </c>
      <c r="J160" s="255"/>
      <c r="K160" s="251"/>
    </row>
    <row r="161" spans="2:11" ht="15" customHeight="1">
      <c r="B161" s="257"/>
      <c r="C161" s="237"/>
      <c r="D161" s="237"/>
      <c r="E161" s="237"/>
      <c r="F161" s="237"/>
      <c r="G161" s="237"/>
      <c r="H161" s="237"/>
      <c r="I161" s="237"/>
      <c r="J161" s="237"/>
      <c r="K161" s="258"/>
    </row>
    <row r="162" spans="2:11" ht="18.75" customHeight="1">
      <c r="B162" s="239"/>
      <c r="C162" s="249"/>
      <c r="D162" s="249"/>
      <c r="E162" s="249"/>
      <c r="F162" s="259"/>
      <c r="G162" s="249"/>
      <c r="H162" s="249"/>
      <c r="I162" s="249"/>
      <c r="J162" s="249"/>
      <c r="K162" s="239"/>
    </row>
    <row r="163" spans="2:11" ht="18.75" customHeight="1">
      <c r="B163" s="214"/>
      <c r="C163" s="214"/>
      <c r="D163" s="214"/>
      <c r="E163" s="214"/>
      <c r="F163" s="214"/>
      <c r="G163" s="214"/>
      <c r="H163" s="214"/>
      <c r="I163" s="214"/>
      <c r="J163" s="214"/>
      <c r="K163" s="214"/>
    </row>
    <row r="164" spans="2:11" ht="7.5" customHeight="1">
      <c r="B164" s="196"/>
      <c r="C164" s="197"/>
      <c r="D164" s="197"/>
      <c r="E164" s="197"/>
      <c r="F164" s="197"/>
      <c r="G164" s="197"/>
      <c r="H164" s="197"/>
      <c r="I164" s="197"/>
      <c r="J164" s="197"/>
      <c r="K164" s="198"/>
    </row>
    <row r="165" spans="2:11" ht="45" customHeight="1">
      <c r="B165" s="199"/>
      <c r="C165" s="321" t="s">
        <v>5299</v>
      </c>
      <c r="D165" s="321"/>
      <c r="E165" s="321"/>
      <c r="F165" s="321"/>
      <c r="G165" s="321"/>
      <c r="H165" s="321"/>
      <c r="I165" s="321"/>
      <c r="J165" s="321"/>
      <c r="K165" s="200"/>
    </row>
    <row r="166" spans="2:11" ht="17.25" customHeight="1">
      <c r="B166" s="199"/>
      <c r="C166" s="220" t="s">
        <v>5228</v>
      </c>
      <c r="D166" s="220"/>
      <c r="E166" s="220"/>
      <c r="F166" s="220" t="s">
        <v>5229</v>
      </c>
      <c r="G166" s="260"/>
      <c r="H166" s="261" t="s">
        <v>52</v>
      </c>
      <c r="I166" s="261" t="s">
        <v>55</v>
      </c>
      <c r="J166" s="220" t="s">
        <v>5230</v>
      </c>
      <c r="K166" s="200"/>
    </row>
    <row r="167" spans="2:11" ht="17.25" customHeight="1">
      <c r="B167" s="201"/>
      <c r="C167" s="222" t="s">
        <v>5231</v>
      </c>
      <c r="D167" s="222"/>
      <c r="E167" s="222"/>
      <c r="F167" s="223" t="s">
        <v>5232</v>
      </c>
      <c r="G167" s="262"/>
      <c r="H167" s="263"/>
      <c r="I167" s="263"/>
      <c r="J167" s="222" t="s">
        <v>5233</v>
      </c>
      <c r="K167" s="202"/>
    </row>
    <row r="168" spans="2:11" ht="5.25" customHeight="1">
      <c r="B168" s="230"/>
      <c r="C168" s="225"/>
      <c r="D168" s="225"/>
      <c r="E168" s="225"/>
      <c r="F168" s="225"/>
      <c r="G168" s="226"/>
      <c r="H168" s="225"/>
      <c r="I168" s="225"/>
      <c r="J168" s="225"/>
      <c r="K168" s="251"/>
    </row>
    <row r="169" spans="2:11" ht="15" customHeight="1">
      <c r="B169" s="230"/>
      <c r="C169" s="207" t="s">
        <v>5236</v>
      </c>
      <c r="D169" s="207"/>
      <c r="E169" s="207"/>
      <c r="F169" s="228" t="s">
        <v>81</v>
      </c>
      <c r="G169" s="207"/>
      <c r="H169" s="207" t="s">
        <v>5273</v>
      </c>
      <c r="I169" s="207" t="s">
        <v>5235</v>
      </c>
      <c r="J169" s="207">
        <v>120</v>
      </c>
      <c r="K169" s="251"/>
    </row>
    <row r="170" spans="2:11" ht="15" customHeight="1">
      <c r="B170" s="230"/>
      <c r="C170" s="207" t="s">
        <v>5282</v>
      </c>
      <c r="D170" s="207"/>
      <c r="E170" s="207"/>
      <c r="F170" s="228" t="s">
        <v>81</v>
      </c>
      <c r="G170" s="207"/>
      <c r="H170" s="207" t="s">
        <v>5283</v>
      </c>
      <c r="I170" s="207" t="s">
        <v>5235</v>
      </c>
      <c r="J170" s="207" t="s">
        <v>5284</v>
      </c>
      <c r="K170" s="251"/>
    </row>
    <row r="171" spans="2:11" ht="15" customHeight="1">
      <c r="B171" s="230"/>
      <c r="C171" s="207" t="s">
        <v>83</v>
      </c>
      <c r="D171" s="207"/>
      <c r="E171" s="207"/>
      <c r="F171" s="228" t="s">
        <v>81</v>
      </c>
      <c r="G171" s="207"/>
      <c r="H171" s="207" t="s">
        <v>5300</v>
      </c>
      <c r="I171" s="207" t="s">
        <v>5235</v>
      </c>
      <c r="J171" s="207" t="s">
        <v>5284</v>
      </c>
      <c r="K171" s="251"/>
    </row>
    <row r="172" spans="2:11" ht="15" customHeight="1">
      <c r="B172" s="230"/>
      <c r="C172" s="207" t="s">
        <v>5238</v>
      </c>
      <c r="D172" s="207"/>
      <c r="E172" s="207"/>
      <c r="F172" s="228" t="s">
        <v>5239</v>
      </c>
      <c r="G172" s="207"/>
      <c r="H172" s="207" t="s">
        <v>5300</v>
      </c>
      <c r="I172" s="207" t="s">
        <v>5235</v>
      </c>
      <c r="J172" s="207">
        <v>50</v>
      </c>
      <c r="K172" s="251"/>
    </row>
    <row r="173" spans="2:11" ht="15" customHeight="1">
      <c r="B173" s="230"/>
      <c r="C173" s="207" t="s">
        <v>5241</v>
      </c>
      <c r="D173" s="207"/>
      <c r="E173" s="207"/>
      <c r="F173" s="228" t="s">
        <v>81</v>
      </c>
      <c r="G173" s="207"/>
      <c r="H173" s="207" t="s">
        <v>5300</v>
      </c>
      <c r="I173" s="207" t="s">
        <v>5243</v>
      </c>
      <c r="J173" s="207"/>
      <c r="K173" s="251"/>
    </row>
    <row r="174" spans="2:11" ht="15" customHeight="1">
      <c r="B174" s="230"/>
      <c r="C174" s="207" t="s">
        <v>5252</v>
      </c>
      <c r="D174" s="207"/>
      <c r="E174" s="207"/>
      <c r="F174" s="228" t="s">
        <v>5239</v>
      </c>
      <c r="G174" s="207"/>
      <c r="H174" s="207" t="s">
        <v>5300</v>
      </c>
      <c r="I174" s="207" t="s">
        <v>5235</v>
      </c>
      <c r="J174" s="207">
        <v>50</v>
      </c>
      <c r="K174" s="251"/>
    </row>
    <row r="175" spans="2:11" ht="15" customHeight="1">
      <c r="B175" s="230"/>
      <c r="C175" s="207" t="s">
        <v>5260</v>
      </c>
      <c r="D175" s="207"/>
      <c r="E175" s="207"/>
      <c r="F175" s="228" t="s">
        <v>5239</v>
      </c>
      <c r="G175" s="207"/>
      <c r="H175" s="207" t="s">
        <v>5300</v>
      </c>
      <c r="I175" s="207" t="s">
        <v>5235</v>
      </c>
      <c r="J175" s="207">
        <v>50</v>
      </c>
      <c r="K175" s="251"/>
    </row>
    <row r="176" spans="2:11" ht="15" customHeight="1">
      <c r="B176" s="230"/>
      <c r="C176" s="207" t="s">
        <v>5258</v>
      </c>
      <c r="D176" s="207"/>
      <c r="E176" s="207"/>
      <c r="F176" s="228" t="s">
        <v>5239</v>
      </c>
      <c r="G176" s="207"/>
      <c r="H176" s="207" t="s">
        <v>5300</v>
      </c>
      <c r="I176" s="207" t="s">
        <v>5235</v>
      </c>
      <c r="J176" s="207">
        <v>50</v>
      </c>
      <c r="K176" s="251"/>
    </row>
    <row r="177" spans="2:11" ht="15" customHeight="1">
      <c r="B177" s="230"/>
      <c r="C177" s="207" t="s">
        <v>168</v>
      </c>
      <c r="D177" s="207"/>
      <c r="E177" s="207"/>
      <c r="F177" s="228" t="s">
        <v>81</v>
      </c>
      <c r="G177" s="207"/>
      <c r="H177" s="207" t="s">
        <v>5301</v>
      </c>
      <c r="I177" s="207" t="s">
        <v>5302</v>
      </c>
      <c r="J177" s="207"/>
      <c r="K177" s="251"/>
    </row>
    <row r="178" spans="2:11" ht="15" customHeight="1">
      <c r="B178" s="230"/>
      <c r="C178" s="207" t="s">
        <v>55</v>
      </c>
      <c r="D178" s="207"/>
      <c r="E178" s="207"/>
      <c r="F178" s="228" t="s">
        <v>81</v>
      </c>
      <c r="G178" s="207"/>
      <c r="H178" s="207" t="s">
        <v>5303</v>
      </c>
      <c r="I178" s="207" t="s">
        <v>5304</v>
      </c>
      <c r="J178" s="207">
        <v>1</v>
      </c>
      <c r="K178" s="251"/>
    </row>
    <row r="179" spans="2:11" ht="15" customHeight="1">
      <c r="B179" s="230"/>
      <c r="C179" s="207" t="s">
        <v>51</v>
      </c>
      <c r="D179" s="207"/>
      <c r="E179" s="207"/>
      <c r="F179" s="228" t="s">
        <v>81</v>
      </c>
      <c r="G179" s="207"/>
      <c r="H179" s="207" t="s">
        <v>5305</v>
      </c>
      <c r="I179" s="207" t="s">
        <v>5235</v>
      </c>
      <c r="J179" s="207">
        <v>20</v>
      </c>
      <c r="K179" s="251"/>
    </row>
    <row r="180" spans="2:11" ht="15" customHeight="1">
      <c r="B180" s="230"/>
      <c r="C180" s="207" t="s">
        <v>52</v>
      </c>
      <c r="D180" s="207"/>
      <c r="E180" s="207"/>
      <c r="F180" s="228" t="s">
        <v>81</v>
      </c>
      <c r="G180" s="207"/>
      <c r="H180" s="207" t="s">
        <v>5306</v>
      </c>
      <c r="I180" s="207" t="s">
        <v>5235</v>
      </c>
      <c r="J180" s="207">
        <v>255</v>
      </c>
      <c r="K180" s="251"/>
    </row>
    <row r="181" spans="2:11" ht="15" customHeight="1">
      <c r="B181" s="230"/>
      <c r="C181" s="207" t="s">
        <v>169</v>
      </c>
      <c r="D181" s="207"/>
      <c r="E181" s="207"/>
      <c r="F181" s="228" t="s">
        <v>81</v>
      </c>
      <c r="G181" s="207"/>
      <c r="H181" s="207" t="s">
        <v>5198</v>
      </c>
      <c r="I181" s="207" t="s">
        <v>5235</v>
      </c>
      <c r="J181" s="207">
        <v>10</v>
      </c>
      <c r="K181" s="251"/>
    </row>
    <row r="182" spans="2:11" ht="15" customHeight="1">
      <c r="B182" s="230"/>
      <c r="C182" s="207" t="s">
        <v>170</v>
      </c>
      <c r="D182" s="207"/>
      <c r="E182" s="207"/>
      <c r="F182" s="228" t="s">
        <v>81</v>
      </c>
      <c r="G182" s="207"/>
      <c r="H182" s="207" t="s">
        <v>5307</v>
      </c>
      <c r="I182" s="207" t="s">
        <v>5268</v>
      </c>
      <c r="J182" s="207"/>
      <c r="K182" s="251"/>
    </row>
    <row r="183" spans="2:11" ht="15" customHeight="1">
      <c r="B183" s="230"/>
      <c r="C183" s="207" t="s">
        <v>5308</v>
      </c>
      <c r="D183" s="207"/>
      <c r="E183" s="207"/>
      <c r="F183" s="228" t="s">
        <v>81</v>
      </c>
      <c r="G183" s="207"/>
      <c r="H183" s="207" t="s">
        <v>5309</v>
      </c>
      <c r="I183" s="207" t="s">
        <v>5268</v>
      </c>
      <c r="J183" s="207"/>
      <c r="K183" s="251"/>
    </row>
    <row r="184" spans="2:11" ht="15" customHeight="1">
      <c r="B184" s="230"/>
      <c r="C184" s="207" t="s">
        <v>5297</v>
      </c>
      <c r="D184" s="207"/>
      <c r="E184" s="207"/>
      <c r="F184" s="228" t="s">
        <v>81</v>
      </c>
      <c r="G184" s="207"/>
      <c r="H184" s="207" t="s">
        <v>5310</v>
      </c>
      <c r="I184" s="207" t="s">
        <v>5268</v>
      </c>
      <c r="J184" s="207"/>
      <c r="K184" s="251"/>
    </row>
    <row r="185" spans="2:11" ht="15" customHeight="1">
      <c r="B185" s="230"/>
      <c r="C185" s="207" t="s">
        <v>172</v>
      </c>
      <c r="D185" s="207"/>
      <c r="E185" s="207"/>
      <c r="F185" s="228" t="s">
        <v>5239</v>
      </c>
      <c r="G185" s="207"/>
      <c r="H185" s="207" t="s">
        <v>5311</v>
      </c>
      <c r="I185" s="207" t="s">
        <v>5235</v>
      </c>
      <c r="J185" s="207">
        <v>50</v>
      </c>
      <c r="K185" s="251"/>
    </row>
    <row r="186" spans="2:11" ht="15" customHeight="1">
      <c r="B186" s="230"/>
      <c r="C186" s="207" t="s">
        <v>4540</v>
      </c>
      <c r="D186" s="207"/>
      <c r="E186" s="207"/>
      <c r="F186" s="228" t="s">
        <v>5239</v>
      </c>
      <c r="G186" s="207"/>
      <c r="H186" s="207" t="s">
        <v>5312</v>
      </c>
      <c r="I186" s="207" t="s">
        <v>5313</v>
      </c>
      <c r="J186" s="207"/>
      <c r="K186" s="251"/>
    </row>
    <row r="187" spans="2:11" ht="15" customHeight="1">
      <c r="B187" s="230"/>
      <c r="C187" s="207" t="s">
        <v>5314</v>
      </c>
      <c r="D187" s="207"/>
      <c r="E187" s="207"/>
      <c r="F187" s="228" t="s">
        <v>5239</v>
      </c>
      <c r="G187" s="207"/>
      <c r="H187" s="207" t="s">
        <v>5315</v>
      </c>
      <c r="I187" s="207" t="s">
        <v>5313</v>
      </c>
      <c r="J187" s="207"/>
      <c r="K187" s="251"/>
    </row>
    <row r="188" spans="2:11" ht="15" customHeight="1">
      <c r="B188" s="230"/>
      <c r="C188" s="207" t="s">
        <v>5316</v>
      </c>
      <c r="D188" s="207"/>
      <c r="E188" s="207"/>
      <c r="F188" s="228" t="s">
        <v>5239</v>
      </c>
      <c r="G188" s="207"/>
      <c r="H188" s="207" t="s">
        <v>5317</v>
      </c>
      <c r="I188" s="207" t="s">
        <v>5313</v>
      </c>
      <c r="J188" s="207"/>
      <c r="K188" s="251"/>
    </row>
    <row r="189" spans="2:11" ht="15" customHeight="1">
      <c r="B189" s="230"/>
      <c r="C189" s="264" t="s">
        <v>5318</v>
      </c>
      <c r="D189" s="207"/>
      <c r="E189" s="207"/>
      <c r="F189" s="228" t="s">
        <v>5239</v>
      </c>
      <c r="G189" s="207"/>
      <c r="H189" s="207" t="s">
        <v>5319</v>
      </c>
      <c r="I189" s="207" t="s">
        <v>5320</v>
      </c>
      <c r="J189" s="265" t="s">
        <v>5321</v>
      </c>
      <c r="K189" s="251"/>
    </row>
    <row r="190" spans="2:11" ht="15" customHeight="1">
      <c r="B190" s="230"/>
      <c r="C190" s="264" t="s">
        <v>40</v>
      </c>
      <c r="D190" s="207"/>
      <c r="E190" s="207"/>
      <c r="F190" s="228" t="s">
        <v>81</v>
      </c>
      <c r="G190" s="207"/>
      <c r="H190" s="204" t="s">
        <v>5322</v>
      </c>
      <c r="I190" s="207" t="s">
        <v>5323</v>
      </c>
      <c r="J190" s="207"/>
      <c r="K190" s="251"/>
    </row>
    <row r="191" spans="2:11" ht="15" customHeight="1">
      <c r="B191" s="230"/>
      <c r="C191" s="264" t="s">
        <v>5324</v>
      </c>
      <c r="D191" s="207"/>
      <c r="E191" s="207"/>
      <c r="F191" s="228" t="s">
        <v>81</v>
      </c>
      <c r="G191" s="207"/>
      <c r="H191" s="207" t="s">
        <v>5325</v>
      </c>
      <c r="I191" s="207" t="s">
        <v>5268</v>
      </c>
      <c r="J191" s="207"/>
      <c r="K191" s="251"/>
    </row>
    <row r="192" spans="2:11" ht="15" customHeight="1">
      <c r="B192" s="230"/>
      <c r="C192" s="264" t="s">
        <v>5326</v>
      </c>
      <c r="D192" s="207"/>
      <c r="E192" s="207"/>
      <c r="F192" s="228" t="s">
        <v>81</v>
      </c>
      <c r="G192" s="207"/>
      <c r="H192" s="207" t="s">
        <v>5327</v>
      </c>
      <c r="I192" s="207" t="s">
        <v>5268</v>
      </c>
      <c r="J192" s="207"/>
      <c r="K192" s="251"/>
    </row>
    <row r="193" spans="2:11" ht="15" customHeight="1">
      <c r="B193" s="230"/>
      <c r="C193" s="264" t="s">
        <v>5328</v>
      </c>
      <c r="D193" s="207"/>
      <c r="E193" s="207"/>
      <c r="F193" s="228" t="s">
        <v>5239</v>
      </c>
      <c r="G193" s="207"/>
      <c r="H193" s="207" t="s">
        <v>5329</v>
      </c>
      <c r="I193" s="207" t="s">
        <v>5268</v>
      </c>
      <c r="J193" s="207"/>
      <c r="K193" s="251"/>
    </row>
    <row r="194" spans="2:11" ht="15" customHeight="1">
      <c r="B194" s="257"/>
      <c r="C194" s="266"/>
      <c r="D194" s="237"/>
      <c r="E194" s="237"/>
      <c r="F194" s="237"/>
      <c r="G194" s="237"/>
      <c r="H194" s="237"/>
      <c r="I194" s="237"/>
      <c r="J194" s="237"/>
      <c r="K194" s="258"/>
    </row>
    <row r="195" spans="2:11" ht="18.75" customHeight="1">
      <c r="B195" s="239"/>
      <c r="C195" s="249"/>
      <c r="D195" s="249"/>
      <c r="E195" s="249"/>
      <c r="F195" s="259"/>
      <c r="G195" s="249"/>
      <c r="H195" s="249"/>
      <c r="I195" s="249"/>
      <c r="J195" s="249"/>
      <c r="K195" s="239"/>
    </row>
    <row r="196" spans="2:11" ht="18.75" customHeight="1">
      <c r="B196" s="239"/>
      <c r="C196" s="249"/>
      <c r="D196" s="249"/>
      <c r="E196" s="249"/>
      <c r="F196" s="259"/>
      <c r="G196" s="249"/>
      <c r="H196" s="249"/>
      <c r="I196" s="249"/>
      <c r="J196" s="249"/>
      <c r="K196" s="239"/>
    </row>
    <row r="197" spans="2:11" ht="18.75" customHeight="1">
      <c r="B197" s="214"/>
      <c r="C197" s="214"/>
      <c r="D197" s="214"/>
      <c r="E197" s="214"/>
      <c r="F197" s="214"/>
      <c r="G197" s="214"/>
      <c r="H197" s="214"/>
      <c r="I197" s="214"/>
      <c r="J197" s="214"/>
      <c r="K197" s="214"/>
    </row>
    <row r="198" spans="2:11" ht="13.5">
      <c r="B198" s="196"/>
      <c r="C198" s="197"/>
      <c r="D198" s="197"/>
      <c r="E198" s="197"/>
      <c r="F198" s="197"/>
      <c r="G198" s="197"/>
      <c r="H198" s="197"/>
      <c r="I198" s="197"/>
      <c r="J198" s="197"/>
      <c r="K198" s="198"/>
    </row>
    <row r="199" spans="2:11" ht="21">
      <c r="B199" s="199"/>
      <c r="C199" s="321" t="s">
        <v>5330</v>
      </c>
      <c r="D199" s="321"/>
      <c r="E199" s="321"/>
      <c r="F199" s="321"/>
      <c r="G199" s="321"/>
      <c r="H199" s="321"/>
      <c r="I199" s="321"/>
      <c r="J199" s="321"/>
      <c r="K199" s="200"/>
    </row>
    <row r="200" spans="2:11" ht="25.5" customHeight="1">
      <c r="B200" s="199"/>
      <c r="C200" s="267" t="s">
        <v>5331</v>
      </c>
      <c r="D200" s="267"/>
      <c r="E200" s="267"/>
      <c r="F200" s="267" t="s">
        <v>5332</v>
      </c>
      <c r="G200" s="268"/>
      <c r="H200" s="322" t="s">
        <v>5333</v>
      </c>
      <c r="I200" s="322"/>
      <c r="J200" s="322"/>
      <c r="K200" s="200"/>
    </row>
    <row r="201" spans="2:11" ht="5.25" customHeight="1">
      <c r="B201" s="230"/>
      <c r="C201" s="225"/>
      <c r="D201" s="225"/>
      <c r="E201" s="225"/>
      <c r="F201" s="225"/>
      <c r="G201" s="249"/>
      <c r="H201" s="225"/>
      <c r="I201" s="225"/>
      <c r="J201" s="225"/>
      <c r="K201" s="251"/>
    </row>
    <row r="202" spans="2:11" ht="15" customHeight="1">
      <c r="B202" s="230"/>
      <c r="C202" s="207" t="s">
        <v>5323</v>
      </c>
      <c r="D202" s="207"/>
      <c r="E202" s="207"/>
      <c r="F202" s="228" t="s">
        <v>41</v>
      </c>
      <c r="G202" s="207"/>
      <c r="H202" s="323" t="s">
        <v>5334</v>
      </c>
      <c r="I202" s="323"/>
      <c r="J202" s="323"/>
      <c r="K202" s="251"/>
    </row>
    <row r="203" spans="2:11" ht="15" customHeight="1">
      <c r="B203" s="230"/>
      <c r="C203" s="207"/>
      <c r="D203" s="207"/>
      <c r="E203" s="207"/>
      <c r="F203" s="228" t="s">
        <v>42</v>
      </c>
      <c r="G203" s="207"/>
      <c r="H203" s="323" t="s">
        <v>5335</v>
      </c>
      <c r="I203" s="323"/>
      <c r="J203" s="323"/>
      <c r="K203" s="251"/>
    </row>
    <row r="204" spans="2:11" ht="15" customHeight="1">
      <c r="B204" s="230"/>
      <c r="C204" s="207"/>
      <c r="D204" s="207"/>
      <c r="E204" s="207"/>
      <c r="F204" s="228" t="s">
        <v>45</v>
      </c>
      <c r="G204" s="207"/>
      <c r="H204" s="323" t="s">
        <v>5336</v>
      </c>
      <c r="I204" s="323"/>
      <c r="J204" s="323"/>
      <c r="K204" s="251"/>
    </row>
    <row r="205" spans="2:11" ht="15" customHeight="1">
      <c r="B205" s="230"/>
      <c r="C205" s="207"/>
      <c r="D205" s="207"/>
      <c r="E205" s="207"/>
      <c r="F205" s="228" t="s">
        <v>43</v>
      </c>
      <c r="G205" s="207"/>
      <c r="H205" s="323" t="s">
        <v>5337</v>
      </c>
      <c r="I205" s="323"/>
      <c r="J205" s="323"/>
      <c r="K205" s="251"/>
    </row>
    <row r="206" spans="2:11" ht="15" customHeight="1">
      <c r="B206" s="230"/>
      <c r="C206" s="207"/>
      <c r="D206" s="207"/>
      <c r="E206" s="207"/>
      <c r="F206" s="228" t="s">
        <v>44</v>
      </c>
      <c r="G206" s="207"/>
      <c r="H206" s="323" t="s">
        <v>5338</v>
      </c>
      <c r="I206" s="323"/>
      <c r="J206" s="323"/>
      <c r="K206" s="251"/>
    </row>
    <row r="207" spans="2:11" ht="15" customHeight="1">
      <c r="B207" s="230"/>
      <c r="C207" s="207"/>
      <c r="D207" s="207"/>
      <c r="E207" s="207"/>
      <c r="F207" s="228"/>
      <c r="G207" s="207"/>
      <c r="H207" s="207"/>
      <c r="I207" s="207"/>
      <c r="J207" s="207"/>
      <c r="K207" s="251"/>
    </row>
    <row r="208" spans="2:11" ht="15" customHeight="1">
      <c r="B208" s="230"/>
      <c r="C208" s="207" t="s">
        <v>5280</v>
      </c>
      <c r="D208" s="207"/>
      <c r="E208" s="207"/>
      <c r="F208" s="228" t="s">
        <v>76</v>
      </c>
      <c r="G208" s="207"/>
      <c r="H208" s="323" t="s">
        <v>5339</v>
      </c>
      <c r="I208" s="323"/>
      <c r="J208" s="323"/>
      <c r="K208" s="251"/>
    </row>
    <row r="209" spans="2:11" ht="15" customHeight="1">
      <c r="B209" s="230"/>
      <c r="C209" s="207"/>
      <c r="D209" s="207"/>
      <c r="E209" s="207"/>
      <c r="F209" s="228" t="s">
        <v>5178</v>
      </c>
      <c r="G209" s="207"/>
      <c r="H209" s="323" t="s">
        <v>5179</v>
      </c>
      <c r="I209" s="323"/>
      <c r="J209" s="323"/>
      <c r="K209" s="251"/>
    </row>
    <row r="210" spans="2:11" ht="15" customHeight="1">
      <c r="B210" s="230"/>
      <c r="C210" s="207"/>
      <c r="D210" s="207"/>
      <c r="E210" s="207"/>
      <c r="F210" s="228" t="s">
        <v>5176</v>
      </c>
      <c r="G210" s="207"/>
      <c r="H210" s="323" t="s">
        <v>5340</v>
      </c>
      <c r="I210" s="323"/>
      <c r="J210" s="323"/>
      <c r="K210" s="251"/>
    </row>
    <row r="211" spans="2:11" ht="15" customHeight="1">
      <c r="B211" s="269"/>
      <c r="C211" s="207"/>
      <c r="D211" s="207"/>
      <c r="E211" s="207"/>
      <c r="F211" s="228" t="s">
        <v>5180</v>
      </c>
      <c r="G211" s="264"/>
      <c r="H211" s="324" t="s">
        <v>5181</v>
      </c>
      <c r="I211" s="324"/>
      <c r="J211" s="324"/>
      <c r="K211" s="270"/>
    </row>
    <row r="212" spans="2:11" ht="15" customHeight="1">
      <c r="B212" s="269"/>
      <c r="C212" s="207"/>
      <c r="D212" s="207"/>
      <c r="E212" s="207"/>
      <c r="F212" s="228" t="s">
        <v>5182</v>
      </c>
      <c r="G212" s="264"/>
      <c r="H212" s="324" t="s">
        <v>2188</v>
      </c>
      <c r="I212" s="324"/>
      <c r="J212" s="324"/>
      <c r="K212" s="270"/>
    </row>
    <row r="213" spans="2:11" ht="15" customHeight="1">
      <c r="B213" s="269"/>
      <c r="C213" s="207"/>
      <c r="D213" s="207"/>
      <c r="E213" s="207"/>
      <c r="F213" s="228"/>
      <c r="G213" s="264"/>
      <c r="H213" s="255"/>
      <c r="I213" s="255"/>
      <c r="J213" s="255"/>
      <c r="K213" s="270"/>
    </row>
    <row r="214" spans="2:11" ht="15" customHeight="1">
      <c r="B214" s="269"/>
      <c r="C214" s="207" t="s">
        <v>5304</v>
      </c>
      <c r="D214" s="207"/>
      <c r="E214" s="207"/>
      <c r="F214" s="228">
        <v>1</v>
      </c>
      <c r="G214" s="264"/>
      <c r="H214" s="324" t="s">
        <v>5341</v>
      </c>
      <c r="I214" s="324"/>
      <c r="J214" s="324"/>
      <c r="K214" s="270"/>
    </row>
    <row r="215" spans="2:11" ht="15" customHeight="1">
      <c r="B215" s="269"/>
      <c r="C215" s="207"/>
      <c r="D215" s="207"/>
      <c r="E215" s="207"/>
      <c r="F215" s="228">
        <v>2</v>
      </c>
      <c r="G215" s="264"/>
      <c r="H215" s="324" t="s">
        <v>5342</v>
      </c>
      <c r="I215" s="324"/>
      <c r="J215" s="324"/>
      <c r="K215" s="270"/>
    </row>
    <row r="216" spans="2:11" ht="15" customHeight="1">
      <c r="B216" s="269"/>
      <c r="C216" s="207"/>
      <c r="D216" s="207"/>
      <c r="E216" s="207"/>
      <c r="F216" s="228">
        <v>3</v>
      </c>
      <c r="G216" s="264"/>
      <c r="H216" s="324" t="s">
        <v>5343</v>
      </c>
      <c r="I216" s="324"/>
      <c r="J216" s="324"/>
      <c r="K216" s="270"/>
    </row>
    <row r="217" spans="2:11" ht="15" customHeight="1">
      <c r="B217" s="269"/>
      <c r="C217" s="207"/>
      <c r="D217" s="207"/>
      <c r="E217" s="207"/>
      <c r="F217" s="228">
        <v>4</v>
      </c>
      <c r="G217" s="264"/>
      <c r="H217" s="324" t="s">
        <v>5344</v>
      </c>
      <c r="I217" s="324"/>
      <c r="J217" s="324"/>
      <c r="K217" s="270"/>
    </row>
    <row r="218" spans="2:11" ht="12.75" customHeight="1">
      <c r="B218" s="271"/>
      <c r="C218" s="272"/>
      <c r="D218" s="272"/>
      <c r="E218" s="272"/>
      <c r="F218" s="272"/>
      <c r="G218" s="272"/>
      <c r="H218" s="272"/>
      <c r="I218" s="272"/>
      <c r="J218" s="272"/>
      <c r="K218" s="273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1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6" t="s">
        <v>84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79</v>
      </c>
    </row>
    <row r="4" spans="2:46" ht="24.95" customHeight="1">
      <c r="B4" s="19"/>
      <c r="D4" s="20" t="s">
        <v>151</v>
      </c>
      <c r="L4" s="19"/>
      <c r="M4" s="89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316" t="str">
        <f>'Rekapitulace stavby'!K6</f>
        <v>Rekonstrukce školní jídelny v budově č.p. 190</v>
      </c>
      <c r="F7" s="317"/>
      <c r="G7" s="317"/>
      <c r="H7" s="317"/>
      <c r="L7" s="19"/>
    </row>
    <row r="8" spans="2:12" ht="12" customHeight="1">
      <c r="B8" s="19"/>
      <c r="D8" s="26" t="s">
        <v>152</v>
      </c>
      <c r="L8" s="19"/>
    </row>
    <row r="9" spans="2:12" s="1" customFormat="1" ht="16.5" customHeight="1">
      <c r="B9" s="31"/>
      <c r="E9" s="316" t="s">
        <v>153</v>
      </c>
      <c r="F9" s="318"/>
      <c r="G9" s="318"/>
      <c r="H9" s="318"/>
      <c r="L9" s="31"/>
    </row>
    <row r="10" spans="2:12" s="1" customFormat="1" ht="12" customHeight="1">
      <c r="B10" s="31"/>
      <c r="D10" s="26" t="s">
        <v>154</v>
      </c>
      <c r="L10" s="31"/>
    </row>
    <row r="11" spans="2:12" s="1" customFormat="1" ht="16.5" customHeight="1">
      <c r="B11" s="31"/>
      <c r="E11" s="282" t="s">
        <v>155</v>
      </c>
      <c r="F11" s="318"/>
      <c r="G11" s="318"/>
      <c r="H11" s="318"/>
      <c r="L11" s="31"/>
    </row>
    <row r="12" spans="2:12" s="1" customFormat="1" ht="11.25">
      <c r="B12" s="31"/>
      <c r="L12" s="31"/>
    </row>
    <row r="13" spans="2:12" s="1" customFormat="1" ht="12" customHeight="1">
      <c r="B13" s="31"/>
      <c r="D13" s="26" t="s">
        <v>18</v>
      </c>
      <c r="F13" s="24" t="s">
        <v>19</v>
      </c>
      <c r="I13" s="26" t="s">
        <v>20</v>
      </c>
      <c r="J13" s="24" t="s">
        <v>19</v>
      </c>
      <c r="L13" s="31"/>
    </row>
    <row r="14" spans="2:12" s="1" customFormat="1" ht="12" customHeight="1">
      <c r="B14" s="31"/>
      <c r="D14" s="26" t="s">
        <v>21</v>
      </c>
      <c r="F14" s="24" t="s">
        <v>22</v>
      </c>
      <c r="I14" s="26" t="s">
        <v>23</v>
      </c>
      <c r="J14" s="48" t="str">
        <f>'Rekapitulace stavby'!AN8</f>
        <v>28. 3. 2022</v>
      </c>
      <c r="L14" s="31"/>
    </row>
    <row r="15" spans="2:12" s="1" customFormat="1" ht="10.9" customHeight="1">
      <c r="B15" s="31"/>
      <c r="L15" s="31"/>
    </row>
    <row r="16" spans="2:12" s="1" customFormat="1" ht="12" customHeight="1">
      <c r="B16" s="31"/>
      <c r="D16" s="26" t="s">
        <v>25</v>
      </c>
      <c r="I16" s="26" t="s">
        <v>26</v>
      </c>
      <c r="J16" s="24" t="s">
        <v>19</v>
      </c>
      <c r="L16" s="31"/>
    </row>
    <row r="17" spans="2:12" s="1" customFormat="1" ht="18" customHeight="1">
      <c r="B17" s="31"/>
      <c r="E17" s="24" t="s">
        <v>156</v>
      </c>
      <c r="I17" s="26" t="s">
        <v>27</v>
      </c>
      <c r="J17" s="24" t="s">
        <v>19</v>
      </c>
      <c r="L17" s="31"/>
    </row>
    <row r="18" spans="2:12" s="1" customFormat="1" ht="6.95" customHeight="1">
      <c r="B18" s="31"/>
      <c r="L18" s="31"/>
    </row>
    <row r="19" spans="2:12" s="1" customFormat="1" ht="12" customHeight="1">
      <c r="B19" s="31"/>
      <c r="D19" s="26" t="s">
        <v>28</v>
      </c>
      <c r="I19" s="26" t="s">
        <v>26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319" t="str">
        <f>'Rekapitulace stavby'!E14</f>
        <v>Vyplň údaj</v>
      </c>
      <c r="F20" s="300"/>
      <c r="G20" s="300"/>
      <c r="H20" s="300"/>
      <c r="I20" s="26" t="s">
        <v>27</v>
      </c>
      <c r="J20" s="27" t="str">
        <f>'Rekapitulace stavby'!AN14</f>
        <v>Vyplň údaj</v>
      </c>
      <c r="L20" s="31"/>
    </row>
    <row r="21" spans="2:12" s="1" customFormat="1" ht="6.95" customHeight="1">
      <c r="B21" s="31"/>
      <c r="L21" s="31"/>
    </row>
    <row r="22" spans="2:12" s="1" customFormat="1" ht="12" customHeight="1">
      <c r="B22" s="31"/>
      <c r="D22" s="26" t="s">
        <v>30</v>
      </c>
      <c r="I22" s="26" t="s">
        <v>26</v>
      </c>
      <c r="J22" s="24" t="s">
        <v>157</v>
      </c>
      <c r="L22" s="31"/>
    </row>
    <row r="23" spans="2:12" s="1" customFormat="1" ht="18" customHeight="1">
      <c r="B23" s="31"/>
      <c r="E23" s="24" t="s">
        <v>33</v>
      </c>
      <c r="I23" s="26" t="s">
        <v>27</v>
      </c>
      <c r="J23" s="24" t="s">
        <v>158</v>
      </c>
      <c r="L23" s="31"/>
    </row>
    <row r="24" spans="2:12" s="1" customFormat="1" ht="6.95" customHeight="1">
      <c r="B24" s="31"/>
      <c r="L24" s="31"/>
    </row>
    <row r="25" spans="2:12" s="1" customFormat="1" ht="12" customHeight="1">
      <c r="B25" s="31"/>
      <c r="D25" s="26" t="s">
        <v>32</v>
      </c>
      <c r="I25" s="26" t="s">
        <v>26</v>
      </c>
      <c r="J25" s="24" t="s">
        <v>19</v>
      </c>
      <c r="L25" s="31"/>
    </row>
    <row r="26" spans="2:12" s="1" customFormat="1" ht="18" customHeight="1">
      <c r="B26" s="31"/>
      <c r="E26" s="24" t="s">
        <v>159</v>
      </c>
      <c r="I26" s="26" t="s">
        <v>27</v>
      </c>
      <c r="J26" s="24" t="s">
        <v>19</v>
      </c>
      <c r="L26" s="31"/>
    </row>
    <row r="27" spans="2:12" s="1" customFormat="1" ht="6.95" customHeight="1">
      <c r="B27" s="31"/>
      <c r="L27" s="31"/>
    </row>
    <row r="28" spans="2:12" s="1" customFormat="1" ht="12" customHeight="1">
      <c r="B28" s="31"/>
      <c r="D28" s="26" t="s">
        <v>34</v>
      </c>
      <c r="L28" s="31"/>
    </row>
    <row r="29" spans="2:12" s="7" customFormat="1" ht="16.5" customHeight="1">
      <c r="B29" s="90"/>
      <c r="E29" s="305" t="s">
        <v>19</v>
      </c>
      <c r="F29" s="305"/>
      <c r="G29" s="305"/>
      <c r="H29" s="305"/>
      <c r="L29" s="90"/>
    </row>
    <row r="30" spans="2:12" s="1" customFormat="1" ht="6.95" customHeight="1">
      <c r="B30" s="31"/>
      <c r="L30" s="31"/>
    </row>
    <row r="31" spans="2:12" s="1" customFormat="1" ht="6.95" customHeight="1">
      <c r="B31" s="31"/>
      <c r="D31" s="49"/>
      <c r="E31" s="49"/>
      <c r="F31" s="49"/>
      <c r="G31" s="49"/>
      <c r="H31" s="49"/>
      <c r="I31" s="49"/>
      <c r="J31" s="49"/>
      <c r="K31" s="49"/>
      <c r="L31" s="31"/>
    </row>
    <row r="32" spans="2:12" s="1" customFormat="1" ht="25.35" customHeight="1">
      <c r="B32" s="31"/>
      <c r="D32" s="91" t="s">
        <v>36</v>
      </c>
      <c r="J32" s="62">
        <f>ROUND(J88,2)</f>
        <v>0</v>
      </c>
      <c r="L32" s="31"/>
    </row>
    <row r="33" spans="2:12" s="1" customFormat="1" ht="6.95" customHeight="1">
      <c r="B33" s="31"/>
      <c r="D33" s="49"/>
      <c r="E33" s="49"/>
      <c r="F33" s="49"/>
      <c r="G33" s="49"/>
      <c r="H33" s="49"/>
      <c r="I33" s="49"/>
      <c r="J33" s="49"/>
      <c r="K33" s="49"/>
      <c r="L33" s="31"/>
    </row>
    <row r="34" spans="2:12" s="1" customFormat="1" ht="14.45" customHeight="1">
      <c r="B34" s="31"/>
      <c r="F34" s="34" t="s">
        <v>38</v>
      </c>
      <c r="I34" s="34" t="s">
        <v>37</v>
      </c>
      <c r="J34" s="34" t="s">
        <v>39</v>
      </c>
      <c r="L34" s="31"/>
    </row>
    <row r="35" spans="2:12" s="1" customFormat="1" ht="14.45" customHeight="1">
      <c r="B35" s="31"/>
      <c r="D35" s="51" t="s">
        <v>40</v>
      </c>
      <c r="E35" s="26" t="s">
        <v>41</v>
      </c>
      <c r="F35" s="82">
        <f>ROUND((SUM(BE88:BE114)),2)</f>
        <v>0</v>
      </c>
      <c r="I35" s="92">
        <v>0.21</v>
      </c>
      <c r="J35" s="82">
        <f>ROUND(((SUM(BE88:BE114))*I35),2)</f>
        <v>0</v>
      </c>
      <c r="L35" s="31"/>
    </row>
    <row r="36" spans="2:12" s="1" customFormat="1" ht="14.45" customHeight="1">
      <c r="B36" s="31"/>
      <c r="E36" s="26" t="s">
        <v>42</v>
      </c>
      <c r="F36" s="82">
        <f>ROUND((SUM(BF88:BF114)),2)</f>
        <v>0</v>
      </c>
      <c r="I36" s="92">
        <v>0.15</v>
      </c>
      <c r="J36" s="82">
        <f>ROUND(((SUM(BF88:BF114))*I36),2)</f>
        <v>0</v>
      </c>
      <c r="L36" s="31"/>
    </row>
    <row r="37" spans="2:12" s="1" customFormat="1" ht="14.45" customHeight="1" hidden="1">
      <c r="B37" s="31"/>
      <c r="E37" s="26" t="s">
        <v>43</v>
      </c>
      <c r="F37" s="82">
        <f>ROUND((SUM(BG88:BG114)),2)</f>
        <v>0</v>
      </c>
      <c r="I37" s="92">
        <v>0.21</v>
      </c>
      <c r="J37" s="82">
        <f>0</f>
        <v>0</v>
      </c>
      <c r="L37" s="31"/>
    </row>
    <row r="38" spans="2:12" s="1" customFormat="1" ht="14.45" customHeight="1" hidden="1">
      <c r="B38" s="31"/>
      <c r="E38" s="26" t="s">
        <v>44</v>
      </c>
      <c r="F38" s="82">
        <f>ROUND((SUM(BH88:BH114)),2)</f>
        <v>0</v>
      </c>
      <c r="I38" s="92">
        <v>0.15</v>
      </c>
      <c r="J38" s="82">
        <f>0</f>
        <v>0</v>
      </c>
      <c r="L38" s="31"/>
    </row>
    <row r="39" spans="2:12" s="1" customFormat="1" ht="14.45" customHeight="1" hidden="1">
      <c r="B39" s="31"/>
      <c r="E39" s="26" t="s">
        <v>45</v>
      </c>
      <c r="F39" s="82">
        <f>ROUND((SUM(BI88:BI114)),2)</f>
        <v>0</v>
      </c>
      <c r="I39" s="92">
        <v>0</v>
      </c>
      <c r="J39" s="82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93"/>
      <c r="D41" s="94" t="s">
        <v>46</v>
      </c>
      <c r="E41" s="53"/>
      <c r="F41" s="53"/>
      <c r="G41" s="95" t="s">
        <v>47</v>
      </c>
      <c r="H41" s="96" t="s">
        <v>48</v>
      </c>
      <c r="I41" s="53"/>
      <c r="J41" s="97">
        <f>SUM(J32:J39)</f>
        <v>0</v>
      </c>
      <c r="K41" s="98"/>
      <c r="L41" s="31"/>
    </row>
    <row r="42" spans="2:12" s="1" customFormat="1" ht="14.45" customHeigh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31"/>
    </row>
    <row r="46" spans="2:12" s="1" customFormat="1" ht="6.95" customHeight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31"/>
    </row>
    <row r="47" spans="2:12" s="1" customFormat="1" ht="24.95" customHeight="1">
      <c r="B47" s="31"/>
      <c r="C47" s="20" t="s">
        <v>160</v>
      </c>
      <c r="L47" s="31"/>
    </row>
    <row r="48" spans="2:12" s="1" customFormat="1" ht="6.95" customHeight="1">
      <c r="B48" s="31"/>
      <c r="L48" s="31"/>
    </row>
    <row r="49" spans="2:12" s="1" customFormat="1" ht="12" customHeight="1">
      <c r="B49" s="31"/>
      <c r="C49" s="26" t="s">
        <v>16</v>
      </c>
      <c r="L49" s="31"/>
    </row>
    <row r="50" spans="2:12" s="1" customFormat="1" ht="16.5" customHeight="1">
      <c r="B50" s="31"/>
      <c r="E50" s="316" t="str">
        <f>E7</f>
        <v>Rekonstrukce školní jídelny v budově č.p. 190</v>
      </c>
      <c r="F50" s="317"/>
      <c r="G50" s="317"/>
      <c r="H50" s="317"/>
      <c r="L50" s="31"/>
    </row>
    <row r="51" spans="2:12" ht="12" customHeight="1">
      <c r="B51" s="19"/>
      <c r="C51" s="26" t="s">
        <v>152</v>
      </c>
      <c r="L51" s="19"/>
    </row>
    <row r="52" spans="2:12" s="1" customFormat="1" ht="16.5" customHeight="1">
      <c r="B52" s="31"/>
      <c r="E52" s="316" t="s">
        <v>153</v>
      </c>
      <c r="F52" s="318"/>
      <c r="G52" s="318"/>
      <c r="H52" s="318"/>
      <c r="L52" s="31"/>
    </row>
    <row r="53" spans="2:12" s="1" customFormat="1" ht="12" customHeight="1">
      <c r="B53" s="31"/>
      <c r="C53" s="26" t="s">
        <v>154</v>
      </c>
      <c r="L53" s="31"/>
    </row>
    <row r="54" spans="2:12" s="1" customFormat="1" ht="16.5" customHeight="1">
      <c r="B54" s="31"/>
      <c r="E54" s="282" t="str">
        <f>E11</f>
        <v>A - Bourání</v>
      </c>
      <c r="F54" s="318"/>
      <c r="G54" s="318"/>
      <c r="H54" s="318"/>
      <c r="L54" s="31"/>
    </row>
    <row r="55" spans="2:12" s="1" customFormat="1" ht="6.95" customHeight="1">
      <c r="B55" s="31"/>
      <c r="L55" s="31"/>
    </row>
    <row r="56" spans="2:12" s="1" customFormat="1" ht="12" customHeight="1">
      <c r="B56" s="31"/>
      <c r="C56" s="26" t="s">
        <v>21</v>
      </c>
      <c r="F56" s="24" t="str">
        <f>F14</f>
        <v xml:space="preserve"> </v>
      </c>
      <c r="I56" s="26" t="s">
        <v>23</v>
      </c>
      <c r="J56" s="48" t="str">
        <f>IF(J14="","",J14)</f>
        <v>28. 3. 2022</v>
      </c>
      <c r="L56" s="31"/>
    </row>
    <row r="57" spans="2:12" s="1" customFormat="1" ht="6.95" customHeight="1">
      <c r="B57" s="31"/>
      <c r="L57" s="31"/>
    </row>
    <row r="58" spans="2:12" s="1" customFormat="1" ht="25.7" customHeight="1">
      <c r="B58" s="31"/>
      <c r="C58" s="26" t="s">
        <v>25</v>
      </c>
      <c r="F58" s="24" t="str">
        <f>E17</f>
        <v>Město jablunkov</v>
      </c>
      <c r="I58" s="26" t="s">
        <v>30</v>
      </c>
      <c r="J58" s="29" t="str">
        <f>E23</f>
        <v>Třinecká projekce, a. s.</v>
      </c>
      <c r="L58" s="31"/>
    </row>
    <row r="59" spans="2:12" s="1" customFormat="1" ht="15.2" customHeight="1">
      <c r="B59" s="31"/>
      <c r="C59" s="26" t="s">
        <v>28</v>
      </c>
      <c r="F59" s="24" t="str">
        <f>IF(E20="","",E20)</f>
        <v>Vyplň údaj</v>
      </c>
      <c r="I59" s="26" t="s">
        <v>32</v>
      </c>
      <c r="J59" s="29" t="str">
        <f>E26</f>
        <v>Radek Kultán</v>
      </c>
      <c r="L59" s="31"/>
    </row>
    <row r="60" spans="2:12" s="1" customFormat="1" ht="10.35" customHeight="1">
      <c r="B60" s="31"/>
      <c r="L60" s="31"/>
    </row>
    <row r="61" spans="2:12" s="1" customFormat="1" ht="29.25" customHeight="1">
      <c r="B61" s="31"/>
      <c r="C61" s="99" t="s">
        <v>161</v>
      </c>
      <c r="D61" s="93"/>
      <c r="E61" s="93"/>
      <c r="F61" s="93"/>
      <c r="G61" s="93"/>
      <c r="H61" s="93"/>
      <c r="I61" s="93"/>
      <c r="J61" s="100" t="s">
        <v>162</v>
      </c>
      <c r="K61" s="93"/>
      <c r="L61" s="31"/>
    </row>
    <row r="62" spans="2:12" s="1" customFormat="1" ht="10.35" customHeight="1">
      <c r="B62" s="31"/>
      <c r="L62" s="31"/>
    </row>
    <row r="63" spans="2:47" s="1" customFormat="1" ht="22.9" customHeight="1">
      <c r="B63" s="31"/>
      <c r="C63" s="101" t="s">
        <v>68</v>
      </c>
      <c r="J63" s="62">
        <f>J88</f>
        <v>0</v>
      </c>
      <c r="L63" s="31"/>
      <c r="AU63" s="16" t="s">
        <v>163</v>
      </c>
    </row>
    <row r="64" spans="2:12" s="8" customFormat="1" ht="24.95" customHeight="1">
      <c r="B64" s="102"/>
      <c r="D64" s="103" t="s">
        <v>164</v>
      </c>
      <c r="E64" s="104"/>
      <c r="F64" s="104"/>
      <c r="G64" s="104"/>
      <c r="H64" s="104"/>
      <c r="I64" s="104"/>
      <c r="J64" s="105">
        <f>J89</f>
        <v>0</v>
      </c>
      <c r="L64" s="102"/>
    </row>
    <row r="65" spans="2:12" s="9" customFormat="1" ht="19.9" customHeight="1">
      <c r="B65" s="106"/>
      <c r="D65" s="107" t="s">
        <v>165</v>
      </c>
      <c r="E65" s="108"/>
      <c r="F65" s="108"/>
      <c r="G65" s="108"/>
      <c r="H65" s="108"/>
      <c r="I65" s="108"/>
      <c r="J65" s="109">
        <f>J90</f>
        <v>0</v>
      </c>
      <c r="L65" s="106"/>
    </row>
    <row r="66" spans="2:12" s="9" customFormat="1" ht="19.9" customHeight="1">
      <c r="B66" s="106"/>
      <c r="D66" s="107" t="s">
        <v>166</v>
      </c>
      <c r="E66" s="108"/>
      <c r="F66" s="108"/>
      <c r="G66" s="108"/>
      <c r="H66" s="108"/>
      <c r="I66" s="108"/>
      <c r="J66" s="109">
        <f>J103</f>
        <v>0</v>
      </c>
      <c r="L66" s="106"/>
    </row>
    <row r="67" spans="2:12" s="1" customFormat="1" ht="21.75" customHeight="1">
      <c r="B67" s="31"/>
      <c r="L67" s="31"/>
    </row>
    <row r="68" spans="2:12" s="1" customFormat="1" ht="6.95" customHeight="1"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31"/>
    </row>
    <row r="72" spans="2:12" s="1" customFormat="1" ht="6.95" customHeight="1"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31"/>
    </row>
    <row r="73" spans="2:12" s="1" customFormat="1" ht="24.95" customHeight="1">
      <c r="B73" s="31"/>
      <c r="C73" s="20" t="s">
        <v>167</v>
      </c>
      <c r="L73" s="31"/>
    </row>
    <row r="74" spans="2:12" s="1" customFormat="1" ht="6.95" customHeight="1">
      <c r="B74" s="31"/>
      <c r="L74" s="31"/>
    </row>
    <row r="75" spans="2:12" s="1" customFormat="1" ht="12" customHeight="1">
      <c r="B75" s="31"/>
      <c r="C75" s="26" t="s">
        <v>16</v>
      </c>
      <c r="L75" s="31"/>
    </row>
    <row r="76" spans="2:12" s="1" customFormat="1" ht="16.5" customHeight="1">
      <c r="B76" s="31"/>
      <c r="E76" s="316" t="str">
        <f>E7</f>
        <v>Rekonstrukce školní jídelny v budově č.p. 190</v>
      </c>
      <c r="F76" s="317"/>
      <c r="G76" s="317"/>
      <c r="H76" s="317"/>
      <c r="L76" s="31"/>
    </row>
    <row r="77" spans="2:12" ht="12" customHeight="1">
      <c r="B77" s="19"/>
      <c r="C77" s="26" t="s">
        <v>152</v>
      </c>
      <c r="L77" s="19"/>
    </row>
    <row r="78" spans="2:12" s="1" customFormat="1" ht="16.5" customHeight="1">
      <c r="B78" s="31"/>
      <c r="E78" s="316" t="s">
        <v>153</v>
      </c>
      <c r="F78" s="318"/>
      <c r="G78" s="318"/>
      <c r="H78" s="318"/>
      <c r="L78" s="31"/>
    </row>
    <row r="79" spans="2:12" s="1" customFormat="1" ht="12" customHeight="1">
      <c r="B79" s="31"/>
      <c r="C79" s="26" t="s">
        <v>154</v>
      </c>
      <c r="L79" s="31"/>
    </row>
    <row r="80" spans="2:12" s="1" customFormat="1" ht="16.5" customHeight="1">
      <c r="B80" s="31"/>
      <c r="E80" s="282" t="str">
        <f>E11</f>
        <v>A - Bourání</v>
      </c>
      <c r="F80" s="318"/>
      <c r="G80" s="318"/>
      <c r="H80" s="318"/>
      <c r="L80" s="31"/>
    </row>
    <row r="81" spans="2:12" s="1" customFormat="1" ht="6.95" customHeight="1">
      <c r="B81" s="31"/>
      <c r="L81" s="31"/>
    </row>
    <row r="82" spans="2:12" s="1" customFormat="1" ht="12" customHeight="1">
      <c r="B82" s="31"/>
      <c r="C82" s="26" t="s">
        <v>21</v>
      </c>
      <c r="F82" s="24" t="str">
        <f>F14</f>
        <v xml:space="preserve"> </v>
      </c>
      <c r="I82" s="26" t="s">
        <v>23</v>
      </c>
      <c r="J82" s="48" t="str">
        <f>IF(J14="","",J14)</f>
        <v>28. 3. 2022</v>
      </c>
      <c r="L82" s="31"/>
    </row>
    <row r="83" spans="2:12" s="1" customFormat="1" ht="6.95" customHeight="1">
      <c r="B83" s="31"/>
      <c r="L83" s="31"/>
    </row>
    <row r="84" spans="2:12" s="1" customFormat="1" ht="25.7" customHeight="1">
      <c r="B84" s="31"/>
      <c r="C84" s="26" t="s">
        <v>25</v>
      </c>
      <c r="F84" s="24" t="str">
        <f>E17</f>
        <v>Město jablunkov</v>
      </c>
      <c r="I84" s="26" t="s">
        <v>30</v>
      </c>
      <c r="J84" s="29" t="str">
        <f>E23</f>
        <v>Třinecká projekce, a. s.</v>
      </c>
      <c r="L84" s="31"/>
    </row>
    <row r="85" spans="2:12" s="1" customFormat="1" ht="15.2" customHeight="1">
      <c r="B85" s="31"/>
      <c r="C85" s="26" t="s">
        <v>28</v>
      </c>
      <c r="F85" s="24" t="str">
        <f>IF(E20="","",E20)</f>
        <v>Vyplň údaj</v>
      </c>
      <c r="I85" s="26" t="s">
        <v>32</v>
      </c>
      <c r="J85" s="29" t="str">
        <f>E26</f>
        <v>Radek Kultán</v>
      </c>
      <c r="L85" s="31"/>
    </row>
    <row r="86" spans="2:12" s="1" customFormat="1" ht="10.35" customHeight="1">
      <c r="B86" s="31"/>
      <c r="L86" s="31"/>
    </row>
    <row r="87" spans="2:20" s="10" customFormat="1" ht="29.25" customHeight="1">
      <c r="B87" s="110"/>
      <c r="C87" s="111" t="s">
        <v>168</v>
      </c>
      <c r="D87" s="112" t="s">
        <v>55</v>
      </c>
      <c r="E87" s="112" t="s">
        <v>51</v>
      </c>
      <c r="F87" s="112" t="s">
        <v>52</v>
      </c>
      <c r="G87" s="112" t="s">
        <v>169</v>
      </c>
      <c r="H87" s="112" t="s">
        <v>170</v>
      </c>
      <c r="I87" s="112" t="s">
        <v>171</v>
      </c>
      <c r="J87" s="112" t="s">
        <v>162</v>
      </c>
      <c r="K87" s="113" t="s">
        <v>172</v>
      </c>
      <c r="L87" s="110"/>
      <c r="M87" s="55" t="s">
        <v>19</v>
      </c>
      <c r="N87" s="56" t="s">
        <v>40</v>
      </c>
      <c r="O87" s="56" t="s">
        <v>173</v>
      </c>
      <c r="P87" s="56" t="s">
        <v>174</v>
      </c>
      <c r="Q87" s="56" t="s">
        <v>175</v>
      </c>
      <c r="R87" s="56" t="s">
        <v>176</v>
      </c>
      <c r="S87" s="56" t="s">
        <v>177</v>
      </c>
      <c r="T87" s="57" t="s">
        <v>178</v>
      </c>
    </row>
    <row r="88" spans="2:63" s="1" customFormat="1" ht="22.9" customHeight="1">
      <c r="B88" s="31"/>
      <c r="C88" s="60" t="s">
        <v>179</v>
      </c>
      <c r="J88" s="114">
        <f>BK88</f>
        <v>0</v>
      </c>
      <c r="L88" s="31"/>
      <c r="M88" s="58"/>
      <c r="N88" s="49"/>
      <c r="O88" s="49"/>
      <c r="P88" s="115">
        <f>P89</f>
        <v>0</v>
      </c>
      <c r="Q88" s="49"/>
      <c r="R88" s="115">
        <f>R89</f>
        <v>0</v>
      </c>
      <c r="S88" s="49"/>
      <c r="T88" s="116">
        <f>T89</f>
        <v>97.18213</v>
      </c>
      <c r="AT88" s="16" t="s">
        <v>69</v>
      </c>
      <c r="AU88" s="16" t="s">
        <v>163</v>
      </c>
      <c r="BK88" s="117">
        <f>BK89</f>
        <v>0</v>
      </c>
    </row>
    <row r="89" spans="2:63" s="11" customFormat="1" ht="25.9" customHeight="1">
      <c r="B89" s="118"/>
      <c r="D89" s="119" t="s">
        <v>69</v>
      </c>
      <c r="E89" s="120" t="s">
        <v>180</v>
      </c>
      <c r="F89" s="120" t="s">
        <v>181</v>
      </c>
      <c r="I89" s="121"/>
      <c r="J89" s="122">
        <f>BK89</f>
        <v>0</v>
      </c>
      <c r="L89" s="118"/>
      <c r="M89" s="123"/>
      <c r="P89" s="124">
        <f>P90+P103</f>
        <v>0</v>
      </c>
      <c r="R89" s="124">
        <f>R90+R103</f>
        <v>0</v>
      </c>
      <c r="T89" s="125">
        <f>T90+T103</f>
        <v>97.18213</v>
      </c>
      <c r="AR89" s="119" t="s">
        <v>77</v>
      </c>
      <c r="AT89" s="126" t="s">
        <v>69</v>
      </c>
      <c r="AU89" s="126" t="s">
        <v>70</v>
      </c>
      <c r="AY89" s="119" t="s">
        <v>182</v>
      </c>
      <c r="BK89" s="127">
        <f>BK90+BK103</f>
        <v>0</v>
      </c>
    </row>
    <row r="90" spans="2:63" s="11" customFormat="1" ht="22.9" customHeight="1">
      <c r="B90" s="118"/>
      <c r="D90" s="119" t="s">
        <v>69</v>
      </c>
      <c r="E90" s="128" t="s">
        <v>183</v>
      </c>
      <c r="F90" s="128" t="s">
        <v>184</v>
      </c>
      <c r="I90" s="121"/>
      <c r="J90" s="129">
        <f>BK90</f>
        <v>0</v>
      </c>
      <c r="L90" s="118"/>
      <c r="M90" s="123"/>
      <c r="P90" s="124">
        <f>SUM(P91:P102)</f>
        <v>0</v>
      </c>
      <c r="R90" s="124">
        <f>SUM(R91:R102)</f>
        <v>0</v>
      </c>
      <c r="T90" s="125">
        <f>SUM(T91:T102)</f>
        <v>97.18213</v>
      </c>
      <c r="AR90" s="119" t="s">
        <v>77</v>
      </c>
      <c r="AT90" s="126" t="s">
        <v>69</v>
      </c>
      <c r="AU90" s="126" t="s">
        <v>77</v>
      </c>
      <c r="AY90" s="119" t="s">
        <v>182</v>
      </c>
      <c r="BK90" s="127">
        <f>SUM(BK91:BK102)</f>
        <v>0</v>
      </c>
    </row>
    <row r="91" spans="2:65" s="1" customFormat="1" ht="49.15" customHeight="1">
      <c r="B91" s="31"/>
      <c r="C91" s="130" t="s">
        <v>77</v>
      </c>
      <c r="D91" s="130" t="s">
        <v>185</v>
      </c>
      <c r="E91" s="131" t="s">
        <v>186</v>
      </c>
      <c r="F91" s="132" t="s">
        <v>187</v>
      </c>
      <c r="G91" s="133" t="s">
        <v>188</v>
      </c>
      <c r="H91" s="134">
        <v>45.988</v>
      </c>
      <c r="I91" s="135"/>
      <c r="J91" s="136">
        <f>ROUND(I91*H91,2)</f>
        <v>0</v>
      </c>
      <c r="K91" s="132" t="s">
        <v>189</v>
      </c>
      <c r="L91" s="31"/>
      <c r="M91" s="137" t="s">
        <v>19</v>
      </c>
      <c r="N91" s="138" t="s">
        <v>41</v>
      </c>
      <c r="P91" s="139">
        <f>O91*H91</f>
        <v>0</v>
      </c>
      <c r="Q91" s="139">
        <v>0</v>
      </c>
      <c r="R91" s="139">
        <f>Q91*H91</f>
        <v>0</v>
      </c>
      <c r="S91" s="139">
        <v>1.8</v>
      </c>
      <c r="T91" s="140">
        <f>S91*H91</f>
        <v>82.7784</v>
      </c>
      <c r="AR91" s="141" t="s">
        <v>190</v>
      </c>
      <c r="AT91" s="141" t="s">
        <v>185</v>
      </c>
      <c r="AU91" s="141" t="s">
        <v>79</v>
      </c>
      <c r="AY91" s="16" t="s">
        <v>182</v>
      </c>
      <c r="BE91" s="142">
        <f>IF(N91="základní",J91,0)</f>
        <v>0</v>
      </c>
      <c r="BF91" s="142">
        <f>IF(N91="snížená",J91,0)</f>
        <v>0</v>
      </c>
      <c r="BG91" s="142">
        <f>IF(N91="zákl. přenesená",J91,0)</f>
        <v>0</v>
      </c>
      <c r="BH91" s="142">
        <f>IF(N91="sníž. přenesená",J91,0)</f>
        <v>0</v>
      </c>
      <c r="BI91" s="142">
        <f>IF(N91="nulová",J91,0)</f>
        <v>0</v>
      </c>
      <c r="BJ91" s="16" t="s">
        <v>77</v>
      </c>
      <c r="BK91" s="142">
        <f>ROUND(I91*H91,2)</f>
        <v>0</v>
      </c>
      <c r="BL91" s="16" t="s">
        <v>190</v>
      </c>
      <c r="BM91" s="141" t="s">
        <v>191</v>
      </c>
    </row>
    <row r="92" spans="2:47" s="1" customFormat="1" ht="11.25">
      <c r="B92" s="31"/>
      <c r="D92" s="143" t="s">
        <v>192</v>
      </c>
      <c r="F92" s="144" t="s">
        <v>193</v>
      </c>
      <c r="I92" s="145"/>
      <c r="L92" s="31"/>
      <c r="M92" s="146"/>
      <c r="T92" s="52"/>
      <c r="AT92" s="16" t="s">
        <v>192</v>
      </c>
      <c r="AU92" s="16" t="s">
        <v>79</v>
      </c>
    </row>
    <row r="93" spans="2:51" s="12" customFormat="1" ht="11.25">
      <c r="B93" s="147"/>
      <c r="D93" s="148" t="s">
        <v>194</v>
      </c>
      <c r="E93" s="149" t="s">
        <v>19</v>
      </c>
      <c r="F93" s="150" t="s">
        <v>195</v>
      </c>
      <c r="H93" s="151">
        <v>22.246</v>
      </c>
      <c r="I93" s="152"/>
      <c r="L93" s="147"/>
      <c r="M93" s="153"/>
      <c r="T93" s="154"/>
      <c r="AT93" s="149" t="s">
        <v>194</v>
      </c>
      <c r="AU93" s="149" t="s">
        <v>79</v>
      </c>
      <c r="AV93" s="12" t="s">
        <v>79</v>
      </c>
      <c r="AW93" s="12" t="s">
        <v>31</v>
      </c>
      <c r="AX93" s="12" t="s">
        <v>70</v>
      </c>
      <c r="AY93" s="149" t="s">
        <v>182</v>
      </c>
    </row>
    <row r="94" spans="2:51" s="12" customFormat="1" ht="11.25">
      <c r="B94" s="147"/>
      <c r="D94" s="148" t="s">
        <v>194</v>
      </c>
      <c r="E94" s="149" t="s">
        <v>19</v>
      </c>
      <c r="F94" s="150" t="s">
        <v>196</v>
      </c>
      <c r="H94" s="151">
        <v>0.297</v>
      </c>
      <c r="I94" s="152"/>
      <c r="L94" s="147"/>
      <c r="M94" s="153"/>
      <c r="T94" s="154"/>
      <c r="AT94" s="149" t="s">
        <v>194</v>
      </c>
      <c r="AU94" s="149" t="s">
        <v>79</v>
      </c>
      <c r="AV94" s="12" t="s">
        <v>79</v>
      </c>
      <c r="AW94" s="12" t="s">
        <v>31</v>
      </c>
      <c r="AX94" s="12" t="s">
        <v>70</v>
      </c>
      <c r="AY94" s="149" t="s">
        <v>182</v>
      </c>
    </row>
    <row r="95" spans="2:51" s="12" customFormat="1" ht="11.25">
      <c r="B95" s="147"/>
      <c r="D95" s="148" t="s">
        <v>194</v>
      </c>
      <c r="E95" s="149" t="s">
        <v>19</v>
      </c>
      <c r="F95" s="150" t="s">
        <v>197</v>
      </c>
      <c r="H95" s="151">
        <v>2.16</v>
      </c>
      <c r="I95" s="152"/>
      <c r="L95" s="147"/>
      <c r="M95" s="153"/>
      <c r="T95" s="154"/>
      <c r="AT95" s="149" t="s">
        <v>194</v>
      </c>
      <c r="AU95" s="149" t="s">
        <v>79</v>
      </c>
      <c r="AV95" s="12" t="s">
        <v>79</v>
      </c>
      <c r="AW95" s="12" t="s">
        <v>31</v>
      </c>
      <c r="AX95" s="12" t="s">
        <v>70</v>
      </c>
      <c r="AY95" s="149" t="s">
        <v>182</v>
      </c>
    </row>
    <row r="96" spans="2:51" s="12" customFormat="1" ht="11.25">
      <c r="B96" s="147"/>
      <c r="D96" s="148" t="s">
        <v>194</v>
      </c>
      <c r="E96" s="149" t="s">
        <v>19</v>
      </c>
      <c r="F96" s="150" t="s">
        <v>198</v>
      </c>
      <c r="H96" s="151">
        <v>21.285</v>
      </c>
      <c r="I96" s="152"/>
      <c r="L96" s="147"/>
      <c r="M96" s="153"/>
      <c r="T96" s="154"/>
      <c r="AT96" s="149" t="s">
        <v>194</v>
      </c>
      <c r="AU96" s="149" t="s">
        <v>79</v>
      </c>
      <c r="AV96" s="12" t="s">
        <v>79</v>
      </c>
      <c r="AW96" s="12" t="s">
        <v>31</v>
      </c>
      <c r="AX96" s="12" t="s">
        <v>70</v>
      </c>
      <c r="AY96" s="149" t="s">
        <v>182</v>
      </c>
    </row>
    <row r="97" spans="2:51" s="13" customFormat="1" ht="11.25">
      <c r="B97" s="155"/>
      <c r="D97" s="148" t="s">
        <v>194</v>
      </c>
      <c r="E97" s="156" t="s">
        <v>19</v>
      </c>
      <c r="F97" s="157" t="s">
        <v>199</v>
      </c>
      <c r="H97" s="158">
        <v>45.988</v>
      </c>
      <c r="I97" s="159"/>
      <c r="L97" s="155"/>
      <c r="M97" s="160"/>
      <c r="T97" s="161"/>
      <c r="AT97" s="156" t="s">
        <v>194</v>
      </c>
      <c r="AU97" s="156" t="s">
        <v>79</v>
      </c>
      <c r="AV97" s="13" t="s">
        <v>190</v>
      </c>
      <c r="AW97" s="13" t="s">
        <v>31</v>
      </c>
      <c r="AX97" s="13" t="s">
        <v>77</v>
      </c>
      <c r="AY97" s="156" t="s">
        <v>182</v>
      </c>
    </row>
    <row r="98" spans="2:65" s="1" customFormat="1" ht="33" customHeight="1">
      <c r="B98" s="31"/>
      <c r="C98" s="130" t="s">
        <v>79</v>
      </c>
      <c r="D98" s="130" t="s">
        <v>185</v>
      </c>
      <c r="E98" s="131" t="s">
        <v>200</v>
      </c>
      <c r="F98" s="132" t="s">
        <v>201</v>
      </c>
      <c r="G98" s="133" t="s">
        <v>202</v>
      </c>
      <c r="H98" s="134">
        <v>6.1</v>
      </c>
      <c r="I98" s="135"/>
      <c r="J98" s="136">
        <f>ROUND(I98*H98,2)</f>
        <v>0</v>
      </c>
      <c r="K98" s="132" t="s">
        <v>189</v>
      </c>
      <c r="L98" s="31"/>
      <c r="M98" s="137" t="s">
        <v>19</v>
      </c>
      <c r="N98" s="138" t="s">
        <v>41</v>
      </c>
      <c r="P98" s="139">
        <f>O98*H98</f>
        <v>0</v>
      </c>
      <c r="Q98" s="139">
        <v>0</v>
      </c>
      <c r="R98" s="139">
        <f>Q98*H98</f>
        <v>0</v>
      </c>
      <c r="S98" s="139">
        <v>1</v>
      </c>
      <c r="T98" s="140">
        <f>S98*H98</f>
        <v>6.1</v>
      </c>
      <c r="AR98" s="141" t="s">
        <v>190</v>
      </c>
      <c r="AT98" s="141" t="s">
        <v>185</v>
      </c>
      <c r="AU98" s="141" t="s">
        <v>79</v>
      </c>
      <c r="AY98" s="16" t="s">
        <v>182</v>
      </c>
      <c r="BE98" s="142">
        <f>IF(N98="základní",J98,0)</f>
        <v>0</v>
      </c>
      <c r="BF98" s="142">
        <f>IF(N98="snížená",J98,0)</f>
        <v>0</v>
      </c>
      <c r="BG98" s="142">
        <f>IF(N98="zákl. přenesená",J98,0)</f>
        <v>0</v>
      </c>
      <c r="BH98" s="142">
        <f>IF(N98="sníž. přenesená",J98,0)</f>
        <v>0</v>
      </c>
      <c r="BI98" s="142">
        <f>IF(N98="nulová",J98,0)</f>
        <v>0</v>
      </c>
      <c r="BJ98" s="16" t="s">
        <v>77</v>
      </c>
      <c r="BK98" s="142">
        <f>ROUND(I98*H98,2)</f>
        <v>0</v>
      </c>
      <c r="BL98" s="16" t="s">
        <v>190</v>
      </c>
      <c r="BM98" s="141" t="s">
        <v>203</v>
      </c>
    </row>
    <row r="99" spans="2:47" s="1" customFormat="1" ht="11.25">
      <c r="B99" s="31"/>
      <c r="D99" s="143" t="s">
        <v>192</v>
      </c>
      <c r="F99" s="144" t="s">
        <v>204</v>
      </c>
      <c r="I99" s="145"/>
      <c r="L99" s="31"/>
      <c r="M99" s="146"/>
      <c r="T99" s="52"/>
      <c r="AT99" s="16" t="s">
        <v>192</v>
      </c>
      <c r="AU99" s="16" t="s">
        <v>79</v>
      </c>
    </row>
    <row r="100" spans="2:65" s="1" customFormat="1" ht="33" customHeight="1">
      <c r="B100" s="31"/>
      <c r="C100" s="130" t="s">
        <v>118</v>
      </c>
      <c r="D100" s="130" t="s">
        <v>185</v>
      </c>
      <c r="E100" s="131" t="s">
        <v>205</v>
      </c>
      <c r="F100" s="132" t="s">
        <v>206</v>
      </c>
      <c r="G100" s="133" t="s">
        <v>207</v>
      </c>
      <c r="H100" s="134">
        <v>193.11</v>
      </c>
      <c r="I100" s="135"/>
      <c r="J100" s="136">
        <f>ROUND(I100*H100,2)</f>
        <v>0</v>
      </c>
      <c r="K100" s="132" t="s">
        <v>189</v>
      </c>
      <c r="L100" s="31"/>
      <c r="M100" s="137" t="s">
        <v>19</v>
      </c>
      <c r="N100" s="138" t="s">
        <v>41</v>
      </c>
      <c r="P100" s="139">
        <f>O100*H100</f>
        <v>0</v>
      </c>
      <c r="Q100" s="139">
        <v>0</v>
      </c>
      <c r="R100" s="139">
        <f>Q100*H100</f>
        <v>0</v>
      </c>
      <c r="S100" s="139">
        <v>0.043</v>
      </c>
      <c r="T100" s="140">
        <f>S100*H100</f>
        <v>8.30373</v>
      </c>
      <c r="AR100" s="141" t="s">
        <v>190</v>
      </c>
      <c r="AT100" s="141" t="s">
        <v>185</v>
      </c>
      <c r="AU100" s="141" t="s">
        <v>79</v>
      </c>
      <c r="AY100" s="16" t="s">
        <v>182</v>
      </c>
      <c r="BE100" s="142">
        <f>IF(N100="základní",J100,0)</f>
        <v>0</v>
      </c>
      <c r="BF100" s="142">
        <f>IF(N100="snížená",J100,0)</f>
        <v>0</v>
      </c>
      <c r="BG100" s="142">
        <f>IF(N100="zákl. přenesená",J100,0)</f>
        <v>0</v>
      </c>
      <c r="BH100" s="142">
        <f>IF(N100="sníž. přenesená",J100,0)</f>
        <v>0</v>
      </c>
      <c r="BI100" s="142">
        <f>IF(N100="nulová",J100,0)</f>
        <v>0</v>
      </c>
      <c r="BJ100" s="16" t="s">
        <v>77</v>
      </c>
      <c r="BK100" s="142">
        <f>ROUND(I100*H100,2)</f>
        <v>0</v>
      </c>
      <c r="BL100" s="16" t="s">
        <v>190</v>
      </c>
      <c r="BM100" s="141" t="s">
        <v>208</v>
      </c>
    </row>
    <row r="101" spans="2:47" s="1" customFormat="1" ht="11.25">
      <c r="B101" s="31"/>
      <c r="D101" s="143" t="s">
        <v>192</v>
      </c>
      <c r="F101" s="144" t="s">
        <v>209</v>
      </c>
      <c r="I101" s="145"/>
      <c r="L101" s="31"/>
      <c r="M101" s="146"/>
      <c r="T101" s="52"/>
      <c r="AT101" s="16" t="s">
        <v>192</v>
      </c>
      <c r="AU101" s="16" t="s">
        <v>79</v>
      </c>
    </row>
    <row r="102" spans="2:51" s="12" customFormat="1" ht="22.5">
      <c r="B102" s="147"/>
      <c r="D102" s="148" t="s">
        <v>194</v>
      </c>
      <c r="E102" s="149" t="s">
        <v>19</v>
      </c>
      <c r="F102" s="150" t="s">
        <v>210</v>
      </c>
      <c r="H102" s="151">
        <v>193.11</v>
      </c>
      <c r="I102" s="152"/>
      <c r="L102" s="147"/>
      <c r="M102" s="153"/>
      <c r="T102" s="154"/>
      <c r="AT102" s="149" t="s">
        <v>194</v>
      </c>
      <c r="AU102" s="149" t="s">
        <v>79</v>
      </c>
      <c r="AV102" s="12" t="s">
        <v>79</v>
      </c>
      <c r="AW102" s="12" t="s">
        <v>31</v>
      </c>
      <c r="AX102" s="12" t="s">
        <v>77</v>
      </c>
      <c r="AY102" s="149" t="s">
        <v>182</v>
      </c>
    </row>
    <row r="103" spans="2:63" s="11" customFormat="1" ht="22.9" customHeight="1">
      <c r="B103" s="118"/>
      <c r="D103" s="119" t="s">
        <v>69</v>
      </c>
      <c r="E103" s="128" t="s">
        <v>211</v>
      </c>
      <c r="F103" s="128" t="s">
        <v>212</v>
      </c>
      <c r="I103" s="121"/>
      <c r="J103" s="129">
        <f>BK103</f>
        <v>0</v>
      </c>
      <c r="L103" s="118"/>
      <c r="M103" s="123"/>
      <c r="P103" s="124">
        <f>SUM(P104:P114)</f>
        <v>0</v>
      </c>
      <c r="R103" s="124">
        <f>SUM(R104:R114)</f>
        <v>0</v>
      </c>
      <c r="T103" s="125">
        <f>SUM(T104:T114)</f>
        <v>0</v>
      </c>
      <c r="AR103" s="119" t="s">
        <v>77</v>
      </c>
      <c r="AT103" s="126" t="s">
        <v>69</v>
      </c>
      <c r="AU103" s="126" t="s">
        <v>77</v>
      </c>
      <c r="AY103" s="119" t="s">
        <v>182</v>
      </c>
      <c r="BK103" s="127">
        <f>SUM(BK104:BK114)</f>
        <v>0</v>
      </c>
    </row>
    <row r="104" spans="2:65" s="1" customFormat="1" ht="37.9" customHeight="1">
      <c r="B104" s="31"/>
      <c r="C104" s="130" t="s">
        <v>190</v>
      </c>
      <c r="D104" s="130" t="s">
        <v>185</v>
      </c>
      <c r="E104" s="131" t="s">
        <v>213</v>
      </c>
      <c r="F104" s="132" t="s">
        <v>214</v>
      </c>
      <c r="G104" s="133" t="s">
        <v>202</v>
      </c>
      <c r="H104" s="134">
        <v>97.182</v>
      </c>
      <c r="I104" s="135"/>
      <c r="J104" s="136">
        <f>ROUND(I104*H104,2)</f>
        <v>0</v>
      </c>
      <c r="K104" s="132" t="s">
        <v>189</v>
      </c>
      <c r="L104" s="31"/>
      <c r="M104" s="137" t="s">
        <v>19</v>
      </c>
      <c r="N104" s="138" t="s">
        <v>41</v>
      </c>
      <c r="P104" s="139">
        <f>O104*H104</f>
        <v>0</v>
      </c>
      <c r="Q104" s="139">
        <v>0</v>
      </c>
      <c r="R104" s="139">
        <f>Q104*H104</f>
        <v>0</v>
      </c>
      <c r="S104" s="139">
        <v>0</v>
      </c>
      <c r="T104" s="140">
        <f>S104*H104</f>
        <v>0</v>
      </c>
      <c r="AR104" s="141" t="s">
        <v>190</v>
      </c>
      <c r="AT104" s="141" t="s">
        <v>185</v>
      </c>
      <c r="AU104" s="141" t="s">
        <v>79</v>
      </c>
      <c r="AY104" s="16" t="s">
        <v>182</v>
      </c>
      <c r="BE104" s="142">
        <f>IF(N104="základní",J104,0)</f>
        <v>0</v>
      </c>
      <c r="BF104" s="142">
        <f>IF(N104="snížená",J104,0)</f>
        <v>0</v>
      </c>
      <c r="BG104" s="142">
        <f>IF(N104="zákl. přenesená",J104,0)</f>
        <v>0</v>
      </c>
      <c r="BH104" s="142">
        <f>IF(N104="sníž. přenesená",J104,0)</f>
        <v>0</v>
      </c>
      <c r="BI104" s="142">
        <f>IF(N104="nulová",J104,0)</f>
        <v>0</v>
      </c>
      <c r="BJ104" s="16" t="s">
        <v>77</v>
      </c>
      <c r="BK104" s="142">
        <f>ROUND(I104*H104,2)</f>
        <v>0</v>
      </c>
      <c r="BL104" s="16" t="s">
        <v>190</v>
      </c>
      <c r="BM104" s="141" t="s">
        <v>215</v>
      </c>
    </row>
    <row r="105" spans="2:47" s="1" customFormat="1" ht="11.25">
      <c r="B105" s="31"/>
      <c r="D105" s="143" t="s">
        <v>192</v>
      </c>
      <c r="F105" s="144" t="s">
        <v>216</v>
      </c>
      <c r="I105" s="145"/>
      <c r="L105" s="31"/>
      <c r="M105" s="146"/>
      <c r="T105" s="52"/>
      <c r="AT105" s="16" t="s">
        <v>192</v>
      </c>
      <c r="AU105" s="16" t="s">
        <v>79</v>
      </c>
    </row>
    <row r="106" spans="2:65" s="1" customFormat="1" ht="33" customHeight="1">
      <c r="B106" s="31"/>
      <c r="C106" s="130" t="s">
        <v>217</v>
      </c>
      <c r="D106" s="130" t="s">
        <v>185</v>
      </c>
      <c r="E106" s="131" t="s">
        <v>218</v>
      </c>
      <c r="F106" s="132" t="s">
        <v>219</v>
      </c>
      <c r="G106" s="133" t="s">
        <v>202</v>
      </c>
      <c r="H106" s="134">
        <v>97.182</v>
      </c>
      <c r="I106" s="135"/>
      <c r="J106" s="136">
        <f>ROUND(I106*H106,2)</f>
        <v>0</v>
      </c>
      <c r="K106" s="132" t="s">
        <v>189</v>
      </c>
      <c r="L106" s="31"/>
      <c r="M106" s="137" t="s">
        <v>19</v>
      </c>
      <c r="N106" s="138" t="s">
        <v>41</v>
      </c>
      <c r="P106" s="139">
        <f>O106*H106</f>
        <v>0</v>
      </c>
      <c r="Q106" s="139">
        <v>0</v>
      </c>
      <c r="R106" s="139">
        <f>Q106*H106</f>
        <v>0</v>
      </c>
      <c r="S106" s="139">
        <v>0</v>
      </c>
      <c r="T106" s="140">
        <f>S106*H106</f>
        <v>0</v>
      </c>
      <c r="AR106" s="141" t="s">
        <v>190</v>
      </c>
      <c r="AT106" s="141" t="s">
        <v>185</v>
      </c>
      <c r="AU106" s="141" t="s">
        <v>79</v>
      </c>
      <c r="AY106" s="16" t="s">
        <v>182</v>
      </c>
      <c r="BE106" s="142">
        <f>IF(N106="základní",J106,0)</f>
        <v>0</v>
      </c>
      <c r="BF106" s="142">
        <f>IF(N106="snížená",J106,0)</f>
        <v>0</v>
      </c>
      <c r="BG106" s="142">
        <f>IF(N106="zákl. přenesená",J106,0)</f>
        <v>0</v>
      </c>
      <c r="BH106" s="142">
        <f>IF(N106="sníž. přenesená",J106,0)</f>
        <v>0</v>
      </c>
      <c r="BI106" s="142">
        <f>IF(N106="nulová",J106,0)</f>
        <v>0</v>
      </c>
      <c r="BJ106" s="16" t="s">
        <v>77</v>
      </c>
      <c r="BK106" s="142">
        <f>ROUND(I106*H106,2)</f>
        <v>0</v>
      </c>
      <c r="BL106" s="16" t="s">
        <v>190</v>
      </c>
      <c r="BM106" s="141" t="s">
        <v>220</v>
      </c>
    </row>
    <row r="107" spans="2:47" s="1" customFormat="1" ht="11.25">
      <c r="B107" s="31"/>
      <c r="D107" s="143" t="s">
        <v>192</v>
      </c>
      <c r="F107" s="144" t="s">
        <v>221</v>
      </c>
      <c r="I107" s="145"/>
      <c r="L107" s="31"/>
      <c r="M107" s="146"/>
      <c r="T107" s="52"/>
      <c r="AT107" s="16" t="s">
        <v>192</v>
      </c>
      <c r="AU107" s="16" t="s">
        <v>79</v>
      </c>
    </row>
    <row r="108" spans="2:65" s="1" customFormat="1" ht="44.25" customHeight="1">
      <c r="B108" s="31"/>
      <c r="C108" s="130" t="s">
        <v>222</v>
      </c>
      <c r="D108" s="130" t="s">
        <v>185</v>
      </c>
      <c r="E108" s="131" t="s">
        <v>223</v>
      </c>
      <c r="F108" s="132" t="s">
        <v>224</v>
      </c>
      <c r="G108" s="133" t="s">
        <v>202</v>
      </c>
      <c r="H108" s="134">
        <v>971.82</v>
      </c>
      <c r="I108" s="135"/>
      <c r="J108" s="136">
        <f>ROUND(I108*H108,2)</f>
        <v>0</v>
      </c>
      <c r="K108" s="132" t="s">
        <v>189</v>
      </c>
      <c r="L108" s="31"/>
      <c r="M108" s="137" t="s">
        <v>19</v>
      </c>
      <c r="N108" s="138" t="s">
        <v>41</v>
      </c>
      <c r="P108" s="139">
        <f>O108*H108</f>
        <v>0</v>
      </c>
      <c r="Q108" s="139">
        <v>0</v>
      </c>
      <c r="R108" s="139">
        <f>Q108*H108</f>
        <v>0</v>
      </c>
      <c r="S108" s="139">
        <v>0</v>
      </c>
      <c r="T108" s="140">
        <f>S108*H108</f>
        <v>0</v>
      </c>
      <c r="AR108" s="141" t="s">
        <v>190</v>
      </c>
      <c r="AT108" s="141" t="s">
        <v>185</v>
      </c>
      <c r="AU108" s="141" t="s">
        <v>79</v>
      </c>
      <c r="AY108" s="16" t="s">
        <v>182</v>
      </c>
      <c r="BE108" s="142">
        <f>IF(N108="základní",J108,0)</f>
        <v>0</v>
      </c>
      <c r="BF108" s="142">
        <f>IF(N108="snížená",J108,0)</f>
        <v>0</v>
      </c>
      <c r="BG108" s="142">
        <f>IF(N108="zákl. přenesená",J108,0)</f>
        <v>0</v>
      </c>
      <c r="BH108" s="142">
        <f>IF(N108="sníž. přenesená",J108,0)</f>
        <v>0</v>
      </c>
      <c r="BI108" s="142">
        <f>IF(N108="nulová",J108,0)</f>
        <v>0</v>
      </c>
      <c r="BJ108" s="16" t="s">
        <v>77</v>
      </c>
      <c r="BK108" s="142">
        <f>ROUND(I108*H108,2)</f>
        <v>0</v>
      </c>
      <c r="BL108" s="16" t="s">
        <v>190</v>
      </c>
      <c r="BM108" s="141" t="s">
        <v>225</v>
      </c>
    </row>
    <row r="109" spans="2:47" s="1" customFormat="1" ht="11.25">
      <c r="B109" s="31"/>
      <c r="D109" s="143" t="s">
        <v>192</v>
      </c>
      <c r="F109" s="144" t="s">
        <v>226</v>
      </c>
      <c r="I109" s="145"/>
      <c r="L109" s="31"/>
      <c r="M109" s="146"/>
      <c r="T109" s="52"/>
      <c r="AT109" s="16" t="s">
        <v>192</v>
      </c>
      <c r="AU109" s="16" t="s">
        <v>79</v>
      </c>
    </row>
    <row r="110" spans="2:51" s="12" customFormat="1" ht="11.25">
      <c r="B110" s="147"/>
      <c r="D110" s="148" t="s">
        <v>194</v>
      </c>
      <c r="F110" s="150" t="s">
        <v>227</v>
      </c>
      <c r="H110" s="151">
        <v>971.82</v>
      </c>
      <c r="I110" s="152"/>
      <c r="L110" s="147"/>
      <c r="M110" s="153"/>
      <c r="T110" s="154"/>
      <c r="AT110" s="149" t="s">
        <v>194</v>
      </c>
      <c r="AU110" s="149" t="s">
        <v>79</v>
      </c>
      <c r="AV110" s="12" t="s">
        <v>79</v>
      </c>
      <c r="AW110" s="12" t="s">
        <v>4</v>
      </c>
      <c r="AX110" s="12" t="s">
        <v>77</v>
      </c>
      <c r="AY110" s="149" t="s">
        <v>182</v>
      </c>
    </row>
    <row r="111" spans="2:65" s="1" customFormat="1" ht="44.25" customHeight="1">
      <c r="B111" s="31"/>
      <c r="C111" s="130" t="s">
        <v>228</v>
      </c>
      <c r="D111" s="130" t="s">
        <v>185</v>
      </c>
      <c r="E111" s="131" t="s">
        <v>229</v>
      </c>
      <c r="F111" s="132" t="s">
        <v>230</v>
      </c>
      <c r="G111" s="133" t="s">
        <v>202</v>
      </c>
      <c r="H111" s="134">
        <v>97.182</v>
      </c>
      <c r="I111" s="135"/>
      <c r="J111" s="136">
        <f>ROUND(I111*H111,2)</f>
        <v>0</v>
      </c>
      <c r="K111" s="132" t="s">
        <v>189</v>
      </c>
      <c r="L111" s="31"/>
      <c r="M111" s="137" t="s">
        <v>19</v>
      </c>
      <c r="N111" s="138" t="s">
        <v>41</v>
      </c>
      <c r="P111" s="139">
        <f>O111*H111</f>
        <v>0</v>
      </c>
      <c r="Q111" s="139">
        <v>0</v>
      </c>
      <c r="R111" s="139">
        <f>Q111*H111</f>
        <v>0</v>
      </c>
      <c r="S111" s="139">
        <v>0</v>
      </c>
      <c r="T111" s="140">
        <f>S111*H111</f>
        <v>0</v>
      </c>
      <c r="AR111" s="141" t="s">
        <v>190</v>
      </c>
      <c r="AT111" s="141" t="s">
        <v>185</v>
      </c>
      <c r="AU111" s="141" t="s">
        <v>79</v>
      </c>
      <c r="AY111" s="16" t="s">
        <v>182</v>
      </c>
      <c r="BE111" s="142">
        <f>IF(N111="základní",J111,0)</f>
        <v>0</v>
      </c>
      <c r="BF111" s="142">
        <f>IF(N111="snížená",J111,0)</f>
        <v>0</v>
      </c>
      <c r="BG111" s="142">
        <f>IF(N111="zákl. přenesená",J111,0)</f>
        <v>0</v>
      </c>
      <c r="BH111" s="142">
        <f>IF(N111="sníž. přenesená",J111,0)</f>
        <v>0</v>
      </c>
      <c r="BI111" s="142">
        <f>IF(N111="nulová",J111,0)</f>
        <v>0</v>
      </c>
      <c r="BJ111" s="16" t="s">
        <v>77</v>
      </c>
      <c r="BK111" s="142">
        <f>ROUND(I111*H111,2)</f>
        <v>0</v>
      </c>
      <c r="BL111" s="16" t="s">
        <v>190</v>
      </c>
      <c r="BM111" s="141" t="s">
        <v>231</v>
      </c>
    </row>
    <row r="112" spans="2:47" s="1" customFormat="1" ht="11.25">
      <c r="B112" s="31"/>
      <c r="D112" s="143" t="s">
        <v>192</v>
      </c>
      <c r="F112" s="144" t="s">
        <v>232</v>
      </c>
      <c r="I112" s="145"/>
      <c r="L112" s="31"/>
      <c r="M112" s="146"/>
      <c r="T112" s="52"/>
      <c r="AT112" s="16" t="s">
        <v>192</v>
      </c>
      <c r="AU112" s="16" t="s">
        <v>79</v>
      </c>
    </row>
    <row r="113" spans="2:65" s="1" customFormat="1" ht="44.25" customHeight="1">
      <c r="B113" s="31"/>
      <c r="C113" s="130" t="s">
        <v>233</v>
      </c>
      <c r="D113" s="130" t="s">
        <v>185</v>
      </c>
      <c r="E113" s="131" t="s">
        <v>234</v>
      </c>
      <c r="F113" s="132" t="s">
        <v>235</v>
      </c>
      <c r="G113" s="133" t="s">
        <v>202</v>
      </c>
      <c r="H113" s="134">
        <v>97.182</v>
      </c>
      <c r="I113" s="135"/>
      <c r="J113" s="136">
        <f>ROUND(I113*H113,2)</f>
        <v>0</v>
      </c>
      <c r="K113" s="132" t="s">
        <v>189</v>
      </c>
      <c r="L113" s="31"/>
      <c r="M113" s="137" t="s">
        <v>19</v>
      </c>
      <c r="N113" s="138" t="s">
        <v>41</v>
      </c>
      <c r="P113" s="139">
        <f>O113*H113</f>
        <v>0</v>
      </c>
      <c r="Q113" s="139">
        <v>0</v>
      </c>
      <c r="R113" s="139">
        <f>Q113*H113</f>
        <v>0</v>
      </c>
      <c r="S113" s="139">
        <v>0</v>
      </c>
      <c r="T113" s="140">
        <f>S113*H113</f>
        <v>0</v>
      </c>
      <c r="AR113" s="141" t="s">
        <v>190</v>
      </c>
      <c r="AT113" s="141" t="s">
        <v>185</v>
      </c>
      <c r="AU113" s="141" t="s">
        <v>79</v>
      </c>
      <c r="AY113" s="16" t="s">
        <v>182</v>
      </c>
      <c r="BE113" s="142">
        <f>IF(N113="základní",J113,0)</f>
        <v>0</v>
      </c>
      <c r="BF113" s="142">
        <f>IF(N113="snížená",J113,0)</f>
        <v>0</v>
      </c>
      <c r="BG113" s="142">
        <f>IF(N113="zákl. přenesená",J113,0)</f>
        <v>0</v>
      </c>
      <c r="BH113" s="142">
        <f>IF(N113="sníž. přenesená",J113,0)</f>
        <v>0</v>
      </c>
      <c r="BI113" s="142">
        <f>IF(N113="nulová",J113,0)</f>
        <v>0</v>
      </c>
      <c r="BJ113" s="16" t="s">
        <v>77</v>
      </c>
      <c r="BK113" s="142">
        <f>ROUND(I113*H113,2)</f>
        <v>0</v>
      </c>
      <c r="BL113" s="16" t="s">
        <v>190</v>
      </c>
      <c r="BM113" s="141" t="s">
        <v>236</v>
      </c>
    </row>
    <row r="114" spans="2:47" s="1" customFormat="1" ht="11.25">
      <c r="B114" s="31"/>
      <c r="D114" s="143" t="s">
        <v>192</v>
      </c>
      <c r="F114" s="144" t="s">
        <v>237</v>
      </c>
      <c r="I114" s="145"/>
      <c r="L114" s="31"/>
      <c r="M114" s="162"/>
      <c r="N114" s="163"/>
      <c r="O114" s="163"/>
      <c r="P114" s="163"/>
      <c r="Q114" s="163"/>
      <c r="R114" s="163"/>
      <c r="S114" s="163"/>
      <c r="T114" s="164"/>
      <c r="AT114" s="16" t="s">
        <v>192</v>
      </c>
      <c r="AU114" s="16" t="s">
        <v>79</v>
      </c>
    </row>
    <row r="115" spans="2:12" s="1" customFormat="1" ht="6.95" customHeight="1"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31"/>
    </row>
  </sheetData>
  <sheetProtection algorithmName="SHA-512" hashValue="e2fFia5FHnjksAz39pQ2nnwn5k3DM6VAd7fXUrsNnpL33BuoQsPtLzv1gTD19VJ+cREYID+bWPpocyoeV4fEzw==" saltValue="IQpWRtHIcHjztxI3Q8NXRQKjoT6/xXRjGbrarsO93MWOVw6A71HHglXJxz4NZpa0l4Rsf/4qJxfiBAMnLnGl3g==" spinCount="100000" sheet="1" objects="1" scenarios="1" formatColumns="0" formatRows="0" autoFilter="0"/>
  <autoFilter ref="C87:K114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hyperlinks>
    <hyperlink ref="F92" r:id="rId1" display="https://podminky.urs.cz/item/CS_URS_2022_01/962032231"/>
    <hyperlink ref="F99" r:id="rId2" display="https://podminky.urs.cz/item/CS_URS_2022_01/966071132"/>
    <hyperlink ref="F101" r:id="rId3" display="https://podminky.urs.cz/item/CS_URS_2022_01/968082018"/>
    <hyperlink ref="F105" r:id="rId4" display="https://podminky.urs.cz/item/CS_URS_2022_01/997013111"/>
    <hyperlink ref="F107" r:id="rId5" display="https://podminky.urs.cz/item/CS_URS_2022_01/997013501"/>
    <hyperlink ref="F109" r:id="rId6" display="https://podminky.urs.cz/item/CS_URS_2022_01/997013509"/>
    <hyperlink ref="F112" r:id="rId7" display="https://podminky.urs.cz/item/CS_URS_2022_01/997013601"/>
    <hyperlink ref="F114" r:id="rId8" display="https://podminky.urs.cz/item/CS_URS_2022_01/997013631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10"/>
  <headerFooter>
    <oddFooter>&amp;CStrana &amp;P z &amp;N</oddFooter>
  </headerFooter>
  <drawing r:id="rId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9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6" t="s">
        <v>87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79</v>
      </c>
    </row>
    <row r="4" spans="2:46" ht="24.95" customHeight="1">
      <c r="B4" s="19"/>
      <c r="D4" s="20" t="s">
        <v>151</v>
      </c>
      <c r="L4" s="19"/>
      <c r="M4" s="89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316" t="str">
        <f>'Rekapitulace stavby'!K6</f>
        <v>Rekonstrukce školní jídelny v budově č.p. 190</v>
      </c>
      <c r="F7" s="317"/>
      <c r="G7" s="317"/>
      <c r="H7" s="317"/>
      <c r="L7" s="19"/>
    </row>
    <row r="8" spans="2:12" ht="12" customHeight="1">
      <c r="B8" s="19"/>
      <c r="D8" s="26" t="s">
        <v>152</v>
      </c>
      <c r="L8" s="19"/>
    </row>
    <row r="9" spans="2:12" s="1" customFormat="1" ht="16.5" customHeight="1">
      <c r="B9" s="31"/>
      <c r="E9" s="316" t="s">
        <v>153</v>
      </c>
      <c r="F9" s="318"/>
      <c r="G9" s="318"/>
      <c r="H9" s="318"/>
      <c r="L9" s="31"/>
    </row>
    <row r="10" spans="2:12" s="1" customFormat="1" ht="12" customHeight="1">
      <c r="B10" s="31"/>
      <c r="D10" s="26" t="s">
        <v>154</v>
      </c>
      <c r="L10" s="31"/>
    </row>
    <row r="11" spans="2:12" s="1" customFormat="1" ht="16.5" customHeight="1">
      <c r="B11" s="31"/>
      <c r="E11" s="282" t="s">
        <v>238</v>
      </c>
      <c r="F11" s="318"/>
      <c r="G11" s="318"/>
      <c r="H11" s="318"/>
      <c r="L11" s="31"/>
    </row>
    <row r="12" spans="2:12" s="1" customFormat="1" ht="11.25">
      <c r="B12" s="31"/>
      <c r="L12" s="31"/>
    </row>
    <row r="13" spans="2:12" s="1" customFormat="1" ht="12" customHeight="1">
      <c r="B13" s="31"/>
      <c r="D13" s="26" t="s">
        <v>18</v>
      </c>
      <c r="F13" s="24" t="s">
        <v>19</v>
      </c>
      <c r="I13" s="26" t="s">
        <v>20</v>
      </c>
      <c r="J13" s="24" t="s">
        <v>19</v>
      </c>
      <c r="L13" s="31"/>
    </row>
    <row r="14" spans="2:12" s="1" customFormat="1" ht="12" customHeight="1">
      <c r="B14" s="31"/>
      <c r="D14" s="26" t="s">
        <v>21</v>
      </c>
      <c r="F14" s="24" t="s">
        <v>22</v>
      </c>
      <c r="I14" s="26" t="s">
        <v>23</v>
      </c>
      <c r="J14" s="48" t="str">
        <f>'Rekapitulace stavby'!AN8</f>
        <v>28. 3. 2022</v>
      </c>
      <c r="L14" s="31"/>
    </row>
    <row r="15" spans="2:12" s="1" customFormat="1" ht="10.9" customHeight="1">
      <c r="B15" s="31"/>
      <c r="L15" s="31"/>
    </row>
    <row r="16" spans="2:12" s="1" customFormat="1" ht="12" customHeight="1">
      <c r="B16" s="31"/>
      <c r="D16" s="26" t="s">
        <v>25</v>
      </c>
      <c r="I16" s="26" t="s">
        <v>26</v>
      </c>
      <c r="J16" s="24" t="s">
        <v>19</v>
      </c>
      <c r="L16" s="31"/>
    </row>
    <row r="17" spans="2:12" s="1" customFormat="1" ht="18" customHeight="1">
      <c r="B17" s="31"/>
      <c r="E17" s="24" t="s">
        <v>156</v>
      </c>
      <c r="I17" s="26" t="s">
        <v>27</v>
      </c>
      <c r="J17" s="24" t="s">
        <v>19</v>
      </c>
      <c r="L17" s="31"/>
    </row>
    <row r="18" spans="2:12" s="1" customFormat="1" ht="6.95" customHeight="1">
      <c r="B18" s="31"/>
      <c r="L18" s="31"/>
    </row>
    <row r="19" spans="2:12" s="1" customFormat="1" ht="12" customHeight="1">
      <c r="B19" s="31"/>
      <c r="D19" s="26" t="s">
        <v>28</v>
      </c>
      <c r="I19" s="26" t="s">
        <v>26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319" t="str">
        <f>'Rekapitulace stavby'!E14</f>
        <v>Vyplň údaj</v>
      </c>
      <c r="F20" s="300"/>
      <c r="G20" s="300"/>
      <c r="H20" s="300"/>
      <c r="I20" s="26" t="s">
        <v>27</v>
      </c>
      <c r="J20" s="27" t="str">
        <f>'Rekapitulace stavby'!AN14</f>
        <v>Vyplň údaj</v>
      </c>
      <c r="L20" s="31"/>
    </row>
    <row r="21" spans="2:12" s="1" customFormat="1" ht="6.95" customHeight="1">
      <c r="B21" s="31"/>
      <c r="L21" s="31"/>
    </row>
    <row r="22" spans="2:12" s="1" customFormat="1" ht="12" customHeight="1">
      <c r="B22" s="31"/>
      <c r="D22" s="26" t="s">
        <v>30</v>
      </c>
      <c r="I22" s="26" t="s">
        <v>26</v>
      </c>
      <c r="J22" s="24" t="s">
        <v>157</v>
      </c>
      <c r="L22" s="31"/>
    </row>
    <row r="23" spans="2:12" s="1" customFormat="1" ht="18" customHeight="1">
      <c r="B23" s="31"/>
      <c r="E23" s="24" t="s">
        <v>33</v>
      </c>
      <c r="I23" s="26" t="s">
        <v>27</v>
      </c>
      <c r="J23" s="24" t="s">
        <v>158</v>
      </c>
      <c r="L23" s="31"/>
    </row>
    <row r="24" spans="2:12" s="1" customFormat="1" ht="6.95" customHeight="1">
      <c r="B24" s="31"/>
      <c r="L24" s="31"/>
    </row>
    <row r="25" spans="2:12" s="1" customFormat="1" ht="12" customHeight="1">
      <c r="B25" s="31"/>
      <c r="D25" s="26" t="s">
        <v>32</v>
      </c>
      <c r="I25" s="26" t="s">
        <v>26</v>
      </c>
      <c r="J25" s="24" t="s">
        <v>19</v>
      </c>
      <c r="L25" s="31"/>
    </row>
    <row r="26" spans="2:12" s="1" customFormat="1" ht="18" customHeight="1">
      <c r="B26" s="31"/>
      <c r="E26" s="24" t="s">
        <v>159</v>
      </c>
      <c r="I26" s="26" t="s">
        <v>27</v>
      </c>
      <c r="J26" s="24" t="s">
        <v>19</v>
      </c>
      <c r="L26" s="31"/>
    </row>
    <row r="27" spans="2:12" s="1" customFormat="1" ht="6.95" customHeight="1">
      <c r="B27" s="31"/>
      <c r="L27" s="31"/>
    </row>
    <row r="28" spans="2:12" s="1" customFormat="1" ht="12" customHeight="1">
      <c r="B28" s="31"/>
      <c r="D28" s="26" t="s">
        <v>34</v>
      </c>
      <c r="L28" s="31"/>
    </row>
    <row r="29" spans="2:12" s="7" customFormat="1" ht="16.5" customHeight="1">
      <c r="B29" s="90"/>
      <c r="E29" s="305" t="s">
        <v>19</v>
      </c>
      <c r="F29" s="305"/>
      <c r="G29" s="305"/>
      <c r="H29" s="305"/>
      <c r="L29" s="90"/>
    </row>
    <row r="30" spans="2:12" s="1" customFormat="1" ht="6.95" customHeight="1">
      <c r="B30" s="31"/>
      <c r="L30" s="31"/>
    </row>
    <row r="31" spans="2:12" s="1" customFormat="1" ht="6.95" customHeight="1">
      <c r="B31" s="31"/>
      <c r="D31" s="49"/>
      <c r="E31" s="49"/>
      <c r="F31" s="49"/>
      <c r="G31" s="49"/>
      <c r="H31" s="49"/>
      <c r="I31" s="49"/>
      <c r="J31" s="49"/>
      <c r="K31" s="49"/>
      <c r="L31" s="31"/>
    </row>
    <row r="32" spans="2:12" s="1" customFormat="1" ht="25.35" customHeight="1">
      <c r="B32" s="31"/>
      <c r="D32" s="91" t="s">
        <v>36</v>
      </c>
      <c r="J32" s="62">
        <f>ROUND(J94,2)</f>
        <v>0</v>
      </c>
      <c r="L32" s="31"/>
    </row>
    <row r="33" spans="2:12" s="1" customFormat="1" ht="6.95" customHeight="1">
      <c r="B33" s="31"/>
      <c r="D33" s="49"/>
      <c r="E33" s="49"/>
      <c r="F33" s="49"/>
      <c r="G33" s="49"/>
      <c r="H33" s="49"/>
      <c r="I33" s="49"/>
      <c r="J33" s="49"/>
      <c r="K33" s="49"/>
      <c r="L33" s="31"/>
    </row>
    <row r="34" spans="2:12" s="1" customFormat="1" ht="14.45" customHeight="1">
      <c r="B34" s="31"/>
      <c r="F34" s="34" t="s">
        <v>38</v>
      </c>
      <c r="I34" s="34" t="s">
        <v>37</v>
      </c>
      <c r="J34" s="34" t="s">
        <v>39</v>
      </c>
      <c r="L34" s="31"/>
    </row>
    <row r="35" spans="2:12" s="1" customFormat="1" ht="14.45" customHeight="1">
      <c r="B35" s="31"/>
      <c r="D35" s="51" t="s">
        <v>40</v>
      </c>
      <c r="E35" s="26" t="s">
        <v>41</v>
      </c>
      <c r="F35" s="82">
        <f>ROUND((SUM(BE94:BE197)),2)</f>
        <v>0</v>
      </c>
      <c r="I35" s="92">
        <v>0.21</v>
      </c>
      <c r="J35" s="82">
        <f>ROUND(((SUM(BE94:BE197))*I35),2)</f>
        <v>0</v>
      </c>
      <c r="L35" s="31"/>
    </row>
    <row r="36" spans="2:12" s="1" customFormat="1" ht="14.45" customHeight="1">
      <c r="B36" s="31"/>
      <c r="E36" s="26" t="s">
        <v>42</v>
      </c>
      <c r="F36" s="82">
        <f>ROUND((SUM(BF94:BF197)),2)</f>
        <v>0</v>
      </c>
      <c r="I36" s="92">
        <v>0.15</v>
      </c>
      <c r="J36" s="82">
        <f>ROUND(((SUM(BF94:BF197))*I36),2)</f>
        <v>0</v>
      </c>
      <c r="L36" s="31"/>
    </row>
    <row r="37" spans="2:12" s="1" customFormat="1" ht="14.45" customHeight="1" hidden="1">
      <c r="B37" s="31"/>
      <c r="E37" s="26" t="s">
        <v>43</v>
      </c>
      <c r="F37" s="82">
        <f>ROUND((SUM(BG94:BG197)),2)</f>
        <v>0</v>
      </c>
      <c r="I37" s="92">
        <v>0.21</v>
      </c>
      <c r="J37" s="82">
        <f>0</f>
        <v>0</v>
      </c>
      <c r="L37" s="31"/>
    </row>
    <row r="38" spans="2:12" s="1" customFormat="1" ht="14.45" customHeight="1" hidden="1">
      <c r="B38" s="31"/>
      <c r="E38" s="26" t="s">
        <v>44</v>
      </c>
      <c r="F38" s="82">
        <f>ROUND((SUM(BH94:BH197)),2)</f>
        <v>0</v>
      </c>
      <c r="I38" s="92">
        <v>0.15</v>
      </c>
      <c r="J38" s="82">
        <f>0</f>
        <v>0</v>
      </c>
      <c r="L38" s="31"/>
    </row>
    <row r="39" spans="2:12" s="1" customFormat="1" ht="14.45" customHeight="1" hidden="1">
      <c r="B39" s="31"/>
      <c r="E39" s="26" t="s">
        <v>45</v>
      </c>
      <c r="F39" s="82">
        <f>ROUND((SUM(BI94:BI197)),2)</f>
        <v>0</v>
      </c>
      <c r="I39" s="92">
        <v>0</v>
      </c>
      <c r="J39" s="82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93"/>
      <c r="D41" s="94" t="s">
        <v>46</v>
      </c>
      <c r="E41" s="53"/>
      <c r="F41" s="53"/>
      <c r="G41" s="95" t="s">
        <v>47</v>
      </c>
      <c r="H41" s="96" t="s">
        <v>48</v>
      </c>
      <c r="I41" s="53"/>
      <c r="J41" s="97">
        <f>SUM(J32:J39)</f>
        <v>0</v>
      </c>
      <c r="K41" s="98"/>
      <c r="L41" s="31"/>
    </row>
    <row r="42" spans="2:12" s="1" customFormat="1" ht="14.45" customHeigh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31"/>
    </row>
    <row r="46" spans="2:12" s="1" customFormat="1" ht="6.95" customHeight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31"/>
    </row>
    <row r="47" spans="2:12" s="1" customFormat="1" ht="24.95" customHeight="1">
      <c r="B47" s="31"/>
      <c r="C47" s="20" t="s">
        <v>160</v>
      </c>
      <c r="L47" s="31"/>
    </row>
    <row r="48" spans="2:12" s="1" customFormat="1" ht="6.95" customHeight="1">
      <c r="B48" s="31"/>
      <c r="L48" s="31"/>
    </row>
    <row r="49" spans="2:12" s="1" customFormat="1" ht="12" customHeight="1">
      <c r="B49" s="31"/>
      <c r="C49" s="26" t="s">
        <v>16</v>
      </c>
      <c r="L49" s="31"/>
    </row>
    <row r="50" spans="2:12" s="1" customFormat="1" ht="16.5" customHeight="1">
      <c r="B50" s="31"/>
      <c r="E50" s="316" t="str">
        <f>E7</f>
        <v>Rekonstrukce školní jídelny v budově č.p. 190</v>
      </c>
      <c r="F50" s="317"/>
      <c r="G50" s="317"/>
      <c r="H50" s="317"/>
      <c r="L50" s="31"/>
    </row>
    <row r="51" spans="2:12" ht="12" customHeight="1">
      <c r="B51" s="19"/>
      <c r="C51" s="26" t="s">
        <v>152</v>
      </c>
      <c r="L51" s="19"/>
    </row>
    <row r="52" spans="2:12" s="1" customFormat="1" ht="16.5" customHeight="1">
      <c r="B52" s="31"/>
      <c r="E52" s="316" t="s">
        <v>153</v>
      </c>
      <c r="F52" s="318"/>
      <c r="G52" s="318"/>
      <c r="H52" s="318"/>
      <c r="L52" s="31"/>
    </row>
    <row r="53" spans="2:12" s="1" customFormat="1" ht="12" customHeight="1">
      <c r="B53" s="31"/>
      <c r="C53" s="26" t="s">
        <v>154</v>
      </c>
      <c r="L53" s="31"/>
    </row>
    <row r="54" spans="2:12" s="1" customFormat="1" ht="16.5" customHeight="1">
      <c r="B54" s="31"/>
      <c r="E54" s="282" t="str">
        <f>E11</f>
        <v>B - Nové konstrukce</v>
      </c>
      <c r="F54" s="318"/>
      <c r="G54" s="318"/>
      <c r="H54" s="318"/>
      <c r="L54" s="31"/>
    </row>
    <row r="55" spans="2:12" s="1" customFormat="1" ht="6.95" customHeight="1">
      <c r="B55" s="31"/>
      <c r="L55" s="31"/>
    </row>
    <row r="56" spans="2:12" s="1" customFormat="1" ht="12" customHeight="1">
      <c r="B56" s="31"/>
      <c r="C56" s="26" t="s">
        <v>21</v>
      </c>
      <c r="F56" s="24" t="str">
        <f>F14</f>
        <v xml:space="preserve"> </v>
      </c>
      <c r="I56" s="26" t="s">
        <v>23</v>
      </c>
      <c r="J56" s="48" t="str">
        <f>IF(J14="","",J14)</f>
        <v>28. 3. 2022</v>
      </c>
      <c r="L56" s="31"/>
    </row>
    <row r="57" spans="2:12" s="1" customFormat="1" ht="6.95" customHeight="1">
      <c r="B57" s="31"/>
      <c r="L57" s="31"/>
    </row>
    <row r="58" spans="2:12" s="1" customFormat="1" ht="25.7" customHeight="1">
      <c r="B58" s="31"/>
      <c r="C58" s="26" t="s">
        <v>25</v>
      </c>
      <c r="F58" s="24" t="str">
        <f>E17</f>
        <v>Město jablunkov</v>
      </c>
      <c r="I58" s="26" t="s">
        <v>30</v>
      </c>
      <c r="J58" s="29" t="str">
        <f>E23</f>
        <v>Třinecká projekce, a. s.</v>
      </c>
      <c r="L58" s="31"/>
    </row>
    <row r="59" spans="2:12" s="1" customFormat="1" ht="15.2" customHeight="1">
      <c r="B59" s="31"/>
      <c r="C59" s="26" t="s">
        <v>28</v>
      </c>
      <c r="F59" s="24" t="str">
        <f>IF(E20="","",E20)</f>
        <v>Vyplň údaj</v>
      </c>
      <c r="I59" s="26" t="s">
        <v>32</v>
      </c>
      <c r="J59" s="29" t="str">
        <f>E26</f>
        <v>Radek Kultán</v>
      </c>
      <c r="L59" s="31"/>
    </row>
    <row r="60" spans="2:12" s="1" customFormat="1" ht="10.35" customHeight="1">
      <c r="B60" s="31"/>
      <c r="L60" s="31"/>
    </row>
    <row r="61" spans="2:12" s="1" customFormat="1" ht="29.25" customHeight="1">
      <c r="B61" s="31"/>
      <c r="C61" s="99" t="s">
        <v>161</v>
      </c>
      <c r="D61" s="93"/>
      <c r="E61" s="93"/>
      <c r="F61" s="93"/>
      <c r="G61" s="93"/>
      <c r="H61" s="93"/>
      <c r="I61" s="93"/>
      <c r="J61" s="100" t="s">
        <v>162</v>
      </c>
      <c r="K61" s="93"/>
      <c r="L61" s="31"/>
    </row>
    <row r="62" spans="2:12" s="1" customFormat="1" ht="10.35" customHeight="1">
      <c r="B62" s="31"/>
      <c r="L62" s="31"/>
    </row>
    <row r="63" spans="2:47" s="1" customFormat="1" ht="22.9" customHeight="1">
      <c r="B63" s="31"/>
      <c r="C63" s="101" t="s">
        <v>68</v>
      </c>
      <c r="J63" s="62">
        <f>J94</f>
        <v>0</v>
      </c>
      <c r="L63" s="31"/>
      <c r="AU63" s="16" t="s">
        <v>163</v>
      </c>
    </row>
    <row r="64" spans="2:12" s="8" customFormat="1" ht="24.95" customHeight="1">
      <c r="B64" s="102"/>
      <c r="D64" s="103" t="s">
        <v>164</v>
      </c>
      <c r="E64" s="104"/>
      <c r="F64" s="104"/>
      <c r="G64" s="104"/>
      <c r="H64" s="104"/>
      <c r="I64" s="104"/>
      <c r="J64" s="105">
        <f>J95</f>
        <v>0</v>
      </c>
      <c r="L64" s="102"/>
    </row>
    <row r="65" spans="2:12" s="9" customFormat="1" ht="19.9" customHeight="1">
      <c r="B65" s="106"/>
      <c r="D65" s="107" t="s">
        <v>239</v>
      </c>
      <c r="E65" s="108"/>
      <c r="F65" s="108"/>
      <c r="G65" s="108"/>
      <c r="H65" s="108"/>
      <c r="I65" s="108"/>
      <c r="J65" s="109">
        <f>J96</f>
        <v>0</v>
      </c>
      <c r="L65" s="106"/>
    </row>
    <row r="66" spans="2:12" s="9" customFormat="1" ht="19.9" customHeight="1">
      <c r="B66" s="106"/>
      <c r="D66" s="107" t="s">
        <v>240</v>
      </c>
      <c r="E66" s="108"/>
      <c r="F66" s="108"/>
      <c r="G66" s="108"/>
      <c r="H66" s="108"/>
      <c r="I66" s="108"/>
      <c r="J66" s="109">
        <f>J106</f>
        <v>0</v>
      </c>
      <c r="L66" s="106"/>
    </row>
    <row r="67" spans="2:12" s="9" customFormat="1" ht="19.9" customHeight="1">
      <c r="B67" s="106"/>
      <c r="D67" s="107" t="s">
        <v>241</v>
      </c>
      <c r="E67" s="108"/>
      <c r="F67" s="108"/>
      <c r="G67" s="108"/>
      <c r="H67" s="108"/>
      <c r="I67" s="108"/>
      <c r="J67" s="109">
        <f>J132</f>
        <v>0</v>
      </c>
      <c r="L67" s="106"/>
    </row>
    <row r="68" spans="2:12" s="9" customFormat="1" ht="19.9" customHeight="1">
      <c r="B68" s="106"/>
      <c r="D68" s="107" t="s">
        <v>242</v>
      </c>
      <c r="E68" s="108"/>
      <c r="F68" s="108"/>
      <c r="G68" s="108"/>
      <c r="H68" s="108"/>
      <c r="I68" s="108"/>
      <c r="J68" s="109">
        <f>J140</f>
        <v>0</v>
      </c>
      <c r="L68" s="106"/>
    </row>
    <row r="69" spans="2:12" s="8" customFormat="1" ht="24.95" customHeight="1">
      <c r="B69" s="102"/>
      <c r="D69" s="103" t="s">
        <v>243</v>
      </c>
      <c r="E69" s="104"/>
      <c r="F69" s="104"/>
      <c r="G69" s="104"/>
      <c r="H69" s="104"/>
      <c r="I69" s="104"/>
      <c r="J69" s="105">
        <f>J143</f>
        <v>0</v>
      </c>
      <c r="L69" s="102"/>
    </row>
    <row r="70" spans="2:12" s="9" customFormat="1" ht="19.9" customHeight="1">
      <c r="B70" s="106"/>
      <c r="D70" s="107" t="s">
        <v>244</v>
      </c>
      <c r="E70" s="108"/>
      <c r="F70" s="108"/>
      <c r="G70" s="108"/>
      <c r="H70" s="108"/>
      <c r="I70" s="108"/>
      <c r="J70" s="109">
        <f>J144</f>
        <v>0</v>
      </c>
      <c r="L70" s="106"/>
    </row>
    <row r="71" spans="2:12" s="9" customFormat="1" ht="19.9" customHeight="1">
      <c r="B71" s="106"/>
      <c r="D71" s="107" t="s">
        <v>245</v>
      </c>
      <c r="E71" s="108"/>
      <c r="F71" s="108"/>
      <c r="G71" s="108"/>
      <c r="H71" s="108"/>
      <c r="I71" s="108"/>
      <c r="J71" s="109">
        <f>J150</f>
        <v>0</v>
      </c>
      <c r="L71" s="106"/>
    </row>
    <row r="72" spans="2:12" s="9" customFormat="1" ht="19.9" customHeight="1">
      <c r="B72" s="106"/>
      <c r="D72" s="107" t="s">
        <v>246</v>
      </c>
      <c r="E72" s="108"/>
      <c r="F72" s="108"/>
      <c r="G72" s="108"/>
      <c r="H72" s="108"/>
      <c r="I72" s="108"/>
      <c r="J72" s="109">
        <f>J160</f>
        <v>0</v>
      </c>
      <c r="L72" s="106"/>
    </row>
    <row r="73" spans="2:12" s="1" customFormat="1" ht="21.75" customHeight="1">
      <c r="B73" s="31"/>
      <c r="L73" s="31"/>
    </row>
    <row r="74" spans="2:12" s="1" customFormat="1" ht="6.95" customHeight="1"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31"/>
    </row>
    <row r="78" spans="2:12" s="1" customFormat="1" ht="6.95" customHeight="1"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31"/>
    </row>
    <row r="79" spans="2:12" s="1" customFormat="1" ht="24.95" customHeight="1">
      <c r="B79" s="31"/>
      <c r="C79" s="20" t="s">
        <v>167</v>
      </c>
      <c r="L79" s="31"/>
    </row>
    <row r="80" spans="2:12" s="1" customFormat="1" ht="6.95" customHeight="1">
      <c r="B80" s="31"/>
      <c r="L80" s="31"/>
    </row>
    <row r="81" spans="2:12" s="1" customFormat="1" ht="12" customHeight="1">
      <c r="B81" s="31"/>
      <c r="C81" s="26" t="s">
        <v>16</v>
      </c>
      <c r="L81" s="31"/>
    </row>
    <row r="82" spans="2:12" s="1" customFormat="1" ht="16.5" customHeight="1">
      <c r="B82" s="31"/>
      <c r="E82" s="316" t="str">
        <f>E7</f>
        <v>Rekonstrukce školní jídelny v budově č.p. 190</v>
      </c>
      <c r="F82" s="317"/>
      <c r="G82" s="317"/>
      <c r="H82" s="317"/>
      <c r="L82" s="31"/>
    </row>
    <row r="83" spans="2:12" ht="12" customHeight="1">
      <c r="B83" s="19"/>
      <c r="C83" s="26" t="s">
        <v>152</v>
      </c>
      <c r="L83" s="19"/>
    </row>
    <row r="84" spans="2:12" s="1" customFormat="1" ht="16.5" customHeight="1">
      <c r="B84" s="31"/>
      <c r="E84" s="316" t="s">
        <v>153</v>
      </c>
      <c r="F84" s="318"/>
      <c r="G84" s="318"/>
      <c r="H84" s="318"/>
      <c r="L84" s="31"/>
    </row>
    <row r="85" spans="2:12" s="1" customFormat="1" ht="12" customHeight="1">
      <c r="B85" s="31"/>
      <c r="C85" s="26" t="s">
        <v>154</v>
      </c>
      <c r="L85" s="31"/>
    </row>
    <row r="86" spans="2:12" s="1" customFormat="1" ht="16.5" customHeight="1">
      <c r="B86" s="31"/>
      <c r="E86" s="282" t="str">
        <f>E11</f>
        <v>B - Nové konstrukce</v>
      </c>
      <c r="F86" s="318"/>
      <c r="G86" s="318"/>
      <c r="H86" s="318"/>
      <c r="L86" s="31"/>
    </row>
    <row r="87" spans="2:12" s="1" customFormat="1" ht="6.95" customHeight="1">
      <c r="B87" s="31"/>
      <c r="L87" s="31"/>
    </row>
    <row r="88" spans="2:12" s="1" customFormat="1" ht="12" customHeight="1">
      <c r="B88" s="31"/>
      <c r="C88" s="26" t="s">
        <v>21</v>
      </c>
      <c r="F88" s="24" t="str">
        <f>F14</f>
        <v xml:space="preserve"> </v>
      </c>
      <c r="I88" s="26" t="s">
        <v>23</v>
      </c>
      <c r="J88" s="48" t="str">
        <f>IF(J14="","",J14)</f>
        <v>28. 3. 2022</v>
      </c>
      <c r="L88" s="31"/>
    </row>
    <row r="89" spans="2:12" s="1" customFormat="1" ht="6.95" customHeight="1">
      <c r="B89" s="31"/>
      <c r="L89" s="31"/>
    </row>
    <row r="90" spans="2:12" s="1" customFormat="1" ht="25.7" customHeight="1">
      <c r="B90" s="31"/>
      <c r="C90" s="26" t="s">
        <v>25</v>
      </c>
      <c r="F90" s="24" t="str">
        <f>E17</f>
        <v>Město jablunkov</v>
      </c>
      <c r="I90" s="26" t="s">
        <v>30</v>
      </c>
      <c r="J90" s="29" t="str">
        <f>E23</f>
        <v>Třinecká projekce, a. s.</v>
      </c>
      <c r="L90" s="31"/>
    </row>
    <row r="91" spans="2:12" s="1" customFormat="1" ht="15.2" customHeight="1">
      <c r="B91" s="31"/>
      <c r="C91" s="26" t="s">
        <v>28</v>
      </c>
      <c r="F91" s="24" t="str">
        <f>IF(E20="","",E20)</f>
        <v>Vyplň údaj</v>
      </c>
      <c r="I91" s="26" t="s">
        <v>32</v>
      </c>
      <c r="J91" s="29" t="str">
        <f>E26</f>
        <v>Radek Kultán</v>
      </c>
      <c r="L91" s="31"/>
    </row>
    <row r="92" spans="2:12" s="1" customFormat="1" ht="10.35" customHeight="1">
      <c r="B92" s="31"/>
      <c r="L92" s="31"/>
    </row>
    <row r="93" spans="2:20" s="10" customFormat="1" ht="29.25" customHeight="1">
      <c r="B93" s="110"/>
      <c r="C93" s="111" t="s">
        <v>168</v>
      </c>
      <c r="D93" s="112" t="s">
        <v>55</v>
      </c>
      <c r="E93" s="112" t="s">
        <v>51</v>
      </c>
      <c r="F93" s="112" t="s">
        <v>52</v>
      </c>
      <c r="G93" s="112" t="s">
        <v>169</v>
      </c>
      <c r="H93" s="112" t="s">
        <v>170</v>
      </c>
      <c r="I93" s="112" t="s">
        <v>171</v>
      </c>
      <c r="J93" s="112" t="s">
        <v>162</v>
      </c>
      <c r="K93" s="113" t="s">
        <v>172</v>
      </c>
      <c r="L93" s="110"/>
      <c r="M93" s="55" t="s">
        <v>19</v>
      </c>
      <c r="N93" s="56" t="s">
        <v>40</v>
      </c>
      <c r="O93" s="56" t="s">
        <v>173</v>
      </c>
      <c r="P93" s="56" t="s">
        <v>174</v>
      </c>
      <c r="Q93" s="56" t="s">
        <v>175</v>
      </c>
      <c r="R93" s="56" t="s">
        <v>176</v>
      </c>
      <c r="S93" s="56" t="s">
        <v>177</v>
      </c>
      <c r="T93" s="57" t="s">
        <v>178</v>
      </c>
    </row>
    <row r="94" spans="2:63" s="1" customFormat="1" ht="22.9" customHeight="1">
      <c r="B94" s="31"/>
      <c r="C94" s="60" t="s">
        <v>179</v>
      </c>
      <c r="J94" s="114">
        <f>BK94</f>
        <v>0</v>
      </c>
      <c r="L94" s="31"/>
      <c r="M94" s="58"/>
      <c r="N94" s="49"/>
      <c r="O94" s="49"/>
      <c r="P94" s="115">
        <f>P95+P143</f>
        <v>0</v>
      </c>
      <c r="Q94" s="49"/>
      <c r="R94" s="115">
        <f>R95+R143</f>
        <v>23.14180861</v>
      </c>
      <c r="S94" s="49"/>
      <c r="T94" s="116">
        <f>T95+T143</f>
        <v>0</v>
      </c>
      <c r="AT94" s="16" t="s">
        <v>69</v>
      </c>
      <c r="AU94" s="16" t="s">
        <v>163</v>
      </c>
      <c r="BK94" s="117">
        <f>BK95+BK143</f>
        <v>0</v>
      </c>
    </row>
    <row r="95" spans="2:63" s="11" customFormat="1" ht="25.9" customHeight="1">
      <c r="B95" s="118"/>
      <c r="D95" s="119" t="s">
        <v>69</v>
      </c>
      <c r="E95" s="120" t="s">
        <v>180</v>
      </c>
      <c r="F95" s="120" t="s">
        <v>181</v>
      </c>
      <c r="I95" s="121"/>
      <c r="J95" s="122">
        <f>BK95</f>
        <v>0</v>
      </c>
      <c r="L95" s="118"/>
      <c r="M95" s="123"/>
      <c r="P95" s="124">
        <f>P96+P106+P132+P140</f>
        <v>0</v>
      </c>
      <c r="R95" s="124">
        <f>R96+R106+R132+R140</f>
        <v>21.863604199999997</v>
      </c>
      <c r="T95" s="125">
        <f>T96+T106+T132+T140</f>
        <v>0</v>
      </c>
      <c r="AR95" s="119" t="s">
        <v>77</v>
      </c>
      <c r="AT95" s="126" t="s">
        <v>69</v>
      </c>
      <c r="AU95" s="126" t="s">
        <v>70</v>
      </c>
      <c r="AY95" s="119" t="s">
        <v>182</v>
      </c>
      <c r="BK95" s="127">
        <f>BK96+BK106+BK132+BK140</f>
        <v>0</v>
      </c>
    </row>
    <row r="96" spans="2:63" s="11" customFormat="1" ht="22.9" customHeight="1">
      <c r="B96" s="118"/>
      <c r="D96" s="119" t="s">
        <v>69</v>
      </c>
      <c r="E96" s="128" t="s">
        <v>118</v>
      </c>
      <c r="F96" s="128" t="s">
        <v>247</v>
      </c>
      <c r="I96" s="121"/>
      <c r="J96" s="129">
        <f>BK96</f>
        <v>0</v>
      </c>
      <c r="L96" s="118"/>
      <c r="M96" s="123"/>
      <c r="P96" s="124">
        <f>SUM(P97:P105)</f>
        <v>0</v>
      </c>
      <c r="R96" s="124">
        <f>SUM(R97:R105)</f>
        <v>4.3497866</v>
      </c>
      <c r="T96" s="125">
        <f>SUM(T97:T105)</f>
        <v>0</v>
      </c>
      <c r="AR96" s="119" t="s">
        <v>77</v>
      </c>
      <c r="AT96" s="126" t="s">
        <v>69</v>
      </c>
      <c r="AU96" s="126" t="s">
        <v>77</v>
      </c>
      <c r="AY96" s="119" t="s">
        <v>182</v>
      </c>
      <c r="BK96" s="127">
        <f>SUM(BK97:BK105)</f>
        <v>0</v>
      </c>
    </row>
    <row r="97" spans="2:65" s="1" customFormat="1" ht="33" customHeight="1">
      <c r="B97" s="31"/>
      <c r="C97" s="130" t="s">
        <v>77</v>
      </c>
      <c r="D97" s="130" t="s">
        <v>185</v>
      </c>
      <c r="E97" s="131" t="s">
        <v>248</v>
      </c>
      <c r="F97" s="132" t="s">
        <v>249</v>
      </c>
      <c r="G97" s="133" t="s">
        <v>188</v>
      </c>
      <c r="H97" s="134">
        <v>2.435</v>
      </c>
      <c r="I97" s="135"/>
      <c r="J97" s="136">
        <f>ROUND(I97*H97,2)</f>
        <v>0</v>
      </c>
      <c r="K97" s="132" t="s">
        <v>189</v>
      </c>
      <c r="L97" s="31"/>
      <c r="M97" s="137" t="s">
        <v>19</v>
      </c>
      <c r="N97" s="138" t="s">
        <v>41</v>
      </c>
      <c r="P97" s="139">
        <f>O97*H97</f>
        <v>0</v>
      </c>
      <c r="Q97" s="139">
        <v>1.78636</v>
      </c>
      <c r="R97" s="139">
        <f>Q97*H97</f>
        <v>4.3497866</v>
      </c>
      <c r="S97" s="139">
        <v>0</v>
      </c>
      <c r="T97" s="140">
        <f>S97*H97</f>
        <v>0</v>
      </c>
      <c r="AR97" s="141" t="s">
        <v>190</v>
      </c>
      <c r="AT97" s="141" t="s">
        <v>185</v>
      </c>
      <c r="AU97" s="141" t="s">
        <v>79</v>
      </c>
      <c r="AY97" s="16" t="s">
        <v>182</v>
      </c>
      <c r="BE97" s="142">
        <f>IF(N97="základní",J97,0)</f>
        <v>0</v>
      </c>
      <c r="BF97" s="142">
        <f>IF(N97="snížená",J97,0)</f>
        <v>0</v>
      </c>
      <c r="BG97" s="142">
        <f>IF(N97="zákl. přenesená",J97,0)</f>
        <v>0</v>
      </c>
      <c r="BH97" s="142">
        <f>IF(N97="sníž. přenesená",J97,0)</f>
        <v>0</v>
      </c>
      <c r="BI97" s="142">
        <f>IF(N97="nulová",J97,0)</f>
        <v>0</v>
      </c>
      <c r="BJ97" s="16" t="s">
        <v>77</v>
      </c>
      <c r="BK97" s="142">
        <f>ROUND(I97*H97,2)</f>
        <v>0</v>
      </c>
      <c r="BL97" s="16" t="s">
        <v>190</v>
      </c>
      <c r="BM97" s="141" t="s">
        <v>250</v>
      </c>
    </row>
    <row r="98" spans="2:47" s="1" customFormat="1" ht="11.25">
      <c r="B98" s="31"/>
      <c r="D98" s="143" t="s">
        <v>192</v>
      </c>
      <c r="F98" s="144" t="s">
        <v>251</v>
      </c>
      <c r="I98" s="145"/>
      <c r="L98" s="31"/>
      <c r="M98" s="146"/>
      <c r="T98" s="52"/>
      <c r="AT98" s="16" t="s">
        <v>192</v>
      </c>
      <c r="AU98" s="16" t="s">
        <v>79</v>
      </c>
    </row>
    <row r="99" spans="2:51" s="12" customFormat="1" ht="11.25">
      <c r="B99" s="147"/>
      <c r="D99" s="148" t="s">
        <v>194</v>
      </c>
      <c r="E99" s="149" t="s">
        <v>19</v>
      </c>
      <c r="F99" s="150" t="s">
        <v>252</v>
      </c>
      <c r="H99" s="151">
        <v>0.486</v>
      </c>
      <c r="I99" s="152"/>
      <c r="L99" s="147"/>
      <c r="M99" s="153"/>
      <c r="T99" s="154"/>
      <c r="AT99" s="149" t="s">
        <v>194</v>
      </c>
      <c r="AU99" s="149" t="s">
        <v>79</v>
      </c>
      <c r="AV99" s="12" t="s">
        <v>79</v>
      </c>
      <c r="AW99" s="12" t="s">
        <v>31</v>
      </c>
      <c r="AX99" s="12" t="s">
        <v>70</v>
      </c>
      <c r="AY99" s="149" t="s">
        <v>182</v>
      </c>
    </row>
    <row r="100" spans="2:51" s="12" customFormat="1" ht="11.25">
      <c r="B100" s="147"/>
      <c r="D100" s="148" t="s">
        <v>194</v>
      </c>
      <c r="E100" s="149" t="s">
        <v>19</v>
      </c>
      <c r="F100" s="150" t="s">
        <v>253</v>
      </c>
      <c r="H100" s="151">
        <v>0.576</v>
      </c>
      <c r="I100" s="152"/>
      <c r="L100" s="147"/>
      <c r="M100" s="153"/>
      <c r="T100" s="154"/>
      <c r="AT100" s="149" t="s">
        <v>194</v>
      </c>
      <c r="AU100" s="149" t="s">
        <v>79</v>
      </c>
      <c r="AV100" s="12" t="s">
        <v>79</v>
      </c>
      <c r="AW100" s="12" t="s">
        <v>31</v>
      </c>
      <c r="AX100" s="12" t="s">
        <v>70</v>
      </c>
      <c r="AY100" s="149" t="s">
        <v>182</v>
      </c>
    </row>
    <row r="101" spans="2:51" s="12" customFormat="1" ht="11.25">
      <c r="B101" s="147"/>
      <c r="D101" s="148" t="s">
        <v>194</v>
      </c>
      <c r="E101" s="149" t="s">
        <v>19</v>
      </c>
      <c r="F101" s="150" t="s">
        <v>254</v>
      </c>
      <c r="H101" s="151">
        <v>0.77</v>
      </c>
      <c r="I101" s="152"/>
      <c r="L101" s="147"/>
      <c r="M101" s="153"/>
      <c r="T101" s="154"/>
      <c r="AT101" s="149" t="s">
        <v>194</v>
      </c>
      <c r="AU101" s="149" t="s">
        <v>79</v>
      </c>
      <c r="AV101" s="12" t="s">
        <v>79</v>
      </c>
      <c r="AW101" s="12" t="s">
        <v>31</v>
      </c>
      <c r="AX101" s="12" t="s">
        <v>70</v>
      </c>
      <c r="AY101" s="149" t="s">
        <v>182</v>
      </c>
    </row>
    <row r="102" spans="2:51" s="12" customFormat="1" ht="11.25">
      <c r="B102" s="147"/>
      <c r="D102" s="148" t="s">
        <v>194</v>
      </c>
      <c r="E102" s="149" t="s">
        <v>19</v>
      </c>
      <c r="F102" s="150" t="s">
        <v>255</v>
      </c>
      <c r="H102" s="151">
        <v>0.027</v>
      </c>
      <c r="I102" s="152"/>
      <c r="L102" s="147"/>
      <c r="M102" s="153"/>
      <c r="T102" s="154"/>
      <c r="AT102" s="149" t="s">
        <v>194</v>
      </c>
      <c r="AU102" s="149" t="s">
        <v>79</v>
      </c>
      <c r="AV102" s="12" t="s">
        <v>79</v>
      </c>
      <c r="AW102" s="12" t="s">
        <v>31</v>
      </c>
      <c r="AX102" s="12" t="s">
        <v>70</v>
      </c>
      <c r="AY102" s="149" t="s">
        <v>182</v>
      </c>
    </row>
    <row r="103" spans="2:51" s="12" customFormat="1" ht="11.25">
      <c r="B103" s="147"/>
      <c r="D103" s="148" t="s">
        <v>194</v>
      </c>
      <c r="E103" s="149" t="s">
        <v>19</v>
      </c>
      <c r="F103" s="150" t="s">
        <v>256</v>
      </c>
      <c r="H103" s="151">
        <v>0.288</v>
      </c>
      <c r="I103" s="152"/>
      <c r="L103" s="147"/>
      <c r="M103" s="153"/>
      <c r="T103" s="154"/>
      <c r="AT103" s="149" t="s">
        <v>194</v>
      </c>
      <c r="AU103" s="149" t="s">
        <v>79</v>
      </c>
      <c r="AV103" s="12" t="s">
        <v>79</v>
      </c>
      <c r="AW103" s="12" t="s">
        <v>31</v>
      </c>
      <c r="AX103" s="12" t="s">
        <v>70</v>
      </c>
      <c r="AY103" s="149" t="s">
        <v>182</v>
      </c>
    </row>
    <row r="104" spans="2:51" s="12" customFormat="1" ht="11.25">
      <c r="B104" s="147"/>
      <c r="D104" s="148" t="s">
        <v>194</v>
      </c>
      <c r="E104" s="149" t="s">
        <v>19</v>
      </c>
      <c r="F104" s="150" t="s">
        <v>257</v>
      </c>
      <c r="H104" s="151">
        <v>0.288</v>
      </c>
      <c r="I104" s="152"/>
      <c r="L104" s="147"/>
      <c r="M104" s="153"/>
      <c r="T104" s="154"/>
      <c r="AT104" s="149" t="s">
        <v>194</v>
      </c>
      <c r="AU104" s="149" t="s">
        <v>79</v>
      </c>
      <c r="AV104" s="12" t="s">
        <v>79</v>
      </c>
      <c r="AW104" s="12" t="s">
        <v>31</v>
      </c>
      <c r="AX104" s="12" t="s">
        <v>70</v>
      </c>
      <c r="AY104" s="149" t="s">
        <v>182</v>
      </c>
    </row>
    <row r="105" spans="2:51" s="13" customFormat="1" ht="11.25">
      <c r="B105" s="155"/>
      <c r="D105" s="148" t="s">
        <v>194</v>
      </c>
      <c r="E105" s="156" t="s">
        <v>19</v>
      </c>
      <c r="F105" s="157" t="s">
        <v>199</v>
      </c>
      <c r="H105" s="158">
        <v>2.4349999999999996</v>
      </c>
      <c r="I105" s="159"/>
      <c r="L105" s="155"/>
      <c r="M105" s="160"/>
      <c r="T105" s="161"/>
      <c r="AT105" s="156" t="s">
        <v>194</v>
      </c>
      <c r="AU105" s="156" t="s">
        <v>79</v>
      </c>
      <c r="AV105" s="13" t="s">
        <v>190</v>
      </c>
      <c r="AW105" s="13" t="s">
        <v>31</v>
      </c>
      <c r="AX105" s="13" t="s">
        <v>77</v>
      </c>
      <c r="AY105" s="156" t="s">
        <v>182</v>
      </c>
    </row>
    <row r="106" spans="2:63" s="11" customFormat="1" ht="22.9" customHeight="1">
      <c r="B106" s="118"/>
      <c r="D106" s="119" t="s">
        <v>69</v>
      </c>
      <c r="E106" s="128" t="s">
        <v>222</v>
      </c>
      <c r="F106" s="128" t="s">
        <v>258</v>
      </c>
      <c r="I106" s="121"/>
      <c r="J106" s="129">
        <f>BK106</f>
        <v>0</v>
      </c>
      <c r="L106" s="118"/>
      <c r="M106" s="123"/>
      <c r="P106" s="124">
        <f>SUM(P107:P131)</f>
        <v>0</v>
      </c>
      <c r="R106" s="124">
        <f>SUM(R107:R131)</f>
        <v>17.5138176</v>
      </c>
      <c r="T106" s="125">
        <f>SUM(T107:T131)</f>
        <v>0</v>
      </c>
      <c r="AR106" s="119" t="s">
        <v>77</v>
      </c>
      <c r="AT106" s="126" t="s">
        <v>69</v>
      </c>
      <c r="AU106" s="126" t="s">
        <v>77</v>
      </c>
      <c r="AY106" s="119" t="s">
        <v>182</v>
      </c>
      <c r="BK106" s="127">
        <f>SUM(BK107:BK131)</f>
        <v>0</v>
      </c>
    </row>
    <row r="107" spans="2:65" s="1" customFormat="1" ht="24.2" customHeight="1">
      <c r="B107" s="31"/>
      <c r="C107" s="130" t="s">
        <v>79</v>
      </c>
      <c r="D107" s="130" t="s">
        <v>185</v>
      </c>
      <c r="E107" s="131" t="s">
        <v>259</v>
      </c>
      <c r="F107" s="132" t="s">
        <v>260</v>
      </c>
      <c r="G107" s="133" t="s">
        <v>207</v>
      </c>
      <c r="H107" s="134">
        <v>280.065</v>
      </c>
      <c r="I107" s="135"/>
      <c r="J107" s="136">
        <f>ROUND(I107*H107,2)</f>
        <v>0</v>
      </c>
      <c r="K107" s="132" t="s">
        <v>189</v>
      </c>
      <c r="L107" s="31"/>
      <c r="M107" s="137" t="s">
        <v>19</v>
      </c>
      <c r="N107" s="138" t="s">
        <v>41</v>
      </c>
      <c r="P107" s="139">
        <f>O107*H107</f>
        <v>0</v>
      </c>
      <c r="Q107" s="139">
        <v>0.00026</v>
      </c>
      <c r="R107" s="139">
        <f>Q107*H107</f>
        <v>0.07281689999999999</v>
      </c>
      <c r="S107" s="139">
        <v>0</v>
      </c>
      <c r="T107" s="140">
        <f>S107*H107</f>
        <v>0</v>
      </c>
      <c r="AR107" s="141" t="s">
        <v>190</v>
      </c>
      <c r="AT107" s="141" t="s">
        <v>185</v>
      </c>
      <c r="AU107" s="141" t="s">
        <v>79</v>
      </c>
      <c r="AY107" s="16" t="s">
        <v>182</v>
      </c>
      <c r="BE107" s="142">
        <f>IF(N107="základní",J107,0)</f>
        <v>0</v>
      </c>
      <c r="BF107" s="142">
        <f>IF(N107="snížená",J107,0)</f>
        <v>0</v>
      </c>
      <c r="BG107" s="142">
        <f>IF(N107="zákl. přenesená",J107,0)</f>
        <v>0</v>
      </c>
      <c r="BH107" s="142">
        <f>IF(N107="sníž. přenesená",J107,0)</f>
        <v>0</v>
      </c>
      <c r="BI107" s="142">
        <f>IF(N107="nulová",J107,0)</f>
        <v>0</v>
      </c>
      <c r="BJ107" s="16" t="s">
        <v>77</v>
      </c>
      <c r="BK107" s="142">
        <f>ROUND(I107*H107,2)</f>
        <v>0</v>
      </c>
      <c r="BL107" s="16" t="s">
        <v>190</v>
      </c>
      <c r="BM107" s="141" t="s">
        <v>261</v>
      </c>
    </row>
    <row r="108" spans="2:47" s="1" customFormat="1" ht="11.25">
      <c r="B108" s="31"/>
      <c r="D108" s="143" t="s">
        <v>192</v>
      </c>
      <c r="F108" s="144" t="s">
        <v>262</v>
      </c>
      <c r="I108" s="145"/>
      <c r="L108" s="31"/>
      <c r="M108" s="146"/>
      <c r="T108" s="52"/>
      <c r="AT108" s="16" t="s">
        <v>192</v>
      </c>
      <c r="AU108" s="16" t="s">
        <v>79</v>
      </c>
    </row>
    <row r="109" spans="2:65" s="1" customFormat="1" ht="37.9" customHeight="1">
      <c r="B109" s="31"/>
      <c r="C109" s="130" t="s">
        <v>118</v>
      </c>
      <c r="D109" s="130" t="s">
        <v>185</v>
      </c>
      <c r="E109" s="131" t="s">
        <v>263</v>
      </c>
      <c r="F109" s="132" t="s">
        <v>264</v>
      </c>
      <c r="G109" s="133" t="s">
        <v>207</v>
      </c>
      <c r="H109" s="134">
        <v>280.065</v>
      </c>
      <c r="I109" s="135"/>
      <c r="J109" s="136">
        <f>ROUND(I109*H109,2)</f>
        <v>0</v>
      </c>
      <c r="K109" s="132" t="s">
        <v>189</v>
      </c>
      <c r="L109" s="31"/>
      <c r="M109" s="137" t="s">
        <v>19</v>
      </c>
      <c r="N109" s="138" t="s">
        <v>41</v>
      </c>
      <c r="P109" s="139">
        <f>O109*H109</f>
        <v>0</v>
      </c>
      <c r="Q109" s="139">
        <v>0.00438</v>
      </c>
      <c r="R109" s="139">
        <f>Q109*H109</f>
        <v>1.2266847</v>
      </c>
      <c r="S109" s="139">
        <v>0</v>
      </c>
      <c r="T109" s="140">
        <f>S109*H109</f>
        <v>0</v>
      </c>
      <c r="AR109" s="141" t="s">
        <v>190</v>
      </c>
      <c r="AT109" s="141" t="s">
        <v>185</v>
      </c>
      <c r="AU109" s="141" t="s">
        <v>79</v>
      </c>
      <c r="AY109" s="16" t="s">
        <v>182</v>
      </c>
      <c r="BE109" s="142">
        <f>IF(N109="základní",J109,0)</f>
        <v>0</v>
      </c>
      <c r="BF109" s="142">
        <f>IF(N109="snížená",J109,0)</f>
        <v>0</v>
      </c>
      <c r="BG109" s="142">
        <f>IF(N109="zákl. přenesená",J109,0)</f>
        <v>0</v>
      </c>
      <c r="BH109" s="142">
        <f>IF(N109="sníž. přenesená",J109,0)</f>
        <v>0</v>
      </c>
      <c r="BI109" s="142">
        <f>IF(N109="nulová",J109,0)</f>
        <v>0</v>
      </c>
      <c r="BJ109" s="16" t="s">
        <v>77</v>
      </c>
      <c r="BK109" s="142">
        <f>ROUND(I109*H109,2)</f>
        <v>0</v>
      </c>
      <c r="BL109" s="16" t="s">
        <v>190</v>
      </c>
      <c r="BM109" s="141" t="s">
        <v>265</v>
      </c>
    </row>
    <row r="110" spans="2:47" s="1" customFormat="1" ht="11.25">
      <c r="B110" s="31"/>
      <c r="D110" s="143" t="s">
        <v>192</v>
      </c>
      <c r="F110" s="144" t="s">
        <v>266</v>
      </c>
      <c r="I110" s="145"/>
      <c r="L110" s="31"/>
      <c r="M110" s="146"/>
      <c r="T110" s="52"/>
      <c r="AT110" s="16" t="s">
        <v>192</v>
      </c>
      <c r="AU110" s="16" t="s">
        <v>79</v>
      </c>
    </row>
    <row r="111" spans="2:65" s="1" customFormat="1" ht="66.75" customHeight="1">
      <c r="B111" s="31"/>
      <c r="C111" s="130" t="s">
        <v>190</v>
      </c>
      <c r="D111" s="130" t="s">
        <v>185</v>
      </c>
      <c r="E111" s="131" t="s">
        <v>267</v>
      </c>
      <c r="F111" s="132" t="s">
        <v>268</v>
      </c>
      <c r="G111" s="133" t="s">
        <v>207</v>
      </c>
      <c r="H111" s="134">
        <v>360.065</v>
      </c>
      <c r="I111" s="135"/>
      <c r="J111" s="136">
        <f>ROUND(I111*H111,2)</f>
        <v>0</v>
      </c>
      <c r="K111" s="132" t="s">
        <v>189</v>
      </c>
      <c r="L111" s="31"/>
      <c r="M111" s="137" t="s">
        <v>19</v>
      </c>
      <c r="N111" s="138" t="s">
        <v>41</v>
      </c>
      <c r="P111" s="139">
        <f>O111*H111</f>
        <v>0</v>
      </c>
      <c r="Q111" s="139">
        <v>0.00852</v>
      </c>
      <c r="R111" s="139">
        <f>Q111*H111</f>
        <v>3.0677537999999998</v>
      </c>
      <c r="S111" s="139">
        <v>0</v>
      </c>
      <c r="T111" s="140">
        <f>S111*H111</f>
        <v>0</v>
      </c>
      <c r="AR111" s="141" t="s">
        <v>190</v>
      </c>
      <c r="AT111" s="141" t="s">
        <v>185</v>
      </c>
      <c r="AU111" s="141" t="s">
        <v>79</v>
      </c>
      <c r="AY111" s="16" t="s">
        <v>182</v>
      </c>
      <c r="BE111" s="142">
        <f>IF(N111="základní",J111,0)</f>
        <v>0</v>
      </c>
      <c r="BF111" s="142">
        <f>IF(N111="snížená",J111,0)</f>
        <v>0</v>
      </c>
      <c r="BG111" s="142">
        <f>IF(N111="zákl. přenesená",J111,0)</f>
        <v>0</v>
      </c>
      <c r="BH111" s="142">
        <f>IF(N111="sníž. přenesená",J111,0)</f>
        <v>0</v>
      </c>
      <c r="BI111" s="142">
        <f>IF(N111="nulová",J111,0)</f>
        <v>0</v>
      </c>
      <c r="BJ111" s="16" t="s">
        <v>77</v>
      </c>
      <c r="BK111" s="142">
        <f>ROUND(I111*H111,2)</f>
        <v>0</v>
      </c>
      <c r="BL111" s="16" t="s">
        <v>190</v>
      </c>
      <c r="BM111" s="141" t="s">
        <v>269</v>
      </c>
    </row>
    <row r="112" spans="2:47" s="1" customFormat="1" ht="11.25">
      <c r="B112" s="31"/>
      <c r="D112" s="143" t="s">
        <v>192</v>
      </c>
      <c r="F112" s="144" t="s">
        <v>270</v>
      </c>
      <c r="I112" s="145"/>
      <c r="L112" s="31"/>
      <c r="M112" s="146"/>
      <c r="T112" s="52"/>
      <c r="AT112" s="16" t="s">
        <v>192</v>
      </c>
      <c r="AU112" s="16" t="s">
        <v>79</v>
      </c>
    </row>
    <row r="113" spans="2:51" s="12" customFormat="1" ht="11.25">
      <c r="B113" s="147"/>
      <c r="D113" s="148" t="s">
        <v>194</v>
      </c>
      <c r="E113" s="149" t="s">
        <v>19</v>
      </c>
      <c r="F113" s="150" t="s">
        <v>271</v>
      </c>
      <c r="H113" s="151">
        <v>649.903</v>
      </c>
      <c r="I113" s="152"/>
      <c r="L113" s="147"/>
      <c r="M113" s="153"/>
      <c r="T113" s="154"/>
      <c r="AT113" s="149" t="s">
        <v>194</v>
      </c>
      <c r="AU113" s="149" t="s">
        <v>79</v>
      </c>
      <c r="AV113" s="12" t="s">
        <v>79</v>
      </c>
      <c r="AW113" s="12" t="s">
        <v>31</v>
      </c>
      <c r="AX113" s="12" t="s">
        <v>70</v>
      </c>
      <c r="AY113" s="149" t="s">
        <v>182</v>
      </c>
    </row>
    <row r="114" spans="2:51" s="12" customFormat="1" ht="33.75">
      <c r="B114" s="147"/>
      <c r="D114" s="148" t="s">
        <v>194</v>
      </c>
      <c r="E114" s="149" t="s">
        <v>19</v>
      </c>
      <c r="F114" s="150" t="s">
        <v>272</v>
      </c>
      <c r="H114" s="151">
        <v>-51.816</v>
      </c>
      <c r="I114" s="152"/>
      <c r="L114" s="147"/>
      <c r="M114" s="153"/>
      <c r="T114" s="154"/>
      <c r="AT114" s="149" t="s">
        <v>194</v>
      </c>
      <c r="AU114" s="149" t="s">
        <v>79</v>
      </c>
      <c r="AV114" s="12" t="s">
        <v>79</v>
      </c>
      <c r="AW114" s="12" t="s">
        <v>31</v>
      </c>
      <c r="AX114" s="12" t="s">
        <v>70</v>
      </c>
      <c r="AY114" s="149" t="s">
        <v>182</v>
      </c>
    </row>
    <row r="115" spans="2:51" s="12" customFormat="1" ht="33.75">
      <c r="B115" s="147"/>
      <c r="D115" s="148" t="s">
        <v>194</v>
      </c>
      <c r="E115" s="149" t="s">
        <v>19</v>
      </c>
      <c r="F115" s="150" t="s">
        <v>273</v>
      </c>
      <c r="H115" s="151">
        <v>-24.036</v>
      </c>
      <c r="I115" s="152"/>
      <c r="L115" s="147"/>
      <c r="M115" s="153"/>
      <c r="T115" s="154"/>
      <c r="AT115" s="149" t="s">
        <v>194</v>
      </c>
      <c r="AU115" s="149" t="s">
        <v>79</v>
      </c>
      <c r="AV115" s="12" t="s">
        <v>79</v>
      </c>
      <c r="AW115" s="12" t="s">
        <v>31</v>
      </c>
      <c r="AX115" s="12" t="s">
        <v>70</v>
      </c>
      <c r="AY115" s="149" t="s">
        <v>182</v>
      </c>
    </row>
    <row r="116" spans="2:51" s="12" customFormat="1" ht="33.75">
      <c r="B116" s="147"/>
      <c r="D116" s="148" t="s">
        <v>194</v>
      </c>
      <c r="E116" s="149" t="s">
        <v>19</v>
      </c>
      <c r="F116" s="150" t="s">
        <v>274</v>
      </c>
      <c r="H116" s="151">
        <v>-95.586</v>
      </c>
      <c r="I116" s="152"/>
      <c r="L116" s="147"/>
      <c r="M116" s="153"/>
      <c r="T116" s="154"/>
      <c r="AT116" s="149" t="s">
        <v>194</v>
      </c>
      <c r="AU116" s="149" t="s">
        <v>79</v>
      </c>
      <c r="AV116" s="12" t="s">
        <v>79</v>
      </c>
      <c r="AW116" s="12" t="s">
        <v>31</v>
      </c>
      <c r="AX116" s="12" t="s">
        <v>70</v>
      </c>
      <c r="AY116" s="149" t="s">
        <v>182</v>
      </c>
    </row>
    <row r="117" spans="2:51" s="12" customFormat="1" ht="11.25">
      <c r="B117" s="147"/>
      <c r="D117" s="148" t="s">
        <v>194</v>
      </c>
      <c r="E117" s="149" t="s">
        <v>19</v>
      </c>
      <c r="F117" s="150" t="s">
        <v>275</v>
      </c>
      <c r="H117" s="151">
        <v>-198.4</v>
      </c>
      <c r="I117" s="152"/>
      <c r="L117" s="147"/>
      <c r="M117" s="153"/>
      <c r="T117" s="154"/>
      <c r="AT117" s="149" t="s">
        <v>194</v>
      </c>
      <c r="AU117" s="149" t="s">
        <v>79</v>
      </c>
      <c r="AV117" s="12" t="s">
        <v>79</v>
      </c>
      <c r="AW117" s="12" t="s">
        <v>31</v>
      </c>
      <c r="AX117" s="12" t="s">
        <v>70</v>
      </c>
      <c r="AY117" s="149" t="s">
        <v>182</v>
      </c>
    </row>
    <row r="118" spans="2:51" s="12" customFormat="1" ht="11.25">
      <c r="B118" s="147"/>
      <c r="D118" s="148" t="s">
        <v>194</v>
      </c>
      <c r="E118" s="149" t="s">
        <v>19</v>
      </c>
      <c r="F118" s="150" t="s">
        <v>276</v>
      </c>
      <c r="H118" s="151">
        <v>80</v>
      </c>
      <c r="I118" s="152"/>
      <c r="L118" s="147"/>
      <c r="M118" s="153"/>
      <c r="T118" s="154"/>
      <c r="AT118" s="149" t="s">
        <v>194</v>
      </c>
      <c r="AU118" s="149" t="s">
        <v>79</v>
      </c>
      <c r="AV118" s="12" t="s">
        <v>79</v>
      </c>
      <c r="AW118" s="12" t="s">
        <v>31</v>
      </c>
      <c r="AX118" s="12" t="s">
        <v>70</v>
      </c>
      <c r="AY118" s="149" t="s">
        <v>182</v>
      </c>
    </row>
    <row r="119" spans="2:51" s="13" customFormat="1" ht="11.25">
      <c r="B119" s="155"/>
      <c r="D119" s="148" t="s">
        <v>194</v>
      </c>
      <c r="E119" s="156" t="s">
        <v>19</v>
      </c>
      <c r="F119" s="157" t="s">
        <v>199</v>
      </c>
      <c r="H119" s="158">
        <v>360.06499999999994</v>
      </c>
      <c r="I119" s="159"/>
      <c r="L119" s="155"/>
      <c r="M119" s="160"/>
      <c r="T119" s="161"/>
      <c r="AT119" s="156" t="s">
        <v>194</v>
      </c>
      <c r="AU119" s="156" t="s">
        <v>79</v>
      </c>
      <c r="AV119" s="13" t="s">
        <v>190</v>
      </c>
      <c r="AW119" s="13" t="s">
        <v>31</v>
      </c>
      <c r="AX119" s="13" t="s">
        <v>77</v>
      </c>
      <c r="AY119" s="156" t="s">
        <v>182</v>
      </c>
    </row>
    <row r="120" spans="2:65" s="1" customFormat="1" ht="24.2" customHeight="1">
      <c r="B120" s="31"/>
      <c r="C120" s="165" t="s">
        <v>217</v>
      </c>
      <c r="D120" s="165" t="s">
        <v>277</v>
      </c>
      <c r="E120" s="166" t="s">
        <v>278</v>
      </c>
      <c r="F120" s="167" t="s">
        <v>279</v>
      </c>
      <c r="G120" s="168" t="s">
        <v>207</v>
      </c>
      <c r="H120" s="169">
        <v>378.068</v>
      </c>
      <c r="I120" s="170"/>
      <c r="J120" s="171">
        <f>ROUND(I120*H120,2)</f>
        <v>0</v>
      </c>
      <c r="K120" s="167" t="s">
        <v>189</v>
      </c>
      <c r="L120" s="172"/>
      <c r="M120" s="173" t="s">
        <v>19</v>
      </c>
      <c r="N120" s="174" t="s">
        <v>41</v>
      </c>
      <c r="P120" s="139">
        <f>O120*H120</f>
        <v>0</v>
      </c>
      <c r="Q120" s="139">
        <v>0.006</v>
      </c>
      <c r="R120" s="139">
        <f>Q120*H120</f>
        <v>2.268408</v>
      </c>
      <c r="S120" s="139">
        <v>0</v>
      </c>
      <c r="T120" s="140">
        <f>S120*H120</f>
        <v>0</v>
      </c>
      <c r="AR120" s="141" t="s">
        <v>233</v>
      </c>
      <c r="AT120" s="141" t="s">
        <v>277</v>
      </c>
      <c r="AU120" s="141" t="s">
        <v>79</v>
      </c>
      <c r="AY120" s="16" t="s">
        <v>182</v>
      </c>
      <c r="BE120" s="142">
        <f>IF(N120="základní",J120,0)</f>
        <v>0</v>
      </c>
      <c r="BF120" s="142">
        <f>IF(N120="snížená",J120,0)</f>
        <v>0</v>
      </c>
      <c r="BG120" s="142">
        <f>IF(N120="zákl. přenesená",J120,0)</f>
        <v>0</v>
      </c>
      <c r="BH120" s="142">
        <f>IF(N120="sníž. přenesená",J120,0)</f>
        <v>0</v>
      </c>
      <c r="BI120" s="142">
        <f>IF(N120="nulová",J120,0)</f>
        <v>0</v>
      </c>
      <c r="BJ120" s="16" t="s">
        <v>77</v>
      </c>
      <c r="BK120" s="142">
        <f>ROUND(I120*H120,2)</f>
        <v>0</v>
      </c>
      <c r="BL120" s="16" t="s">
        <v>190</v>
      </c>
      <c r="BM120" s="141" t="s">
        <v>280</v>
      </c>
    </row>
    <row r="121" spans="2:47" s="1" customFormat="1" ht="19.5">
      <c r="B121" s="31"/>
      <c r="D121" s="148" t="s">
        <v>281</v>
      </c>
      <c r="F121" s="175" t="s">
        <v>282</v>
      </c>
      <c r="I121" s="145"/>
      <c r="L121" s="31"/>
      <c r="M121" s="146"/>
      <c r="T121" s="52"/>
      <c r="AT121" s="16" t="s">
        <v>281</v>
      </c>
      <c r="AU121" s="16" t="s">
        <v>79</v>
      </c>
    </row>
    <row r="122" spans="2:51" s="12" customFormat="1" ht="11.25">
      <c r="B122" s="147"/>
      <c r="D122" s="148" t="s">
        <v>194</v>
      </c>
      <c r="F122" s="150" t="s">
        <v>283</v>
      </c>
      <c r="H122" s="151">
        <v>378.068</v>
      </c>
      <c r="I122" s="152"/>
      <c r="L122" s="147"/>
      <c r="M122" s="153"/>
      <c r="T122" s="154"/>
      <c r="AT122" s="149" t="s">
        <v>194</v>
      </c>
      <c r="AU122" s="149" t="s">
        <v>79</v>
      </c>
      <c r="AV122" s="12" t="s">
        <v>79</v>
      </c>
      <c r="AW122" s="12" t="s">
        <v>4</v>
      </c>
      <c r="AX122" s="12" t="s">
        <v>77</v>
      </c>
      <c r="AY122" s="149" t="s">
        <v>182</v>
      </c>
    </row>
    <row r="123" spans="2:65" s="1" customFormat="1" ht="16.5" customHeight="1">
      <c r="B123" s="31"/>
      <c r="C123" s="165" t="s">
        <v>222</v>
      </c>
      <c r="D123" s="165" t="s">
        <v>277</v>
      </c>
      <c r="E123" s="166" t="s">
        <v>284</v>
      </c>
      <c r="F123" s="167" t="s">
        <v>285</v>
      </c>
      <c r="G123" s="168" t="s">
        <v>286</v>
      </c>
      <c r="H123" s="169">
        <v>1680</v>
      </c>
      <c r="I123" s="170"/>
      <c r="J123" s="171">
        <f>ROUND(I123*H123,2)</f>
        <v>0</v>
      </c>
      <c r="K123" s="167" t="s">
        <v>287</v>
      </c>
      <c r="L123" s="172"/>
      <c r="M123" s="173" t="s">
        <v>19</v>
      </c>
      <c r="N123" s="174" t="s">
        <v>41</v>
      </c>
      <c r="P123" s="139">
        <f>O123*H123</f>
        <v>0</v>
      </c>
      <c r="Q123" s="139">
        <v>0.006</v>
      </c>
      <c r="R123" s="139">
        <f>Q123*H123</f>
        <v>10.08</v>
      </c>
      <c r="S123" s="139">
        <v>0</v>
      </c>
      <c r="T123" s="140">
        <f>S123*H123</f>
        <v>0</v>
      </c>
      <c r="AR123" s="141" t="s">
        <v>233</v>
      </c>
      <c r="AT123" s="141" t="s">
        <v>277</v>
      </c>
      <c r="AU123" s="141" t="s">
        <v>79</v>
      </c>
      <c r="AY123" s="16" t="s">
        <v>182</v>
      </c>
      <c r="BE123" s="142">
        <f>IF(N123="základní",J123,0)</f>
        <v>0</v>
      </c>
      <c r="BF123" s="142">
        <f>IF(N123="snížená",J123,0)</f>
        <v>0</v>
      </c>
      <c r="BG123" s="142">
        <f>IF(N123="zákl. přenesená",J123,0)</f>
        <v>0</v>
      </c>
      <c r="BH123" s="142">
        <f>IF(N123="sníž. přenesená",J123,0)</f>
        <v>0</v>
      </c>
      <c r="BI123" s="142">
        <f>IF(N123="nulová",J123,0)</f>
        <v>0</v>
      </c>
      <c r="BJ123" s="16" t="s">
        <v>77</v>
      </c>
      <c r="BK123" s="142">
        <f>ROUND(I123*H123,2)</f>
        <v>0</v>
      </c>
      <c r="BL123" s="16" t="s">
        <v>190</v>
      </c>
      <c r="BM123" s="141" t="s">
        <v>288</v>
      </c>
    </row>
    <row r="124" spans="2:51" s="12" customFormat="1" ht="11.25">
      <c r="B124" s="147"/>
      <c r="D124" s="148" t="s">
        <v>194</v>
      </c>
      <c r="F124" s="150" t="s">
        <v>289</v>
      </c>
      <c r="H124" s="151">
        <v>1680</v>
      </c>
      <c r="I124" s="152"/>
      <c r="L124" s="147"/>
      <c r="M124" s="153"/>
      <c r="T124" s="154"/>
      <c r="AT124" s="149" t="s">
        <v>194</v>
      </c>
      <c r="AU124" s="149" t="s">
        <v>79</v>
      </c>
      <c r="AV124" s="12" t="s">
        <v>79</v>
      </c>
      <c r="AW124" s="12" t="s">
        <v>4</v>
      </c>
      <c r="AX124" s="12" t="s">
        <v>77</v>
      </c>
      <c r="AY124" s="149" t="s">
        <v>182</v>
      </c>
    </row>
    <row r="125" spans="2:65" s="1" customFormat="1" ht="24.2" customHeight="1">
      <c r="B125" s="31"/>
      <c r="C125" s="130" t="s">
        <v>228</v>
      </c>
      <c r="D125" s="130" t="s">
        <v>185</v>
      </c>
      <c r="E125" s="131" t="s">
        <v>290</v>
      </c>
      <c r="F125" s="132" t="s">
        <v>291</v>
      </c>
      <c r="G125" s="133" t="s">
        <v>292</v>
      </c>
      <c r="H125" s="134">
        <v>130</v>
      </c>
      <c r="I125" s="135"/>
      <c r="J125" s="136">
        <f>ROUND(I125*H125,2)</f>
        <v>0</v>
      </c>
      <c r="K125" s="132" t="s">
        <v>189</v>
      </c>
      <c r="L125" s="31"/>
      <c r="M125" s="137" t="s">
        <v>19</v>
      </c>
      <c r="N125" s="138" t="s">
        <v>41</v>
      </c>
      <c r="P125" s="139">
        <f>O125*H125</f>
        <v>0</v>
      </c>
      <c r="Q125" s="139">
        <v>3E-05</v>
      </c>
      <c r="R125" s="139">
        <f>Q125*H125</f>
        <v>0.0039000000000000003</v>
      </c>
      <c r="S125" s="139">
        <v>0</v>
      </c>
      <c r="T125" s="140">
        <f>S125*H125</f>
        <v>0</v>
      </c>
      <c r="AR125" s="141" t="s">
        <v>190</v>
      </c>
      <c r="AT125" s="141" t="s">
        <v>185</v>
      </c>
      <c r="AU125" s="141" t="s">
        <v>79</v>
      </c>
      <c r="AY125" s="16" t="s">
        <v>182</v>
      </c>
      <c r="BE125" s="142">
        <f>IF(N125="základní",J125,0)</f>
        <v>0</v>
      </c>
      <c r="BF125" s="142">
        <f>IF(N125="snížená",J125,0)</f>
        <v>0</v>
      </c>
      <c r="BG125" s="142">
        <f>IF(N125="zákl. přenesená",J125,0)</f>
        <v>0</v>
      </c>
      <c r="BH125" s="142">
        <f>IF(N125="sníž. přenesená",J125,0)</f>
        <v>0</v>
      </c>
      <c r="BI125" s="142">
        <f>IF(N125="nulová",J125,0)</f>
        <v>0</v>
      </c>
      <c r="BJ125" s="16" t="s">
        <v>77</v>
      </c>
      <c r="BK125" s="142">
        <f>ROUND(I125*H125,2)</f>
        <v>0</v>
      </c>
      <c r="BL125" s="16" t="s">
        <v>190</v>
      </c>
      <c r="BM125" s="141" t="s">
        <v>293</v>
      </c>
    </row>
    <row r="126" spans="2:47" s="1" customFormat="1" ht="11.25">
      <c r="B126" s="31"/>
      <c r="D126" s="143" t="s">
        <v>192</v>
      </c>
      <c r="F126" s="144" t="s">
        <v>294</v>
      </c>
      <c r="I126" s="145"/>
      <c r="L126" s="31"/>
      <c r="M126" s="146"/>
      <c r="T126" s="52"/>
      <c r="AT126" s="16" t="s">
        <v>192</v>
      </c>
      <c r="AU126" s="16" t="s">
        <v>79</v>
      </c>
    </row>
    <row r="127" spans="2:51" s="12" customFormat="1" ht="11.25">
      <c r="B127" s="147"/>
      <c r="D127" s="148" t="s">
        <v>194</v>
      </c>
      <c r="E127" s="149" t="s">
        <v>19</v>
      </c>
      <c r="F127" s="150" t="s">
        <v>295</v>
      </c>
      <c r="H127" s="151">
        <v>130</v>
      </c>
      <c r="I127" s="152"/>
      <c r="L127" s="147"/>
      <c r="M127" s="153"/>
      <c r="T127" s="154"/>
      <c r="AT127" s="149" t="s">
        <v>194</v>
      </c>
      <c r="AU127" s="149" t="s">
        <v>79</v>
      </c>
      <c r="AV127" s="12" t="s">
        <v>79</v>
      </c>
      <c r="AW127" s="12" t="s">
        <v>31</v>
      </c>
      <c r="AX127" s="12" t="s">
        <v>77</v>
      </c>
      <c r="AY127" s="149" t="s">
        <v>182</v>
      </c>
    </row>
    <row r="128" spans="2:65" s="1" customFormat="1" ht="24.2" customHeight="1">
      <c r="B128" s="31"/>
      <c r="C128" s="165" t="s">
        <v>233</v>
      </c>
      <c r="D128" s="165" t="s">
        <v>277</v>
      </c>
      <c r="E128" s="166" t="s">
        <v>296</v>
      </c>
      <c r="F128" s="167" t="s">
        <v>297</v>
      </c>
      <c r="G128" s="168" t="s">
        <v>292</v>
      </c>
      <c r="H128" s="169">
        <v>136.5</v>
      </c>
      <c r="I128" s="170"/>
      <c r="J128" s="171">
        <f>ROUND(I128*H128,2)</f>
        <v>0</v>
      </c>
      <c r="K128" s="167" t="s">
        <v>189</v>
      </c>
      <c r="L128" s="172"/>
      <c r="M128" s="173" t="s">
        <v>19</v>
      </c>
      <c r="N128" s="174" t="s">
        <v>41</v>
      </c>
      <c r="P128" s="139">
        <f>O128*H128</f>
        <v>0</v>
      </c>
      <c r="Q128" s="139">
        <v>0.00032</v>
      </c>
      <c r="R128" s="139">
        <f>Q128*H128</f>
        <v>0.043680000000000004</v>
      </c>
      <c r="S128" s="139">
        <v>0</v>
      </c>
      <c r="T128" s="140">
        <f>S128*H128</f>
        <v>0</v>
      </c>
      <c r="AR128" s="141" t="s">
        <v>233</v>
      </c>
      <c r="AT128" s="141" t="s">
        <v>277</v>
      </c>
      <c r="AU128" s="141" t="s">
        <v>79</v>
      </c>
      <c r="AY128" s="16" t="s">
        <v>182</v>
      </c>
      <c r="BE128" s="142">
        <f>IF(N128="základní",J128,0)</f>
        <v>0</v>
      </c>
      <c r="BF128" s="142">
        <f>IF(N128="snížená",J128,0)</f>
        <v>0</v>
      </c>
      <c r="BG128" s="142">
        <f>IF(N128="zákl. přenesená",J128,0)</f>
        <v>0</v>
      </c>
      <c r="BH128" s="142">
        <f>IF(N128="sníž. přenesená",J128,0)</f>
        <v>0</v>
      </c>
      <c r="BI128" s="142">
        <f>IF(N128="nulová",J128,0)</f>
        <v>0</v>
      </c>
      <c r="BJ128" s="16" t="s">
        <v>77</v>
      </c>
      <c r="BK128" s="142">
        <f>ROUND(I128*H128,2)</f>
        <v>0</v>
      </c>
      <c r="BL128" s="16" t="s">
        <v>190</v>
      </c>
      <c r="BM128" s="141" t="s">
        <v>298</v>
      </c>
    </row>
    <row r="129" spans="2:51" s="12" customFormat="1" ht="11.25">
      <c r="B129" s="147"/>
      <c r="D129" s="148" t="s">
        <v>194</v>
      </c>
      <c r="F129" s="150" t="s">
        <v>299</v>
      </c>
      <c r="H129" s="151">
        <v>136.5</v>
      </c>
      <c r="I129" s="152"/>
      <c r="L129" s="147"/>
      <c r="M129" s="153"/>
      <c r="T129" s="154"/>
      <c r="AT129" s="149" t="s">
        <v>194</v>
      </c>
      <c r="AU129" s="149" t="s">
        <v>79</v>
      </c>
      <c r="AV129" s="12" t="s">
        <v>79</v>
      </c>
      <c r="AW129" s="12" t="s">
        <v>4</v>
      </c>
      <c r="AX129" s="12" t="s">
        <v>77</v>
      </c>
      <c r="AY129" s="149" t="s">
        <v>182</v>
      </c>
    </row>
    <row r="130" spans="2:65" s="1" customFormat="1" ht="37.9" customHeight="1">
      <c r="B130" s="31"/>
      <c r="C130" s="130" t="s">
        <v>183</v>
      </c>
      <c r="D130" s="130" t="s">
        <v>185</v>
      </c>
      <c r="E130" s="131" t="s">
        <v>300</v>
      </c>
      <c r="F130" s="132" t="s">
        <v>301</v>
      </c>
      <c r="G130" s="133" t="s">
        <v>207</v>
      </c>
      <c r="H130" s="134">
        <v>280.065</v>
      </c>
      <c r="I130" s="135"/>
      <c r="J130" s="136">
        <f>ROUND(I130*H130,2)</f>
        <v>0</v>
      </c>
      <c r="K130" s="132" t="s">
        <v>302</v>
      </c>
      <c r="L130" s="31"/>
      <c r="M130" s="137" t="s">
        <v>19</v>
      </c>
      <c r="N130" s="138" t="s">
        <v>41</v>
      </c>
      <c r="P130" s="139">
        <f>O130*H130</f>
        <v>0</v>
      </c>
      <c r="Q130" s="139">
        <v>0.00268</v>
      </c>
      <c r="R130" s="139">
        <f>Q130*H130</f>
        <v>0.7505742</v>
      </c>
      <c r="S130" s="139">
        <v>0</v>
      </c>
      <c r="T130" s="140">
        <f>S130*H130</f>
        <v>0</v>
      </c>
      <c r="AR130" s="141" t="s">
        <v>190</v>
      </c>
      <c r="AT130" s="141" t="s">
        <v>185</v>
      </c>
      <c r="AU130" s="141" t="s">
        <v>79</v>
      </c>
      <c r="AY130" s="16" t="s">
        <v>182</v>
      </c>
      <c r="BE130" s="142">
        <f>IF(N130="základní",J130,0)</f>
        <v>0</v>
      </c>
      <c r="BF130" s="142">
        <f>IF(N130="snížená",J130,0)</f>
        <v>0</v>
      </c>
      <c r="BG130" s="142">
        <f>IF(N130="zákl. přenesená",J130,0)</f>
        <v>0</v>
      </c>
      <c r="BH130" s="142">
        <f>IF(N130="sníž. přenesená",J130,0)</f>
        <v>0</v>
      </c>
      <c r="BI130" s="142">
        <f>IF(N130="nulová",J130,0)</f>
        <v>0</v>
      </c>
      <c r="BJ130" s="16" t="s">
        <v>77</v>
      </c>
      <c r="BK130" s="142">
        <f>ROUND(I130*H130,2)</f>
        <v>0</v>
      </c>
      <c r="BL130" s="16" t="s">
        <v>190</v>
      </c>
      <c r="BM130" s="141" t="s">
        <v>303</v>
      </c>
    </row>
    <row r="131" spans="2:47" s="1" customFormat="1" ht="11.25">
      <c r="B131" s="31"/>
      <c r="D131" s="143" t="s">
        <v>192</v>
      </c>
      <c r="F131" s="144" t="s">
        <v>304</v>
      </c>
      <c r="I131" s="145"/>
      <c r="L131" s="31"/>
      <c r="M131" s="146"/>
      <c r="T131" s="52"/>
      <c r="AT131" s="16" t="s">
        <v>192</v>
      </c>
      <c r="AU131" s="16" t="s">
        <v>79</v>
      </c>
    </row>
    <row r="132" spans="2:63" s="11" customFormat="1" ht="22.9" customHeight="1">
      <c r="B132" s="118"/>
      <c r="D132" s="119" t="s">
        <v>69</v>
      </c>
      <c r="E132" s="128" t="s">
        <v>183</v>
      </c>
      <c r="F132" s="128" t="s">
        <v>305</v>
      </c>
      <c r="I132" s="121"/>
      <c r="J132" s="129">
        <f>BK132</f>
        <v>0</v>
      </c>
      <c r="L132" s="118"/>
      <c r="M132" s="123"/>
      <c r="P132" s="124">
        <f>SUM(P133:P139)</f>
        <v>0</v>
      </c>
      <c r="R132" s="124">
        <f>SUM(R133:R139)</f>
        <v>0</v>
      </c>
      <c r="T132" s="125">
        <f>SUM(T133:T139)</f>
        <v>0</v>
      </c>
      <c r="AR132" s="119" t="s">
        <v>77</v>
      </c>
      <c r="AT132" s="126" t="s">
        <v>69</v>
      </c>
      <c r="AU132" s="126" t="s">
        <v>77</v>
      </c>
      <c r="AY132" s="119" t="s">
        <v>182</v>
      </c>
      <c r="BK132" s="127">
        <f>SUM(BK133:BK139)</f>
        <v>0</v>
      </c>
    </row>
    <row r="133" spans="2:65" s="1" customFormat="1" ht="44.25" customHeight="1">
      <c r="B133" s="31"/>
      <c r="C133" s="130" t="s">
        <v>306</v>
      </c>
      <c r="D133" s="130" t="s">
        <v>185</v>
      </c>
      <c r="E133" s="131" t="s">
        <v>307</v>
      </c>
      <c r="F133" s="132" t="s">
        <v>308</v>
      </c>
      <c r="G133" s="133" t="s">
        <v>286</v>
      </c>
      <c r="H133" s="134">
        <v>5</v>
      </c>
      <c r="I133" s="135"/>
      <c r="J133" s="136">
        <f>ROUND(I133*H133,2)</f>
        <v>0</v>
      </c>
      <c r="K133" s="132" t="s">
        <v>189</v>
      </c>
      <c r="L133" s="31"/>
      <c r="M133" s="137" t="s">
        <v>19</v>
      </c>
      <c r="N133" s="138" t="s">
        <v>41</v>
      </c>
      <c r="P133" s="139">
        <f>O133*H133</f>
        <v>0</v>
      </c>
      <c r="Q133" s="139">
        <v>0</v>
      </c>
      <c r="R133" s="139">
        <f>Q133*H133</f>
        <v>0</v>
      </c>
      <c r="S133" s="139">
        <v>0</v>
      </c>
      <c r="T133" s="140">
        <f>S133*H133</f>
        <v>0</v>
      </c>
      <c r="AR133" s="141" t="s">
        <v>190</v>
      </c>
      <c r="AT133" s="141" t="s">
        <v>185</v>
      </c>
      <c r="AU133" s="141" t="s">
        <v>79</v>
      </c>
      <c r="AY133" s="16" t="s">
        <v>182</v>
      </c>
      <c r="BE133" s="142">
        <f>IF(N133="základní",J133,0)</f>
        <v>0</v>
      </c>
      <c r="BF133" s="142">
        <f>IF(N133="snížená",J133,0)</f>
        <v>0</v>
      </c>
      <c r="BG133" s="142">
        <f>IF(N133="zákl. přenesená",J133,0)</f>
        <v>0</v>
      </c>
      <c r="BH133" s="142">
        <f>IF(N133="sníž. přenesená",J133,0)</f>
        <v>0</v>
      </c>
      <c r="BI133" s="142">
        <f>IF(N133="nulová",J133,0)</f>
        <v>0</v>
      </c>
      <c r="BJ133" s="16" t="s">
        <v>77</v>
      </c>
      <c r="BK133" s="142">
        <f>ROUND(I133*H133,2)</f>
        <v>0</v>
      </c>
      <c r="BL133" s="16" t="s">
        <v>190</v>
      </c>
      <c r="BM133" s="141" t="s">
        <v>309</v>
      </c>
    </row>
    <row r="134" spans="2:47" s="1" customFormat="1" ht="11.25">
      <c r="B134" s="31"/>
      <c r="D134" s="143" t="s">
        <v>192</v>
      </c>
      <c r="F134" s="144" t="s">
        <v>310</v>
      </c>
      <c r="I134" s="145"/>
      <c r="L134" s="31"/>
      <c r="M134" s="146"/>
      <c r="T134" s="52"/>
      <c r="AT134" s="16" t="s">
        <v>192</v>
      </c>
      <c r="AU134" s="16" t="s">
        <v>79</v>
      </c>
    </row>
    <row r="135" spans="2:65" s="1" customFormat="1" ht="49.15" customHeight="1">
      <c r="B135" s="31"/>
      <c r="C135" s="130" t="s">
        <v>311</v>
      </c>
      <c r="D135" s="130" t="s">
        <v>185</v>
      </c>
      <c r="E135" s="131" t="s">
        <v>312</v>
      </c>
      <c r="F135" s="132" t="s">
        <v>313</v>
      </c>
      <c r="G135" s="133" t="s">
        <v>286</v>
      </c>
      <c r="H135" s="134">
        <v>250</v>
      </c>
      <c r="I135" s="135"/>
      <c r="J135" s="136">
        <f>ROUND(I135*H135,2)</f>
        <v>0</v>
      </c>
      <c r="K135" s="132" t="s">
        <v>189</v>
      </c>
      <c r="L135" s="31"/>
      <c r="M135" s="137" t="s">
        <v>19</v>
      </c>
      <c r="N135" s="138" t="s">
        <v>41</v>
      </c>
      <c r="P135" s="139">
        <f>O135*H135</f>
        <v>0</v>
      </c>
      <c r="Q135" s="139">
        <v>0</v>
      </c>
      <c r="R135" s="139">
        <f>Q135*H135</f>
        <v>0</v>
      </c>
      <c r="S135" s="139">
        <v>0</v>
      </c>
      <c r="T135" s="140">
        <f>S135*H135</f>
        <v>0</v>
      </c>
      <c r="AR135" s="141" t="s">
        <v>190</v>
      </c>
      <c r="AT135" s="141" t="s">
        <v>185</v>
      </c>
      <c r="AU135" s="141" t="s">
        <v>79</v>
      </c>
      <c r="AY135" s="16" t="s">
        <v>182</v>
      </c>
      <c r="BE135" s="142">
        <f>IF(N135="základní",J135,0)</f>
        <v>0</v>
      </c>
      <c r="BF135" s="142">
        <f>IF(N135="snížená",J135,0)</f>
        <v>0</v>
      </c>
      <c r="BG135" s="142">
        <f>IF(N135="zákl. přenesená",J135,0)</f>
        <v>0</v>
      </c>
      <c r="BH135" s="142">
        <f>IF(N135="sníž. přenesená",J135,0)</f>
        <v>0</v>
      </c>
      <c r="BI135" s="142">
        <f>IF(N135="nulová",J135,0)</f>
        <v>0</v>
      </c>
      <c r="BJ135" s="16" t="s">
        <v>77</v>
      </c>
      <c r="BK135" s="142">
        <f>ROUND(I135*H135,2)</f>
        <v>0</v>
      </c>
      <c r="BL135" s="16" t="s">
        <v>190</v>
      </c>
      <c r="BM135" s="141" t="s">
        <v>314</v>
      </c>
    </row>
    <row r="136" spans="2:47" s="1" customFormat="1" ht="11.25">
      <c r="B136" s="31"/>
      <c r="D136" s="143" t="s">
        <v>192</v>
      </c>
      <c r="F136" s="144" t="s">
        <v>315</v>
      </c>
      <c r="I136" s="145"/>
      <c r="L136" s="31"/>
      <c r="M136" s="146"/>
      <c r="T136" s="52"/>
      <c r="AT136" s="16" t="s">
        <v>192</v>
      </c>
      <c r="AU136" s="16" t="s">
        <v>79</v>
      </c>
    </row>
    <row r="137" spans="2:51" s="12" customFormat="1" ht="11.25">
      <c r="B137" s="147"/>
      <c r="D137" s="148" t="s">
        <v>194</v>
      </c>
      <c r="E137" s="149" t="s">
        <v>19</v>
      </c>
      <c r="F137" s="150" t="s">
        <v>316</v>
      </c>
      <c r="H137" s="151">
        <v>250</v>
      </c>
      <c r="I137" s="152"/>
      <c r="L137" s="147"/>
      <c r="M137" s="153"/>
      <c r="T137" s="154"/>
      <c r="AT137" s="149" t="s">
        <v>194</v>
      </c>
      <c r="AU137" s="149" t="s">
        <v>79</v>
      </c>
      <c r="AV137" s="12" t="s">
        <v>79</v>
      </c>
      <c r="AW137" s="12" t="s">
        <v>31</v>
      </c>
      <c r="AX137" s="12" t="s">
        <v>77</v>
      </c>
      <c r="AY137" s="149" t="s">
        <v>182</v>
      </c>
    </row>
    <row r="138" spans="2:65" s="1" customFormat="1" ht="44.25" customHeight="1">
      <c r="B138" s="31"/>
      <c r="C138" s="130" t="s">
        <v>317</v>
      </c>
      <c r="D138" s="130" t="s">
        <v>185</v>
      </c>
      <c r="E138" s="131" t="s">
        <v>318</v>
      </c>
      <c r="F138" s="132" t="s">
        <v>319</v>
      </c>
      <c r="G138" s="133" t="s">
        <v>286</v>
      </c>
      <c r="H138" s="134">
        <v>5</v>
      </c>
      <c r="I138" s="135"/>
      <c r="J138" s="136">
        <f>ROUND(I138*H138,2)</f>
        <v>0</v>
      </c>
      <c r="K138" s="132" t="s">
        <v>189</v>
      </c>
      <c r="L138" s="31"/>
      <c r="M138" s="137" t="s">
        <v>19</v>
      </c>
      <c r="N138" s="138" t="s">
        <v>41</v>
      </c>
      <c r="P138" s="139">
        <f>O138*H138</f>
        <v>0</v>
      </c>
      <c r="Q138" s="139">
        <v>0</v>
      </c>
      <c r="R138" s="139">
        <f>Q138*H138</f>
        <v>0</v>
      </c>
      <c r="S138" s="139">
        <v>0</v>
      </c>
      <c r="T138" s="140">
        <f>S138*H138</f>
        <v>0</v>
      </c>
      <c r="AR138" s="141" t="s">
        <v>190</v>
      </c>
      <c r="AT138" s="141" t="s">
        <v>185</v>
      </c>
      <c r="AU138" s="141" t="s">
        <v>79</v>
      </c>
      <c r="AY138" s="16" t="s">
        <v>182</v>
      </c>
      <c r="BE138" s="142">
        <f>IF(N138="základní",J138,0)</f>
        <v>0</v>
      </c>
      <c r="BF138" s="142">
        <f>IF(N138="snížená",J138,0)</f>
        <v>0</v>
      </c>
      <c r="BG138" s="142">
        <f>IF(N138="zákl. přenesená",J138,0)</f>
        <v>0</v>
      </c>
      <c r="BH138" s="142">
        <f>IF(N138="sníž. přenesená",J138,0)</f>
        <v>0</v>
      </c>
      <c r="BI138" s="142">
        <f>IF(N138="nulová",J138,0)</f>
        <v>0</v>
      </c>
      <c r="BJ138" s="16" t="s">
        <v>77</v>
      </c>
      <c r="BK138" s="142">
        <f>ROUND(I138*H138,2)</f>
        <v>0</v>
      </c>
      <c r="BL138" s="16" t="s">
        <v>190</v>
      </c>
      <c r="BM138" s="141" t="s">
        <v>320</v>
      </c>
    </row>
    <row r="139" spans="2:47" s="1" customFormat="1" ht="11.25">
      <c r="B139" s="31"/>
      <c r="D139" s="143" t="s">
        <v>192</v>
      </c>
      <c r="F139" s="144" t="s">
        <v>321</v>
      </c>
      <c r="I139" s="145"/>
      <c r="L139" s="31"/>
      <c r="M139" s="146"/>
      <c r="T139" s="52"/>
      <c r="AT139" s="16" t="s">
        <v>192</v>
      </c>
      <c r="AU139" s="16" t="s">
        <v>79</v>
      </c>
    </row>
    <row r="140" spans="2:63" s="11" customFormat="1" ht="22.9" customHeight="1">
      <c r="B140" s="118"/>
      <c r="D140" s="119" t="s">
        <v>69</v>
      </c>
      <c r="E140" s="128" t="s">
        <v>322</v>
      </c>
      <c r="F140" s="128" t="s">
        <v>323</v>
      </c>
      <c r="I140" s="121"/>
      <c r="J140" s="129">
        <f>BK140</f>
        <v>0</v>
      </c>
      <c r="L140" s="118"/>
      <c r="M140" s="123"/>
      <c r="P140" s="124">
        <f>SUM(P141:P142)</f>
        <v>0</v>
      </c>
      <c r="R140" s="124">
        <f>SUM(R141:R142)</f>
        <v>0</v>
      </c>
      <c r="T140" s="125">
        <f>SUM(T141:T142)</f>
        <v>0</v>
      </c>
      <c r="AR140" s="119" t="s">
        <v>77</v>
      </c>
      <c r="AT140" s="126" t="s">
        <v>69</v>
      </c>
      <c r="AU140" s="126" t="s">
        <v>77</v>
      </c>
      <c r="AY140" s="119" t="s">
        <v>182</v>
      </c>
      <c r="BK140" s="127">
        <f>SUM(BK141:BK142)</f>
        <v>0</v>
      </c>
    </row>
    <row r="141" spans="2:65" s="1" customFormat="1" ht="49.15" customHeight="1">
      <c r="B141" s="31"/>
      <c r="C141" s="130" t="s">
        <v>324</v>
      </c>
      <c r="D141" s="130" t="s">
        <v>185</v>
      </c>
      <c r="E141" s="131" t="s">
        <v>325</v>
      </c>
      <c r="F141" s="132" t="s">
        <v>326</v>
      </c>
      <c r="G141" s="133" t="s">
        <v>202</v>
      </c>
      <c r="H141" s="134">
        <v>22.03</v>
      </c>
      <c r="I141" s="135"/>
      <c r="J141" s="136">
        <f>ROUND(I141*H141,2)</f>
        <v>0</v>
      </c>
      <c r="K141" s="132" t="s">
        <v>189</v>
      </c>
      <c r="L141" s="31"/>
      <c r="M141" s="137" t="s">
        <v>19</v>
      </c>
      <c r="N141" s="138" t="s">
        <v>41</v>
      </c>
      <c r="P141" s="139">
        <f>O141*H141</f>
        <v>0</v>
      </c>
      <c r="Q141" s="139">
        <v>0</v>
      </c>
      <c r="R141" s="139">
        <f>Q141*H141</f>
        <v>0</v>
      </c>
      <c r="S141" s="139">
        <v>0</v>
      </c>
      <c r="T141" s="140">
        <f>S141*H141</f>
        <v>0</v>
      </c>
      <c r="AR141" s="141" t="s">
        <v>190</v>
      </c>
      <c r="AT141" s="141" t="s">
        <v>185</v>
      </c>
      <c r="AU141" s="141" t="s">
        <v>79</v>
      </c>
      <c r="AY141" s="16" t="s">
        <v>182</v>
      </c>
      <c r="BE141" s="142">
        <f>IF(N141="základní",J141,0)</f>
        <v>0</v>
      </c>
      <c r="BF141" s="142">
        <f>IF(N141="snížená",J141,0)</f>
        <v>0</v>
      </c>
      <c r="BG141" s="142">
        <f>IF(N141="zákl. přenesená",J141,0)</f>
        <v>0</v>
      </c>
      <c r="BH141" s="142">
        <f>IF(N141="sníž. přenesená",J141,0)</f>
        <v>0</v>
      </c>
      <c r="BI141" s="142">
        <f>IF(N141="nulová",J141,0)</f>
        <v>0</v>
      </c>
      <c r="BJ141" s="16" t="s">
        <v>77</v>
      </c>
      <c r="BK141" s="142">
        <f>ROUND(I141*H141,2)</f>
        <v>0</v>
      </c>
      <c r="BL141" s="16" t="s">
        <v>190</v>
      </c>
      <c r="BM141" s="141" t="s">
        <v>327</v>
      </c>
    </row>
    <row r="142" spans="2:47" s="1" customFormat="1" ht="11.25">
      <c r="B142" s="31"/>
      <c r="D142" s="143" t="s">
        <v>192</v>
      </c>
      <c r="F142" s="144" t="s">
        <v>328</v>
      </c>
      <c r="I142" s="145"/>
      <c r="L142" s="31"/>
      <c r="M142" s="146"/>
      <c r="T142" s="52"/>
      <c r="AT142" s="16" t="s">
        <v>192</v>
      </c>
      <c r="AU142" s="16" t="s">
        <v>79</v>
      </c>
    </row>
    <row r="143" spans="2:63" s="11" customFormat="1" ht="25.9" customHeight="1">
      <c r="B143" s="118"/>
      <c r="D143" s="119" t="s">
        <v>69</v>
      </c>
      <c r="E143" s="120" t="s">
        <v>329</v>
      </c>
      <c r="F143" s="120" t="s">
        <v>330</v>
      </c>
      <c r="I143" s="121"/>
      <c r="J143" s="122">
        <f>BK143</f>
        <v>0</v>
      </c>
      <c r="L143" s="118"/>
      <c r="M143" s="123"/>
      <c r="P143" s="124">
        <f>P144+P150+P160</f>
        <v>0</v>
      </c>
      <c r="R143" s="124">
        <f>R144+R150+R160</f>
        <v>1.2782044099999998</v>
      </c>
      <c r="T143" s="125">
        <f>T144+T150+T160</f>
        <v>0</v>
      </c>
      <c r="AR143" s="119" t="s">
        <v>79</v>
      </c>
      <c r="AT143" s="126" t="s">
        <v>69</v>
      </c>
      <c r="AU143" s="126" t="s">
        <v>70</v>
      </c>
      <c r="AY143" s="119" t="s">
        <v>182</v>
      </c>
      <c r="BK143" s="127">
        <f>BK144+BK150+BK160</f>
        <v>0</v>
      </c>
    </row>
    <row r="144" spans="2:63" s="11" customFormat="1" ht="22.9" customHeight="1">
      <c r="B144" s="118"/>
      <c r="D144" s="119" t="s">
        <v>69</v>
      </c>
      <c r="E144" s="128" t="s">
        <v>331</v>
      </c>
      <c r="F144" s="128" t="s">
        <v>332</v>
      </c>
      <c r="I144" s="121"/>
      <c r="J144" s="129">
        <f>BK144</f>
        <v>0</v>
      </c>
      <c r="L144" s="118"/>
      <c r="M144" s="123"/>
      <c r="P144" s="124">
        <f>SUM(P145:P149)</f>
        <v>0</v>
      </c>
      <c r="R144" s="124">
        <f>SUM(R145:R149)</f>
        <v>0.0291102</v>
      </c>
      <c r="T144" s="125">
        <f>SUM(T145:T149)</f>
        <v>0</v>
      </c>
      <c r="AR144" s="119" t="s">
        <v>79</v>
      </c>
      <c r="AT144" s="126" t="s">
        <v>69</v>
      </c>
      <c r="AU144" s="126" t="s">
        <v>77</v>
      </c>
      <c r="AY144" s="119" t="s">
        <v>182</v>
      </c>
      <c r="BK144" s="127">
        <f>SUM(BK145:BK149)</f>
        <v>0</v>
      </c>
    </row>
    <row r="145" spans="2:65" s="1" customFormat="1" ht="33" customHeight="1">
      <c r="B145" s="31"/>
      <c r="C145" s="130" t="s">
        <v>333</v>
      </c>
      <c r="D145" s="130" t="s">
        <v>185</v>
      </c>
      <c r="E145" s="131" t="s">
        <v>334</v>
      </c>
      <c r="F145" s="132" t="s">
        <v>335</v>
      </c>
      <c r="G145" s="133" t="s">
        <v>292</v>
      </c>
      <c r="H145" s="134">
        <v>33.46</v>
      </c>
      <c r="I145" s="135"/>
      <c r="J145" s="136">
        <f>ROUND(I145*H145,2)</f>
        <v>0</v>
      </c>
      <c r="K145" s="132" t="s">
        <v>189</v>
      </c>
      <c r="L145" s="31"/>
      <c r="M145" s="137" t="s">
        <v>19</v>
      </c>
      <c r="N145" s="138" t="s">
        <v>41</v>
      </c>
      <c r="P145" s="139">
        <f>O145*H145</f>
        <v>0</v>
      </c>
      <c r="Q145" s="139">
        <v>0.00087</v>
      </c>
      <c r="R145" s="139">
        <f>Q145*H145</f>
        <v>0.0291102</v>
      </c>
      <c r="S145" s="139">
        <v>0</v>
      </c>
      <c r="T145" s="140">
        <f>S145*H145</f>
        <v>0</v>
      </c>
      <c r="AR145" s="141" t="s">
        <v>336</v>
      </c>
      <c r="AT145" s="141" t="s">
        <v>185</v>
      </c>
      <c r="AU145" s="141" t="s">
        <v>79</v>
      </c>
      <c r="AY145" s="16" t="s">
        <v>182</v>
      </c>
      <c r="BE145" s="142">
        <f>IF(N145="základní",J145,0)</f>
        <v>0</v>
      </c>
      <c r="BF145" s="142">
        <f>IF(N145="snížená",J145,0)</f>
        <v>0</v>
      </c>
      <c r="BG145" s="142">
        <f>IF(N145="zákl. přenesená",J145,0)</f>
        <v>0</v>
      </c>
      <c r="BH145" s="142">
        <f>IF(N145="sníž. přenesená",J145,0)</f>
        <v>0</v>
      </c>
      <c r="BI145" s="142">
        <f>IF(N145="nulová",J145,0)</f>
        <v>0</v>
      </c>
      <c r="BJ145" s="16" t="s">
        <v>77</v>
      </c>
      <c r="BK145" s="142">
        <f>ROUND(I145*H145,2)</f>
        <v>0</v>
      </c>
      <c r="BL145" s="16" t="s">
        <v>336</v>
      </c>
      <c r="BM145" s="141" t="s">
        <v>337</v>
      </c>
    </row>
    <row r="146" spans="2:47" s="1" customFormat="1" ht="11.25">
      <c r="B146" s="31"/>
      <c r="D146" s="143" t="s">
        <v>192</v>
      </c>
      <c r="F146" s="144" t="s">
        <v>338</v>
      </c>
      <c r="I146" s="145"/>
      <c r="L146" s="31"/>
      <c r="M146" s="146"/>
      <c r="T146" s="52"/>
      <c r="AT146" s="16" t="s">
        <v>192</v>
      </c>
      <c r="AU146" s="16" t="s">
        <v>79</v>
      </c>
    </row>
    <row r="147" spans="2:51" s="12" customFormat="1" ht="22.5">
      <c r="B147" s="147"/>
      <c r="D147" s="148" t="s">
        <v>194</v>
      </c>
      <c r="E147" s="149" t="s">
        <v>19</v>
      </c>
      <c r="F147" s="150" t="s">
        <v>339</v>
      </c>
      <c r="H147" s="151">
        <v>33.46</v>
      </c>
      <c r="I147" s="152"/>
      <c r="L147" s="147"/>
      <c r="M147" s="153"/>
      <c r="T147" s="154"/>
      <c r="AT147" s="149" t="s">
        <v>194</v>
      </c>
      <c r="AU147" s="149" t="s">
        <v>79</v>
      </c>
      <c r="AV147" s="12" t="s">
        <v>79</v>
      </c>
      <c r="AW147" s="12" t="s">
        <v>31</v>
      </c>
      <c r="AX147" s="12" t="s">
        <v>77</v>
      </c>
      <c r="AY147" s="149" t="s">
        <v>182</v>
      </c>
    </row>
    <row r="148" spans="2:65" s="1" customFormat="1" ht="44.25" customHeight="1">
      <c r="B148" s="31"/>
      <c r="C148" s="130" t="s">
        <v>8</v>
      </c>
      <c r="D148" s="130" t="s">
        <v>185</v>
      </c>
      <c r="E148" s="131" t="s">
        <v>340</v>
      </c>
      <c r="F148" s="132" t="s">
        <v>341</v>
      </c>
      <c r="G148" s="133" t="s">
        <v>202</v>
      </c>
      <c r="H148" s="134">
        <v>0.029</v>
      </c>
      <c r="I148" s="135"/>
      <c r="J148" s="136">
        <f>ROUND(I148*H148,2)</f>
        <v>0</v>
      </c>
      <c r="K148" s="132" t="s">
        <v>189</v>
      </c>
      <c r="L148" s="31"/>
      <c r="M148" s="137" t="s">
        <v>19</v>
      </c>
      <c r="N148" s="138" t="s">
        <v>41</v>
      </c>
      <c r="P148" s="139">
        <f>O148*H148</f>
        <v>0</v>
      </c>
      <c r="Q148" s="139">
        <v>0</v>
      </c>
      <c r="R148" s="139">
        <f>Q148*H148</f>
        <v>0</v>
      </c>
      <c r="S148" s="139">
        <v>0</v>
      </c>
      <c r="T148" s="140">
        <f>S148*H148</f>
        <v>0</v>
      </c>
      <c r="AR148" s="141" t="s">
        <v>336</v>
      </c>
      <c r="AT148" s="141" t="s">
        <v>185</v>
      </c>
      <c r="AU148" s="141" t="s">
        <v>79</v>
      </c>
      <c r="AY148" s="16" t="s">
        <v>182</v>
      </c>
      <c r="BE148" s="142">
        <f>IF(N148="základní",J148,0)</f>
        <v>0</v>
      </c>
      <c r="BF148" s="142">
        <f>IF(N148="snížená",J148,0)</f>
        <v>0</v>
      </c>
      <c r="BG148" s="142">
        <f>IF(N148="zákl. přenesená",J148,0)</f>
        <v>0</v>
      </c>
      <c r="BH148" s="142">
        <f>IF(N148="sníž. přenesená",J148,0)</f>
        <v>0</v>
      </c>
      <c r="BI148" s="142">
        <f>IF(N148="nulová",J148,0)</f>
        <v>0</v>
      </c>
      <c r="BJ148" s="16" t="s">
        <v>77</v>
      </c>
      <c r="BK148" s="142">
        <f>ROUND(I148*H148,2)</f>
        <v>0</v>
      </c>
      <c r="BL148" s="16" t="s">
        <v>336</v>
      </c>
      <c r="BM148" s="141" t="s">
        <v>342</v>
      </c>
    </row>
    <row r="149" spans="2:47" s="1" customFormat="1" ht="11.25">
      <c r="B149" s="31"/>
      <c r="D149" s="143" t="s">
        <v>192</v>
      </c>
      <c r="F149" s="144" t="s">
        <v>343</v>
      </c>
      <c r="I149" s="145"/>
      <c r="L149" s="31"/>
      <c r="M149" s="146"/>
      <c r="T149" s="52"/>
      <c r="AT149" s="16" t="s">
        <v>192</v>
      </c>
      <c r="AU149" s="16" t="s">
        <v>79</v>
      </c>
    </row>
    <row r="150" spans="2:63" s="11" customFormat="1" ht="22.9" customHeight="1">
      <c r="B150" s="118"/>
      <c r="D150" s="119" t="s">
        <v>69</v>
      </c>
      <c r="E150" s="128" t="s">
        <v>344</v>
      </c>
      <c r="F150" s="128" t="s">
        <v>345</v>
      </c>
      <c r="I150" s="121"/>
      <c r="J150" s="129">
        <f>BK150</f>
        <v>0</v>
      </c>
      <c r="L150" s="118"/>
      <c r="M150" s="123"/>
      <c r="P150" s="124">
        <f>SUM(P151:P159)</f>
        <v>0</v>
      </c>
      <c r="R150" s="124">
        <f>SUM(R151:R159)</f>
        <v>0.00672</v>
      </c>
      <c r="T150" s="125">
        <f>SUM(T151:T159)</f>
        <v>0</v>
      </c>
      <c r="AR150" s="119" t="s">
        <v>79</v>
      </c>
      <c r="AT150" s="126" t="s">
        <v>69</v>
      </c>
      <c r="AU150" s="126" t="s">
        <v>77</v>
      </c>
      <c r="AY150" s="119" t="s">
        <v>182</v>
      </c>
      <c r="BK150" s="127">
        <f>SUM(BK151:BK159)</f>
        <v>0</v>
      </c>
    </row>
    <row r="151" spans="2:65" s="1" customFormat="1" ht="37.9" customHeight="1">
      <c r="B151" s="31"/>
      <c r="C151" s="130" t="s">
        <v>336</v>
      </c>
      <c r="D151" s="130" t="s">
        <v>185</v>
      </c>
      <c r="E151" s="131" t="s">
        <v>346</v>
      </c>
      <c r="F151" s="132" t="s">
        <v>347</v>
      </c>
      <c r="G151" s="133" t="s">
        <v>286</v>
      </c>
      <c r="H151" s="134">
        <v>2</v>
      </c>
      <c r="I151" s="135"/>
      <c r="J151" s="136">
        <f>ROUND(I151*H151,2)</f>
        <v>0</v>
      </c>
      <c r="K151" s="132" t="s">
        <v>189</v>
      </c>
      <c r="L151" s="31"/>
      <c r="M151" s="137" t="s">
        <v>19</v>
      </c>
      <c r="N151" s="138" t="s">
        <v>41</v>
      </c>
      <c r="P151" s="139">
        <f>O151*H151</f>
        <v>0</v>
      </c>
      <c r="Q151" s="139">
        <v>0</v>
      </c>
      <c r="R151" s="139">
        <f>Q151*H151</f>
        <v>0</v>
      </c>
      <c r="S151" s="139">
        <v>0</v>
      </c>
      <c r="T151" s="140">
        <f>S151*H151</f>
        <v>0</v>
      </c>
      <c r="AR151" s="141" t="s">
        <v>336</v>
      </c>
      <c r="AT151" s="141" t="s">
        <v>185</v>
      </c>
      <c r="AU151" s="141" t="s">
        <v>79</v>
      </c>
      <c r="AY151" s="16" t="s">
        <v>182</v>
      </c>
      <c r="BE151" s="142">
        <f>IF(N151="základní",J151,0)</f>
        <v>0</v>
      </c>
      <c r="BF151" s="142">
        <f>IF(N151="snížená",J151,0)</f>
        <v>0</v>
      </c>
      <c r="BG151" s="142">
        <f>IF(N151="zákl. přenesená",J151,0)</f>
        <v>0</v>
      </c>
      <c r="BH151" s="142">
        <f>IF(N151="sníž. přenesená",J151,0)</f>
        <v>0</v>
      </c>
      <c r="BI151" s="142">
        <f>IF(N151="nulová",J151,0)</f>
        <v>0</v>
      </c>
      <c r="BJ151" s="16" t="s">
        <v>77</v>
      </c>
      <c r="BK151" s="142">
        <f>ROUND(I151*H151,2)</f>
        <v>0</v>
      </c>
      <c r="BL151" s="16" t="s">
        <v>336</v>
      </c>
      <c r="BM151" s="141" t="s">
        <v>348</v>
      </c>
    </row>
    <row r="152" spans="2:47" s="1" customFormat="1" ht="11.25">
      <c r="B152" s="31"/>
      <c r="D152" s="143" t="s">
        <v>192</v>
      </c>
      <c r="F152" s="144" t="s">
        <v>349</v>
      </c>
      <c r="I152" s="145"/>
      <c r="L152" s="31"/>
      <c r="M152" s="146"/>
      <c r="T152" s="52"/>
      <c r="AT152" s="16" t="s">
        <v>192</v>
      </c>
      <c r="AU152" s="16" t="s">
        <v>79</v>
      </c>
    </row>
    <row r="153" spans="2:65" s="1" customFormat="1" ht="16.5" customHeight="1">
      <c r="B153" s="31"/>
      <c r="C153" s="165" t="s">
        <v>350</v>
      </c>
      <c r="D153" s="165" t="s">
        <v>277</v>
      </c>
      <c r="E153" s="166" t="s">
        <v>351</v>
      </c>
      <c r="F153" s="167" t="s">
        <v>352</v>
      </c>
      <c r="G153" s="168" t="s">
        <v>292</v>
      </c>
      <c r="H153" s="169">
        <v>2</v>
      </c>
      <c r="I153" s="170"/>
      <c r="J153" s="171">
        <f>ROUND(I153*H153,2)</f>
        <v>0</v>
      </c>
      <c r="K153" s="167" t="s">
        <v>189</v>
      </c>
      <c r="L153" s="172"/>
      <c r="M153" s="173" t="s">
        <v>19</v>
      </c>
      <c r="N153" s="174" t="s">
        <v>41</v>
      </c>
      <c r="P153" s="139">
        <f>O153*H153</f>
        <v>0</v>
      </c>
      <c r="Q153" s="139">
        <v>0.0008</v>
      </c>
      <c r="R153" s="139">
        <f>Q153*H153</f>
        <v>0.0016</v>
      </c>
      <c r="S153" s="139">
        <v>0</v>
      </c>
      <c r="T153" s="140">
        <f>S153*H153</f>
        <v>0</v>
      </c>
      <c r="AR153" s="141" t="s">
        <v>353</v>
      </c>
      <c r="AT153" s="141" t="s">
        <v>277</v>
      </c>
      <c r="AU153" s="141" t="s">
        <v>79</v>
      </c>
      <c r="AY153" s="16" t="s">
        <v>182</v>
      </c>
      <c r="BE153" s="142">
        <f>IF(N153="základní",J153,0)</f>
        <v>0</v>
      </c>
      <c r="BF153" s="142">
        <f>IF(N153="snížená",J153,0)</f>
        <v>0</v>
      </c>
      <c r="BG153" s="142">
        <f>IF(N153="zákl. přenesená",J153,0)</f>
        <v>0</v>
      </c>
      <c r="BH153" s="142">
        <f>IF(N153="sníž. přenesená",J153,0)</f>
        <v>0</v>
      </c>
      <c r="BI153" s="142">
        <f>IF(N153="nulová",J153,0)</f>
        <v>0</v>
      </c>
      <c r="BJ153" s="16" t="s">
        <v>77</v>
      </c>
      <c r="BK153" s="142">
        <f>ROUND(I153*H153,2)</f>
        <v>0</v>
      </c>
      <c r="BL153" s="16" t="s">
        <v>336</v>
      </c>
      <c r="BM153" s="141" t="s">
        <v>354</v>
      </c>
    </row>
    <row r="154" spans="2:65" s="1" customFormat="1" ht="44.25" customHeight="1">
      <c r="B154" s="31"/>
      <c r="C154" s="130" t="s">
        <v>355</v>
      </c>
      <c r="D154" s="130" t="s">
        <v>185</v>
      </c>
      <c r="E154" s="131" t="s">
        <v>356</v>
      </c>
      <c r="F154" s="132" t="s">
        <v>357</v>
      </c>
      <c r="G154" s="133" t="s">
        <v>286</v>
      </c>
      <c r="H154" s="134">
        <v>0.901</v>
      </c>
      <c r="I154" s="135"/>
      <c r="J154" s="136">
        <f>ROUND(I154*H154,2)</f>
        <v>0</v>
      </c>
      <c r="K154" s="132" t="s">
        <v>189</v>
      </c>
      <c r="L154" s="31"/>
      <c r="M154" s="137" t="s">
        <v>19</v>
      </c>
      <c r="N154" s="138" t="s">
        <v>41</v>
      </c>
      <c r="P154" s="139">
        <f>O154*H154</f>
        <v>0</v>
      </c>
      <c r="Q154" s="139">
        <v>0</v>
      </c>
      <c r="R154" s="139">
        <f>Q154*H154</f>
        <v>0</v>
      </c>
      <c r="S154" s="139">
        <v>0</v>
      </c>
      <c r="T154" s="140">
        <f>S154*H154</f>
        <v>0</v>
      </c>
      <c r="AR154" s="141" t="s">
        <v>336</v>
      </c>
      <c r="AT154" s="141" t="s">
        <v>185</v>
      </c>
      <c r="AU154" s="141" t="s">
        <v>79</v>
      </c>
      <c r="AY154" s="16" t="s">
        <v>182</v>
      </c>
      <c r="BE154" s="142">
        <f>IF(N154="základní",J154,0)</f>
        <v>0</v>
      </c>
      <c r="BF154" s="142">
        <f>IF(N154="snížená",J154,0)</f>
        <v>0</v>
      </c>
      <c r="BG154" s="142">
        <f>IF(N154="zákl. přenesená",J154,0)</f>
        <v>0</v>
      </c>
      <c r="BH154" s="142">
        <f>IF(N154="sníž. přenesená",J154,0)</f>
        <v>0</v>
      </c>
      <c r="BI154" s="142">
        <f>IF(N154="nulová",J154,0)</f>
        <v>0</v>
      </c>
      <c r="BJ154" s="16" t="s">
        <v>77</v>
      </c>
      <c r="BK154" s="142">
        <f>ROUND(I154*H154,2)</f>
        <v>0</v>
      </c>
      <c r="BL154" s="16" t="s">
        <v>336</v>
      </c>
      <c r="BM154" s="141" t="s">
        <v>358</v>
      </c>
    </row>
    <row r="155" spans="2:47" s="1" customFormat="1" ht="11.25">
      <c r="B155" s="31"/>
      <c r="D155" s="143" t="s">
        <v>192</v>
      </c>
      <c r="F155" s="144" t="s">
        <v>359</v>
      </c>
      <c r="I155" s="145"/>
      <c r="L155" s="31"/>
      <c r="M155" s="146"/>
      <c r="T155" s="52"/>
      <c r="AT155" s="16" t="s">
        <v>192</v>
      </c>
      <c r="AU155" s="16" t="s">
        <v>79</v>
      </c>
    </row>
    <row r="156" spans="2:65" s="1" customFormat="1" ht="16.5" customHeight="1">
      <c r="B156" s="31"/>
      <c r="C156" s="165" t="s">
        <v>360</v>
      </c>
      <c r="D156" s="165" t="s">
        <v>277</v>
      </c>
      <c r="E156" s="166" t="s">
        <v>351</v>
      </c>
      <c r="F156" s="167" t="s">
        <v>352</v>
      </c>
      <c r="G156" s="168" t="s">
        <v>292</v>
      </c>
      <c r="H156" s="169">
        <v>6.4</v>
      </c>
      <c r="I156" s="170"/>
      <c r="J156" s="171">
        <f>ROUND(I156*H156,2)</f>
        <v>0</v>
      </c>
      <c r="K156" s="167" t="s">
        <v>189</v>
      </c>
      <c r="L156" s="172"/>
      <c r="M156" s="173" t="s">
        <v>19</v>
      </c>
      <c r="N156" s="174" t="s">
        <v>41</v>
      </c>
      <c r="P156" s="139">
        <f>O156*H156</f>
        <v>0</v>
      </c>
      <c r="Q156" s="139">
        <v>0.0008</v>
      </c>
      <c r="R156" s="139">
        <f>Q156*H156</f>
        <v>0.00512</v>
      </c>
      <c r="S156" s="139">
        <v>0</v>
      </c>
      <c r="T156" s="140">
        <f>S156*H156</f>
        <v>0</v>
      </c>
      <c r="AR156" s="141" t="s">
        <v>353</v>
      </c>
      <c r="AT156" s="141" t="s">
        <v>277</v>
      </c>
      <c r="AU156" s="141" t="s">
        <v>79</v>
      </c>
      <c r="AY156" s="16" t="s">
        <v>182</v>
      </c>
      <c r="BE156" s="142">
        <f>IF(N156="základní",J156,0)</f>
        <v>0</v>
      </c>
      <c r="BF156" s="142">
        <f>IF(N156="snížená",J156,0)</f>
        <v>0</v>
      </c>
      <c r="BG156" s="142">
        <f>IF(N156="zákl. přenesená",J156,0)</f>
        <v>0</v>
      </c>
      <c r="BH156" s="142">
        <f>IF(N156="sníž. přenesená",J156,0)</f>
        <v>0</v>
      </c>
      <c r="BI156" s="142">
        <f>IF(N156="nulová",J156,0)</f>
        <v>0</v>
      </c>
      <c r="BJ156" s="16" t="s">
        <v>77</v>
      </c>
      <c r="BK156" s="142">
        <f>ROUND(I156*H156,2)</f>
        <v>0</v>
      </c>
      <c r="BL156" s="16" t="s">
        <v>336</v>
      </c>
      <c r="BM156" s="141" t="s">
        <v>361</v>
      </c>
    </row>
    <row r="157" spans="2:51" s="12" customFormat="1" ht="11.25">
      <c r="B157" s="147"/>
      <c r="D157" s="148" t="s">
        <v>194</v>
      </c>
      <c r="E157" s="149" t="s">
        <v>19</v>
      </c>
      <c r="F157" s="150" t="s">
        <v>362</v>
      </c>
      <c r="H157" s="151">
        <v>6.4</v>
      </c>
      <c r="I157" s="152"/>
      <c r="L157" s="147"/>
      <c r="M157" s="153"/>
      <c r="T157" s="154"/>
      <c r="AT157" s="149" t="s">
        <v>194</v>
      </c>
      <c r="AU157" s="149" t="s">
        <v>79</v>
      </c>
      <c r="AV157" s="12" t="s">
        <v>79</v>
      </c>
      <c r="AW157" s="12" t="s">
        <v>31</v>
      </c>
      <c r="AX157" s="12" t="s">
        <v>77</v>
      </c>
      <c r="AY157" s="149" t="s">
        <v>182</v>
      </c>
    </row>
    <row r="158" spans="2:65" s="1" customFormat="1" ht="44.25" customHeight="1">
      <c r="B158" s="31"/>
      <c r="C158" s="130" t="s">
        <v>363</v>
      </c>
      <c r="D158" s="130" t="s">
        <v>185</v>
      </c>
      <c r="E158" s="131" t="s">
        <v>364</v>
      </c>
      <c r="F158" s="132" t="s">
        <v>365</v>
      </c>
      <c r="G158" s="133" t="s">
        <v>202</v>
      </c>
      <c r="H158" s="134">
        <v>0.007</v>
      </c>
      <c r="I158" s="135"/>
      <c r="J158" s="136">
        <f>ROUND(I158*H158,2)</f>
        <v>0</v>
      </c>
      <c r="K158" s="132" t="s">
        <v>189</v>
      </c>
      <c r="L158" s="31"/>
      <c r="M158" s="137" t="s">
        <v>19</v>
      </c>
      <c r="N158" s="138" t="s">
        <v>41</v>
      </c>
      <c r="P158" s="139">
        <f>O158*H158</f>
        <v>0</v>
      </c>
      <c r="Q158" s="139">
        <v>0</v>
      </c>
      <c r="R158" s="139">
        <f>Q158*H158</f>
        <v>0</v>
      </c>
      <c r="S158" s="139">
        <v>0</v>
      </c>
      <c r="T158" s="140">
        <f>S158*H158</f>
        <v>0</v>
      </c>
      <c r="AR158" s="141" t="s">
        <v>336</v>
      </c>
      <c r="AT158" s="141" t="s">
        <v>185</v>
      </c>
      <c r="AU158" s="141" t="s">
        <v>79</v>
      </c>
      <c r="AY158" s="16" t="s">
        <v>182</v>
      </c>
      <c r="BE158" s="142">
        <f>IF(N158="základní",J158,0)</f>
        <v>0</v>
      </c>
      <c r="BF158" s="142">
        <f>IF(N158="snížená",J158,0)</f>
        <v>0</v>
      </c>
      <c r="BG158" s="142">
        <f>IF(N158="zákl. přenesená",J158,0)</f>
        <v>0</v>
      </c>
      <c r="BH158" s="142">
        <f>IF(N158="sníž. přenesená",J158,0)</f>
        <v>0</v>
      </c>
      <c r="BI158" s="142">
        <f>IF(N158="nulová",J158,0)</f>
        <v>0</v>
      </c>
      <c r="BJ158" s="16" t="s">
        <v>77</v>
      </c>
      <c r="BK158" s="142">
        <f>ROUND(I158*H158,2)</f>
        <v>0</v>
      </c>
      <c r="BL158" s="16" t="s">
        <v>336</v>
      </c>
      <c r="BM158" s="141" t="s">
        <v>366</v>
      </c>
    </row>
    <row r="159" spans="2:47" s="1" customFormat="1" ht="11.25">
      <c r="B159" s="31"/>
      <c r="D159" s="143" t="s">
        <v>192</v>
      </c>
      <c r="F159" s="144" t="s">
        <v>367</v>
      </c>
      <c r="I159" s="145"/>
      <c r="L159" s="31"/>
      <c r="M159" s="146"/>
      <c r="T159" s="52"/>
      <c r="AT159" s="16" t="s">
        <v>192</v>
      </c>
      <c r="AU159" s="16" t="s">
        <v>79</v>
      </c>
    </row>
    <row r="160" spans="2:63" s="11" customFormat="1" ht="22.9" customHeight="1">
      <c r="B160" s="118"/>
      <c r="D160" s="119" t="s">
        <v>69</v>
      </c>
      <c r="E160" s="128" t="s">
        <v>368</v>
      </c>
      <c r="F160" s="128" t="s">
        <v>369</v>
      </c>
      <c r="I160" s="121"/>
      <c r="J160" s="129">
        <f>BK160</f>
        <v>0</v>
      </c>
      <c r="L160" s="118"/>
      <c r="M160" s="123"/>
      <c r="P160" s="124">
        <f>SUM(P161:P197)</f>
        <v>0</v>
      </c>
      <c r="R160" s="124">
        <f>SUM(R161:R197)</f>
        <v>1.24237421</v>
      </c>
      <c r="T160" s="125">
        <f>SUM(T161:T197)</f>
        <v>0</v>
      </c>
      <c r="AR160" s="119" t="s">
        <v>79</v>
      </c>
      <c r="AT160" s="126" t="s">
        <v>69</v>
      </c>
      <c r="AU160" s="126" t="s">
        <v>77</v>
      </c>
      <c r="AY160" s="119" t="s">
        <v>182</v>
      </c>
      <c r="BK160" s="127">
        <f>SUM(BK161:BK197)</f>
        <v>0</v>
      </c>
    </row>
    <row r="161" spans="2:65" s="1" customFormat="1" ht="24.2" customHeight="1">
      <c r="B161" s="31"/>
      <c r="C161" s="130" t="s">
        <v>7</v>
      </c>
      <c r="D161" s="130" t="s">
        <v>185</v>
      </c>
      <c r="E161" s="131" t="s">
        <v>370</v>
      </c>
      <c r="F161" s="132" t="s">
        <v>371</v>
      </c>
      <c r="G161" s="133" t="s">
        <v>207</v>
      </c>
      <c r="H161" s="134">
        <v>92.69</v>
      </c>
      <c r="I161" s="135"/>
      <c r="J161" s="136">
        <f>ROUND(I161*H161,2)</f>
        <v>0</v>
      </c>
      <c r="K161" s="132" t="s">
        <v>287</v>
      </c>
      <c r="L161" s="31"/>
      <c r="M161" s="137" t="s">
        <v>19</v>
      </c>
      <c r="N161" s="138" t="s">
        <v>41</v>
      </c>
      <c r="P161" s="139">
        <f>O161*H161</f>
        <v>0</v>
      </c>
      <c r="Q161" s="139">
        <v>5E-05</v>
      </c>
      <c r="R161" s="139">
        <f>Q161*H161</f>
        <v>0.0046345</v>
      </c>
      <c r="S161" s="139">
        <v>0</v>
      </c>
      <c r="T161" s="140">
        <f>S161*H161</f>
        <v>0</v>
      </c>
      <c r="AR161" s="141" t="s">
        <v>336</v>
      </c>
      <c r="AT161" s="141" t="s">
        <v>185</v>
      </c>
      <c r="AU161" s="141" t="s">
        <v>79</v>
      </c>
      <c r="AY161" s="16" t="s">
        <v>182</v>
      </c>
      <c r="BE161" s="142">
        <f>IF(N161="základní",J161,0)</f>
        <v>0</v>
      </c>
      <c r="BF161" s="142">
        <f>IF(N161="snížená",J161,0)</f>
        <v>0</v>
      </c>
      <c r="BG161" s="142">
        <f>IF(N161="zákl. přenesená",J161,0)</f>
        <v>0</v>
      </c>
      <c r="BH161" s="142">
        <f>IF(N161="sníž. přenesená",J161,0)</f>
        <v>0</v>
      </c>
      <c r="BI161" s="142">
        <f>IF(N161="nulová",J161,0)</f>
        <v>0</v>
      </c>
      <c r="BJ161" s="16" t="s">
        <v>77</v>
      </c>
      <c r="BK161" s="142">
        <f>ROUND(I161*H161,2)</f>
        <v>0</v>
      </c>
      <c r="BL161" s="16" t="s">
        <v>336</v>
      </c>
      <c r="BM161" s="141" t="s">
        <v>372</v>
      </c>
    </row>
    <row r="162" spans="2:51" s="12" customFormat="1" ht="11.25">
      <c r="B162" s="147"/>
      <c r="D162" s="148" t="s">
        <v>194</v>
      </c>
      <c r="E162" s="149" t="s">
        <v>19</v>
      </c>
      <c r="F162" s="150" t="s">
        <v>373</v>
      </c>
      <c r="H162" s="151">
        <v>92.69</v>
      </c>
      <c r="I162" s="152"/>
      <c r="L162" s="147"/>
      <c r="M162" s="153"/>
      <c r="T162" s="154"/>
      <c r="AT162" s="149" t="s">
        <v>194</v>
      </c>
      <c r="AU162" s="149" t="s">
        <v>79</v>
      </c>
      <c r="AV162" s="12" t="s">
        <v>79</v>
      </c>
      <c r="AW162" s="12" t="s">
        <v>31</v>
      </c>
      <c r="AX162" s="12" t="s">
        <v>77</v>
      </c>
      <c r="AY162" s="149" t="s">
        <v>182</v>
      </c>
    </row>
    <row r="163" spans="2:65" s="1" customFormat="1" ht="24.2" customHeight="1">
      <c r="B163" s="31"/>
      <c r="C163" s="130" t="s">
        <v>374</v>
      </c>
      <c r="D163" s="130" t="s">
        <v>185</v>
      </c>
      <c r="E163" s="131" t="s">
        <v>375</v>
      </c>
      <c r="F163" s="132" t="s">
        <v>376</v>
      </c>
      <c r="G163" s="133" t="s">
        <v>207</v>
      </c>
      <c r="H163" s="134">
        <v>25.92</v>
      </c>
      <c r="I163" s="135"/>
      <c r="J163" s="136">
        <f>ROUND(I163*H163,2)</f>
        <v>0</v>
      </c>
      <c r="K163" s="132" t="s">
        <v>287</v>
      </c>
      <c r="L163" s="31"/>
      <c r="M163" s="137" t="s">
        <v>19</v>
      </c>
      <c r="N163" s="138" t="s">
        <v>41</v>
      </c>
      <c r="P163" s="139">
        <f>O163*H163</f>
        <v>0</v>
      </c>
      <c r="Q163" s="139">
        <v>5E-05</v>
      </c>
      <c r="R163" s="139">
        <f>Q163*H163</f>
        <v>0.001296</v>
      </c>
      <c r="S163" s="139">
        <v>0</v>
      </c>
      <c r="T163" s="140">
        <f>S163*H163</f>
        <v>0</v>
      </c>
      <c r="AR163" s="141" t="s">
        <v>336</v>
      </c>
      <c r="AT163" s="141" t="s">
        <v>185</v>
      </c>
      <c r="AU163" s="141" t="s">
        <v>79</v>
      </c>
      <c r="AY163" s="16" t="s">
        <v>182</v>
      </c>
      <c r="BE163" s="142">
        <f>IF(N163="základní",J163,0)</f>
        <v>0</v>
      </c>
      <c r="BF163" s="142">
        <f>IF(N163="snížená",J163,0)</f>
        <v>0</v>
      </c>
      <c r="BG163" s="142">
        <f>IF(N163="zákl. přenesená",J163,0)</f>
        <v>0</v>
      </c>
      <c r="BH163" s="142">
        <f>IF(N163="sníž. přenesená",J163,0)</f>
        <v>0</v>
      </c>
      <c r="BI163" s="142">
        <f>IF(N163="nulová",J163,0)</f>
        <v>0</v>
      </c>
      <c r="BJ163" s="16" t="s">
        <v>77</v>
      </c>
      <c r="BK163" s="142">
        <f>ROUND(I163*H163,2)</f>
        <v>0</v>
      </c>
      <c r="BL163" s="16" t="s">
        <v>336</v>
      </c>
      <c r="BM163" s="141" t="s">
        <v>377</v>
      </c>
    </row>
    <row r="164" spans="2:51" s="12" customFormat="1" ht="11.25">
      <c r="B164" s="147"/>
      <c r="D164" s="148" t="s">
        <v>194</v>
      </c>
      <c r="E164" s="149" t="s">
        <v>19</v>
      </c>
      <c r="F164" s="150" t="s">
        <v>378</v>
      </c>
      <c r="H164" s="151">
        <v>25.92</v>
      </c>
      <c r="I164" s="152"/>
      <c r="L164" s="147"/>
      <c r="M164" s="153"/>
      <c r="T164" s="154"/>
      <c r="AT164" s="149" t="s">
        <v>194</v>
      </c>
      <c r="AU164" s="149" t="s">
        <v>79</v>
      </c>
      <c r="AV164" s="12" t="s">
        <v>79</v>
      </c>
      <c r="AW164" s="12" t="s">
        <v>31</v>
      </c>
      <c r="AX164" s="12" t="s">
        <v>77</v>
      </c>
      <c r="AY164" s="149" t="s">
        <v>182</v>
      </c>
    </row>
    <row r="165" spans="2:65" s="1" customFormat="1" ht="37.9" customHeight="1">
      <c r="B165" s="31"/>
      <c r="C165" s="130" t="s">
        <v>379</v>
      </c>
      <c r="D165" s="130" t="s">
        <v>185</v>
      </c>
      <c r="E165" s="131" t="s">
        <v>380</v>
      </c>
      <c r="F165" s="132" t="s">
        <v>381</v>
      </c>
      <c r="G165" s="133" t="s">
        <v>207</v>
      </c>
      <c r="H165" s="134">
        <v>2.22</v>
      </c>
      <c r="I165" s="135"/>
      <c r="J165" s="136">
        <f>ROUND(I165*H165,2)</f>
        <v>0</v>
      </c>
      <c r="K165" s="132" t="s">
        <v>189</v>
      </c>
      <c r="L165" s="31"/>
      <c r="M165" s="137" t="s">
        <v>19</v>
      </c>
      <c r="N165" s="138" t="s">
        <v>41</v>
      </c>
      <c r="P165" s="139">
        <f>O165*H165</f>
        <v>0</v>
      </c>
      <c r="Q165" s="139">
        <v>0.0004</v>
      </c>
      <c r="R165" s="139">
        <f>Q165*H165</f>
        <v>0.0008880000000000001</v>
      </c>
      <c r="S165" s="139">
        <v>0</v>
      </c>
      <c r="T165" s="140">
        <f>S165*H165</f>
        <v>0</v>
      </c>
      <c r="AR165" s="141" t="s">
        <v>336</v>
      </c>
      <c r="AT165" s="141" t="s">
        <v>185</v>
      </c>
      <c r="AU165" s="141" t="s">
        <v>79</v>
      </c>
      <c r="AY165" s="16" t="s">
        <v>182</v>
      </c>
      <c r="BE165" s="142">
        <f>IF(N165="základní",J165,0)</f>
        <v>0</v>
      </c>
      <c r="BF165" s="142">
        <f>IF(N165="snížená",J165,0)</f>
        <v>0</v>
      </c>
      <c r="BG165" s="142">
        <f>IF(N165="zákl. přenesená",J165,0)</f>
        <v>0</v>
      </c>
      <c r="BH165" s="142">
        <f>IF(N165="sníž. přenesená",J165,0)</f>
        <v>0</v>
      </c>
      <c r="BI165" s="142">
        <f>IF(N165="nulová",J165,0)</f>
        <v>0</v>
      </c>
      <c r="BJ165" s="16" t="s">
        <v>77</v>
      </c>
      <c r="BK165" s="142">
        <f>ROUND(I165*H165,2)</f>
        <v>0</v>
      </c>
      <c r="BL165" s="16" t="s">
        <v>336</v>
      </c>
      <c r="BM165" s="141" t="s">
        <v>382</v>
      </c>
    </row>
    <row r="166" spans="2:47" s="1" customFormat="1" ht="11.25">
      <c r="B166" s="31"/>
      <c r="D166" s="143" t="s">
        <v>192</v>
      </c>
      <c r="F166" s="144" t="s">
        <v>383</v>
      </c>
      <c r="I166" s="145"/>
      <c r="L166" s="31"/>
      <c r="M166" s="146"/>
      <c r="T166" s="52"/>
      <c r="AT166" s="16" t="s">
        <v>192</v>
      </c>
      <c r="AU166" s="16" t="s">
        <v>79</v>
      </c>
    </row>
    <row r="167" spans="2:51" s="12" customFormat="1" ht="11.25">
      <c r="B167" s="147"/>
      <c r="D167" s="148" t="s">
        <v>194</v>
      </c>
      <c r="E167" s="149" t="s">
        <v>19</v>
      </c>
      <c r="F167" s="150" t="s">
        <v>384</v>
      </c>
      <c r="H167" s="151">
        <v>0.6</v>
      </c>
      <c r="I167" s="152"/>
      <c r="L167" s="147"/>
      <c r="M167" s="153"/>
      <c r="T167" s="154"/>
      <c r="AT167" s="149" t="s">
        <v>194</v>
      </c>
      <c r="AU167" s="149" t="s">
        <v>79</v>
      </c>
      <c r="AV167" s="12" t="s">
        <v>79</v>
      </c>
      <c r="AW167" s="12" t="s">
        <v>31</v>
      </c>
      <c r="AX167" s="12" t="s">
        <v>70</v>
      </c>
      <c r="AY167" s="149" t="s">
        <v>182</v>
      </c>
    </row>
    <row r="168" spans="2:51" s="12" customFormat="1" ht="11.25">
      <c r="B168" s="147"/>
      <c r="D168" s="148" t="s">
        <v>194</v>
      </c>
      <c r="E168" s="149" t="s">
        <v>19</v>
      </c>
      <c r="F168" s="150" t="s">
        <v>385</v>
      </c>
      <c r="H168" s="151">
        <v>1.62</v>
      </c>
      <c r="I168" s="152"/>
      <c r="L168" s="147"/>
      <c r="M168" s="153"/>
      <c r="T168" s="154"/>
      <c r="AT168" s="149" t="s">
        <v>194</v>
      </c>
      <c r="AU168" s="149" t="s">
        <v>79</v>
      </c>
      <c r="AV168" s="12" t="s">
        <v>79</v>
      </c>
      <c r="AW168" s="12" t="s">
        <v>31</v>
      </c>
      <c r="AX168" s="12" t="s">
        <v>70</v>
      </c>
      <c r="AY168" s="149" t="s">
        <v>182</v>
      </c>
    </row>
    <row r="169" spans="2:51" s="13" customFormat="1" ht="11.25">
      <c r="B169" s="155"/>
      <c r="D169" s="148" t="s">
        <v>194</v>
      </c>
      <c r="E169" s="156" t="s">
        <v>19</v>
      </c>
      <c r="F169" s="157" t="s">
        <v>199</v>
      </c>
      <c r="H169" s="158">
        <v>2.22</v>
      </c>
      <c r="I169" s="159"/>
      <c r="L169" s="155"/>
      <c r="M169" s="160"/>
      <c r="T169" s="161"/>
      <c r="AT169" s="156" t="s">
        <v>194</v>
      </c>
      <c r="AU169" s="156" t="s">
        <v>79</v>
      </c>
      <c r="AV169" s="13" t="s">
        <v>190</v>
      </c>
      <c r="AW169" s="13" t="s">
        <v>31</v>
      </c>
      <c r="AX169" s="13" t="s">
        <v>77</v>
      </c>
      <c r="AY169" s="156" t="s">
        <v>182</v>
      </c>
    </row>
    <row r="170" spans="2:65" s="1" customFormat="1" ht="16.5" customHeight="1">
      <c r="B170" s="31"/>
      <c r="C170" s="165" t="s">
        <v>386</v>
      </c>
      <c r="D170" s="165" t="s">
        <v>277</v>
      </c>
      <c r="E170" s="166" t="s">
        <v>387</v>
      </c>
      <c r="F170" s="167" t="s">
        <v>388</v>
      </c>
      <c r="G170" s="168" t="s">
        <v>207</v>
      </c>
      <c r="H170" s="169">
        <v>2.22</v>
      </c>
      <c r="I170" s="170"/>
      <c r="J170" s="171">
        <f>ROUND(I170*H170,2)</f>
        <v>0</v>
      </c>
      <c r="K170" s="167" t="s">
        <v>189</v>
      </c>
      <c r="L170" s="172"/>
      <c r="M170" s="173" t="s">
        <v>19</v>
      </c>
      <c r="N170" s="174" t="s">
        <v>41</v>
      </c>
      <c r="P170" s="139">
        <f>O170*H170</f>
        <v>0</v>
      </c>
      <c r="Q170" s="139">
        <v>0.02514</v>
      </c>
      <c r="R170" s="139">
        <f>Q170*H170</f>
        <v>0.0558108</v>
      </c>
      <c r="S170" s="139">
        <v>0</v>
      </c>
      <c r="T170" s="140">
        <f>S170*H170</f>
        <v>0</v>
      </c>
      <c r="AR170" s="141" t="s">
        <v>353</v>
      </c>
      <c r="AT170" s="141" t="s">
        <v>277</v>
      </c>
      <c r="AU170" s="141" t="s">
        <v>79</v>
      </c>
      <c r="AY170" s="16" t="s">
        <v>182</v>
      </c>
      <c r="BE170" s="142">
        <f>IF(N170="základní",J170,0)</f>
        <v>0</v>
      </c>
      <c r="BF170" s="142">
        <f>IF(N170="snížená",J170,0)</f>
        <v>0</v>
      </c>
      <c r="BG170" s="142">
        <f>IF(N170="zákl. přenesená",J170,0)</f>
        <v>0</v>
      </c>
      <c r="BH170" s="142">
        <f>IF(N170="sníž. přenesená",J170,0)</f>
        <v>0</v>
      </c>
      <c r="BI170" s="142">
        <f>IF(N170="nulová",J170,0)</f>
        <v>0</v>
      </c>
      <c r="BJ170" s="16" t="s">
        <v>77</v>
      </c>
      <c r="BK170" s="142">
        <f>ROUND(I170*H170,2)</f>
        <v>0</v>
      </c>
      <c r="BL170" s="16" t="s">
        <v>336</v>
      </c>
      <c r="BM170" s="141" t="s">
        <v>389</v>
      </c>
    </row>
    <row r="171" spans="2:65" s="1" customFormat="1" ht="44.25" customHeight="1">
      <c r="B171" s="31"/>
      <c r="C171" s="130" t="s">
        <v>390</v>
      </c>
      <c r="D171" s="130" t="s">
        <v>185</v>
      </c>
      <c r="E171" s="131" t="s">
        <v>391</v>
      </c>
      <c r="F171" s="132" t="s">
        <v>392</v>
      </c>
      <c r="G171" s="133" t="s">
        <v>207</v>
      </c>
      <c r="H171" s="134">
        <v>15</v>
      </c>
      <c r="I171" s="135"/>
      <c r="J171" s="136">
        <f>ROUND(I171*H171,2)</f>
        <v>0</v>
      </c>
      <c r="K171" s="132" t="s">
        <v>189</v>
      </c>
      <c r="L171" s="31"/>
      <c r="M171" s="137" t="s">
        <v>19</v>
      </c>
      <c r="N171" s="138" t="s">
        <v>41</v>
      </c>
      <c r="P171" s="139">
        <f>O171*H171</f>
        <v>0</v>
      </c>
      <c r="Q171" s="139">
        <v>0.00037</v>
      </c>
      <c r="R171" s="139">
        <f>Q171*H171</f>
        <v>0.00555</v>
      </c>
      <c r="S171" s="139">
        <v>0</v>
      </c>
      <c r="T171" s="140">
        <f>S171*H171</f>
        <v>0</v>
      </c>
      <c r="AR171" s="141" t="s">
        <v>336</v>
      </c>
      <c r="AT171" s="141" t="s">
        <v>185</v>
      </c>
      <c r="AU171" s="141" t="s">
        <v>79</v>
      </c>
      <c r="AY171" s="16" t="s">
        <v>182</v>
      </c>
      <c r="BE171" s="142">
        <f>IF(N171="základní",J171,0)</f>
        <v>0</v>
      </c>
      <c r="BF171" s="142">
        <f>IF(N171="snížená",J171,0)</f>
        <v>0</v>
      </c>
      <c r="BG171" s="142">
        <f>IF(N171="zákl. přenesená",J171,0)</f>
        <v>0</v>
      </c>
      <c r="BH171" s="142">
        <f>IF(N171="sníž. přenesená",J171,0)</f>
        <v>0</v>
      </c>
      <c r="BI171" s="142">
        <f>IF(N171="nulová",J171,0)</f>
        <v>0</v>
      </c>
      <c r="BJ171" s="16" t="s">
        <v>77</v>
      </c>
      <c r="BK171" s="142">
        <f>ROUND(I171*H171,2)</f>
        <v>0</v>
      </c>
      <c r="BL171" s="16" t="s">
        <v>336</v>
      </c>
      <c r="BM171" s="141" t="s">
        <v>393</v>
      </c>
    </row>
    <row r="172" spans="2:47" s="1" customFormat="1" ht="11.25">
      <c r="B172" s="31"/>
      <c r="D172" s="143" t="s">
        <v>192</v>
      </c>
      <c r="F172" s="144" t="s">
        <v>394</v>
      </c>
      <c r="I172" s="145"/>
      <c r="L172" s="31"/>
      <c r="M172" s="146"/>
      <c r="T172" s="52"/>
      <c r="AT172" s="16" t="s">
        <v>192</v>
      </c>
      <c r="AU172" s="16" t="s">
        <v>79</v>
      </c>
    </row>
    <row r="173" spans="2:51" s="12" customFormat="1" ht="11.25">
      <c r="B173" s="147"/>
      <c r="D173" s="148" t="s">
        <v>194</v>
      </c>
      <c r="E173" s="149" t="s">
        <v>19</v>
      </c>
      <c r="F173" s="150" t="s">
        <v>395</v>
      </c>
      <c r="H173" s="151">
        <v>1.35</v>
      </c>
      <c r="I173" s="152"/>
      <c r="L173" s="147"/>
      <c r="M173" s="153"/>
      <c r="T173" s="154"/>
      <c r="AT173" s="149" t="s">
        <v>194</v>
      </c>
      <c r="AU173" s="149" t="s">
        <v>79</v>
      </c>
      <c r="AV173" s="12" t="s">
        <v>79</v>
      </c>
      <c r="AW173" s="12" t="s">
        <v>31</v>
      </c>
      <c r="AX173" s="12" t="s">
        <v>70</v>
      </c>
      <c r="AY173" s="149" t="s">
        <v>182</v>
      </c>
    </row>
    <row r="174" spans="2:51" s="12" customFormat="1" ht="11.25">
      <c r="B174" s="147"/>
      <c r="D174" s="148" t="s">
        <v>194</v>
      </c>
      <c r="E174" s="149" t="s">
        <v>19</v>
      </c>
      <c r="F174" s="150" t="s">
        <v>396</v>
      </c>
      <c r="H174" s="151">
        <v>6.48</v>
      </c>
      <c r="I174" s="152"/>
      <c r="L174" s="147"/>
      <c r="M174" s="153"/>
      <c r="T174" s="154"/>
      <c r="AT174" s="149" t="s">
        <v>194</v>
      </c>
      <c r="AU174" s="149" t="s">
        <v>79</v>
      </c>
      <c r="AV174" s="12" t="s">
        <v>79</v>
      </c>
      <c r="AW174" s="12" t="s">
        <v>31</v>
      </c>
      <c r="AX174" s="12" t="s">
        <v>70</v>
      </c>
      <c r="AY174" s="149" t="s">
        <v>182</v>
      </c>
    </row>
    <row r="175" spans="2:51" s="12" customFormat="1" ht="11.25">
      <c r="B175" s="147"/>
      <c r="D175" s="148" t="s">
        <v>194</v>
      </c>
      <c r="E175" s="149" t="s">
        <v>19</v>
      </c>
      <c r="F175" s="150" t="s">
        <v>397</v>
      </c>
      <c r="H175" s="151">
        <v>0.96</v>
      </c>
      <c r="I175" s="152"/>
      <c r="L175" s="147"/>
      <c r="M175" s="153"/>
      <c r="T175" s="154"/>
      <c r="AT175" s="149" t="s">
        <v>194</v>
      </c>
      <c r="AU175" s="149" t="s">
        <v>79</v>
      </c>
      <c r="AV175" s="12" t="s">
        <v>79</v>
      </c>
      <c r="AW175" s="12" t="s">
        <v>31</v>
      </c>
      <c r="AX175" s="12" t="s">
        <v>70</v>
      </c>
      <c r="AY175" s="149" t="s">
        <v>182</v>
      </c>
    </row>
    <row r="176" spans="2:51" s="12" customFormat="1" ht="11.25">
      <c r="B176" s="147"/>
      <c r="D176" s="148" t="s">
        <v>194</v>
      </c>
      <c r="E176" s="149" t="s">
        <v>19</v>
      </c>
      <c r="F176" s="150" t="s">
        <v>398</v>
      </c>
      <c r="H176" s="151">
        <v>2.16</v>
      </c>
      <c r="I176" s="152"/>
      <c r="L176" s="147"/>
      <c r="M176" s="153"/>
      <c r="T176" s="154"/>
      <c r="AT176" s="149" t="s">
        <v>194</v>
      </c>
      <c r="AU176" s="149" t="s">
        <v>79</v>
      </c>
      <c r="AV176" s="12" t="s">
        <v>79</v>
      </c>
      <c r="AW176" s="12" t="s">
        <v>31</v>
      </c>
      <c r="AX176" s="12" t="s">
        <v>70</v>
      </c>
      <c r="AY176" s="149" t="s">
        <v>182</v>
      </c>
    </row>
    <row r="177" spans="2:51" s="12" customFormat="1" ht="11.25">
      <c r="B177" s="147"/>
      <c r="D177" s="148" t="s">
        <v>194</v>
      </c>
      <c r="E177" s="149" t="s">
        <v>19</v>
      </c>
      <c r="F177" s="150" t="s">
        <v>399</v>
      </c>
      <c r="H177" s="151">
        <v>1.35</v>
      </c>
      <c r="I177" s="152"/>
      <c r="L177" s="147"/>
      <c r="M177" s="153"/>
      <c r="T177" s="154"/>
      <c r="AT177" s="149" t="s">
        <v>194</v>
      </c>
      <c r="AU177" s="149" t="s">
        <v>79</v>
      </c>
      <c r="AV177" s="12" t="s">
        <v>79</v>
      </c>
      <c r="AW177" s="12" t="s">
        <v>31</v>
      </c>
      <c r="AX177" s="12" t="s">
        <v>70</v>
      </c>
      <c r="AY177" s="149" t="s">
        <v>182</v>
      </c>
    </row>
    <row r="178" spans="2:51" s="12" customFormat="1" ht="11.25">
      <c r="B178" s="147"/>
      <c r="D178" s="148" t="s">
        <v>194</v>
      </c>
      <c r="E178" s="149" t="s">
        <v>19</v>
      </c>
      <c r="F178" s="150" t="s">
        <v>400</v>
      </c>
      <c r="H178" s="151">
        <v>2.7</v>
      </c>
      <c r="I178" s="152"/>
      <c r="L178" s="147"/>
      <c r="M178" s="153"/>
      <c r="T178" s="154"/>
      <c r="AT178" s="149" t="s">
        <v>194</v>
      </c>
      <c r="AU178" s="149" t="s">
        <v>79</v>
      </c>
      <c r="AV178" s="12" t="s">
        <v>79</v>
      </c>
      <c r="AW178" s="12" t="s">
        <v>31</v>
      </c>
      <c r="AX178" s="12" t="s">
        <v>70</v>
      </c>
      <c r="AY178" s="149" t="s">
        <v>182</v>
      </c>
    </row>
    <row r="179" spans="2:51" s="13" customFormat="1" ht="11.25">
      <c r="B179" s="155"/>
      <c r="D179" s="148" t="s">
        <v>194</v>
      </c>
      <c r="E179" s="156" t="s">
        <v>19</v>
      </c>
      <c r="F179" s="157" t="s">
        <v>199</v>
      </c>
      <c r="H179" s="158">
        <v>15</v>
      </c>
      <c r="I179" s="159"/>
      <c r="L179" s="155"/>
      <c r="M179" s="160"/>
      <c r="T179" s="161"/>
      <c r="AT179" s="156" t="s">
        <v>194</v>
      </c>
      <c r="AU179" s="156" t="s">
        <v>79</v>
      </c>
      <c r="AV179" s="13" t="s">
        <v>190</v>
      </c>
      <c r="AW179" s="13" t="s">
        <v>31</v>
      </c>
      <c r="AX179" s="13" t="s">
        <v>77</v>
      </c>
      <c r="AY179" s="156" t="s">
        <v>182</v>
      </c>
    </row>
    <row r="180" spans="2:65" s="1" customFormat="1" ht="24.2" customHeight="1">
      <c r="B180" s="31"/>
      <c r="C180" s="165" t="s">
        <v>401</v>
      </c>
      <c r="D180" s="165" t="s">
        <v>277</v>
      </c>
      <c r="E180" s="166" t="s">
        <v>402</v>
      </c>
      <c r="F180" s="167" t="s">
        <v>403</v>
      </c>
      <c r="G180" s="168" t="s">
        <v>207</v>
      </c>
      <c r="H180" s="169">
        <v>15</v>
      </c>
      <c r="I180" s="170"/>
      <c r="J180" s="171">
        <f>ROUND(I180*H180,2)</f>
        <v>0</v>
      </c>
      <c r="K180" s="167" t="s">
        <v>189</v>
      </c>
      <c r="L180" s="172"/>
      <c r="M180" s="173" t="s">
        <v>19</v>
      </c>
      <c r="N180" s="174" t="s">
        <v>41</v>
      </c>
      <c r="P180" s="139">
        <f>O180*H180</f>
        <v>0</v>
      </c>
      <c r="Q180" s="139">
        <v>0.027</v>
      </c>
      <c r="R180" s="139">
        <f>Q180*H180</f>
        <v>0.40499999999999997</v>
      </c>
      <c r="S180" s="139">
        <v>0</v>
      </c>
      <c r="T180" s="140">
        <f>S180*H180</f>
        <v>0</v>
      </c>
      <c r="AR180" s="141" t="s">
        <v>353</v>
      </c>
      <c r="AT180" s="141" t="s">
        <v>277</v>
      </c>
      <c r="AU180" s="141" t="s">
        <v>79</v>
      </c>
      <c r="AY180" s="16" t="s">
        <v>182</v>
      </c>
      <c r="BE180" s="142">
        <f>IF(N180="základní",J180,0)</f>
        <v>0</v>
      </c>
      <c r="BF180" s="142">
        <f>IF(N180="snížená",J180,0)</f>
        <v>0</v>
      </c>
      <c r="BG180" s="142">
        <f>IF(N180="zákl. přenesená",J180,0)</f>
        <v>0</v>
      </c>
      <c r="BH180" s="142">
        <f>IF(N180="sníž. přenesená",J180,0)</f>
        <v>0</v>
      </c>
      <c r="BI180" s="142">
        <f>IF(N180="nulová",J180,0)</f>
        <v>0</v>
      </c>
      <c r="BJ180" s="16" t="s">
        <v>77</v>
      </c>
      <c r="BK180" s="142">
        <f>ROUND(I180*H180,2)</f>
        <v>0</v>
      </c>
      <c r="BL180" s="16" t="s">
        <v>336</v>
      </c>
      <c r="BM180" s="141" t="s">
        <v>404</v>
      </c>
    </row>
    <row r="181" spans="2:65" s="1" customFormat="1" ht="44.25" customHeight="1">
      <c r="B181" s="31"/>
      <c r="C181" s="130" t="s">
        <v>405</v>
      </c>
      <c r="D181" s="130" t="s">
        <v>185</v>
      </c>
      <c r="E181" s="131" t="s">
        <v>406</v>
      </c>
      <c r="F181" s="132" t="s">
        <v>407</v>
      </c>
      <c r="G181" s="133" t="s">
        <v>207</v>
      </c>
      <c r="H181" s="134">
        <v>10.382</v>
      </c>
      <c r="I181" s="135"/>
      <c r="J181" s="136">
        <f>ROUND(I181*H181,2)</f>
        <v>0</v>
      </c>
      <c r="K181" s="132" t="s">
        <v>189</v>
      </c>
      <c r="L181" s="31"/>
      <c r="M181" s="137" t="s">
        <v>19</v>
      </c>
      <c r="N181" s="138" t="s">
        <v>41</v>
      </c>
      <c r="P181" s="139">
        <f>O181*H181</f>
        <v>0</v>
      </c>
      <c r="Q181" s="139">
        <v>0.00033</v>
      </c>
      <c r="R181" s="139">
        <f>Q181*H181</f>
        <v>0.00342606</v>
      </c>
      <c r="S181" s="139">
        <v>0</v>
      </c>
      <c r="T181" s="140">
        <f>S181*H181</f>
        <v>0</v>
      </c>
      <c r="AR181" s="141" t="s">
        <v>336</v>
      </c>
      <c r="AT181" s="141" t="s">
        <v>185</v>
      </c>
      <c r="AU181" s="141" t="s">
        <v>79</v>
      </c>
      <c r="AY181" s="16" t="s">
        <v>182</v>
      </c>
      <c r="BE181" s="142">
        <f>IF(N181="základní",J181,0)</f>
        <v>0</v>
      </c>
      <c r="BF181" s="142">
        <f>IF(N181="snížená",J181,0)</f>
        <v>0</v>
      </c>
      <c r="BG181" s="142">
        <f>IF(N181="zákl. přenesená",J181,0)</f>
        <v>0</v>
      </c>
      <c r="BH181" s="142">
        <f>IF(N181="sníž. přenesená",J181,0)</f>
        <v>0</v>
      </c>
      <c r="BI181" s="142">
        <f>IF(N181="nulová",J181,0)</f>
        <v>0</v>
      </c>
      <c r="BJ181" s="16" t="s">
        <v>77</v>
      </c>
      <c r="BK181" s="142">
        <f>ROUND(I181*H181,2)</f>
        <v>0</v>
      </c>
      <c r="BL181" s="16" t="s">
        <v>336</v>
      </c>
      <c r="BM181" s="141" t="s">
        <v>408</v>
      </c>
    </row>
    <row r="182" spans="2:47" s="1" customFormat="1" ht="11.25">
      <c r="B182" s="31"/>
      <c r="D182" s="143" t="s">
        <v>192</v>
      </c>
      <c r="F182" s="144" t="s">
        <v>409</v>
      </c>
      <c r="I182" s="145"/>
      <c r="L182" s="31"/>
      <c r="M182" s="146"/>
      <c r="T182" s="52"/>
      <c r="AT182" s="16" t="s">
        <v>192</v>
      </c>
      <c r="AU182" s="16" t="s">
        <v>79</v>
      </c>
    </row>
    <row r="183" spans="2:51" s="12" customFormat="1" ht="11.25">
      <c r="B183" s="147"/>
      <c r="D183" s="148" t="s">
        <v>194</v>
      </c>
      <c r="E183" s="149" t="s">
        <v>19</v>
      </c>
      <c r="F183" s="150" t="s">
        <v>410</v>
      </c>
      <c r="H183" s="151">
        <v>2.102</v>
      </c>
      <c r="I183" s="152"/>
      <c r="L183" s="147"/>
      <c r="M183" s="153"/>
      <c r="T183" s="154"/>
      <c r="AT183" s="149" t="s">
        <v>194</v>
      </c>
      <c r="AU183" s="149" t="s">
        <v>79</v>
      </c>
      <c r="AV183" s="12" t="s">
        <v>79</v>
      </c>
      <c r="AW183" s="12" t="s">
        <v>31</v>
      </c>
      <c r="AX183" s="12" t="s">
        <v>70</v>
      </c>
      <c r="AY183" s="149" t="s">
        <v>182</v>
      </c>
    </row>
    <row r="184" spans="2:51" s="12" customFormat="1" ht="11.25">
      <c r="B184" s="147"/>
      <c r="D184" s="148" t="s">
        <v>194</v>
      </c>
      <c r="E184" s="149" t="s">
        <v>19</v>
      </c>
      <c r="F184" s="150" t="s">
        <v>411</v>
      </c>
      <c r="H184" s="151">
        <v>1.8</v>
      </c>
      <c r="I184" s="152"/>
      <c r="L184" s="147"/>
      <c r="M184" s="153"/>
      <c r="T184" s="154"/>
      <c r="AT184" s="149" t="s">
        <v>194</v>
      </c>
      <c r="AU184" s="149" t="s">
        <v>79</v>
      </c>
      <c r="AV184" s="12" t="s">
        <v>79</v>
      </c>
      <c r="AW184" s="12" t="s">
        <v>31</v>
      </c>
      <c r="AX184" s="12" t="s">
        <v>70</v>
      </c>
      <c r="AY184" s="149" t="s">
        <v>182</v>
      </c>
    </row>
    <row r="185" spans="2:51" s="12" customFormat="1" ht="11.25">
      <c r="B185" s="147"/>
      <c r="D185" s="148" t="s">
        <v>194</v>
      </c>
      <c r="E185" s="149" t="s">
        <v>19</v>
      </c>
      <c r="F185" s="150" t="s">
        <v>412</v>
      </c>
      <c r="H185" s="151">
        <v>6.48</v>
      </c>
      <c r="I185" s="152"/>
      <c r="L185" s="147"/>
      <c r="M185" s="153"/>
      <c r="T185" s="154"/>
      <c r="AT185" s="149" t="s">
        <v>194</v>
      </c>
      <c r="AU185" s="149" t="s">
        <v>79</v>
      </c>
      <c r="AV185" s="12" t="s">
        <v>79</v>
      </c>
      <c r="AW185" s="12" t="s">
        <v>31</v>
      </c>
      <c r="AX185" s="12" t="s">
        <v>70</v>
      </c>
      <c r="AY185" s="149" t="s">
        <v>182</v>
      </c>
    </row>
    <row r="186" spans="2:51" s="13" customFormat="1" ht="11.25">
      <c r="B186" s="155"/>
      <c r="D186" s="148" t="s">
        <v>194</v>
      </c>
      <c r="E186" s="156" t="s">
        <v>19</v>
      </c>
      <c r="F186" s="157" t="s">
        <v>199</v>
      </c>
      <c r="H186" s="158">
        <v>10.382000000000001</v>
      </c>
      <c r="I186" s="159"/>
      <c r="L186" s="155"/>
      <c r="M186" s="160"/>
      <c r="T186" s="161"/>
      <c r="AT186" s="156" t="s">
        <v>194</v>
      </c>
      <c r="AU186" s="156" t="s">
        <v>79</v>
      </c>
      <c r="AV186" s="13" t="s">
        <v>190</v>
      </c>
      <c r="AW186" s="13" t="s">
        <v>31</v>
      </c>
      <c r="AX186" s="13" t="s">
        <v>77</v>
      </c>
      <c r="AY186" s="156" t="s">
        <v>182</v>
      </c>
    </row>
    <row r="187" spans="2:65" s="1" customFormat="1" ht="24.2" customHeight="1">
      <c r="B187" s="31"/>
      <c r="C187" s="165" t="s">
        <v>413</v>
      </c>
      <c r="D187" s="165" t="s">
        <v>277</v>
      </c>
      <c r="E187" s="166" t="s">
        <v>402</v>
      </c>
      <c r="F187" s="167" t="s">
        <v>403</v>
      </c>
      <c r="G187" s="168" t="s">
        <v>207</v>
      </c>
      <c r="H187" s="169">
        <v>10.382</v>
      </c>
      <c r="I187" s="170"/>
      <c r="J187" s="171">
        <f>ROUND(I187*H187,2)</f>
        <v>0</v>
      </c>
      <c r="K187" s="167" t="s">
        <v>189</v>
      </c>
      <c r="L187" s="172"/>
      <c r="M187" s="173" t="s">
        <v>19</v>
      </c>
      <c r="N187" s="174" t="s">
        <v>41</v>
      </c>
      <c r="P187" s="139">
        <f>O187*H187</f>
        <v>0</v>
      </c>
      <c r="Q187" s="139">
        <v>0.027</v>
      </c>
      <c r="R187" s="139">
        <f>Q187*H187</f>
        <v>0.280314</v>
      </c>
      <c r="S187" s="139">
        <v>0</v>
      </c>
      <c r="T187" s="140">
        <f>S187*H187</f>
        <v>0</v>
      </c>
      <c r="AR187" s="141" t="s">
        <v>353</v>
      </c>
      <c r="AT187" s="141" t="s">
        <v>277</v>
      </c>
      <c r="AU187" s="141" t="s">
        <v>79</v>
      </c>
      <c r="AY187" s="16" t="s">
        <v>182</v>
      </c>
      <c r="BE187" s="142">
        <f>IF(N187="základní",J187,0)</f>
        <v>0</v>
      </c>
      <c r="BF187" s="142">
        <f>IF(N187="snížená",J187,0)</f>
        <v>0</v>
      </c>
      <c r="BG187" s="142">
        <f>IF(N187="zákl. přenesená",J187,0)</f>
        <v>0</v>
      </c>
      <c r="BH187" s="142">
        <f>IF(N187="sníž. přenesená",J187,0)</f>
        <v>0</v>
      </c>
      <c r="BI187" s="142">
        <f>IF(N187="nulová",J187,0)</f>
        <v>0</v>
      </c>
      <c r="BJ187" s="16" t="s">
        <v>77</v>
      </c>
      <c r="BK187" s="142">
        <f>ROUND(I187*H187,2)</f>
        <v>0</v>
      </c>
      <c r="BL187" s="16" t="s">
        <v>336</v>
      </c>
      <c r="BM187" s="141" t="s">
        <v>414</v>
      </c>
    </row>
    <row r="188" spans="2:65" s="1" customFormat="1" ht="37.9" customHeight="1">
      <c r="B188" s="31"/>
      <c r="C188" s="130" t="s">
        <v>415</v>
      </c>
      <c r="D188" s="130" t="s">
        <v>185</v>
      </c>
      <c r="E188" s="131" t="s">
        <v>416</v>
      </c>
      <c r="F188" s="132" t="s">
        <v>417</v>
      </c>
      <c r="G188" s="133" t="s">
        <v>207</v>
      </c>
      <c r="H188" s="134">
        <v>11.52</v>
      </c>
      <c r="I188" s="135"/>
      <c r="J188" s="136">
        <f>ROUND(I188*H188,2)</f>
        <v>0</v>
      </c>
      <c r="K188" s="132" t="s">
        <v>189</v>
      </c>
      <c r="L188" s="31"/>
      <c r="M188" s="137" t="s">
        <v>19</v>
      </c>
      <c r="N188" s="138" t="s">
        <v>41</v>
      </c>
      <c r="P188" s="139">
        <f>O188*H188</f>
        <v>0</v>
      </c>
      <c r="Q188" s="139">
        <v>0.00027</v>
      </c>
      <c r="R188" s="139">
        <f>Q188*H188</f>
        <v>0.0031103999999999997</v>
      </c>
      <c r="S188" s="139">
        <v>0</v>
      </c>
      <c r="T188" s="140">
        <f>S188*H188</f>
        <v>0</v>
      </c>
      <c r="AR188" s="141" t="s">
        <v>336</v>
      </c>
      <c r="AT188" s="141" t="s">
        <v>185</v>
      </c>
      <c r="AU188" s="141" t="s">
        <v>79</v>
      </c>
      <c r="AY188" s="16" t="s">
        <v>182</v>
      </c>
      <c r="BE188" s="142">
        <f>IF(N188="základní",J188,0)</f>
        <v>0</v>
      </c>
      <c r="BF188" s="142">
        <f>IF(N188="snížená",J188,0)</f>
        <v>0</v>
      </c>
      <c r="BG188" s="142">
        <f>IF(N188="zákl. přenesená",J188,0)</f>
        <v>0</v>
      </c>
      <c r="BH188" s="142">
        <f>IF(N188="sníž. přenesená",J188,0)</f>
        <v>0</v>
      </c>
      <c r="BI188" s="142">
        <f>IF(N188="nulová",J188,0)</f>
        <v>0</v>
      </c>
      <c r="BJ188" s="16" t="s">
        <v>77</v>
      </c>
      <c r="BK188" s="142">
        <f>ROUND(I188*H188,2)</f>
        <v>0</v>
      </c>
      <c r="BL188" s="16" t="s">
        <v>336</v>
      </c>
      <c r="BM188" s="141" t="s">
        <v>418</v>
      </c>
    </row>
    <row r="189" spans="2:47" s="1" customFormat="1" ht="11.25">
      <c r="B189" s="31"/>
      <c r="D189" s="143" t="s">
        <v>192</v>
      </c>
      <c r="F189" s="144" t="s">
        <v>419</v>
      </c>
      <c r="I189" s="145"/>
      <c r="L189" s="31"/>
      <c r="M189" s="146"/>
      <c r="T189" s="52"/>
      <c r="AT189" s="16" t="s">
        <v>192</v>
      </c>
      <c r="AU189" s="16" t="s">
        <v>79</v>
      </c>
    </row>
    <row r="190" spans="2:51" s="12" customFormat="1" ht="11.25">
      <c r="B190" s="147"/>
      <c r="D190" s="148" t="s">
        <v>194</v>
      </c>
      <c r="E190" s="149" t="s">
        <v>19</v>
      </c>
      <c r="F190" s="150" t="s">
        <v>420</v>
      </c>
      <c r="H190" s="151">
        <v>11.52</v>
      </c>
      <c r="I190" s="152"/>
      <c r="L190" s="147"/>
      <c r="M190" s="153"/>
      <c r="T190" s="154"/>
      <c r="AT190" s="149" t="s">
        <v>194</v>
      </c>
      <c r="AU190" s="149" t="s">
        <v>79</v>
      </c>
      <c r="AV190" s="12" t="s">
        <v>79</v>
      </c>
      <c r="AW190" s="12" t="s">
        <v>31</v>
      </c>
      <c r="AX190" s="12" t="s">
        <v>77</v>
      </c>
      <c r="AY190" s="149" t="s">
        <v>182</v>
      </c>
    </row>
    <row r="191" spans="2:65" s="1" customFormat="1" ht="24.2" customHeight="1">
      <c r="B191" s="31"/>
      <c r="C191" s="165" t="s">
        <v>421</v>
      </c>
      <c r="D191" s="165" t="s">
        <v>277</v>
      </c>
      <c r="E191" s="166" t="s">
        <v>422</v>
      </c>
      <c r="F191" s="167" t="s">
        <v>423</v>
      </c>
      <c r="G191" s="168" t="s">
        <v>207</v>
      </c>
      <c r="H191" s="169">
        <v>11.52</v>
      </c>
      <c r="I191" s="170"/>
      <c r="J191" s="171">
        <f>ROUND(I191*H191,2)</f>
        <v>0</v>
      </c>
      <c r="K191" s="167" t="s">
        <v>189</v>
      </c>
      <c r="L191" s="172"/>
      <c r="M191" s="173" t="s">
        <v>19</v>
      </c>
      <c r="N191" s="174" t="s">
        <v>41</v>
      </c>
      <c r="P191" s="139">
        <f>O191*H191</f>
        <v>0</v>
      </c>
      <c r="Q191" s="139">
        <v>0.02741</v>
      </c>
      <c r="R191" s="139">
        <f>Q191*H191</f>
        <v>0.31576319999999997</v>
      </c>
      <c r="S191" s="139">
        <v>0</v>
      </c>
      <c r="T191" s="140">
        <f>S191*H191</f>
        <v>0</v>
      </c>
      <c r="AR191" s="141" t="s">
        <v>353</v>
      </c>
      <c r="AT191" s="141" t="s">
        <v>277</v>
      </c>
      <c r="AU191" s="141" t="s">
        <v>79</v>
      </c>
      <c r="AY191" s="16" t="s">
        <v>182</v>
      </c>
      <c r="BE191" s="142">
        <f>IF(N191="základní",J191,0)</f>
        <v>0</v>
      </c>
      <c r="BF191" s="142">
        <f>IF(N191="snížená",J191,0)</f>
        <v>0</v>
      </c>
      <c r="BG191" s="142">
        <f>IF(N191="zákl. přenesená",J191,0)</f>
        <v>0</v>
      </c>
      <c r="BH191" s="142">
        <f>IF(N191="sníž. přenesená",J191,0)</f>
        <v>0</v>
      </c>
      <c r="BI191" s="142">
        <f>IF(N191="nulová",J191,0)</f>
        <v>0</v>
      </c>
      <c r="BJ191" s="16" t="s">
        <v>77</v>
      </c>
      <c r="BK191" s="142">
        <f>ROUND(I191*H191,2)</f>
        <v>0</v>
      </c>
      <c r="BL191" s="16" t="s">
        <v>336</v>
      </c>
      <c r="BM191" s="141" t="s">
        <v>424</v>
      </c>
    </row>
    <row r="192" spans="2:65" s="1" customFormat="1" ht="24.2" customHeight="1">
      <c r="B192" s="31"/>
      <c r="C192" s="130" t="s">
        <v>425</v>
      </c>
      <c r="D192" s="130" t="s">
        <v>185</v>
      </c>
      <c r="E192" s="131" t="s">
        <v>426</v>
      </c>
      <c r="F192" s="132" t="s">
        <v>427</v>
      </c>
      <c r="G192" s="133" t="s">
        <v>286</v>
      </c>
      <c r="H192" s="134">
        <v>2</v>
      </c>
      <c r="I192" s="135"/>
      <c r="J192" s="136">
        <f>ROUND(I192*H192,2)</f>
        <v>0</v>
      </c>
      <c r="K192" s="132" t="s">
        <v>189</v>
      </c>
      <c r="L192" s="31"/>
      <c r="M192" s="137" t="s">
        <v>19</v>
      </c>
      <c r="N192" s="138" t="s">
        <v>41</v>
      </c>
      <c r="P192" s="139">
        <f>O192*H192</f>
        <v>0</v>
      </c>
      <c r="Q192" s="139">
        <v>0</v>
      </c>
      <c r="R192" s="139">
        <f>Q192*H192</f>
        <v>0</v>
      </c>
      <c r="S192" s="139">
        <v>0</v>
      </c>
      <c r="T192" s="140">
        <f>S192*H192</f>
        <v>0</v>
      </c>
      <c r="AR192" s="141" t="s">
        <v>190</v>
      </c>
      <c r="AT192" s="141" t="s">
        <v>185</v>
      </c>
      <c r="AU192" s="141" t="s">
        <v>79</v>
      </c>
      <c r="AY192" s="16" t="s">
        <v>182</v>
      </c>
      <c r="BE192" s="142">
        <f>IF(N192="základní",J192,0)</f>
        <v>0</v>
      </c>
      <c r="BF192" s="142">
        <f>IF(N192="snížená",J192,0)</f>
        <v>0</v>
      </c>
      <c r="BG192" s="142">
        <f>IF(N192="zákl. přenesená",J192,0)</f>
        <v>0</v>
      </c>
      <c r="BH192" s="142">
        <f>IF(N192="sníž. přenesená",J192,0)</f>
        <v>0</v>
      </c>
      <c r="BI192" s="142">
        <f>IF(N192="nulová",J192,0)</f>
        <v>0</v>
      </c>
      <c r="BJ192" s="16" t="s">
        <v>77</v>
      </c>
      <c r="BK192" s="142">
        <f>ROUND(I192*H192,2)</f>
        <v>0</v>
      </c>
      <c r="BL192" s="16" t="s">
        <v>190</v>
      </c>
      <c r="BM192" s="141" t="s">
        <v>428</v>
      </c>
    </row>
    <row r="193" spans="2:47" s="1" customFormat="1" ht="11.25">
      <c r="B193" s="31"/>
      <c r="D193" s="143" t="s">
        <v>192</v>
      </c>
      <c r="F193" s="144" t="s">
        <v>429</v>
      </c>
      <c r="I193" s="145"/>
      <c r="L193" s="31"/>
      <c r="M193" s="146"/>
      <c r="T193" s="52"/>
      <c r="AT193" s="16" t="s">
        <v>192</v>
      </c>
      <c r="AU193" s="16" t="s">
        <v>79</v>
      </c>
    </row>
    <row r="194" spans="2:65" s="1" customFormat="1" ht="24.2" customHeight="1">
      <c r="B194" s="31"/>
      <c r="C194" s="165" t="s">
        <v>353</v>
      </c>
      <c r="D194" s="165" t="s">
        <v>277</v>
      </c>
      <c r="E194" s="166" t="s">
        <v>430</v>
      </c>
      <c r="F194" s="167" t="s">
        <v>431</v>
      </c>
      <c r="G194" s="168" t="s">
        <v>207</v>
      </c>
      <c r="H194" s="169">
        <v>6.875</v>
      </c>
      <c r="I194" s="170"/>
      <c r="J194" s="171">
        <f>ROUND(I194*H194,2)</f>
        <v>0</v>
      </c>
      <c r="K194" s="167" t="s">
        <v>189</v>
      </c>
      <c r="L194" s="172"/>
      <c r="M194" s="173" t="s">
        <v>19</v>
      </c>
      <c r="N194" s="174" t="s">
        <v>41</v>
      </c>
      <c r="P194" s="139">
        <f>O194*H194</f>
        <v>0</v>
      </c>
      <c r="Q194" s="139">
        <v>0.02423</v>
      </c>
      <c r="R194" s="139">
        <f>Q194*H194</f>
        <v>0.16658125000000001</v>
      </c>
      <c r="S194" s="139">
        <v>0</v>
      </c>
      <c r="T194" s="140">
        <f>S194*H194</f>
        <v>0</v>
      </c>
      <c r="AR194" s="141" t="s">
        <v>233</v>
      </c>
      <c r="AT194" s="141" t="s">
        <v>277</v>
      </c>
      <c r="AU194" s="141" t="s">
        <v>79</v>
      </c>
      <c r="AY194" s="16" t="s">
        <v>182</v>
      </c>
      <c r="BE194" s="142">
        <f>IF(N194="základní",J194,0)</f>
        <v>0</v>
      </c>
      <c r="BF194" s="142">
        <f>IF(N194="snížená",J194,0)</f>
        <v>0</v>
      </c>
      <c r="BG194" s="142">
        <f>IF(N194="zákl. přenesená",J194,0)</f>
        <v>0</v>
      </c>
      <c r="BH194" s="142">
        <f>IF(N194="sníž. přenesená",J194,0)</f>
        <v>0</v>
      </c>
      <c r="BI194" s="142">
        <f>IF(N194="nulová",J194,0)</f>
        <v>0</v>
      </c>
      <c r="BJ194" s="16" t="s">
        <v>77</v>
      </c>
      <c r="BK194" s="142">
        <f>ROUND(I194*H194,2)</f>
        <v>0</v>
      </c>
      <c r="BL194" s="16" t="s">
        <v>190</v>
      </c>
      <c r="BM194" s="141" t="s">
        <v>432</v>
      </c>
    </row>
    <row r="195" spans="2:51" s="12" customFormat="1" ht="11.25">
      <c r="B195" s="147"/>
      <c r="D195" s="148" t="s">
        <v>194</v>
      </c>
      <c r="E195" s="149" t="s">
        <v>19</v>
      </c>
      <c r="F195" s="150" t="s">
        <v>433</v>
      </c>
      <c r="H195" s="151">
        <v>6.875</v>
      </c>
      <c r="I195" s="152"/>
      <c r="L195" s="147"/>
      <c r="M195" s="153"/>
      <c r="T195" s="154"/>
      <c r="AT195" s="149" t="s">
        <v>194</v>
      </c>
      <c r="AU195" s="149" t="s">
        <v>79</v>
      </c>
      <c r="AV195" s="12" t="s">
        <v>79</v>
      </c>
      <c r="AW195" s="12" t="s">
        <v>31</v>
      </c>
      <c r="AX195" s="12" t="s">
        <v>77</v>
      </c>
      <c r="AY195" s="149" t="s">
        <v>182</v>
      </c>
    </row>
    <row r="196" spans="2:65" s="1" customFormat="1" ht="44.25" customHeight="1">
      <c r="B196" s="31"/>
      <c r="C196" s="130" t="s">
        <v>434</v>
      </c>
      <c r="D196" s="130" t="s">
        <v>185</v>
      </c>
      <c r="E196" s="131" t="s">
        <v>435</v>
      </c>
      <c r="F196" s="132" t="s">
        <v>436</v>
      </c>
      <c r="G196" s="133" t="s">
        <v>202</v>
      </c>
      <c r="H196" s="134">
        <v>1.076</v>
      </c>
      <c r="I196" s="135"/>
      <c r="J196" s="136">
        <f>ROUND(I196*H196,2)</f>
        <v>0</v>
      </c>
      <c r="K196" s="132" t="s">
        <v>189</v>
      </c>
      <c r="L196" s="31"/>
      <c r="M196" s="137" t="s">
        <v>19</v>
      </c>
      <c r="N196" s="138" t="s">
        <v>41</v>
      </c>
      <c r="P196" s="139">
        <f>O196*H196</f>
        <v>0</v>
      </c>
      <c r="Q196" s="139">
        <v>0</v>
      </c>
      <c r="R196" s="139">
        <f>Q196*H196</f>
        <v>0</v>
      </c>
      <c r="S196" s="139">
        <v>0</v>
      </c>
      <c r="T196" s="140">
        <f>S196*H196</f>
        <v>0</v>
      </c>
      <c r="AR196" s="141" t="s">
        <v>336</v>
      </c>
      <c r="AT196" s="141" t="s">
        <v>185</v>
      </c>
      <c r="AU196" s="141" t="s">
        <v>79</v>
      </c>
      <c r="AY196" s="16" t="s">
        <v>182</v>
      </c>
      <c r="BE196" s="142">
        <f>IF(N196="základní",J196,0)</f>
        <v>0</v>
      </c>
      <c r="BF196" s="142">
        <f>IF(N196="snížená",J196,0)</f>
        <v>0</v>
      </c>
      <c r="BG196" s="142">
        <f>IF(N196="zákl. přenesená",J196,0)</f>
        <v>0</v>
      </c>
      <c r="BH196" s="142">
        <f>IF(N196="sníž. přenesená",J196,0)</f>
        <v>0</v>
      </c>
      <c r="BI196" s="142">
        <f>IF(N196="nulová",J196,0)</f>
        <v>0</v>
      </c>
      <c r="BJ196" s="16" t="s">
        <v>77</v>
      </c>
      <c r="BK196" s="142">
        <f>ROUND(I196*H196,2)</f>
        <v>0</v>
      </c>
      <c r="BL196" s="16" t="s">
        <v>336</v>
      </c>
      <c r="BM196" s="141" t="s">
        <v>437</v>
      </c>
    </row>
    <row r="197" spans="2:47" s="1" customFormat="1" ht="11.25">
      <c r="B197" s="31"/>
      <c r="D197" s="143" t="s">
        <v>192</v>
      </c>
      <c r="F197" s="144" t="s">
        <v>438</v>
      </c>
      <c r="I197" s="145"/>
      <c r="L197" s="31"/>
      <c r="M197" s="162"/>
      <c r="N197" s="163"/>
      <c r="O197" s="163"/>
      <c r="P197" s="163"/>
      <c r="Q197" s="163"/>
      <c r="R197" s="163"/>
      <c r="S197" s="163"/>
      <c r="T197" s="164"/>
      <c r="AT197" s="16" t="s">
        <v>192</v>
      </c>
      <c r="AU197" s="16" t="s">
        <v>79</v>
      </c>
    </row>
    <row r="198" spans="2:12" s="1" customFormat="1" ht="6.95" customHeight="1">
      <c r="B198" s="40"/>
      <c r="C198" s="41"/>
      <c r="D198" s="41"/>
      <c r="E198" s="41"/>
      <c r="F198" s="41"/>
      <c r="G198" s="41"/>
      <c r="H198" s="41"/>
      <c r="I198" s="41"/>
      <c r="J198" s="41"/>
      <c r="K198" s="41"/>
      <c r="L198" s="31"/>
    </row>
  </sheetData>
  <sheetProtection algorithmName="SHA-512" hashValue="+yMqDnN1gu9nfega3/RcDkouoaKZCpKkP+AE+Ju5apG5oDdMfMHU8FL6P3b1vhq4ik96xYQLtxyimkJiL8x0+Q==" saltValue="0Nc+JbuPgRH8eZ2G+RAkg80PMmwUx3fHVatmyKz9kyme3A+A2jqOOJE13jM3xhj5uq0HHqNyQ++n4uWjAZYsWQ==" spinCount="100000" sheet="1" objects="1" scenarios="1" formatColumns="0" formatRows="0" autoFilter="0"/>
  <autoFilter ref="C93:K197"/>
  <mergeCells count="12">
    <mergeCell ref="E86:H86"/>
    <mergeCell ref="L2:V2"/>
    <mergeCell ref="E50:H50"/>
    <mergeCell ref="E52:H52"/>
    <mergeCell ref="E54:H54"/>
    <mergeCell ref="E82:H82"/>
    <mergeCell ref="E84:H84"/>
    <mergeCell ref="E7:H7"/>
    <mergeCell ref="E9:H9"/>
    <mergeCell ref="E11:H11"/>
    <mergeCell ref="E20:H20"/>
    <mergeCell ref="E29:H29"/>
  </mergeCells>
  <hyperlinks>
    <hyperlink ref="F98" r:id="rId1" display="https://podminky.urs.cz/item/CS_URS_2022_01/311231116"/>
    <hyperlink ref="F108" r:id="rId2" display="https://podminky.urs.cz/item/CS_URS_2022_01/622131321"/>
    <hyperlink ref="F110" r:id="rId3" display="https://podminky.urs.cz/item/CS_URS_2022_01/622142001"/>
    <hyperlink ref="F112" r:id="rId4" display="https://podminky.urs.cz/item/CS_URS_2022_01/622211021"/>
    <hyperlink ref="F126" r:id="rId5" display="https://podminky.urs.cz/item/CS_URS_2022_01/622252001"/>
    <hyperlink ref="F131" r:id="rId6" display="https://podminky.urs.cz/item/CS_URS_2021_01/622531011"/>
    <hyperlink ref="F134" r:id="rId7" display="https://podminky.urs.cz/item/CS_URS_2022_01/946111113"/>
    <hyperlink ref="F136" r:id="rId8" display="https://podminky.urs.cz/item/CS_URS_2022_01/946111213"/>
    <hyperlink ref="F139" r:id="rId9" display="https://podminky.urs.cz/item/CS_URS_2022_01/946111813"/>
    <hyperlink ref="F142" r:id="rId10" display="https://podminky.urs.cz/item/CS_URS_2022_01/998021021"/>
    <hyperlink ref="F146" r:id="rId11" display="https://podminky.urs.cz/item/CS_URS_2022_01/764226442"/>
    <hyperlink ref="F149" r:id="rId12" display="https://podminky.urs.cz/item/CS_URS_2022_01/998764101"/>
    <hyperlink ref="F152" r:id="rId13" display="https://podminky.urs.cz/item/CS_URS_2022_01/766694111"/>
    <hyperlink ref="F155" r:id="rId14" display="https://podminky.urs.cz/item/CS_URS_2022_01/766694112"/>
    <hyperlink ref="F159" r:id="rId15" display="https://podminky.urs.cz/item/CS_URS_2022_01/998766101"/>
    <hyperlink ref="F166" r:id="rId16" display="https://podminky.urs.cz/item/CS_URS_2022_01/767610125"/>
    <hyperlink ref="F172" r:id="rId17" display="https://podminky.urs.cz/item/CS_URS_2022_01/767610126"/>
    <hyperlink ref="F182" r:id="rId18" display="https://podminky.urs.cz/item/CS_URS_2022_01/767610127"/>
    <hyperlink ref="F189" r:id="rId19" display="https://podminky.urs.cz/item/CS_URS_2022_01/767610128"/>
    <hyperlink ref="F193" r:id="rId20" display="https://podminky.urs.cz/item/CS_URS_2022_01/767640221"/>
    <hyperlink ref="F197" r:id="rId21" display="https://podminky.urs.cz/item/CS_URS_2022_01/998767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23"/>
  <headerFooter>
    <oddFooter>&amp;CStrana &amp;P z &amp;N</oddFooter>
  </headerFooter>
  <drawing r:id="rId2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36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6" t="s">
        <v>90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79</v>
      </c>
    </row>
    <row r="4" spans="2:46" ht="24.95" customHeight="1">
      <c r="B4" s="19"/>
      <c r="D4" s="20" t="s">
        <v>151</v>
      </c>
      <c r="L4" s="19"/>
      <c r="M4" s="89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316" t="str">
        <f>'Rekapitulace stavby'!K6</f>
        <v>Rekonstrukce školní jídelny v budově č.p. 190</v>
      </c>
      <c r="F7" s="317"/>
      <c r="G7" s="317"/>
      <c r="H7" s="317"/>
      <c r="L7" s="19"/>
    </row>
    <row r="8" spans="2:12" s="1" customFormat="1" ht="12" customHeight="1">
      <c r="B8" s="31"/>
      <c r="D8" s="26" t="s">
        <v>152</v>
      </c>
      <c r="L8" s="31"/>
    </row>
    <row r="9" spans="2:12" s="1" customFormat="1" ht="16.5" customHeight="1">
      <c r="B9" s="31"/>
      <c r="E9" s="282" t="s">
        <v>439</v>
      </c>
      <c r="F9" s="318"/>
      <c r="G9" s="318"/>
      <c r="H9" s="318"/>
      <c r="L9" s="31"/>
    </row>
    <row r="10" spans="2:12" s="1" customFormat="1" ht="11.25">
      <c r="B10" s="31"/>
      <c r="L10" s="31"/>
    </row>
    <row r="11" spans="2:12" s="1" customFormat="1" ht="12" customHeight="1">
      <c r="B11" s="31"/>
      <c r="D11" s="26" t="s">
        <v>18</v>
      </c>
      <c r="F11" s="24" t="s">
        <v>19</v>
      </c>
      <c r="I11" s="26" t="s">
        <v>20</v>
      </c>
      <c r="J11" s="24" t="s">
        <v>19</v>
      </c>
      <c r="L11" s="31"/>
    </row>
    <row r="12" spans="2:12" s="1" customFormat="1" ht="12" customHeight="1">
      <c r="B12" s="31"/>
      <c r="D12" s="26" t="s">
        <v>21</v>
      </c>
      <c r="F12" s="24" t="s">
        <v>22</v>
      </c>
      <c r="I12" s="26" t="s">
        <v>23</v>
      </c>
      <c r="J12" s="48" t="str">
        <f>'Rekapitulace stavby'!AN8</f>
        <v>28. 3. 2022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25</v>
      </c>
      <c r="I14" s="26" t="s">
        <v>26</v>
      </c>
      <c r="J14" s="24" t="s">
        <v>19</v>
      </c>
      <c r="L14" s="31"/>
    </row>
    <row r="15" spans="2:12" s="1" customFormat="1" ht="18" customHeight="1">
      <c r="B15" s="31"/>
      <c r="E15" s="24" t="s">
        <v>440</v>
      </c>
      <c r="I15" s="26" t="s">
        <v>27</v>
      </c>
      <c r="J15" s="24" t="s">
        <v>19</v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28</v>
      </c>
      <c r="I17" s="26" t="s">
        <v>26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319" t="str">
        <f>'Rekapitulace stavby'!E14</f>
        <v>Vyplň údaj</v>
      </c>
      <c r="F18" s="300"/>
      <c r="G18" s="300"/>
      <c r="H18" s="300"/>
      <c r="I18" s="26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30</v>
      </c>
      <c r="I20" s="26" t="s">
        <v>26</v>
      </c>
      <c r="J20" s="24" t="s">
        <v>157</v>
      </c>
      <c r="L20" s="31"/>
    </row>
    <row r="21" spans="2:12" s="1" customFormat="1" ht="18" customHeight="1">
      <c r="B21" s="31"/>
      <c r="E21" s="24" t="s">
        <v>33</v>
      </c>
      <c r="I21" s="26" t="s">
        <v>27</v>
      </c>
      <c r="J21" s="24" t="s">
        <v>158</v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32</v>
      </c>
      <c r="I23" s="26" t="s">
        <v>26</v>
      </c>
      <c r="J23" s="24" t="s">
        <v>19</v>
      </c>
      <c r="L23" s="31"/>
    </row>
    <row r="24" spans="2:12" s="1" customFormat="1" ht="18" customHeight="1">
      <c r="B24" s="31"/>
      <c r="E24" s="24" t="s">
        <v>159</v>
      </c>
      <c r="I24" s="26" t="s">
        <v>27</v>
      </c>
      <c r="J24" s="24" t="s">
        <v>19</v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34</v>
      </c>
      <c r="L26" s="31"/>
    </row>
    <row r="27" spans="2:12" s="7" customFormat="1" ht="16.5" customHeight="1">
      <c r="B27" s="90"/>
      <c r="E27" s="305" t="s">
        <v>19</v>
      </c>
      <c r="F27" s="305"/>
      <c r="G27" s="305"/>
      <c r="H27" s="305"/>
      <c r="L27" s="90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49"/>
      <c r="E29" s="49"/>
      <c r="F29" s="49"/>
      <c r="G29" s="49"/>
      <c r="H29" s="49"/>
      <c r="I29" s="49"/>
      <c r="J29" s="49"/>
      <c r="K29" s="49"/>
      <c r="L29" s="31"/>
    </row>
    <row r="30" spans="2:12" s="1" customFormat="1" ht="25.35" customHeight="1">
      <c r="B30" s="31"/>
      <c r="D30" s="91" t="s">
        <v>36</v>
      </c>
      <c r="J30" s="62">
        <f>ROUND(J97,2)</f>
        <v>0</v>
      </c>
      <c r="L30" s="31"/>
    </row>
    <row r="31" spans="2:12" s="1" customFormat="1" ht="6.95" customHeight="1">
      <c r="B31" s="31"/>
      <c r="D31" s="49"/>
      <c r="E31" s="49"/>
      <c r="F31" s="49"/>
      <c r="G31" s="49"/>
      <c r="H31" s="49"/>
      <c r="I31" s="49"/>
      <c r="J31" s="49"/>
      <c r="K31" s="49"/>
      <c r="L31" s="31"/>
    </row>
    <row r="32" spans="2:12" s="1" customFormat="1" ht="14.45" customHeight="1">
      <c r="B32" s="31"/>
      <c r="F32" s="34" t="s">
        <v>38</v>
      </c>
      <c r="I32" s="34" t="s">
        <v>37</v>
      </c>
      <c r="J32" s="34" t="s">
        <v>39</v>
      </c>
      <c r="L32" s="31"/>
    </row>
    <row r="33" spans="2:12" s="1" customFormat="1" ht="14.45" customHeight="1">
      <c r="B33" s="31"/>
      <c r="D33" s="51" t="s">
        <v>40</v>
      </c>
      <c r="E33" s="26" t="s">
        <v>41</v>
      </c>
      <c r="F33" s="82">
        <f>ROUND((SUM(BE97:BE360)),2)</f>
        <v>0</v>
      </c>
      <c r="I33" s="92">
        <v>0.21</v>
      </c>
      <c r="J33" s="82">
        <f>ROUND(((SUM(BE97:BE360))*I33),2)</f>
        <v>0</v>
      </c>
      <c r="L33" s="31"/>
    </row>
    <row r="34" spans="2:12" s="1" customFormat="1" ht="14.45" customHeight="1">
      <c r="B34" s="31"/>
      <c r="E34" s="26" t="s">
        <v>42</v>
      </c>
      <c r="F34" s="82">
        <f>ROUND((SUM(BF97:BF360)),2)</f>
        <v>0</v>
      </c>
      <c r="I34" s="92">
        <v>0.15</v>
      </c>
      <c r="J34" s="82">
        <f>ROUND(((SUM(BF97:BF360))*I34),2)</f>
        <v>0</v>
      </c>
      <c r="L34" s="31"/>
    </row>
    <row r="35" spans="2:12" s="1" customFormat="1" ht="14.45" customHeight="1" hidden="1">
      <c r="B35" s="31"/>
      <c r="E35" s="26" t="s">
        <v>43</v>
      </c>
      <c r="F35" s="82">
        <f>ROUND((SUM(BG97:BG360)),2)</f>
        <v>0</v>
      </c>
      <c r="I35" s="92">
        <v>0.21</v>
      </c>
      <c r="J35" s="82">
        <f>0</f>
        <v>0</v>
      </c>
      <c r="L35" s="31"/>
    </row>
    <row r="36" spans="2:12" s="1" customFormat="1" ht="14.45" customHeight="1" hidden="1">
      <c r="B36" s="31"/>
      <c r="E36" s="26" t="s">
        <v>44</v>
      </c>
      <c r="F36" s="82">
        <f>ROUND((SUM(BH97:BH360)),2)</f>
        <v>0</v>
      </c>
      <c r="I36" s="92">
        <v>0.15</v>
      </c>
      <c r="J36" s="82">
        <f>0</f>
        <v>0</v>
      </c>
      <c r="L36" s="31"/>
    </row>
    <row r="37" spans="2:12" s="1" customFormat="1" ht="14.45" customHeight="1" hidden="1">
      <c r="B37" s="31"/>
      <c r="E37" s="26" t="s">
        <v>45</v>
      </c>
      <c r="F37" s="82">
        <f>ROUND((SUM(BI97:BI360)),2)</f>
        <v>0</v>
      </c>
      <c r="I37" s="92">
        <v>0</v>
      </c>
      <c r="J37" s="82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3"/>
      <c r="D39" s="94" t="s">
        <v>46</v>
      </c>
      <c r="E39" s="53"/>
      <c r="F39" s="53"/>
      <c r="G39" s="95" t="s">
        <v>47</v>
      </c>
      <c r="H39" s="96" t="s">
        <v>48</v>
      </c>
      <c r="I39" s="53"/>
      <c r="J39" s="97">
        <f>SUM(J30:J37)</f>
        <v>0</v>
      </c>
      <c r="K39" s="98"/>
      <c r="L39" s="31"/>
    </row>
    <row r="40" spans="2:12" s="1" customFormat="1" ht="14.45" customHeight="1"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31"/>
    </row>
    <row r="44" spans="2:12" s="1" customFormat="1" ht="6.95" customHeight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31"/>
    </row>
    <row r="45" spans="2:12" s="1" customFormat="1" ht="24.95" customHeight="1">
      <c r="B45" s="31"/>
      <c r="C45" s="20" t="s">
        <v>160</v>
      </c>
      <c r="L45" s="31"/>
    </row>
    <row r="46" spans="2:12" s="1" customFormat="1" ht="6.95" customHeight="1">
      <c r="B46" s="31"/>
      <c r="L46" s="31"/>
    </row>
    <row r="47" spans="2:12" s="1" customFormat="1" ht="12" customHeight="1">
      <c r="B47" s="31"/>
      <c r="C47" s="26" t="s">
        <v>16</v>
      </c>
      <c r="L47" s="31"/>
    </row>
    <row r="48" spans="2:12" s="1" customFormat="1" ht="16.5" customHeight="1">
      <c r="B48" s="31"/>
      <c r="E48" s="316" t="str">
        <f>E7</f>
        <v>Rekonstrukce školní jídelny v budově č.p. 190</v>
      </c>
      <c r="F48" s="317"/>
      <c r="G48" s="317"/>
      <c r="H48" s="317"/>
      <c r="L48" s="31"/>
    </row>
    <row r="49" spans="2:12" s="1" customFormat="1" ht="12" customHeight="1">
      <c r="B49" s="31"/>
      <c r="C49" s="26" t="s">
        <v>152</v>
      </c>
      <c r="L49" s="31"/>
    </row>
    <row r="50" spans="2:12" s="1" customFormat="1" ht="16.5" customHeight="1">
      <c r="B50" s="31"/>
      <c r="E50" s="282" t="str">
        <f>E9</f>
        <v>SO01.01b - Ostatní stavební práce</v>
      </c>
      <c r="F50" s="318"/>
      <c r="G50" s="318"/>
      <c r="H50" s="318"/>
      <c r="L50" s="31"/>
    </row>
    <row r="51" spans="2:12" s="1" customFormat="1" ht="6.95" customHeight="1">
      <c r="B51" s="31"/>
      <c r="L51" s="31"/>
    </row>
    <row r="52" spans="2:12" s="1" customFormat="1" ht="12" customHeight="1">
      <c r="B52" s="31"/>
      <c r="C52" s="26" t="s">
        <v>21</v>
      </c>
      <c r="F52" s="24" t="str">
        <f>F12</f>
        <v xml:space="preserve"> </v>
      </c>
      <c r="I52" s="26" t="s">
        <v>23</v>
      </c>
      <c r="J52" s="48" t="str">
        <f>IF(J12="","",J12)</f>
        <v>28. 3. 2022</v>
      </c>
      <c r="L52" s="31"/>
    </row>
    <row r="53" spans="2:12" s="1" customFormat="1" ht="6.95" customHeight="1">
      <c r="B53" s="31"/>
      <c r="L53" s="31"/>
    </row>
    <row r="54" spans="2:12" s="1" customFormat="1" ht="25.7" customHeight="1">
      <c r="B54" s="31"/>
      <c r="C54" s="26" t="s">
        <v>25</v>
      </c>
      <c r="F54" s="24" t="str">
        <f>E15</f>
        <v>Město Jablunkov</v>
      </c>
      <c r="I54" s="26" t="s">
        <v>30</v>
      </c>
      <c r="J54" s="29" t="str">
        <f>E21</f>
        <v>Třinecká projekce, a. s.</v>
      </c>
      <c r="L54" s="31"/>
    </row>
    <row r="55" spans="2:12" s="1" customFormat="1" ht="15.2" customHeight="1">
      <c r="B55" s="31"/>
      <c r="C55" s="26" t="s">
        <v>28</v>
      </c>
      <c r="F55" s="24" t="str">
        <f>IF(E18="","",E18)</f>
        <v>Vyplň údaj</v>
      </c>
      <c r="I55" s="26" t="s">
        <v>32</v>
      </c>
      <c r="J55" s="29" t="str">
        <f>E24</f>
        <v>Radek Kultán</v>
      </c>
      <c r="L55" s="31"/>
    </row>
    <row r="56" spans="2:12" s="1" customFormat="1" ht="10.35" customHeight="1">
      <c r="B56" s="31"/>
      <c r="L56" s="31"/>
    </row>
    <row r="57" spans="2:12" s="1" customFormat="1" ht="29.25" customHeight="1">
      <c r="B57" s="31"/>
      <c r="C57" s="99" t="s">
        <v>161</v>
      </c>
      <c r="D57" s="93"/>
      <c r="E57" s="93"/>
      <c r="F57" s="93"/>
      <c r="G57" s="93"/>
      <c r="H57" s="93"/>
      <c r="I57" s="93"/>
      <c r="J57" s="100" t="s">
        <v>162</v>
      </c>
      <c r="K57" s="93"/>
      <c r="L57" s="31"/>
    </row>
    <row r="58" spans="2:12" s="1" customFormat="1" ht="10.35" customHeight="1">
      <c r="B58" s="31"/>
      <c r="L58" s="31"/>
    </row>
    <row r="59" spans="2:47" s="1" customFormat="1" ht="22.9" customHeight="1">
      <c r="B59" s="31"/>
      <c r="C59" s="101" t="s">
        <v>68</v>
      </c>
      <c r="J59" s="62">
        <f>J97</f>
        <v>0</v>
      </c>
      <c r="L59" s="31"/>
      <c r="AU59" s="16" t="s">
        <v>163</v>
      </c>
    </row>
    <row r="60" spans="2:12" s="8" customFormat="1" ht="24.95" customHeight="1">
      <c r="B60" s="102"/>
      <c r="D60" s="103" t="s">
        <v>164</v>
      </c>
      <c r="E60" s="104"/>
      <c r="F60" s="104"/>
      <c r="G60" s="104"/>
      <c r="H60" s="104"/>
      <c r="I60" s="104"/>
      <c r="J60" s="105">
        <f>J98</f>
        <v>0</v>
      </c>
      <c r="L60" s="102"/>
    </row>
    <row r="61" spans="2:12" s="9" customFormat="1" ht="19.9" customHeight="1">
      <c r="B61" s="106"/>
      <c r="D61" s="107" t="s">
        <v>441</v>
      </c>
      <c r="E61" s="108"/>
      <c r="F61" s="108"/>
      <c r="G61" s="108"/>
      <c r="H61" s="108"/>
      <c r="I61" s="108"/>
      <c r="J61" s="109">
        <f>J99</f>
        <v>0</v>
      </c>
      <c r="L61" s="106"/>
    </row>
    <row r="62" spans="2:12" s="9" customFormat="1" ht="19.9" customHeight="1">
      <c r="B62" s="106"/>
      <c r="D62" s="107" t="s">
        <v>239</v>
      </c>
      <c r="E62" s="108"/>
      <c r="F62" s="108"/>
      <c r="G62" s="108"/>
      <c r="H62" s="108"/>
      <c r="I62" s="108"/>
      <c r="J62" s="109">
        <f>J140</f>
        <v>0</v>
      </c>
      <c r="L62" s="106"/>
    </row>
    <row r="63" spans="2:12" s="9" customFormat="1" ht="19.9" customHeight="1">
      <c r="B63" s="106"/>
      <c r="D63" s="107" t="s">
        <v>442</v>
      </c>
      <c r="E63" s="108"/>
      <c r="F63" s="108"/>
      <c r="G63" s="108"/>
      <c r="H63" s="108"/>
      <c r="I63" s="108"/>
      <c r="J63" s="109">
        <f>J171</f>
        <v>0</v>
      </c>
      <c r="L63" s="106"/>
    </row>
    <row r="64" spans="2:12" s="9" customFormat="1" ht="19.9" customHeight="1">
      <c r="B64" s="106"/>
      <c r="D64" s="107" t="s">
        <v>240</v>
      </c>
      <c r="E64" s="108"/>
      <c r="F64" s="108"/>
      <c r="G64" s="108"/>
      <c r="H64" s="108"/>
      <c r="I64" s="108"/>
      <c r="J64" s="109">
        <f>J180</f>
        <v>0</v>
      </c>
      <c r="L64" s="106"/>
    </row>
    <row r="65" spans="2:12" s="9" customFormat="1" ht="19.9" customHeight="1">
      <c r="B65" s="106"/>
      <c r="D65" s="107" t="s">
        <v>241</v>
      </c>
      <c r="E65" s="108"/>
      <c r="F65" s="108"/>
      <c r="G65" s="108"/>
      <c r="H65" s="108"/>
      <c r="I65" s="108"/>
      <c r="J65" s="109">
        <f>J202</f>
        <v>0</v>
      </c>
      <c r="L65" s="106"/>
    </row>
    <row r="66" spans="2:12" s="9" customFormat="1" ht="19.9" customHeight="1">
      <c r="B66" s="106"/>
      <c r="D66" s="107" t="s">
        <v>166</v>
      </c>
      <c r="E66" s="108"/>
      <c r="F66" s="108"/>
      <c r="G66" s="108"/>
      <c r="H66" s="108"/>
      <c r="I66" s="108"/>
      <c r="J66" s="109">
        <f>J243</f>
        <v>0</v>
      </c>
      <c r="L66" s="106"/>
    </row>
    <row r="67" spans="2:12" s="9" customFormat="1" ht="19.9" customHeight="1">
      <c r="B67" s="106"/>
      <c r="D67" s="107" t="s">
        <v>242</v>
      </c>
      <c r="E67" s="108"/>
      <c r="F67" s="108"/>
      <c r="G67" s="108"/>
      <c r="H67" s="108"/>
      <c r="I67" s="108"/>
      <c r="J67" s="109">
        <f>J261</f>
        <v>0</v>
      </c>
      <c r="L67" s="106"/>
    </row>
    <row r="68" spans="2:12" s="8" customFormat="1" ht="24.95" customHeight="1">
      <c r="B68" s="102"/>
      <c r="D68" s="103" t="s">
        <v>243</v>
      </c>
      <c r="E68" s="104"/>
      <c r="F68" s="104"/>
      <c r="G68" s="104"/>
      <c r="H68" s="104"/>
      <c r="I68" s="104"/>
      <c r="J68" s="105">
        <f>J264</f>
        <v>0</v>
      </c>
      <c r="L68" s="102"/>
    </row>
    <row r="69" spans="2:12" s="9" customFormat="1" ht="19.9" customHeight="1">
      <c r="B69" s="106"/>
      <c r="D69" s="107" t="s">
        <v>443</v>
      </c>
      <c r="E69" s="108"/>
      <c r="F69" s="108"/>
      <c r="G69" s="108"/>
      <c r="H69" s="108"/>
      <c r="I69" s="108"/>
      <c r="J69" s="109">
        <f>J265</f>
        <v>0</v>
      </c>
      <c r="L69" s="106"/>
    </row>
    <row r="70" spans="2:12" s="9" customFormat="1" ht="19.9" customHeight="1">
      <c r="B70" s="106"/>
      <c r="D70" s="107" t="s">
        <v>444</v>
      </c>
      <c r="E70" s="108"/>
      <c r="F70" s="108"/>
      <c r="G70" s="108"/>
      <c r="H70" s="108"/>
      <c r="I70" s="108"/>
      <c r="J70" s="109">
        <f>J278</f>
        <v>0</v>
      </c>
      <c r="L70" s="106"/>
    </row>
    <row r="71" spans="2:12" s="9" customFormat="1" ht="19.9" customHeight="1">
      <c r="B71" s="106"/>
      <c r="D71" s="107" t="s">
        <v>445</v>
      </c>
      <c r="E71" s="108"/>
      <c r="F71" s="108"/>
      <c r="G71" s="108"/>
      <c r="H71" s="108"/>
      <c r="I71" s="108"/>
      <c r="J71" s="109">
        <f>J280</f>
        <v>0</v>
      </c>
      <c r="L71" s="106"/>
    </row>
    <row r="72" spans="2:12" s="9" customFormat="1" ht="19.9" customHeight="1">
      <c r="B72" s="106"/>
      <c r="D72" s="107" t="s">
        <v>245</v>
      </c>
      <c r="E72" s="108"/>
      <c r="F72" s="108"/>
      <c r="G72" s="108"/>
      <c r="H72" s="108"/>
      <c r="I72" s="108"/>
      <c r="J72" s="109">
        <f>J290</f>
        <v>0</v>
      </c>
      <c r="L72" s="106"/>
    </row>
    <row r="73" spans="2:12" s="9" customFormat="1" ht="19.9" customHeight="1">
      <c r="B73" s="106"/>
      <c r="D73" s="107" t="s">
        <v>246</v>
      </c>
      <c r="E73" s="108"/>
      <c r="F73" s="108"/>
      <c r="G73" s="108"/>
      <c r="H73" s="108"/>
      <c r="I73" s="108"/>
      <c r="J73" s="109">
        <f>J325</f>
        <v>0</v>
      </c>
      <c r="L73" s="106"/>
    </row>
    <row r="74" spans="2:12" s="9" customFormat="1" ht="19.9" customHeight="1">
      <c r="B74" s="106"/>
      <c r="D74" s="107" t="s">
        <v>446</v>
      </c>
      <c r="E74" s="108"/>
      <c r="F74" s="108"/>
      <c r="G74" s="108"/>
      <c r="H74" s="108"/>
      <c r="I74" s="108"/>
      <c r="J74" s="109">
        <f>J332</f>
        <v>0</v>
      </c>
      <c r="L74" s="106"/>
    </row>
    <row r="75" spans="2:12" s="9" customFormat="1" ht="19.9" customHeight="1">
      <c r="B75" s="106"/>
      <c r="D75" s="107" t="s">
        <v>447</v>
      </c>
      <c r="E75" s="108"/>
      <c r="F75" s="108"/>
      <c r="G75" s="108"/>
      <c r="H75" s="108"/>
      <c r="I75" s="108"/>
      <c r="J75" s="109">
        <f>J336</f>
        <v>0</v>
      </c>
      <c r="L75" s="106"/>
    </row>
    <row r="76" spans="2:12" s="9" customFormat="1" ht="19.9" customHeight="1">
      <c r="B76" s="106"/>
      <c r="D76" s="107" t="s">
        <v>448</v>
      </c>
      <c r="E76" s="108"/>
      <c r="F76" s="108"/>
      <c r="G76" s="108"/>
      <c r="H76" s="108"/>
      <c r="I76" s="108"/>
      <c r="J76" s="109">
        <f>J342</f>
        <v>0</v>
      </c>
      <c r="L76" s="106"/>
    </row>
    <row r="77" spans="2:12" s="9" customFormat="1" ht="19.9" customHeight="1">
      <c r="B77" s="106"/>
      <c r="D77" s="107" t="s">
        <v>449</v>
      </c>
      <c r="E77" s="108"/>
      <c r="F77" s="108"/>
      <c r="G77" s="108"/>
      <c r="H77" s="108"/>
      <c r="I77" s="108"/>
      <c r="J77" s="109">
        <f>J354</f>
        <v>0</v>
      </c>
      <c r="L77" s="106"/>
    </row>
    <row r="78" spans="2:12" s="1" customFormat="1" ht="21.75" customHeight="1">
      <c r="B78" s="31"/>
      <c r="L78" s="31"/>
    </row>
    <row r="79" spans="2:12" s="1" customFormat="1" ht="6.95" customHeight="1"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31"/>
    </row>
    <row r="83" spans="2:12" s="1" customFormat="1" ht="6.95" customHeight="1"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31"/>
    </row>
    <row r="84" spans="2:12" s="1" customFormat="1" ht="24.95" customHeight="1">
      <c r="B84" s="31"/>
      <c r="C84" s="20" t="s">
        <v>167</v>
      </c>
      <c r="L84" s="31"/>
    </row>
    <row r="85" spans="2:12" s="1" customFormat="1" ht="6.95" customHeight="1">
      <c r="B85" s="31"/>
      <c r="L85" s="31"/>
    </row>
    <row r="86" spans="2:12" s="1" customFormat="1" ht="12" customHeight="1">
      <c r="B86" s="31"/>
      <c r="C86" s="26" t="s">
        <v>16</v>
      </c>
      <c r="L86" s="31"/>
    </row>
    <row r="87" spans="2:12" s="1" customFormat="1" ht="16.5" customHeight="1">
      <c r="B87" s="31"/>
      <c r="E87" s="316" t="str">
        <f>E7</f>
        <v>Rekonstrukce školní jídelny v budově č.p. 190</v>
      </c>
      <c r="F87" s="317"/>
      <c r="G87" s="317"/>
      <c r="H87" s="317"/>
      <c r="L87" s="31"/>
    </row>
    <row r="88" spans="2:12" s="1" customFormat="1" ht="12" customHeight="1">
      <c r="B88" s="31"/>
      <c r="C88" s="26" t="s">
        <v>152</v>
      </c>
      <c r="L88" s="31"/>
    </row>
    <row r="89" spans="2:12" s="1" customFormat="1" ht="16.5" customHeight="1">
      <c r="B89" s="31"/>
      <c r="E89" s="282" t="str">
        <f>E9</f>
        <v>SO01.01b - Ostatní stavební práce</v>
      </c>
      <c r="F89" s="318"/>
      <c r="G89" s="318"/>
      <c r="H89" s="318"/>
      <c r="L89" s="31"/>
    </row>
    <row r="90" spans="2:12" s="1" customFormat="1" ht="6.95" customHeight="1">
      <c r="B90" s="31"/>
      <c r="L90" s="31"/>
    </row>
    <row r="91" spans="2:12" s="1" customFormat="1" ht="12" customHeight="1">
      <c r="B91" s="31"/>
      <c r="C91" s="26" t="s">
        <v>21</v>
      </c>
      <c r="F91" s="24" t="str">
        <f>F12</f>
        <v xml:space="preserve"> </v>
      </c>
      <c r="I91" s="26" t="s">
        <v>23</v>
      </c>
      <c r="J91" s="48" t="str">
        <f>IF(J12="","",J12)</f>
        <v>28. 3. 2022</v>
      </c>
      <c r="L91" s="31"/>
    </row>
    <row r="92" spans="2:12" s="1" customFormat="1" ht="6.95" customHeight="1">
      <c r="B92" s="31"/>
      <c r="L92" s="31"/>
    </row>
    <row r="93" spans="2:12" s="1" customFormat="1" ht="25.7" customHeight="1">
      <c r="B93" s="31"/>
      <c r="C93" s="26" t="s">
        <v>25</v>
      </c>
      <c r="F93" s="24" t="str">
        <f>E15</f>
        <v>Město Jablunkov</v>
      </c>
      <c r="I93" s="26" t="s">
        <v>30</v>
      </c>
      <c r="J93" s="29" t="str">
        <f>E21</f>
        <v>Třinecká projekce, a. s.</v>
      </c>
      <c r="L93" s="31"/>
    </row>
    <row r="94" spans="2:12" s="1" customFormat="1" ht="15.2" customHeight="1">
      <c r="B94" s="31"/>
      <c r="C94" s="26" t="s">
        <v>28</v>
      </c>
      <c r="F94" s="24" t="str">
        <f>IF(E18="","",E18)</f>
        <v>Vyplň údaj</v>
      </c>
      <c r="I94" s="26" t="s">
        <v>32</v>
      </c>
      <c r="J94" s="29" t="str">
        <f>E24</f>
        <v>Radek Kultán</v>
      </c>
      <c r="L94" s="31"/>
    </row>
    <row r="95" spans="2:12" s="1" customFormat="1" ht="10.35" customHeight="1">
      <c r="B95" s="31"/>
      <c r="L95" s="31"/>
    </row>
    <row r="96" spans="2:20" s="10" customFormat="1" ht="29.25" customHeight="1">
      <c r="B96" s="110"/>
      <c r="C96" s="111" t="s">
        <v>168</v>
      </c>
      <c r="D96" s="112" t="s">
        <v>55</v>
      </c>
      <c r="E96" s="112" t="s">
        <v>51</v>
      </c>
      <c r="F96" s="112" t="s">
        <v>52</v>
      </c>
      <c r="G96" s="112" t="s">
        <v>169</v>
      </c>
      <c r="H96" s="112" t="s">
        <v>170</v>
      </c>
      <c r="I96" s="112" t="s">
        <v>171</v>
      </c>
      <c r="J96" s="112" t="s">
        <v>162</v>
      </c>
      <c r="K96" s="113" t="s">
        <v>172</v>
      </c>
      <c r="L96" s="110"/>
      <c r="M96" s="55" t="s">
        <v>19</v>
      </c>
      <c r="N96" s="56" t="s">
        <v>40</v>
      </c>
      <c r="O96" s="56" t="s">
        <v>173</v>
      </c>
      <c r="P96" s="56" t="s">
        <v>174</v>
      </c>
      <c r="Q96" s="56" t="s">
        <v>175</v>
      </c>
      <c r="R96" s="56" t="s">
        <v>176</v>
      </c>
      <c r="S96" s="56" t="s">
        <v>177</v>
      </c>
      <c r="T96" s="57" t="s">
        <v>178</v>
      </c>
    </row>
    <row r="97" spans="2:63" s="1" customFormat="1" ht="22.9" customHeight="1">
      <c r="B97" s="31"/>
      <c r="C97" s="60" t="s">
        <v>179</v>
      </c>
      <c r="J97" s="114">
        <f>BK97</f>
        <v>0</v>
      </c>
      <c r="L97" s="31"/>
      <c r="M97" s="58"/>
      <c r="N97" s="49"/>
      <c r="O97" s="49"/>
      <c r="P97" s="115">
        <f>P98+P264</f>
        <v>0</v>
      </c>
      <c r="Q97" s="49"/>
      <c r="R97" s="115">
        <f>R98+R264</f>
        <v>819.1353775700001</v>
      </c>
      <c r="S97" s="49"/>
      <c r="T97" s="116">
        <f>T98+T264</f>
        <v>876.4475017999999</v>
      </c>
      <c r="AT97" s="16" t="s">
        <v>69</v>
      </c>
      <c r="AU97" s="16" t="s">
        <v>163</v>
      </c>
      <c r="BK97" s="117">
        <f>BK98+BK264</f>
        <v>0</v>
      </c>
    </row>
    <row r="98" spans="2:63" s="11" customFormat="1" ht="25.9" customHeight="1">
      <c r="B98" s="118"/>
      <c r="D98" s="119" t="s">
        <v>69</v>
      </c>
      <c r="E98" s="120" t="s">
        <v>180</v>
      </c>
      <c r="F98" s="120" t="s">
        <v>181</v>
      </c>
      <c r="I98" s="121"/>
      <c r="J98" s="122">
        <f>BK98</f>
        <v>0</v>
      </c>
      <c r="L98" s="118"/>
      <c r="M98" s="123"/>
      <c r="P98" s="124">
        <f>P99+P140+P171+P180+P202+P243+P261</f>
        <v>0</v>
      </c>
      <c r="R98" s="124">
        <f>R99+R140+R171+R180+R202+R243+R261</f>
        <v>807.73066343</v>
      </c>
      <c r="T98" s="125">
        <f>T99+T140+T171+T180+T202+T243+T261</f>
        <v>862.19309</v>
      </c>
      <c r="AR98" s="119" t="s">
        <v>77</v>
      </c>
      <c r="AT98" s="126" t="s">
        <v>69</v>
      </c>
      <c r="AU98" s="126" t="s">
        <v>70</v>
      </c>
      <c r="AY98" s="119" t="s">
        <v>182</v>
      </c>
      <c r="BK98" s="127">
        <f>BK99+BK140+BK171+BK180+BK202+BK243+BK261</f>
        <v>0</v>
      </c>
    </row>
    <row r="99" spans="2:63" s="11" customFormat="1" ht="22.9" customHeight="1">
      <c r="B99" s="118"/>
      <c r="D99" s="119" t="s">
        <v>69</v>
      </c>
      <c r="E99" s="128" t="s">
        <v>79</v>
      </c>
      <c r="F99" s="128" t="s">
        <v>450</v>
      </c>
      <c r="I99" s="121"/>
      <c r="J99" s="129">
        <f>BK99</f>
        <v>0</v>
      </c>
      <c r="L99" s="118"/>
      <c r="M99" s="123"/>
      <c r="P99" s="124">
        <f>SUM(P100:P139)</f>
        <v>0</v>
      </c>
      <c r="R99" s="124">
        <f>SUM(R100:R139)</f>
        <v>769.4444946600001</v>
      </c>
      <c r="T99" s="125">
        <f>SUM(T100:T139)</f>
        <v>0</v>
      </c>
      <c r="AR99" s="119" t="s">
        <v>77</v>
      </c>
      <c r="AT99" s="126" t="s">
        <v>69</v>
      </c>
      <c r="AU99" s="126" t="s">
        <v>77</v>
      </c>
      <c r="AY99" s="119" t="s">
        <v>182</v>
      </c>
      <c r="BK99" s="127">
        <f>SUM(BK100:BK139)</f>
        <v>0</v>
      </c>
    </row>
    <row r="100" spans="2:65" s="1" customFormat="1" ht="37.9" customHeight="1">
      <c r="B100" s="31"/>
      <c r="C100" s="130" t="s">
        <v>77</v>
      </c>
      <c r="D100" s="130" t="s">
        <v>185</v>
      </c>
      <c r="E100" s="131" t="s">
        <v>451</v>
      </c>
      <c r="F100" s="132" t="s">
        <v>452</v>
      </c>
      <c r="G100" s="133" t="s">
        <v>188</v>
      </c>
      <c r="H100" s="134">
        <v>168.3</v>
      </c>
      <c r="I100" s="135"/>
      <c r="J100" s="136">
        <f>ROUND(I100*H100,2)</f>
        <v>0</v>
      </c>
      <c r="K100" s="132" t="s">
        <v>189</v>
      </c>
      <c r="L100" s="31"/>
      <c r="M100" s="137" t="s">
        <v>19</v>
      </c>
      <c r="N100" s="138" t="s">
        <v>41</v>
      </c>
      <c r="P100" s="139">
        <f>O100*H100</f>
        <v>0</v>
      </c>
      <c r="Q100" s="139">
        <v>2.16</v>
      </c>
      <c r="R100" s="139">
        <f>Q100*H100</f>
        <v>363.5280000000001</v>
      </c>
      <c r="S100" s="139">
        <v>0</v>
      </c>
      <c r="T100" s="140">
        <f>S100*H100</f>
        <v>0</v>
      </c>
      <c r="AR100" s="141" t="s">
        <v>190</v>
      </c>
      <c r="AT100" s="141" t="s">
        <v>185</v>
      </c>
      <c r="AU100" s="141" t="s">
        <v>79</v>
      </c>
      <c r="AY100" s="16" t="s">
        <v>182</v>
      </c>
      <c r="BE100" s="142">
        <f>IF(N100="základní",J100,0)</f>
        <v>0</v>
      </c>
      <c r="BF100" s="142">
        <f>IF(N100="snížená",J100,0)</f>
        <v>0</v>
      </c>
      <c r="BG100" s="142">
        <f>IF(N100="zákl. přenesená",J100,0)</f>
        <v>0</v>
      </c>
      <c r="BH100" s="142">
        <f>IF(N100="sníž. přenesená",J100,0)</f>
        <v>0</v>
      </c>
      <c r="BI100" s="142">
        <f>IF(N100="nulová",J100,0)</f>
        <v>0</v>
      </c>
      <c r="BJ100" s="16" t="s">
        <v>77</v>
      </c>
      <c r="BK100" s="142">
        <f>ROUND(I100*H100,2)</f>
        <v>0</v>
      </c>
      <c r="BL100" s="16" t="s">
        <v>190</v>
      </c>
      <c r="BM100" s="141" t="s">
        <v>453</v>
      </c>
    </row>
    <row r="101" spans="2:47" s="1" customFormat="1" ht="11.25">
      <c r="B101" s="31"/>
      <c r="D101" s="143" t="s">
        <v>192</v>
      </c>
      <c r="F101" s="144" t="s">
        <v>454</v>
      </c>
      <c r="I101" s="145"/>
      <c r="L101" s="31"/>
      <c r="M101" s="146"/>
      <c r="T101" s="52"/>
      <c r="AT101" s="16" t="s">
        <v>192</v>
      </c>
      <c r="AU101" s="16" t="s">
        <v>79</v>
      </c>
    </row>
    <row r="102" spans="2:51" s="12" customFormat="1" ht="11.25">
      <c r="B102" s="147"/>
      <c r="D102" s="148" t="s">
        <v>194</v>
      </c>
      <c r="E102" s="149" t="s">
        <v>19</v>
      </c>
      <c r="F102" s="150" t="s">
        <v>455</v>
      </c>
      <c r="H102" s="151">
        <v>168.3</v>
      </c>
      <c r="I102" s="152"/>
      <c r="L102" s="147"/>
      <c r="M102" s="153"/>
      <c r="T102" s="154"/>
      <c r="AT102" s="149" t="s">
        <v>194</v>
      </c>
      <c r="AU102" s="149" t="s">
        <v>79</v>
      </c>
      <c r="AV102" s="12" t="s">
        <v>79</v>
      </c>
      <c r="AW102" s="12" t="s">
        <v>31</v>
      </c>
      <c r="AX102" s="12" t="s">
        <v>77</v>
      </c>
      <c r="AY102" s="149" t="s">
        <v>182</v>
      </c>
    </row>
    <row r="103" spans="2:65" s="1" customFormat="1" ht="24.2" customHeight="1">
      <c r="B103" s="31"/>
      <c r="C103" s="130" t="s">
        <v>79</v>
      </c>
      <c r="D103" s="130" t="s">
        <v>185</v>
      </c>
      <c r="E103" s="131" t="s">
        <v>456</v>
      </c>
      <c r="F103" s="132" t="s">
        <v>457</v>
      </c>
      <c r="G103" s="133" t="s">
        <v>188</v>
      </c>
      <c r="H103" s="134">
        <v>1.8</v>
      </c>
      <c r="I103" s="135"/>
      <c r="J103" s="136">
        <f>ROUND(I103*H103,2)</f>
        <v>0</v>
      </c>
      <c r="K103" s="132" t="s">
        <v>189</v>
      </c>
      <c r="L103" s="31"/>
      <c r="M103" s="137" t="s">
        <v>19</v>
      </c>
      <c r="N103" s="138" t="s">
        <v>41</v>
      </c>
      <c r="P103" s="139">
        <f>O103*H103</f>
        <v>0</v>
      </c>
      <c r="Q103" s="139">
        <v>2.25634</v>
      </c>
      <c r="R103" s="139">
        <f>Q103*H103</f>
        <v>4.061412</v>
      </c>
      <c r="S103" s="139">
        <v>0</v>
      </c>
      <c r="T103" s="140">
        <f>S103*H103</f>
        <v>0</v>
      </c>
      <c r="AR103" s="141" t="s">
        <v>190</v>
      </c>
      <c r="AT103" s="141" t="s">
        <v>185</v>
      </c>
      <c r="AU103" s="141" t="s">
        <v>79</v>
      </c>
      <c r="AY103" s="16" t="s">
        <v>182</v>
      </c>
      <c r="BE103" s="142">
        <f>IF(N103="základní",J103,0)</f>
        <v>0</v>
      </c>
      <c r="BF103" s="142">
        <f>IF(N103="snížená",J103,0)</f>
        <v>0</v>
      </c>
      <c r="BG103" s="142">
        <f>IF(N103="zákl. přenesená",J103,0)</f>
        <v>0</v>
      </c>
      <c r="BH103" s="142">
        <f>IF(N103="sníž. přenesená",J103,0)</f>
        <v>0</v>
      </c>
      <c r="BI103" s="142">
        <f>IF(N103="nulová",J103,0)</f>
        <v>0</v>
      </c>
      <c r="BJ103" s="16" t="s">
        <v>77</v>
      </c>
      <c r="BK103" s="142">
        <f>ROUND(I103*H103,2)</f>
        <v>0</v>
      </c>
      <c r="BL103" s="16" t="s">
        <v>190</v>
      </c>
      <c r="BM103" s="141" t="s">
        <v>458</v>
      </c>
    </row>
    <row r="104" spans="2:47" s="1" customFormat="1" ht="11.25">
      <c r="B104" s="31"/>
      <c r="D104" s="143" t="s">
        <v>192</v>
      </c>
      <c r="F104" s="144" t="s">
        <v>459</v>
      </c>
      <c r="I104" s="145"/>
      <c r="L104" s="31"/>
      <c r="M104" s="146"/>
      <c r="T104" s="52"/>
      <c r="AT104" s="16" t="s">
        <v>192</v>
      </c>
      <c r="AU104" s="16" t="s">
        <v>79</v>
      </c>
    </row>
    <row r="105" spans="2:65" s="1" customFormat="1" ht="33" customHeight="1">
      <c r="B105" s="31"/>
      <c r="C105" s="130" t="s">
        <v>118</v>
      </c>
      <c r="D105" s="130" t="s">
        <v>185</v>
      </c>
      <c r="E105" s="131" t="s">
        <v>460</v>
      </c>
      <c r="F105" s="132" t="s">
        <v>461</v>
      </c>
      <c r="G105" s="133" t="s">
        <v>188</v>
      </c>
      <c r="H105" s="134">
        <v>153.3</v>
      </c>
      <c r="I105" s="135"/>
      <c r="J105" s="136">
        <f>ROUND(I105*H105,2)</f>
        <v>0</v>
      </c>
      <c r="K105" s="132" t="s">
        <v>189</v>
      </c>
      <c r="L105" s="31"/>
      <c r="M105" s="137" t="s">
        <v>19</v>
      </c>
      <c r="N105" s="138" t="s">
        <v>41</v>
      </c>
      <c r="P105" s="139">
        <f>O105*H105</f>
        <v>0</v>
      </c>
      <c r="Q105" s="139">
        <v>2.45329</v>
      </c>
      <c r="R105" s="139">
        <f>Q105*H105</f>
        <v>376.089357</v>
      </c>
      <c r="S105" s="139">
        <v>0</v>
      </c>
      <c r="T105" s="140">
        <f>S105*H105</f>
        <v>0</v>
      </c>
      <c r="AR105" s="141" t="s">
        <v>190</v>
      </c>
      <c r="AT105" s="141" t="s">
        <v>185</v>
      </c>
      <c r="AU105" s="141" t="s">
        <v>79</v>
      </c>
      <c r="AY105" s="16" t="s">
        <v>182</v>
      </c>
      <c r="BE105" s="142">
        <f>IF(N105="základní",J105,0)</f>
        <v>0</v>
      </c>
      <c r="BF105" s="142">
        <f>IF(N105="snížená",J105,0)</f>
        <v>0</v>
      </c>
      <c r="BG105" s="142">
        <f>IF(N105="zákl. přenesená",J105,0)</f>
        <v>0</v>
      </c>
      <c r="BH105" s="142">
        <f>IF(N105="sníž. přenesená",J105,0)</f>
        <v>0</v>
      </c>
      <c r="BI105" s="142">
        <f>IF(N105="nulová",J105,0)</f>
        <v>0</v>
      </c>
      <c r="BJ105" s="16" t="s">
        <v>77</v>
      </c>
      <c r="BK105" s="142">
        <f>ROUND(I105*H105,2)</f>
        <v>0</v>
      </c>
      <c r="BL105" s="16" t="s">
        <v>190</v>
      </c>
      <c r="BM105" s="141" t="s">
        <v>462</v>
      </c>
    </row>
    <row r="106" spans="2:47" s="1" customFormat="1" ht="11.25">
      <c r="B106" s="31"/>
      <c r="D106" s="143" t="s">
        <v>192</v>
      </c>
      <c r="F106" s="144" t="s">
        <v>463</v>
      </c>
      <c r="I106" s="145"/>
      <c r="L106" s="31"/>
      <c r="M106" s="146"/>
      <c r="T106" s="52"/>
      <c r="AT106" s="16" t="s">
        <v>192</v>
      </c>
      <c r="AU106" s="16" t="s">
        <v>79</v>
      </c>
    </row>
    <row r="107" spans="2:51" s="12" customFormat="1" ht="11.25">
      <c r="B107" s="147"/>
      <c r="D107" s="148" t="s">
        <v>194</v>
      </c>
      <c r="E107" s="149" t="s">
        <v>19</v>
      </c>
      <c r="F107" s="150" t="s">
        <v>464</v>
      </c>
      <c r="H107" s="151">
        <v>153.3</v>
      </c>
      <c r="I107" s="152"/>
      <c r="L107" s="147"/>
      <c r="M107" s="153"/>
      <c r="T107" s="154"/>
      <c r="AT107" s="149" t="s">
        <v>194</v>
      </c>
      <c r="AU107" s="149" t="s">
        <v>79</v>
      </c>
      <c r="AV107" s="12" t="s">
        <v>79</v>
      </c>
      <c r="AW107" s="12" t="s">
        <v>31</v>
      </c>
      <c r="AX107" s="12" t="s">
        <v>77</v>
      </c>
      <c r="AY107" s="149" t="s">
        <v>182</v>
      </c>
    </row>
    <row r="108" spans="2:65" s="1" customFormat="1" ht="24.2" customHeight="1">
      <c r="B108" s="31"/>
      <c r="C108" s="130" t="s">
        <v>190</v>
      </c>
      <c r="D108" s="130" t="s">
        <v>185</v>
      </c>
      <c r="E108" s="131" t="s">
        <v>465</v>
      </c>
      <c r="F108" s="132" t="s">
        <v>466</v>
      </c>
      <c r="G108" s="133" t="s">
        <v>202</v>
      </c>
      <c r="H108" s="134">
        <v>0.424</v>
      </c>
      <c r="I108" s="135"/>
      <c r="J108" s="136">
        <f>ROUND(I108*H108,2)</f>
        <v>0</v>
      </c>
      <c r="K108" s="132" t="s">
        <v>287</v>
      </c>
      <c r="L108" s="31"/>
      <c r="M108" s="137" t="s">
        <v>19</v>
      </c>
      <c r="N108" s="138" t="s">
        <v>41</v>
      </c>
      <c r="P108" s="139">
        <f>O108*H108</f>
        <v>0</v>
      </c>
      <c r="Q108" s="139">
        <v>1.06062</v>
      </c>
      <c r="R108" s="139">
        <f>Q108*H108</f>
        <v>0.4497028799999999</v>
      </c>
      <c r="S108" s="139">
        <v>0</v>
      </c>
      <c r="T108" s="140">
        <f>S108*H108</f>
        <v>0</v>
      </c>
      <c r="AR108" s="141" t="s">
        <v>190</v>
      </c>
      <c r="AT108" s="141" t="s">
        <v>185</v>
      </c>
      <c r="AU108" s="141" t="s">
        <v>79</v>
      </c>
      <c r="AY108" s="16" t="s">
        <v>182</v>
      </c>
      <c r="BE108" s="142">
        <f>IF(N108="základní",J108,0)</f>
        <v>0</v>
      </c>
      <c r="BF108" s="142">
        <f>IF(N108="snížená",J108,0)</f>
        <v>0</v>
      </c>
      <c r="BG108" s="142">
        <f>IF(N108="zákl. přenesená",J108,0)</f>
        <v>0</v>
      </c>
      <c r="BH108" s="142">
        <f>IF(N108="sníž. přenesená",J108,0)</f>
        <v>0</v>
      </c>
      <c r="BI108" s="142">
        <f>IF(N108="nulová",J108,0)</f>
        <v>0</v>
      </c>
      <c r="BJ108" s="16" t="s">
        <v>77</v>
      </c>
      <c r="BK108" s="142">
        <f>ROUND(I108*H108,2)</f>
        <v>0</v>
      </c>
      <c r="BL108" s="16" t="s">
        <v>190</v>
      </c>
      <c r="BM108" s="141" t="s">
        <v>467</v>
      </c>
    </row>
    <row r="109" spans="2:51" s="12" customFormat="1" ht="11.25">
      <c r="B109" s="147"/>
      <c r="D109" s="148" t="s">
        <v>194</v>
      </c>
      <c r="E109" s="149" t="s">
        <v>19</v>
      </c>
      <c r="F109" s="150" t="s">
        <v>468</v>
      </c>
      <c r="H109" s="151">
        <v>0.052</v>
      </c>
      <c r="I109" s="152"/>
      <c r="L109" s="147"/>
      <c r="M109" s="153"/>
      <c r="T109" s="154"/>
      <c r="AT109" s="149" t="s">
        <v>194</v>
      </c>
      <c r="AU109" s="149" t="s">
        <v>79</v>
      </c>
      <c r="AV109" s="12" t="s">
        <v>79</v>
      </c>
      <c r="AW109" s="12" t="s">
        <v>31</v>
      </c>
      <c r="AX109" s="12" t="s">
        <v>70</v>
      </c>
      <c r="AY109" s="149" t="s">
        <v>182</v>
      </c>
    </row>
    <row r="110" spans="2:51" s="12" customFormat="1" ht="11.25">
      <c r="B110" s="147"/>
      <c r="D110" s="148" t="s">
        <v>194</v>
      </c>
      <c r="E110" s="149" t="s">
        <v>19</v>
      </c>
      <c r="F110" s="150" t="s">
        <v>469</v>
      </c>
      <c r="H110" s="151">
        <v>0.022</v>
      </c>
      <c r="I110" s="152"/>
      <c r="L110" s="147"/>
      <c r="M110" s="153"/>
      <c r="T110" s="154"/>
      <c r="AT110" s="149" t="s">
        <v>194</v>
      </c>
      <c r="AU110" s="149" t="s">
        <v>79</v>
      </c>
      <c r="AV110" s="12" t="s">
        <v>79</v>
      </c>
      <c r="AW110" s="12" t="s">
        <v>31</v>
      </c>
      <c r="AX110" s="12" t="s">
        <v>70</v>
      </c>
      <c r="AY110" s="149" t="s">
        <v>182</v>
      </c>
    </row>
    <row r="111" spans="2:51" s="12" customFormat="1" ht="11.25">
      <c r="B111" s="147"/>
      <c r="D111" s="148" t="s">
        <v>194</v>
      </c>
      <c r="E111" s="149" t="s">
        <v>19</v>
      </c>
      <c r="F111" s="150" t="s">
        <v>470</v>
      </c>
      <c r="H111" s="151">
        <v>0.04</v>
      </c>
      <c r="I111" s="152"/>
      <c r="L111" s="147"/>
      <c r="M111" s="153"/>
      <c r="T111" s="154"/>
      <c r="AT111" s="149" t="s">
        <v>194</v>
      </c>
      <c r="AU111" s="149" t="s">
        <v>79</v>
      </c>
      <c r="AV111" s="12" t="s">
        <v>79</v>
      </c>
      <c r="AW111" s="12" t="s">
        <v>31</v>
      </c>
      <c r="AX111" s="12" t="s">
        <v>70</v>
      </c>
      <c r="AY111" s="149" t="s">
        <v>182</v>
      </c>
    </row>
    <row r="112" spans="2:51" s="12" customFormat="1" ht="11.25">
      <c r="B112" s="147"/>
      <c r="D112" s="148" t="s">
        <v>194</v>
      </c>
      <c r="E112" s="149" t="s">
        <v>19</v>
      </c>
      <c r="F112" s="150" t="s">
        <v>470</v>
      </c>
      <c r="H112" s="151">
        <v>0.04</v>
      </c>
      <c r="I112" s="152"/>
      <c r="L112" s="147"/>
      <c r="M112" s="153"/>
      <c r="T112" s="154"/>
      <c r="AT112" s="149" t="s">
        <v>194</v>
      </c>
      <c r="AU112" s="149" t="s">
        <v>79</v>
      </c>
      <c r="AV112" s="12" t="s">
        <v>79</v>
      </c>
      <c r="AW112" s="12" t="s">
        <v>31</v>
      </c>
      <c r="AX112" s="12" t="s">
        <v>70</v>
      </c>
      <c r="AY112" s="149" t="s">
        <v>182</v>
      </c>
    </row>
    <row r="113" spans="2:51" s="12" customFormat="1" ht="11.25">
      <c r="B113" s="147"/>
      <c r="D113" s="148" t="s">
        <v>194</v>
      </c>
      <c r="E113" s="149" t="s">
        <v>19</v>
      </c>
      <c r="F113" s="150" t="s">
        <v>471</v>
      </c>
      <c r="H113" s="151">
        <v>0.27</v>
      </c>
      <c r="I113" s="152"/>
      <c r="L113" s="147"/>
      <c r="M113" s="153"/>
      <c r="T113" s="154"/>
      <c r="AT113" s="149" t="s">
        <v>194</v>
      </c>
      <c r="AU113" s="149" t="s">
        <v>79</v>
      </c>
      <c r="AV113" s="12" t="s">
        <v>79</v>
      </c>
      <c r="AW113" s="12" t="s">
        <v>31</v>
      </c>
      <c r="AX113" s="12" t="s">
        <v>70</v>
      </c>
      <c r="AY113" s="149" t="s">
        <v>182</v>
      </c>
    </row>
    <row r="114" spans="2:51" s="13" customFormat="1" ht="11.25">
      <c r="B114" s="155"/>
      <c r="D114" s="148" t="s">
        <v>194</v>
      </c>
      <c r="E114" s="156" t="s">
        <v>19</v>
      </c>
      <c r="F114" s="157" t="s">
        <v>199</v>
      </c>
      <c r="H114" s="158">
        <v>0.424</v>
      </c>
      <c r="I114" s="159"/>
      <c r="L114" s="155"/>
      <c r="M114" s="160"/>
      <c r="T114" s="161"/>
      <c r="AT114" s="156" t="s">
        <v>194</v>
      </c>
      <c r="AU114" s="156" t="s">
        <v>79</v>
      </c>
      <c r="AV114" s="13" t="s">
        <v>190</v>
      </c>
      <c r="AW114" s="13" t="s">
        <v>31</v>
      </c>
      <c r="AX114" s="13" t="s">
        <v>77</v>
      </c>
      <c r="AY114" s="156" t="s">
        <v>182</v>
      </c>
    </row>
    <row r="115" spans="2:65" s="1" customFormat="1" ht="24.2" customHeight="1">
      <c r="B115" s="31"/>
      <c r="C115" s="130" t="s">
        <v>217</v>
      </c>
      <c r="D115" s="130" t="s">
        <v>185</v>
      </c>
      <c r="E115" s="131" t="s">
        <v>472</v>
      </c>
      <c r="F115" s="132" t="s">
        <v>473</v>
      </c>
      <c r="G115" s="133" t="s">
        <v>202</v>
      </c>
      <c r="H115" s="134">
        <v>6.95</v>
      </c>
      <c r="I115" s="135"/>
      <c r="J115" s="136">
        <f>ROUND(I115*H115,2)</f>
        <v>0</v>
      </c>
      <c r="K115" s="132" t="s">
        <v>189</v>
      </c>
      <c r="L115" s="31"/>
      <c r="M115" s="137" t="s">
        <v>19</v>
      </c>
      <c r="N115" s="138" t="s">
        <v>41</v>
      </c>
      <c r="P115" s="139">
        <f>O115*H115</f>
        <v>0</v>
      </c>
      <c r="Q115" s="139">
        <v>1.06277</v>
      </c>
      <c r="R115" s="139">
        <f>Q115*H115</f>
        <v>7.3862515</v>
      </c>
      <c r="S115" s="139">
        <v>0</v>
      </c>
      <c r="T115" s="140">
        <f>S115*H115</f>
        <v>0</v>
      </c>
      <c r="AR115" s="141" t="s">
        <v>190</v>
      </c>
      <c r="AT115" s="141" t="s">
        <v>185</v>
      </c>
      <c r="AU115" s="141" t="s">
        <v>79</v>
      </c>
      <c r="AY115" s="16" t="s">
        <v>182</v>
      </c>
      <c r="BE115" s="142">
        <f>IF(N115="základní",J115,0)</f>
        <v>0</v>
      </c>
      <c r="BF115" s="142">
        <f>IF(N115="snížená",J115,0)</f>
        <v>0</v>
      </c>
      <c r="BG115" s="142">
        <f>IF(N115="zákl. přenesená",J115,0)</f>
        <v>0</v>
      </c>
      <c r="BH115" s="142">
        <f>IF(N115="sníž. přenesená",J115,0)</f>
        <v>0</v>
      </c>
      <c r="BI115" s="142">
        <f>IF(N115="nulová",J115,0)</f>
        <v>0</v>
      </c>
      <c r="BJ115" s="16" t="s">
        <v>77</v>
      </c>
      <c r="BK115" s="142">
        <f>ROUND(I115*H115,2)</f>
        <v>0</v>
      </c>
      <c r="BL115" s="16" t="s">
        <v>190</v>
      </c>
      <c r="BM115" s="141" t="s">
        <v>474</v>
      </c>
    </row>
    <row r="116" spans="2:47" s="1" customFormat="1" ht="11.25">
      <c r="B116" s="31"/>
      <c r="D116" s="143" t="s">
        <v>192</v>
      </c>
      <c r="F116" s="144" t="s">
        <v>475</v>
      </c>
      <c r="I116" s="145"/>
      <c r="L116" s="31"/>
      <c r="M116" s="146"/>
      <c r="T116" s="52"/>
      <c r="AT116" s="16" t="s">
        <v>192</v>
      </c>
      <c r="AU116" s="16" t="s">
        <v>79</v>
      </c>
    </row>
    <row r="117" spans="2:65" s="1" customFormat="1" ht="33" customHeight="1">
      <c r="B117" s="31"/>
      <c r="C117" s="130" t="s">
        <v>222</v>
      </c>
      <c r="D117" s="130" t="s">
        <v>185</v>
      </c>
      <c r="E117" s="131" t="s">
        <v>476</v>
      </c>
      <c r="F117" s="132" t="s">
        <v>477</v>
      </c>
      <c r="G117" s="133" t="s">
        <v>188</v>
      </c>
      <c r="H117" s="134">
        <v>7.192</v>
      </c>
      <c r="I117" s="135"/>
      <c r="J117" s="136">
        <f>ROUND(I117*H117,2)</f>
        <v>0</v>
      </c>
      <c r="K117" s="132" t="s">
        <v>189</v>
      </c>
      <c r="L117" s="31"/>
      <c r="M117" s="137" t="s">
        <v>19</v>
      </c>
      <c r="N117" s="138" t="s">
        <v>41</v>
      </c>
      <c r="P117" s="139">
        <f>O117*H117</f>
        <v>0</v>
      </c>
      <c r="Q117" s="139">
        <v>2.45329</v>
      </c>
      <c r="R117" s="139">
        <f>Q117*H117</f>
        <v>17.64406168</v>
      </c>
      <c r="S117" s="139">
        <v>0</v>
      </c>
      <c r="T117" s="140">
        <f>S117*H117</f>
        <v>0</v>
      </c>
      <c r="AR117" s="141" t="s">
        <v>190</v>
      </c>
      <c r="AT117" s="141" t="s">
        <v>185</v>
      </c>
      <c r="AU117" s="141" t="s">
        <v>79</v>
      </c>
      <c r="AY117" s="16" t="s">
        <v>182</v>
      </c>
      <c r="BE117" s="142">
        <f>IF(N117="základní",J117,0)</f>
        <v>0</v>
      </c>
      <c r="BF117" s="142">
        <f>IF(N117="snížená",J117,0)</f>
        <v>0</v>
      </c>
      <c r="BG117" s="142">
        <f>IF(N117="zákl. přenesená",J117,0)</f>
        <v>0</v>
      </c>
      <c r="BH117" s="142">
        <f>IF(N117="sníž. přenesená",J117,0)</f>
        <v>0</v>
      </c>
      <c r="BI117" s="142">
        <f>IF(N117="nulová",J117,0)</f>
        <v>0</v>
      </c>
      <c r="BJ117" s="16" t="s">
        <v>77</v>
      </c>
      <c r="BK117" s="142">
        <f>ROUND(I117*H117,2)</f>
        <v>0</v>
      </c>
      <c r="BL117" s="16" t="s">
        <v>190</v>
      </c>
      <c r="BM117" s="141" t="s">
        <v>478</v>
      </c>
    </row>
    <row r="118" spans="2:47" s="1" customFormat="1" ht="11.25">
      <c r="B118" s="31"/>
      <c r="D118" s="143" t="s">
        <v>192</v>
      </c>
      <c r="F118" s="144" t="s">
        <v>479</v>
      </c>
      <c r="I118" s="145"/>
      <c r="L118" s="31"/>
      <c r="M118" s="146"/>
      <c r="T118" s="52"/>
      <c r="AT118" s="16" t="s">
        <v>192</v>
      </c>
      <c r="AU118" s="16" t="s">
        <v>79</v>
      </c>
    </row>
    <row r="119" spans="2:51" s="12" customFormat="1" ht="11.25">
      <c r="B119" s="147"/>
      <c r="D119" s="148" t="s">
        <v>194</v>
      </c>
      <c r="E119" s="149" t="s">
        <v>19</v>
      </c>
      <c r="F119" s="150" t="s">
        <v>480</v>
      </c>
      <c r="H119" s="151">
        <v>0.576</v>
      </c>
      <c r="I119" s="152"/>
      <c r="L119" s="147"/>
      <c r="M119" s="153"/>
      <c r="T119" s="154"/>
      <c r="AT119" s="149" t="s">
        <v>194</v>
      </c>
      <c r="AU119" s="149" t="s">
        <v>79</v>
      </c>
      <c r="AV119" s="12" t="s">
        <v>79</v>
      </c>
      <c r="AW119" s="12" t="s">
        <v>31</v>
      </c>
      <c r="AX119" s="12" t="s">
        <v>70</v>
      </c>
      <c r="AY119" s="149" t="s">
        <v>182</v>
      </c>
    </row>
    <row r="120" spans="2:51" s="12" customFormat="1" ht="11.25">
      <c r="B120" s="147"/>
      <c r="D120" s="148" t="s">
        <v>194</v>
      </c>
      <c r="E120" s="149" t="s">
        <v>19</v>
      </c>
      <c r="F120" s="150" t="s">
        <v>481</v>
      </c>
      <c r="H120" s="151">
        <v>1.043</v>
      </c>
      <c r="I120" s="152"/>
      <c r="L120" s="147"/>
      <c r="M120" s="153"/>
      <c r="T120" s="154"/>
      <c r="AT120" s="149" t="s">
        <v>194</v>
      </c>
      <c r="AU120" s="149" t="s">
        <v>79</v>
      </c>
      <c r="AV120" s="12" t="s">
        <v>79</v>
      </c>
      <c r="AW120" s="12" t="s">
        <v>31</v>
      </c>
      <c r="AX120" s="12" t="s">
        <v>70</v>
      </c>
      <c r="AY120" s="149" t="s">
        <v>182</v>
      </c>
    </row>
    <row r="121" spans="2:51" s="12" customFormat="1" ht="11.25">
      <c r="B121" s="147"/>
      <c r="D121" s="148" t="s">
        <v>194</v>
      </c>
      <c r="E121" s="149" t="s">
        <v>19</v>
      </c>
      <c r="F121" s="150" t="s">
        <v>482</v>
      </c>
      <c r="H121" s="151">
        <v>0.419</v>
      </c>
      <c r="I121" s="152"/>
      <c r="L121" s="147"/>
      <c r="M121" s="153"/>
      <c r="T121" s="154"/>
      <c r="AT121" s="149" t="s">
        <v>194</v>
      </c>
      <c r="AU121" s="149" t="s">
        <v>79</v>
      </c>
      <c r="AV121" s="12" t="s">
        <v>79</v>
      </c>
      <c r="AW121" s="12" t="s">
        <v>31</v>
      </c>
      <c r="AX121" s="12" t="s">
        <v>70</v>
      </c>
      <c r="AY121" s="149" t="s">
        <v>182</v>
      </c>
    </row>
    <row r="122" spans="2:51" s="12" customFormat="1" ht="11.25">
      <c r="B122" s="147"/>
      <c r="D122" s="148" t="s">
        <v>194</v>
      </c>
      <c r="E122" s="149" t="s">
        <v>19</v>
      </c>
      <c r="F122" s="150" t="s">
        <v>483</v>
      </c>
      <c r="H122" s="151">
        <v>0.755</v>
      </c>
      <c r="I122" s="152"/>
      <c r="L122" s="147"/>
      <c r="M122" s="153"/>
      <c r="T122" s="154"/>
      <c r="AT122" s="149" t="s">
        <v>194</v>
      </c>
      <c r="AU122" s="149" t="s">
        <v>79</v>
      </c>
      <c r="AV122" s="12" t="s">
        <v>79</v>
      </c>
      <c r="AW122" s="12" t="s">
        <v>31</v>
      </c>
      <c r="AX122" s="12" t="s">
        <v>70</v>
      </c>
      <c r="AY122" s="149" t="s">
        <v>182</v>
      </c>
    </row>
    <row r="123" spans="2:51" s="12" customFormat="1" ht="11.25">
      <c r="B123" s="147"/>
      <c r="D123" s="148" t="s">
        <v>194</v>
      </c>
      <c r="E123" s="149" t="s">
        <v>19</v>
      </c>
      <c r="F123" s="150" t="s">
        <v>484</v>
      </c>
      <c r="H123" s="151">
        <v>0.639</v>
      </c>
      <c r="I123" s="152"/>
      <c r="L123" s="147"/>
      <c r="M123" s="153"/>
      <c r="T123" s="154"/>
      <c r="AT123" s="149" t="s">
        <v>194</v>
      </c>
      <c r="AU123" s="149" t="s">
        <v>79</v>
      </c>
      <c r="AV123" s="12" t="s">
        <v>79</v>
      </c>
      <c r="AW123" s="12" t="s">
        <v>31</v>
      </c>
      <c r="AX123" s="12" t="s">
        <v>70</v>
      </c>
      <c r="AY123" s="149" t="s">
        <v>182</v>
      </c>
    </row>
    <row r="124" spans="2:51" s="12" customFormat="1" ht="11.25">
      <c r="B124" s="147"/>
      <c r="D124" s="148" t="s">
        <v>194</v>
      </c>
      <c r="E124" s="149" t="s">
        <v>19</v>
      </c>
      <c r="F124" s="150" t="s">
        <v>485</v>
      </c>
      <c r="H124" s="151">
        <v>0.383</v>
      </c>
      <c r="I124" s="152"/>
      <c r="L124" s="147"/>
      <c r="M124" s="153"/>
      <c r="T124" s="154"/>
      <c r="AT124" s="149" t="s">
        <v>194</v>
      </c>
      <c r="AU124" s="149" t="s">
        <v>79</v>
      </c>
      <c r="AV124" s="12" t="s">
        <v>79</v>
      </c>
      <c r="AW124" s="12" t="s">
        <v>31</v>
      </c>
      <c r="AX124" s="12" t="s">
        <v>70</v>
      </c>
      <c r="AY124" s="149" t="s">
        <v>182</v>
      </c>
    </row>
    <row r="125" spans="2:51" s="12" customFormat="1" ht="11.25">
      <c r="B125" s="147"/>
      <c r="D125" s="148" t="s">
        <v>194</v>
      </c>
      <c r="E125" s="149" t="s">
        <v>19</v>
      </c>
      <c r="F125" s="150" t="s">
        <v>486</v>
      </c>
      <c r="H125" s="151">
        <v>0.081</v>
      </c>
      <c r="I125" s="152"/>
      <c r="L125" s="147"/>
      <c r="M125" s="153"/>
      <c r="T125" s="154"/>
      <c r="AT125" s="149" t="s">
        <v>194</v>
      </c>
      <c r="AU125" s="149" t="s">
        <v>79</v>
      </c>
      <c r="AV125" s="12" t="s">
        <v>79</v>
      </c>
      <c r="AW125" s="12" t="s">
        <v>31</v>
      </c>
      <c r="AX125" s="12" t="s">
        <v>70</v>
      </c>
      <c r="AY125" s="149" t="s">
        <v>182</v>
      </c>
    </row>
    <row r="126" spans="2:51" s="12" customFormat="1" ht="11.25">
      <c r="B126" s="147"/>
      <c r="D126" s="148" t="s">
        <v>194</v>
      </c>
      <c r="E126" s="149" t="s">
        <v>19</v>
      </c>
      <c r="F126" s="150" t="s">
        <v>487</v>
      </c>
      <c r="H126" s="151">
        <v>0.288</v>
      </c>
      <c r="I126" s="152"/>
      <c r="L126" s="147"/>
      <c r="M126" s="153"/>
      <c r="T126" s="154"/>
      <c r="AT126" s="149" t="s">
        <v>194</v>
      </c>
      <c r="AU126" s="149" t="s">
        <v>79</v>
      </c>
      <c r="AV126" s="12" t="s">
        <v>79</v>
      </c>
      <c r="AW126" s="12" t="s">
        <v>31</v>
      </c>
      <c r="AX126" s="12" t="s">
        <v>70</v>
      </c>
      <c r="AY126" s="149" t="s">
        <v>182</v>
      </c>
    </row>
    <row r="127" spans="2:51" s="12" customFormat="1" ht="11.25">
      <c r="B127" s="147"/>
      <c r="D127" s="148" t="s">
        <v>194</v>
      </c>
      <c r="E127" s="149" t="s">
        <v>19</v>
      </c>
      <c r="F127" s="150" t="s">
        <v>488</v>
      </c>
      <c r="H127" s="151">
        <v>0.144</v>
      </c>
      <c r="I127" s="152"/>
      <c r="L127" s="147"/>
      <c r="M127" s="153"/>
      <c r="T127" s="154"/>
      <c r="AT127" s="149" t="s">
        <v>194</v>
      </c>
      <c r="AU127" s="149" t="s">
        <v>79</v>
      </c>
      <c r="AV127" s="12" t="s">
        <v>79</v>
      </c>
      <c r="AW127" s="12" t="s">
        <v>31</v>
      </c>
      <c r="AX127" s="12" t="s">
        <v>70</v>
      </c>
      <c r="AY127" s="149" t="s">
        <v>182</v>
      </c>
    </row>
    <row r="128" spans="2:51" s="12" customFormat="1" ht="11.25">
      <c r="B128" s="147"/>
      <c r="D128" s="148" t="s">
        <v>194</v>
      </c>
      <c r="E128" s="149" t="s">
        <v>19</v>
      </c>
      <c r="F128" s="150" t="s">
        <v>488</v>
      </c>
      <c r="H128" s="151">
        <v>0.144</v>
      </c>
      <c r="I128" s="152"/>
      <c r="L128" s="147"/>
      <c r="M128" s="153"/>
      <c r="T128" s="154"/>
      <c r="AT128" s="149" t="s">
        <v>194</v>
      </c>
      <c r="AU128" s="149" t="s">
        <v>79</v>
      </c>
      <c r="AV128" s="12" t="s">
        <v>79</v>
      </c>
      <c r="AW128" s="12" t="s">
        <v>31</v>
      </c>
      <c r="AX128" s="12" t="s">
        <v>70</v>
      </c>
      <c r="AY128" s="149" t="s">
        <v>182</v>
      </c>
    </row>
    <row r="129" spans="2:51" s="12" customFormat="1" ht="11.25">
      <c r="B129" s="147"/>
      <c r="D129" s="148" t="s">
        <v>194</v>
      </c>
      <c r="E129" s="149" t="s">
        <v>19</v>
      </c>
      <c r="F129" s="150" t="s">
        <v>489</v>
      </c>
      <c r="H129" s="151">
        <v>2.72</v>
      </c>
      <c r="I129" s="152"/>
      <c r="L129" s="147"/>
      <c r="M129" s="153"/>
      <c r="T129" s="154"/>
      <c r="AT129" s="149" t="s">
        <v>194</v>
      </c>
      <c r="AU129" s="149" t="s">
        <v>79</v>
      </c>
      <c r="AV129" s="12" t="s">
        <v>79</v>
      </c>
      <c r="AW129" s="12" t="s">
        <v>31</v>
      </c>
      <c r="AX129" s="12" t="s">
        <v>70</v>
      </c>
      <c r="AY129" s="149" t="s">
        <v>182</v>
      </c>
    </row>
    <row r="130" spans="2:51" s="13" customFormat="1" ht="11.25">
      <c r="B130" s="155"/>
      <c r="D130" s="148" t="s">
        <v>194</v>
      </c>
      <c r="E130" s="156" t="s">
        <v>19</v>
      </c>
      <c r="F130" s="157" t="s">
        <v>199</v>
      </c>
      <c r="H130" s="158">
        <v>7.192</v>
      </c>
      <c r="I130" s="159"/>
      <c r="L130" s="155"/>
      <c r="M130" s="160"/>
      <c r="T130" s="161"/>
      <c r="AT130" s="156" t="s">
        <v>194</v>
      </c>
      <c r="AU130" s="156" t="s">
        <v>79</v>
      </c>
      <c r="AV130" s="13" t="s">
        <v>190</v>
      </c>
      <c r="AW130" s="13" t="s">
        <v>31</v>
      </c>
      <c r="AX130" s="13" t="s">
        <v>77</v>
      </c>
      <c r="AY130" s="156" t="s">
        <v>182</v>
      </c>
    </row>
    <row r="131" spans="2:65" s="1" customFormat="1" ht="16.5" customHeight="1">
      <c r="B131" s="31"/>
      <c r="C131" s="130" t="s">
        <v>228</v>
      </c>
      <c r="D131" s="130" t="s">
        <v>185</v>
      </c>
      <c r="E131" s="131" t="s">
        <v>490</v>
      </c>
      <c r="F131" s="132" t="s">
        <v>491</v>
      </c>
      <c r="G131" s="133" t="s">
        <v>207</v>
      </c>
      <c r="H131" s="134">
        <v>88.64</v>
      </c>
      <c r="I131" s="135"/>
      <c r="J131" s="136">
        <f>ROUND(I131*H131,2)</f>
        <v>0</v>
      </c>
      <c r="K131" s="132" t="s">
        <v>189</v>
      </c>
      <c r="L131" s="31"/>
      <c r="M131" s="137" t="s">
        <v>19</v>
      </c>
      <c r="N131" s="138" t="s">
        <v>41</v>
      </c>
      <c r="P131" s="139">
        <f>O131*H131</f>
        <v>0</v>
      </c>
      <c r="Q131" s="139">
        <v>0.00269</v>
      </c>
      <c r="R131" s="139">
        <f>Q131*H131</f>
        <v>0.2384416</v>
      </c>
      <c r="S131" s="139">
        <v>0</v>
      </c>
      <c r="T131" s="140">
        <f>S131*H131</f>
        <v>0</v>
      </c>
      <c r="AR131" s="141" t="s">
        <v>190</v>
      </c>
      <c r="AT131" s="141" t="s">
        <v>185</v>
      </c>
      <c r="AU131" s="141" t="s">
        <v>79</v>
      </c>
      <c r="AY131" s="16" t="s">
        <v>182</v>
      </c>
      <c r="BE131" s="142">
        <f>IF(N131="základní",J131,0)</f>
        <v>0</v>
      </c>
      <c r="BF131" s="142">
        <f>IF(N131="snížená",J131,0)</f>
        <v>0</v>
      </c>
      <c r="BG131" s="142">
        <f>IF(N131="zákl. přenesená",J131,0)</f>
        <v>0</v>
      </c>
      <c r="BH131" s="142">
        <f>IF(N131="sníž. přenesená",J131,0)</f>
        <v>0</v>
      </c>
      <c r="BI131" s="142">
        <f>IF(N131="nulová",J131,0)</f>
        <v>0</v>
      </c>
      <c r="BJ131" s="16" t="s">
        <v>77</v>
      </c>
      <c r="BK131" s="142">
        <f>ROUND(I131*H131,2)</f>
        <v>0</v>
      </c>
      <c r="BL131" s="16" t="s">
        <v>190</v>
      </c>
      <c r="BM131" s="141" t="s">
        <v>492</v>
      </c>
    </row>
    <row r="132" spans="2:47" s="1" customFormat="1" ht="11.25">
      <c r="B132" s="31"/>
      <c r="D132" s="143" t="s">
        <v>192</v>
      </c>
      <c r="F132" s="144" t="s">
        <v>493</v>
      </c>
      <c r="I132" s="145"/>
      <c r="L132" s="31"/>
      <c r="M132" s="146"/>
      <c r="T132" s="52"/>
      <c r="AT132" s="16" t="s">
        <v>192</v>
      </c>
      <c r="AU132" s="16" t="s">
        <v>79</v>
      </c>
    </row>
    <row r="133" spans="2:51" s="12" customFormat="1" ht="11.25">
      <c r="B133" s="147"/>
      <c r="D133" s="148" t="s">
        <v>194</v>
      </c>
      <c r="E133" s="149" t="s">
        <v>19</v>
      </c>
      <c r="F133" s="150" t="s">
        <v>494</v>
      </c>
      <c r="H133" s="151">
        <v>5.76</v>
      </c>
      <c r="I133" s="152"/>
      <c r="L133" s="147"/>
      <c r="M133" s="153"/>
      <c r="T133" s="154"/>
      <c r="AT133" s="149" t="s">
        <v>194</v>
      </c>
      <c r="AU133" s="149" t="s">
        <v>79</v>
      </c>
      <c r="AV133" s="12" t="s">
        <v>79</v>
      </c>
      <c r="AW133" s="12" t="s">
        <v>31</v>
      </c>
      <c r="AX133" s="12" t="s">
        <v>70</v>
      </c>
      <c r="AY133" s="149" t="s">
        <v>182</v>
      </c>
    </row>
    <row r="134" spans="2:51" s="12" customFormat="1" ht="11.25">
      <c r="B134" s="147"/>
      <c r="D134" s="148" t="s">
        <v>194</v>
      </c>
      <c r="E134" s="149" t="s">
        <v>19</v>
      </c>
      <c r="F134" s="150" t="s">
        <v>495</v>
      </c>
      <c r="H134" s="151">
        <v>27.88</v>
      </c>
      <c r="I134" s="152"/>
      <c r="L134" s="147"/>
      <c r="M134" s="153"/>
      <c r="T134" s="154"/>
      <c r="AT134" s="149" t="s">
        <v>194</v>
      </c>
      <c r="AU134" s="149" t="s">
        <v>79</v>
      </c>
      <c r="AV134" s="12" t="s">
        <v>79</v>
      </c>
      <c r="AW134" s="12" t="s">
        <v>31</v>
      </c>
      <c r="AX134" s="12" t="s">
        <v>70</v>
      </c>
      <c r="AY134" s="149" t="s">
        <v>182</v>
      </c>
    </row>
    <row r="135" spans="2:51" s="12" customFormat="1" ht="11.25">
      <c r="B135" s="147"/>
      <c r="D135" s="148" t="s">
        <v>194</v>
      </c>
      <c r="E135" s="149" t="s">
        <v>19</v>
      </c>
      <c r="F135" s="150" t="s">
        <v>496</v>
      </c>
      <c r="H135" s="151">
        <v>55</v>
      </c>
      <c r="I135" s="152"/>
      <c r="L135" s="147"/>
      <c r="M135" s="153"/>
      <c r="T135" s="154"/>
      <c r="AT135" s="149" t="s">
        <v>194</v>
      </c>
      <c r="AU135" s="149" t="s">
        <v>79</v>
      </c>
      <c r="AV135" s="12" t="s">
        <v>79</v>
      </c>
      <c r="AW135" s="12" t="s">
        <v>31</v>
      </c>
      <c r="AX135" s="12" t="s">
        <v>70</v>
      </c>
      <c r="AY135" s="149" t="s">
        <v>182</v>
      </c>
    </row>
    <row r="136" spans="2:51" s="13" customFormat="1" ht="11.25">
      <c r="B136" s="155"/>
      <c r="D136" s="148" t="s">
        <v>194</v>
      </c>
      <c r="E136" s="156" t="s">
        <v>19</v>
      </c>
      <c r="F136" s="157" t="s">
        <v>199</v>
      </c>
      <c r="H136" s="158">
        <v>88.64</v>
      </c>
      <c r="I136" s="159"/>
      <c r="L136" s="155"/>
      <c r="M136" s="160"/>
      <c r="T136" s="161"/>
      <c r="AT136" s="156" t="s">
        <v>194</v>
      </c>
      <c r="AU136" s="156" t="s">
        <v>79</v>
      </c>
      <c r="AV136" s="13" t="s">
        <v>190</v>
      </c>
      <c r="AW136" s="13" t="s">
        <v>31</v>
      </c>
      <c r="AX136" s="13" t="s">
        <v>77</v>
      </c>
      <c r="AY136" s="156" t="s">
        <v>182</v>
      </c>
    </row>
    <row r="137" spans="2:65" s="1" customFormat="1" ht="16.5" customHeight="1">
      <c r="B137" s="31"/>
      <c r="C137" s="130" t="s">
        <v>233</v>
      </c>
      <c r="D137" s="130" t="s">
        <v>185</v>
      </c>
      <c r="E137" s="131" t="s">
        <v>497</v>
      </c>
      <c r="F137" s="132" t="s">
        <v>498</v>
      </c>
      <c r="G137" s="133" t="s">
        <v>207</v>
      </c>
      <c r="H137" s="134">
        <v>88.64</v>
      </c>
      <c r="I137" s="135"/>
      <c r="J137" s="136">
        <f>ROUND(I137*H137,2)</f>
        <v>0</v>
      </c>
      <c r="K137" s="132" t="s">
        <v>189</v>
      </c>
      <c r="L137" s="31"/>
      <c r="M137" s="137" t="s">
        <v>19</v>
      </c>
      <c r="N137" s="138" t="s">
        <v>41</v>
      </c>
      <c r="P137" s="139">
        <f>O137*H137</f>
        <v>0</v>
      </c>
      <c r="Q137" s="139">
        <v>0</v>
      </c>
      <c r="R137" s="139">
        <f>Q137*H137</f>
        <v>0</v>
      </c>
      <c r="S137" s="139">
        <v>0</v>
      </c>
      <c r="T137" s="140">
        <f>S137*H137</f>
        <v>0</v>
      </c>
      <c r="AR137" s="141" t="s">
        <v>190</v>
      </c>
      <c r="AT137" s="141" t="s">
        <v>185</v>
      </c>
      <c r="AU137" s="141" t="s">
        <v>79</v>
      </c>
      <c r="AY137" s="16" t="s">
        <v>182</v>
      </c>
      <c r="BE137" s="142">
        <f>IF(N137="základní",J137,0)</f>
        <v>0</v>
      </c>
      <c r="BF137" s="142">
        <f>IF(N137="snížená",J137,0)</f>
        <v>0</v>
      </c>
      <c r="BG137" s="142">
        <f>IF(N137="zákl. přenesená",J137,0)</f>
        <v>0</v>
      </c>
      <c r="BH137" s="142">
        <f>IF(N137="sníž. přenesená",J137,0)</f>
        <v>0</v>
      </c>
      <c r="BI137" s="142">
        <f>IF(N137="nulová",J137,0)</f>
        <v>0</v>
      </c>
      <c r="BJ137" s="16" t="s">
        <v>77</v>
      </c>
      <c r="BK137" s="142">
        <f>ROUND(I137*H137,2)</f>
        <v>0</v>
      </c>
      <c r="BL137" s="16" t="s">
        <v>190</v>
      </c>
      <c r="BM137" s="141" t="s">
        <v>499</v>
      </c>
    </row>
    <row r="138" spans="2:47" s="1" customFormat="1" ht="11.25">
      <c r="B138" s="31"/>
      <c r="D138" s="143" t="s">
        <v>192</v>
      </c>
      <c r="F138" s="144" t="s">
        <v>500</v>
      </c>
      <c r="I138" s="145"/>
      <c r="L138" s="31"/>
      <c r="M138" s="146"/>
      <c r="T138" s="52"/>
      <c r="AT138" s="16" t="s">
        <v>192</v>
      </c>
      <c r="AU138" s="16" t="s">
        <v>79</v>
      </c>
    </row>
    <row r="139" spans="2:65" s="1" customFormat="1" ht="33" customHeight="1">
      <c r="B139" s="31"/>
      <c r="C139" s="130" t="s">
        <v>183</v>
      </c>
      <c r="D139" s="130" t="s">
        <v>185</v>
      </c>
      <c r="E139" s="131" t="s">
        <v>501</v>
      </c>
      <c r="F139" s="132" t="s">
        <v>502</v>
      </c>
      <c r="G139" s="133" t="s">
        <v>188</v>
      </c>
      <c r="H139" s="134">
        <v>1.872</v>
      </c>
      <c r="I139" s="135"/>
      <c r="J139" s="136">
        <f>ROUND(I139*H139,2)</f>
        <v>0</v>
      </c>
      <c r="K139" s="132" t="s">
        <v>287</v>
      </c>
      <c r="L139" s="31"/>
      <c r="M139" s="137" t="s">
        <v>19</v>
      </c>
      <c r="N139" s="138" t="s">
        <v>41</v>
      </c>
      <c r="P139" s="139">
        <f>O139*H139</f>
        <v>0</v>
      </c>
      <c r="Q139" s="139">
        <v>0.02525</v>
      </c>
      <c r="R139" s="139">
        <f>Q139*H139</f>
        <v>0.047268000000000004</v>
      </c>
      <c r="S139" s="139">
        <v>0</v>
      </c>
      <c r="T139" s="140">
        <f>S139*H139</f>
        <v>0</v>
      </c>
      <c r="AR139" s="141" t="s">
        <v>190</v>
      </c>
      <c r="AT139" s="141" t="s">
        <v>185</v>
      </c>
      <c r="AU139" s="141" t="s">
        <v>79</v>
      </c>
      <c r="AY139" s="16" t="s">
        <v>182</v>
      </c>
      <c r="BE139" s="142">
        <f>IF(N139="základní",J139,0)</f>
        <v>0</v>
      </c>
      <c r="BF139" s="142">
        <f>IF(N139="snížená",J139,0)</f>
        <v>0</v>
      </c>
      <c r="BG139" s="142">
        <f>IF(N139="zákl. přenesená",J139,0)</f>
        <v>0</v>
      </c>
      <c r="BH139" s="142">
        <f>IF(N139="sníž. přenesená",J139,0)</f>
        <v>0</v>
      </c>
      <c r="BI139" s="142">
        <f>IF(N139="nulová",J139,0)</f>
        <v>0</v>
      </c>
      <c r="BJ139" s="16" t="s">
        <v>77</v>
      </c>
      <c r="BK139" s="142">
        <f>ROUND(I139*H139,2)</f>
        <v>0</v>
      </c>
      <c r="BL139" s="16" t="s">
        <v>190</v>
      </c>
      <c r="BM139" s="141" t="s">
        <v>503</v>
      </c>
    </row>
    <row r="140" spans="2:63" s="11" customFormat="1" ht="22.9" customHeight="1">
      <c r="B140" s="118"/>
      <c r="D140" s="119" t="s">
        <v>69</v>
      </c>
      <c r="E140" s="128" t="s">
        <v>118</v>
      </c>
      <c r="F140" s="128" t="s">
        <v>247</v>
      </c>
      <c r="I140" s="121"/>
      <c r="J140" s="129">
        <f>BK140</f>
        <v>0</v>
      </c>
      <c r="L140" s="118"/>
      <c r="M140" s="123"/>
      <c r="P140" s="124">
        <f>SUM(P141:P170)</f>
        <v>0</v>
      </c>
      <c r="R140" s="124">
        <f>SUM(R141:R170)</f>
        <v>17.41510821</v>
      </c>
      <c r="T140" s="125">
        <f>SUM(T141:T170)</f>
        <v>0</v>
      </c>
      <c r="AR140" s="119" t="s">
        <v>77</v>
      </c>
      <c r="AT140" s="126" t="s">
        <v>69</v>
      </c>
      <c r="AU140" s="126" t="s">
        <v>77</v>
      </c>
      <c r="AY140" s="119" t="s">
        <v>182</v>
      </c>
      <c r="BK140" s="127">
        <f>SUM(BK141:BK170)</f>
        <v>0</v>
      </c>
    </row>
    <row r="141" spans="2:65" s="1" customFormat="1" ht="21.75" customHeight="1">
      <c r="B141" s="31"/>
      <c r="C141" s="130" t="s">
        <v>306</v>
      </c>
      <c r="D141" s="130" t="s">
        <v>185</v>
      </c>
      <c r="E141" s="131" t="s">
        <v>504</v>
      </c>
      <c r="F141" s="132" t="s">
        <v>505</v>
      </c>
      <c r="G141" s="133" t="s">
        <v>286</v>
      </c>
      <c r="H141" s="134">
        <v>8</v>
      </c>
      <c r="I141" s="135"/>
      <c r="J141" s="136">
        <f>ROUND(I141*H141,2)</f>
        <v>0</v>
      </c>
      <c r="K141" s="132" t="s">
        <v>189</v>
      </c>
      <c r="L141" s="31"/>
      <c r="M141" s="137" t="s">
        <v>19</v>
      </c>
      <c r="N141" s="138" t="s">
        <v>41</v>
      </c>
      <c r="P141" s="139">
        <f>O141*H141</f>
        <v>0</v>
      </c>
      <c r="Q141" s="139">
        <v>0.00688</v>
      </c>
      <c r="R141" s="139">
        <f>Q141*H141</f>
        <v>0.05504</v>
      </c>
      <c r="S141" s="139">
        <v>0</v>
      </c>
      <c r="T141" s="140">
        <f>S141*H141</f>
        <v>0</v>
      </c>
      <c r="AR141" s="141" t="s">
        <v>190</v>
      </c>
      <c r="AT141" s="141" t="s">
        <v>185</v>
      </c>
      <c r="AU141" s="141" t="s">
        <v>79</v>
      </c>
      <c r="AY141" s="16" t="s">
        <v>182</v>
      </c>
      <c r="BE141" s="142">
        <f>IF(N141="základní",J141,0)</f>
        <v>0</v>
      </c>
      <c r="BF141" s="142">
        <f>IF(N141="snížená",J141,0)</f>
        <v>0</v>
      </c>
      <c r="BG141" s="142">
        <f>IF(N141="zákl. přenesená",J141,0)</f>
        <v>0</v>
      </c>
      <c r="BH141" s="142">
        <f>IF(N141="sníž. přenesená",J141,0)</f>
        <v>0</v>
      </c>
      <c r="BI141" s="142">
        <f>IF(N141="nulová",J141,0)</f>
        <v>0</v>
      </c>
      <c r="BJ141" s="16" t="s">
        <v>77</v>
      </c>
      <c r="BK141" s="142">
        <f>ROUND(I141*H141,2)</f>
        <v>0</v>
      </c>
      <c r="BL141" s="16" t="s">
        <v>190</v>
      </c>
      <c r="BM141" s="141" t="s">
        <v>506</v>
      </c>
    </row>
    <row r="142" spans="2:47" s="1" customFormat="1" ht="11.25">
      <c r="B142" s="31"/>
      <c r="D142" s="143" t="s">
        <v>192</v>
      </c>
      <c r="F142" s="144" t="s">
        <v>507</v>
      </c>
      <c r="I142" s="145"/>
      <c r="L142" s="31"/>
      <c r="M142" s="146"/>
      <c r="T142" s="52"/>
      <c r="AT142" s="16" t="s">
        <v>192</v>
      </c>
      <c r="AU142" s="16" t="s">
        <v>79</v>
      </c>
    </row>
    <row r="143" spans="2:51" s="12" customFormat="1" ht="11.25">
      <c r="B143" s="147"/>
      <c r="D143" s="148" t="s">
        <v>194</v>
      </c>
      <c r="E143" s="149" t="s">
        <v>19</v>
      </c>
      <c r="F143" s="150" t="s">
        <v>508</v>
      </c>
      <c r="H143" s="151">
        <v>8</v>
      </c>
      <c r="I143" s="152"/>
      <c r="L143" s="147"/>
      <c r="M143" s="153"/>
      <c r="T143" s="154"/>
      <c r="AT143" s="149" t="s">
        <v>194</v>
      </c>
      <c r="AU143" s="149" t="s">
        <v>79</v>
      </c>
      <c r="AV143" s="12" t="s">
        <v>79</v>
      </c>
      <c r="AW143" s="12" t="s">
        <v>31</v>
      </c>
      <c r="AX143" s="12" t="s">
        <v>77</v>
      </c>
      <c r="AY143" s="149" t="s">
        <v>182</v>
      </c>
    </row>
    <row r="144" spans="2:65" s="1" customFormat="1" ht="24.2" customHeight="1">
      <c r="B144" s="31"/>
      <c r="C144" s="165" t="s">
        <v>311</v>
      </c>
      <c r="D144" s="165" t="s">
        <v>277</v>
      </c>
      <c r="E144" s="166" t="s">
        <v>509</v>
      </c>
      <c r="F144" s="167" t="s">
        <v>510</v>
      </c>
      <c r="G144" s="168" t="s">
        <v>286</v>
      </c>
      <c r="H144" s="169">
        <v>8</v>
      </c>
      <c r="I144" s="170"/>
      <c r="J144" s="171">
        <f>ROUND(I144*H144,2)</f>
        <v>0</v>
      </c>
      <c r="K144" s="167" t="s">
        <v>189</v>
      </c>
      <c r="L144" s="172"/>
      <c r="M144" s="173" t="s">
        <v>19</v>
      </c>
      <c r="N144" s="174" t="s">
        <v>41</v>
      </c>
      <c r="P144" s="139">
        <f>O144*H144</f>
        <v>0</v>
      </c>
      <c r="Q144" s="139">
        <v>0.055</v>
      </c>
      <c r="R144" s="139">
        <f>Q144*H144</f>
        <v>0.44</v>
      </c>
      <c r="S144" s="139">
        <v>0</v>
      </c>
      <c r="T144" s="140">
        <f>S144*H144</f>
        <v>0</v>
      </c>
      <c r="AR144" s="141" t="s">
        <v>233</v>
      </c>
      <c r="AT144" s="141" t="s">
        <v>277</v>
      </c>
      <c r="AU144" s="141" t="s">
        <v>79</v>
      </c>
      <c r="AY144" s="16" t="s">
        <v>182</v>
      </c>
      <c r="BE144" s="142">
        <f>IF(N144="základní",J144,0)</f>
        <v>0</v>
      </c>
      <c r="BF144" s="142">
        <f>IF(N144="snížená",J144,0)</f>
        <v>0</v>
      </c>
      <c r="BG144" s="142">
        <f>IF(N144="zákl. přenesená",J144,0)</f>
        <v>0</v>
      </c>
      <c r="BH144" s="142">
        <f>IF(N144="sníž. přenesená",J144,0)</f>
        <v>0</v>
      </c>
      <c r="BI144" s="142">
        <f>IF(N144="nulová",J144,0)</f>
        <v>0</v>
      </c>
      <c r="BJ144" s="16" t="s">
        <v>77</v>
      </c>
      <c r="BK144" s="142">
        <f>ROUND(I144*H144,2)</f>
        <v>0</v>
      </c>
      <c r="BL144" s="16" t="s">
        <v>190</v>
      </c>
      <c r="BM144" s="141" t="s">
        <v>511</v>
      </c>
    </row>
    <row r="145" spans="2:65" s="1" customFormat="1" ht="44.25" customHeight="1">
      <c r="B145" s="31"/>
      <c r="C145" s="130" t="s">
        <v>317</v>
      </c>
      <c r="D145" s="130" t="s">
        <v>185</v>
      </c>
      <c r="E145" s="131" t="s">
        <v>512</v>
      </c>
      <c r="F145" s="132" t="s">
        <v>513</v>
      </c>
      <c r="G145" s="133" t="s">
        <v>286</v>
      </c>
      <c r="H145" s="134">
        <v>7</v>
      </c>
      <c r="I145" s="135"/>
      <c r="J145" s="136">
        <f>ROUND(I145*H145,2)</f>
        <v>0</v>
      </c>
      <c r="K145" s="132" t="s">
        <v>189</v>
      </c>
      <c r="L145" s="31"/>
      <c r="M145" s="137" t="s">
        <v>19</v>
      </c>
      <c r="N145" s="138" t="s">
        <v>41</v>
      </c>
      <c r="P145" s="139">
        <f>O145*H145</f>
        <v>0</v>
      </c>
      <c r="Q145" s="139">
        <v>0.02628</v>
      </c>
      <c r="R145" s="139">
        <f>Q145*H145</f>
        <v>0.18396</v>
      </c>
      <c r="S145" s="139">
        <v>0</v>
      </c>
      <c r="T145" s="140">
        <f>S145*H145</f>
        <v>0</v>
      </c>
      <c r="AR145" s="141" t="s">
        <v>190</v>
      </c>
      <c r="AT145" s="141" t="s">
        <v>185</v>
      </c>
      <c r="AU145" s="141" t="s">
        <v>79</v>
      </c>
      <c r="AY145" s="16" t="s">
        <v>182</v>
      </c>
      <c r="BE145" s="142">
        <f>IF(N145="základní",J145,0)</f>
        <v>0</v>
      </c>
      <c r="BF145" s="142">
        <f>IF(N145="snížená",J145,0)</f>
        <v>0</v>
      </c>
      <c r="BG145" s="142">
        <f>IF(N145="zákl. přenesená",J145,0)</f>
        <v>0</v>
      </c>
      <c r="BH145" s="142">
        <f>IF(N145="sníž. přenesená",J145,0)</f>
        <v>0</v>
      </c>
      <c r="BI145" s="142">
        <f>IF(N145="nulová",J145,0)</f>
        <v>0</v>
      </c>
      <c r="BJ145" s="16" t="s">
        <v>77</v>
      </c>
      <c r="BK145" s="142">
        <f>ROUND(I145*H145,2)</f>
        <v>0</v>
      </c>
      <c r="BL145" s="16" t="s">
        <v>190</v>
      </c>
      <c r="BM145" s="141" t="s">
        <v>514</v>
      </c>
    </row>
    <row r="146" spans="2:47" s="1" customFormat="1" ht="11.25">
      <c r="B146" s="31"/>
      <c r="D146" s="143" t="s">
        <v>192</v>
      </c>
      <c r="F146" s="144" t="s">
        <v>515</v>
      </c>
      <c r="I146" s="145"/>
      <c r="L146" s="31"/>
      <c r="M146" s="146"/>
      <c r="T146" s="52"/>
      <c r="AT146" s="16" t="s">
        <v>192</v>
      </c>
      <c r="AU146" s="16" t="s">
        <v>79</v>
      </c>
    </row>
    <row r="147" spans="2:65" s="1" customFormat="1" ht="44.25" customHeight="1">
      <c r="B147" s="31"/>
      <c r="C147" s="130" t="s">
        <v>324</v>
      </c>
      <c r="D147" s="130" t="s">
        <v>185</v>
      </c>
      <c r="E147" s="131" t="s">
        <v>516</v>
      </c>
      <c r="F147" s="132" t="s">
        <v>517</v>
      </c>
      <c r="G147" s="133" t="s">
        <v>286</v>
      </c>
      <c r="H147" s="134">
        <v>5</v>
      </c>
      <c r="I147" s="135"/>
      <c r="J147" s="136">
        <f>ROUND(I147*H147,2)</f>
        <v>0</v>
      </c>
      <c r="K147" s="132" t="s">
        <v>189</v>
      </c>
      <c r="L147" s="31"/>
      <c r="M147" s="137" t="s">
        <v>19</v>
      </c>
      <c r="N147" s="138" t="s">
        <v>41</v>
      </c>
      <c r="P147" s="139">
        <f>O147*H147</f>
        <v>0</v>
      </c>
      <c r="Q147" s="139">
        <v>0.03963</v>
      </c>
      <c r="R147" s="139">
        <f>Q147*H147</f>
        <v>0.19815</v>
      </c>
      <c r="S147" s="139">
        <v>0</v>
      </c>
      <c r="T147" s="140">
        <f>S147*H147</f>
        <v>0</v>
      </c>
      <c r="AR147" s="141" t="s">
        <v>190</v>
      </c>
      <c r="AT147" s="141" t="s">
        <v>185</v>
      </c>
      <c r="AU147" s="141" t="s">
        <v>79</v>
      </c>
      <c r="AY147" s="16" t="s">
        <v>182</v>
      </c>
      <c r="BE147" s="142">
        <f>IF(N147="základní",J147,0)</f>
        <v>0</v>
      </c>
      <c r="BF147" s="142">
        <f>IF(N147="snížená",J147,0)</f>
        <v>0</v>
      </c>
      <c r="BG147" s="142">
        <f>IF(N147="zákl. přenesená",J147,0)</f>
        <v>0</v>
      </c>
      <c r="BH147" s="142">
        <f>IF(N147="sníž. přenesená",J147,0)</f>
        <v>0</v>
      </c>
      <c r="BI147" s="142">
        <f>IF(N147="nulová",J147,0)</f>
        <v>0</v>
      </c>
      <c r="BJ147" s="16" t="s">
        <v>77</v>
      </c>
      <c r="BK147" s="142">
        <f>ROUND(I147*H147,2)</f>
        <v>0</v>
      </c>
      <c r="BL147" s="16" t="s">
        <v>190</v>
      </c>
      <c r="BM147" s="141" t="s">
        <v>518</v>
      </c>
    </row>
    <row r="148" spans="2:47" s="1" customFormat="1" ht="11.25">
      <c r="B148" s="31"/>
      <c r="D148" s="143" t="s">
        <v>192</v>
      </c>
      <c r="F148" s="144" t="s">
        <v>519</v>
      </c>
      <c r="I148" s="145"/>
      <c r="L148" s="31"/>
      <c r="M148" s="146"/>
      <c r="T148" s="52"/>
      <c r="AT148" s="16" t="s">
        <v>192</v>
      </c>
      <c r="AU148" s="16" t="s">
        <v>79</v>
      </c>
    </row>
    <row r="149" spans="2:65" s="1" customFormat="1" ht="37.9" customHeight="1">
      <c r="B149" s="31"/>
      <c r="C149" s="130" t="s">
        <v>333</v>
      </c>
      <c r="D149" s="130" t="s">
        <v>185</v>
      </c>
      <c r="E149" s="131" t="s">
        <v>520</v>
      </c>
      <c r="F149" s="132" t="s">
        <v>521</v>
      </c>
      <c r="G149" s="133" t="s">
        <v>202</v>
      </c>
      <c r="H149" s="134">
        <v>0.33</v>
      </c>
      <c r="I149" s="135"/>
      <c r="J149" s="136">
        <f>ROUND(I149*H149,2)</f>
        <v>0</v>
      </c>
      <c r="K149" s="132" t="s">
        <v>189</v>
      </c>
      <c r="L149" s="31"/>
      <c r="M149" s="137" t="s">
        <v>19</v>
      </c>
      <c r="N149" s="138" t="s">
        <v>41</v>
      </c>
      <c r="P149" s="139">
        <f>O149*H149</f>
        <v>0</v>
      </c>
      <c r="Q149" s="139">
        <v>0.01709</v>
      </c>
      <c r="R149" s="139">
        <f>Q149*H149</f>
        <v>0.005639700000000001</v>
      </c>
      <c r="S149" s="139">
        <v>0</v>
      </c>
      <c r="T149" s="140">
        <f>S149*H149</f>
        <v>0</v>
      </c>
      <c r="AR149" s="141" t="s">
        <v>190</v>
      </c>
      <c r="AT149" s="141" t="s">
        <v>185</v>
      </c>
      <c r="AU149" s="141" t="s">
        <v>79</v>
      </c>
      <c r="AY149" s="16" t="s">
        <v>182</v>
      </c>
      <c r="BE149" s="142">
        <f>IF(N149="základní",J149,0)</f>
        <v>0</v>
      </c>
      <c r="BF149" s="142">
        <f>IF(N149="snížená",J149,0)</f>
        <v>0</v>
      </c>
      <c r="BG149" s="142">
        <f>IF(N149="zákl. přenesená",J149,0)</f>
        <v>0</v>
      </c>
      <c r="BH149" s="142">
        <f>IF(N149="sníž. přenesená",J149,0)</f>
        <v>0</v>
      </c>
      <c r="BI149" s="142">
        <f>IF(N149="nulová",J149,0)</f>
        <v>0</v>
      </c>
      <c r="BJ149" s="16" t="s">
        <v>77</v>
      </c>
      <c r="BK149" s="142">
        <f>ROUND(I149*H149,2)</f>
        <v>0</v>
      </c>
      <c r="BL149" s="16" t="s">
        <v>190</v>
      </c>
      <c r="BM149" s="141" t="s">
        <v>522</v>
      </c>
    </row>
    <row r="150" spans="2:47" s="1" customFormat="1" ht="11.25">
      <c r="B150" s="31"/>
      <c r="D150" s="143" t="s">
        <v>192</v>
      </c>
      <c r="F150" s="144" t="s">
        <v>523</v>
      </c>
      <c r="I150" s="145"/>
      <c r="L150" s="31"/>
      <c r="M150" s="146"/>
      <c r="T150" s="52"/>
      <c r="AT150" s="16" t="s">
        <v>192</v>
      </c>
      <c r="AU150" s="16" t="s">
        <v>79</v>
      </c>
    </row>
    <row r="151" spans="2:65" s="1" customFormat="1" ht="24.2" customHeight="1">
      <c r="B151" s="31"/>
      <c r="C151" s="165" t="s">
        <v>8</v>
      </c>
      <c r="D151" s="165" t="s">
        <v>277</v>
      </c>
      <c r="E151" s="166" t="s">
        <v>524</v>
      </c>
      <c r="F151" s="167" t="s">
        <v>525</v>
      </c>
      <c r="G151" s="168" t="s">
        <v>202</v>
      </c>
      <c r="H151" s="169">
        <v>0.33</v>
      </c>
      <c r="I151" s="170"/>
      <c r="J151" s="171">
        <f>ROUND(I151*H151,2)</f>
        <v>0</v>
      </c>
      <c r="K151" s="167" t="s">
        <v>189</v>
      </c>
      <c r="L151" s="172"/>
      <c r="M151" s="173" t="s">
        <v>19</v>
      </c>
      <c r="N151" s="174" t="s">
        <v>41</v>
      </c>
      <c r="P151" s="139">
        <f>O151*H151</f>
        <v>0</v>
      </c>
      <c r="Q151" s="139">
        <v>1</v>
      </c>
      <c r="R151" s="139">
        <f>Q151*H151</f>
        <v>0.33</v>
      </c>
      <c r="S151" s="139">
        <v>0</v>
      </c>
      <c r="T151" s="140">
        <f>S151*H151</f>
        <v>0</v>
      </c>
      <c r="AR151" s="141" t="s">
        <v>233</v>
      </c>
      <c r="AT151" s="141" t="s">
        <v>277</v>
      </c>
      <c r="AU151" s="141" t="s">
        <v>79</v>
      </c>
      <c r="AY151" s="16" t="s">
        <v>182</v>
      </c>
      <c r="BE151" s="142">
        <f>IF(N151="základní",J151,0)</f>
        <v>0</v>
      </c>
      <c r="BF151" s="142">
        <f>IF(N151="snížená",J151,0)</f>
        <v>0</v>
      </c>
      <c r="BG151" s="142">
        <f>IF(N151="zákl. přenesená",J151,0)</f>
        <v>0</v>
      </c>
      <c r="BH151" s="142">
        <f>IF(N151="sníž. přenesená",J151,0)</f>
        <v>0</v>
      </c>
      <c r="BI151" s="142">
        <f>IF(N151="nulová",J151,0)</f>
        <v>0</v>
      </c>
      <c r="BJ151" s="16" t="s">
        <v>77</v>
      </c>
      <c r="BK151" s="142">
        <f>ROUND(I151*H151,2)</f>
        <v>0</v>
      </c>
      <c r="BL151" s="16" t="s">
        <v>190</v>
      </c>
      <c r="BM151" s="141" t="s">
        <v>526</v>
      </c>
    </row>
    <row r="152" spans="2:65" s="1" customFormat="1" ht="44.25" customHeight="1">
      <c r="B152" s="31"/>
      <c r="C152" s="130" t="s">
        <v>336</v>
      </c>
      <c r="D152" s="130" t="s">
        <v>185</v>
      </c>
      <c r="E152" s="131" t="s">
        <v>527</v>
      </c>
      <c r="F152" s="132" t="s">
        <v>528</v>
      </c>
      <c r="G152" s="133" t="s">
        <v>286</v>
      </c>
      <c r="H152" s="134">
        <v>13</v>
      </c>
      <c r="I152" s="135"/>
      <c r="J152" s="136">
        <f>ROUND(I152*H152,2)</f>
        <v>0</v>
      </c>
      <c r="K152" s="132" t="s">
        <v>189</v>
      </c>
      <c r="L152" s="31"/>
      <c r="M152" s="137" t="s">
        <v>19</v>
      </c>
      <c r="N152" s="138" t="s">
        <v>41</v>
      </c>
      <c r="P152" s="139">
        <f>O152*H152</f>
        <v>0</v>
      </c>
      <c r="Q152" s="139">
        <v>0.00468</v>
      </c>
      <c r="R152" s="139">
        <f>Q152*H152</f>
        <v>0.060840000000000005</v>
      </c>
      <c r="S152" s="139">
        <v>0</v>
      </c>
      <c r="T152" s="140">
        <f>S152*H152</f>
        <v>0</v>
      </c>
      <c r="AR152" s="141" t="s">
        <v>190</v>
      </c>
      <c r="AT152" s="141" t="s">
        <v>185</v>
      </c>
      <c r="AU152" s="141" t="s">
        <v>79</v>
      </c>
      <c r="AY152" s="16" t="s">
        <v>182</v>
      </c>
      <c r="BE152" s="142">
        <f>IF(N152="základní",J152,0)</f>
        <v>0</v>
      </c>
      <c r="BF152" s="142">
        <f>IF(N152="snížená",J152,0)</f>
        <v>0</v>
      </c>
      <c r="BG152" s="142">
        <f>IF(N152="zákl. přenesená",J152,0)</f>
        <v>0</v>
      </c>
      <c r="BH152" s="142">
        <f>IF(N152="sníž. přenesená",J152,0)</f>
        <v>0</v>
      </c>
      <c r="BI152" s="142">
        <f>IF(N152="nulová",J152,0)</f>
        <v>0</v>
      </c>
      <c r="BJ152" s="16" t="s">
        <v>77</v>
      </c>
      <c r="BK152" s="142">
        <f>ROUND(I152*H152,2)</f>
        <v>0</v>
      </c>
      <c r="BL152" s="16" t="s">
        <v>190</v>
      </c>
      <c r="BM152" s="141" t="s">
        <v>529</v>
      </c>
    </row>
    <row r="153" spans="2:47" s="1" customFormat="1" ht="11.25">
      <c r="B153" s="31"/>
      <c r="D153" s="143" t="s">
        <v>192</v>
      </c>
      <c r="F153" s="144" t="s">
        <v>530</v>
      </c>
      <c r="I153" s="145"/>
      <c r="L153" s="31"/>
      <c r="M153" s="146"/>
      <c r="T153" s="52"/>
      <c r="AT153" s="16" t="s">
        <v>192</v>
      </c>
      <c r="AU153" s="16" t="s">
        <v>79</v>
      </c>
    </row>
    <row r="154" spans="2:65" s="1" customFormat="1" ht="24.2" customHeight="1">
      <c r="B154" s="31"/>
      <c r="C154" s="165" t="s">
        <v>350</v>
      </c>
      <c r="D154" s="165" t="s">
        <v>277</v>
      </c>
      <c r="E154" s="166" t="s">
        <v>531</v>
      </c>
      <c r="F154" s="167" t="s">
        <v>532</v>
      </c>
      <c r="G154" s="168" t="s">
        <v>286</v>
      </c>
      <c r="H154" s="169">
        <v>13</v>
      </c>
      <c r="I154" s="170"/>
      <c r="J154" s="171">
        <f>ROUND(I154*H154,2)</f>
        <v>0</v>
      </c>
      <c r="K154" s="167" t="s">
        <v>189</v>
      </c>
      <c r="L154" s="172"/>
      <c r="M154" s="173" t="s">
        <v>19</v>
      </c>
      <c r="N154" s="174" t="s">
        <v>41</v>
      </c>
      <c r="P154" s="139">
        <f>O154*H154</f>
        <v>0</v>
      </c>
      <c r="Q154" s="139">
        <v>0.0034</v>
      </c>
      <c r="R154" s="139">
        <f>Q154*H154</f>
        <v>0.044199999999999996</v>
      </c>
      <c r="S154" s="139">
        <v>0</v>
      </c>
      <c r="T154" s="140">
        <f>S154*H154</f>
        <v>0</v>
      </c>
      <c r="AR154" s="141" t="s">
        <v>233</v>
      </c>
      <c r="AT154" s="141" t="s">
        <v>277</v>
      </c>
      <c r="AU154" s="141" t="s">
        <v>79</v>
      </c>
      <c r="AY154" s="16" t="s">
        <v>182</v>
      </c>
      <c r="BE154" s="142">
        <f>IF(N154="základní",J154,0)</f>
        <v>0</v>
      </c>
      <c r="BF154" s="142">
        <f>IF(N154="snížená",J154,0)</f>
        <v>0</v>
      </c>
      <c r="BG154" s="142">
        <f>IF(N154="zákl. přenesená",J154,0)</f>
        <v>0</v>
      </c>
      <c r="BH154" s="142">
        <f>IF(N154="sníž. přenesená",J154,0)</f>
        <v>0</v>
      </c>
      <c r="BI154" s="142">
        <f>IF(N154="nulová",J154,0)</f>
        <v>0</v>
      </c>
      <c r="BJ154" s="16" t="s">
        <v>77</v>
      </c>
      <c r="BK154" s="142">
        <f>ROUND(I154*H154,2)</f>
        <v>0</v>
      </c>
      <c r="BL154" s="16" t="s">
        <v>190</v>
      </c>
      <c r="BM154" s="141" t="s">
        <v>533</v>
      </c>
    </row>
    <row r="155" spans="2:65" s="1" customFormat="1" ht="37.9" customHeight="1">
      <c r="B155" s="31"/>
      <c r="C155" s="130" t="s">
        <v>355</v>
      </c>
      <c r="D155" s="130" t="s">
        <v>185</v>
      </c>
      <c r="E155" s="131" t="s">
        <v>534</v>
      </c>
      <c r="F155" s="132" t="s">
        <v>535</v>
      </c>
      <c r="G155" s="133" t="s">
        <v>207</v>
      </c>
      <c r="H155" s="134">
        <v>45.384</v>
      </c>
      <c r="I155" s="135"/>
      <c r="J155" s="136">
        <f>ROUND(I155*H155,2)</f>
        <v>0</v>
      </c>
      <c r="K155" s="132" t="s">
        <v>189</v>
      </c>
      <c r="L155" s="31"/>
      <c r="M155" s="137" t="s">
        <v>19</v>
      </c>
      <c r="N155" s="138" t="s">
        <v>41</v>
      </c>
      <c r="P155" s="139">
        <f>O155*H155</f>
        <v>0</v>
      </c>
      <c r="Q155" s="139">
        <v>0.05897</v>
      </c>
      <c r="R155" s="139">
        <f>Q155*H155</f>
        <v>2.67629448</v>
      </c>
      <c r="S155" s="139">
        <v>0</v>
      </c>
      <c r="T155" s="140">
        <f>S155*H155</f>
        <v>0</v>
      </c>
      <c r="AR155" s="141" t="s">
        <v>190</v>
      </c>
      <c r="AT155" s="141" t="s">
        <v>185</v>
      </c>
      <c r="AU155" s="141" t="s">
        <v>79</v>
      </c>
      <c r="AY155" s="16" t="s">
        <v>182</v>
      </c>
      <c r="BE155" s="142">
        <f>IF(N155="základní",J155,0)</f>
        <v>0</v>
      </c>
      <c r="BF155" s="142">
        <f>IF(N155="snížená",J155,0)</f>
        <v>0</v>
      </c>
      <c r="BG155" s="142">
        <f>IF(N155="zákl. přenesená",J155,0)</f>
        <v>0</v>
      </c>
      <c r="BH155" s="142">
        <f>IF(N155="sníž. přenesená",J155,0)</f>
        <v>0</v>
      </c>
      <c r="BI155" s="142">
        <f>IF(N155="nulová",J155,0)</f>
        <v>0</v>
      </c>
      <c r="BJ155" s="16" t="s">
        <v>77</v>
      </c>
      <c r="BK155" s="142">
        <f>ROUND(I155*H155,2)</f>
        <v>0</v>
      </c>
      <c r="BL155" s="16" t="s">
        <v>190</v>
      </c>
      <c r="BM155" s="141" t="s">
        <v>536</v>
      </c>
    </row>
    <row r="156" spans="2:47" s="1" customFormat="1" ht="11.25">
      <c r="B156" s="31"/>
      <c r="D156" s="143" t="s">
        <v>192</v>
      </c>
      <c r="F156" s="144" t="s">
        <v>537</v>
      </c>
      <c r="I156" s="145"/>
      <c r="L156" s="31"/>
      <c r="M156" s="146"/>
      <c r="T156" s="52"/>
      <c r="AT156" s="16" t="s">
        <v>192</v>
      </c>
      <c r="AU156" s="16" t="s">
        <v>79</v>
      </c>
    </row>
    <row r="157" spans="2:65" s="1" customFormat="1" ht="37.9" customHeight="1">
      <c r="B157" s="31"/>
      <c r="C157" s="130" t="s">
        <v>360</v>
      </c>
      <c r="D157" s="130" t="s">
        <v>185</v>
      </c>
      <c r="E157" s="131" t="s">
        <v>538</v>
      </c>
      <c r="F157" s="132" t="s">
        <v>539</v>
      </c>
      <c r="G157" s="133" t="s">
        <v>207</v>
      </c>
      <c r="H157" s="134">
        <v>166.673</v>
      </c>
      <c r="I157" s="135"/>
      <c r="J157" s="136">
        <f>ROUND(I157*H157,2)</f>
        <v>0</v>
      </c>
      <c r="K157" s="132" t="s">
        <v>189</v>
      </c>
      <c r="L157" s="31"/>
      <c r="M157" s="137" t="s">
        <v>19</v>
      </c>
      <c r="N157" s="138" t="s">
        <v>41</v>
      </c>
      <c r="P157" s="139">
        <f>O157*H157</f>
        <v>0</v>
      </c>
      <c r="Q157" s="139">
        <v>0.07571</v>
      </c>
      <c r="R157" s="139">
        <f>Q157*H157</f>
        <v>12.61881283</v>
      </c>
      <c r="S157" s="139">
        <v>0</v>
      </c>
      <c r="T157" s="140">
        <f>S157*H157</f>
        <v>0</v>
      </c>
      <c r="AR157" s="141" t="s">
        <v>190</v>
      </c>
      <c r="AT157" s="141" t="s">
        <v>185</v>
      </c>
      <c r="AU157" s="141" t="s">
        <v>79</v>
      </c>
      <c r="AY157" s="16" t="s">
        <v>182</v>
      </c>
      <c r="BE157" s="142">
        <f>IF(N157="základní",J157,0)</f>
        <v>0</v>
      </c>
      <c r="BF157" s="142">
        <f>IF(N157="snížená",J157,0)</f>
        <v>0</v>
      </c>
      <c r="BG157" s="142">
        <f>IF(N157="zákl. přenesená",J157,0)</f>
        <v>0</v>
      </c>
      <c r="BH157" s="142">
        <f>IF(N157="sníž. přenesená",J157,0)</f>
        <v>0</v>
      </c>
      <c r="BI157" s="142">
        <f>IF(N157="nulová",J157,0)</f>
        <v>0</v>
      </c>
      <c r="BJ157" s="16" t="s">
        <v>77</v>
      </c>
      <c r="BK157" s="142">
        <f>ROUND(I157*H157,2)</f>
        <v>0</v>
      </c>
      <c r="BL157" s="16" t="s">
        <v>190</v>
      </c>
      <c r="BM157" s="141" t="s">
        <v>540</v>
      </c>
    </row>
    <row r="158" spans="2:47" s="1" customFormat="1" ht="11.25">
      <c r="B158" s="31"/>
      <c r="D158" s="143" t="s">
        <v>192</v>
      </c>
      <c r="F158" s="144" t="s">
        <v>541</v>
      </c>
      <c r="I158" s="145"/>
      <c r="L158" s="31"/>
      <c r="M158" s="146"/>
      <c r="T158" s="52"/>
      <c r="AT158" s="16" t="s">
        <v>192</v>
      </c>
      <c r="AU158" s="16" t="s">
        <v>79</v>
      </c>
    </row>
    <row r="159" spans="2:65" s="1" customFormat="1" ht="37.9" customHeight="1">
      <c r="B159" s="31"/>
      <c r="C159" s="130" t="s">
        <v>363</v>
      </c>
      <c r="D159" s="130" t="s">
        <v>185</v>
      </c>
      <c r="E159" s="131" t="s">
        <v>542</v>
      </c>
      <c r="F159" s="132" t="s">
        <v>543</v>
      </c>
      <c r="G159" s="133" t="s">
        <v>207</v>
      </c>
      <c r="H159" s="134">
        <v>4.44</v>
      </c>
      <c r="I159" s="135"/>
      <c r="J159" s="136">
        <f>ROUND(I159*H159,2)</f>
        <v>0</v>
      </c>
      <c r="K159" s="132" t="s">
        <v>189</v>
      </c>
      <c r="L159" s="31"/>
      <c r="M159" s="137" t="s">
        <v>19</v>
      </c>
      <c r="N159" s="138" t="s">
        <v>41</v>
      </c>
      <c r="P159" s="139">
        <f>O159*H159</f>
        <v>0</v>
      </c>
      <c r="Q159" s="139">
        <v>0.06177</v>
      </c>
      <c r="R159" s="139">
        <f>Q159*H159</f>
        <v>0.2742588</v>
      </c>
      <c r="S159" s="139">
        <v>0</v>
      </c>
      <c r="T159" s="140">
        <f>S159*H159</f>
        <v>0</v>
      </c>
      <c r="AR159" s="141" t="s">
        <v>190</v>
      </c>
      <c r="AT159" s="141" t="s">
        <v>185</v>
      </c>
      <c r="AU159" s="141" t="s">
        <v>79</v>
      </c>
      <c r="AY159" s="16" t="s">
        <v>182</v>
      </c>
      <c r="BE159" s="142">
        <f>IF(N159="základní",J159,0)</f>
        <v>0</v>
      </c>
      <c r="BF159" s="142">
        <f>IF(N159="snížená",J159,0)</f>
        <v>0</v>
      </c>
      <c r="BG159" s="142">
        <f>IF(N159="zákl. přenesená",J159,0)</f>
        <v>0</v>
      </c>
      <c r="BH159" s="142">
        <f>IF(N159="sníž. přenesená",J159,0)</f>
        <v>0</v>
      </c>
      <c r="BI159" s="142">
        <f>IF(N159="nulová",J159,0)</f>
        <v>0</v>
      </c>
      <c r="BJ159" s="16" t="s">
        <v>77</v>
      </c>
      <c r="BK159" s="142">
        <f>ROUND(I159*H159,2)</f>
        <v>0</v>
      </c>
      <c r="BL159" s="16" t="s">
        <v>190</v>
      </c>
      <c r="BM159" s="141" t="s">
        <v>544</v>
      </c>
    </row>
    <row r="160" spans="2:47" s="1" customFormat="1" ht="11.25">
      <c r="B160" s="31"/>
      <c r="D160" s="143" t="s">
        <v>192</v>
      </c>
      <c r="F160" s="144" t="s">
        <v>545</v>
      </c>
      <c r="I160" s="145"/>
      <c r="L160" s="31"/>
      <c r="M160" s="146"/>
      <c r="T160" s="52"/>
      <c r="AT160" s="16" t="s">
        <v>192</v>
      </c>
      <c r="AU160" s="16" t="s">
        <v>79</v>
      </c>
    </row>
    <row r="161" spans="2:51" s="12" customFormat="1" ht="11.25">
      <c r="B161" s="147"/>
      <c r="D161" s="148" t="s">
        <v>194</v>
      </c>
      <c r="E161" s="149" t="s">
        <v>19</v>
      </c>
      <c r="F161" s="150" t="s">
        <v>546</v>
      </c>
      <c r="H161" s="151">
        <v>4.44</v>
      </c>
      <c r="I161" s="152"/>
      <c r="L161" s="147"/>
      <c r="M161" s="153"/>
      <c r="T161" s="154"/>
      <c r="AT161" s="149" t="s">
        <v>194</v>
      </c>
      <c r="AU161" s="149" t="s">
        <v>79</v>
      </c>
      <c r="AV161" s="12" t="s">
        <v>79</v>
      </c>
      <c r="AW161" s="12" t="s">
        <v>31</v>
      </c>
      <c r="AX161" s="12" t="s">
        <v>77</v>
      </c>
      <c r="AY161" s="149" t="s">
        <v>182</v>
      </c>
    </row>
    <row r="162" spans="2:65" s="1" customFormat="1" ht="37.9" customHeight="1">
      <c r="B162" s="31"/>
      <c r="C162" s="130" t="s">
        <v>7</v>
      </c>
      <c r="D162" s="130" t="s">
        <v>185</v>
      </c>
      <c r="E162" s="131" t="s">
        <v>547</v>
      </c>
      <c r="F162" s="132" t="s">
        <v>548</v>
      </c>
      <c r="G162" s="133" t="s">
        <v>207</v>
      </c>
      <c r="H162" s="134">
        <v>5.64</v>
      </c>
      <c r="I162" s="135"/>
      <c r="J162" s="136">
        <f>ROUND(I162*H162,2)</f>
        <v>0</v>
      </c>
      <c r="K162" s="132" t="s">
        <v>189</v>
      </c>
      <c r="L162" s="31"/>
      <c r="M162" s="137" t="s">
        <v>19</v>
      </c>
      <c r="N162" s="138" t="s">
        <v>41</v>
      </c>
      <c r="P162" s="139">
        <f>O162*H162</f>
        <v>0</v>
      </c>
      <c r="Q162" s="139">
        <v>0.07991</v>
      </c>
      <c r="R162" s="139">
        <f>Q162*H162</f>
        <v>0.45069239999999994</v>
      </c>
      <c r="S162" s="139">
        <v>0</v>
      </c>
      <c r="T162" s="140">
        <f>S162*H162</f>
        <v>0</v>
      </c>
      <c r="AR162" s="141" t="s">
        <v>190</v>
      </c>
      <c r="AT162" s="141" t="s">
        <v>185</v>
      </c>
      <c r="AU162" s="141" t="s">
        <v>79</v>
      </c>
      <c r="AY162" s="16" t="s">
        <v>182</v>
      </c>
      <c r="BE162" s="142">
        <f>IF(N162="základní",J162,0)</f>
        <v>0</v>
      </c>
      <c r="BF162" s="142">
        <f>IF(N162="snížená",J162,0)</f>
        <v>0</v>
      </c>
      <c r="BG162" s="142">
        <f>IF(N162="zákl. přenesená",J162,0)</f>
        <v>0</v>
      </c>
      <c r="BH162" s="142">
        <f>IF(N162="sníž. přenesená",J162,0)</f>
        <v>0</v>
      </c>
      <c r="BI162" s="142">
        <f>IF(N162="nulová",J162,0)</f>
        <v>0</v>
      </c>
      <c r="BJ162" s="16" t="s">
        <v>77</v>
      </c>
      <c r="BK162" s="142">
        <f>ROUND(I162*H162,2)</f>
        <v>0</v>
      </c>
      <c r="BL162" s="16" t="s">
        <v>190</v>
      </c>
      <c r="BM162" s="141" t="s">
        <v>549</v>
      </c>
    </row>
    <row r="163" spans="2:47" s="1" customFormat="1" ht="11.25">
      <c r="B163" s="31"/>
      <c r="D163" s="143" t="s">
        <v>192</v>
      </c>
      <c r="F163" s="144" t="s">
        <v>550</v>
      </c>
      <c r="I163" s="145"/>
      <c r="L163" s="31"/>
      <c r="M163" s="146"/>
      <c r="T163" s="52"/>
      <c r="AT163" s="16" t="s">
        <v>192</v>
      </c>
      <c r="AU163" s="16" t="s">
        <v>79</v>
      </c>
    </row>
    <row r="164" spans="2:51" s="12" customFormat="1" ht="11.25">
      <c r="B164" s="147"/>
      <c r="D164" s="148" t="s">
        <v>194</v>
      </c>
      <c r="E164" s="149" t="s">
        <v>19</v>
      </c>
      <c r="F164" s="150" t="s">
        <v>551</v>
      </c>
      <c r="H164" s="151">
        <v>5.64</v>
      </c>
      <c r="I164" s="152"/>
      <c r="L164" s="147"/>
      <c r="M164" s="153"/>
      <c r="T164" s="154"/>
      <c r="AT164" s="149" t="s">
        <v>194</v>
      </c>
      <c r="AU164" s="149" t="s">
        <v>79</v>
      </c>
      <c r="AV164" s="12" t="s">
        <v>79</v>
      </c>
      <c r="AW164" s="12" t="s">
        <v>31</v>
      </c>
      <c r="AX164" s="12" t="s">
        <v>77</v>
      </c>
      <c r="AY164" s="149" t="s">
        <v>182</v>
      </c>
    </row>
    <row r="165" spans="2:65" s="1" customFormat="1" ht="24.2" customHeight="1">
      <c r="B165" s="31"/>
      <c r="C165" s="130" t="s">
        <v>374</v>
      </c>
      <c r="D165" s="130" t="s">
        <v>185</v>
      </c>
      <c r="E165" s="131" t="s">
        <v>552</v>
      </c>
      <c r="F165" s="132" t="s">
        <v>553</v>
      </c>
      <c r="G165" s="133" t="s">
        <v>286</v>
      </c>
      <c r="H165" s="134">
        <v>1</v>
      </c>
      <c r="I165" s="135"/>
      <c r="J165" s="136">
        <f>ROUND(I165*H165,2)</f>
        <v>0</v>
      </c>
      <c r="K165" s="132" t="s">
        <v>189</v>
      </c>
      <c r="L165" s="31"/>
      <c r="M165" s="137" t="s">
        <v>19</v>
      </c>
      <c r="N165" s="138" t="s">
        <v>41</v>
      </c>
      <c r="P165" s="139">
        <f>O165*H165</f>
        <v>0</v>
      </c>
      <c r="Q165" s="139">
        <v>0</v>
      </c>
      <c r="R165" s="139">
        <f>Q165*H165</f>
        <v>0</v>
      </c>
      <c r="S165" s="139">
        <v>0</v>
      </c>
      <c r="T165" s="140">
        <f>S165*H165</f>
        <v>0</v>
      </c>
      <c r="AR165" s="141" t="s">
        <v>190</v>
      </c>
      <c r="AT165" s="141" t="s">
        <v>185</v>
      </c>
      <c r="AU165" s="141" t="s">
        <v>79</v>
      </c>
      <c r="AY165" s="16" t="s">
        <v>182</v>
      </c>
      <c r="BE165" s="142">
        <f>IF(N165="základní",J165,0)</f>
        <v>0</v>
      </c>
      <c r="BF165" s="142">
        <f>IF(N165="snížená",J165,0)</f>
        <v>0</v>
      </c>
      <c r="BG165" s="142">
        <f>IF(N165="zákl. přenesená",J165,0)</f>
        <v>0</v>
      </c>
      <c r="BH165" s="142">
        <f>IF(N165="sníž. přenesená",J165,0)</f>
        <v>0</v>
      </c>
      <c r="BI165" s="142">
        <f>IF(N165="nulová",J165,0)</f>
        <v>0</v>
      </c>
      <c r="BJ165" s="16" t="s">
        <v>77</v>
      </c>
      <c r="BK165" s="142">
        <f>ROUND(I165*H165,2)</f>
        <v>0</v>
      </c>
      <c r="BL165" s="16" t="s">
        <v>190</v>
      </c>
      <c r="BM165" s="141" t="s">
        <v>554</v>
      </c>
    </row>
    <row r="166" spans="2:47" s="1" customFormat="1" ht="11.25">
      <c r="B166" s="31"/>
      <c r="D166" s="143" t="s">
        <v>192</v>
      </c>
      <c r="F166" s="144" t="s">
        <v>555</v>
      </c>
      <c r="I166" s="145"/>
      <c r="L166" s="31"/>
      <c r="M166" s="146"/>
      <c r="T166" s="52"/>
      <c r="AT166" s="16" t="s">
        <v>192</v>
      </c>
      <c r="AU166" s="16" t="s">
        <v>79</v>
      </c>
    </row>
    <row r="167" spans="2:65" s="1" customFormat="1" ht="16.5" customHeight="1">
      <c r="B167" s="31"/>
      <c r="C167" s="165" t="s">
        <v>379</v>
      </c>
      <c r="D167" s="165" t="s">
        <v>277</v>
      </c>
      <c r="E167" s="166" t="s">
        <v>556</v>
      </c>
      <c r="F167" s="167" t="s">
        <v>557</v>
      </c>
      <c r="G167" s="168" t="s">
        <v>286</v>
      </c>
      <c r="H167" s="169">
        <v>1</v>
      </c>
      <c r="I167" s="170"/>
      <c r="J167" s="171">
        <f>ROUND(I167*H167,2)</f>
        <v>0</v>
      </c>
      <c r="K167" s="167" t="s">
        <v>189</v>
      </c>
      <c r="L167" s="172"/>
      <c r="M167" s="173" t="s">
        <v>19</v>
      </c>
      <c r="N167" s="174" t="s">
        <v>41</v>
      </c>
      <c r="P167" s="139">
        <f>O167*H167</f>
        <v>0</v>
      </c>
      <c r="Q167" s="139">
        <v>0</v>
      </c>
      <c r="R167" s="139">
        <f>Q167*H167</f>
        <v>0</v>
      </c>
      <c r="S167" s="139">
        <v>0</v>
      </c>
      <c r="T167" s="140">
        <f>S167*H167</f>
        <v>0</v>
      </c>
      <c r="AR167" s="141" t="s">
        <v>233</v>
      </c>
      <c r="AT167" s="141" t="s">
        <v>277</v>
      </c>
      <c r="AU167" s="141" t="s">
        <v>79</v>
      </c>
      <c r="AY167" s="16" t="s">
        <v>182</v>
      </c>
      <c r="BE167" s="142">
        <f>IF(N167="základní",J167,0)</f>
        <v>0</v>
      </c>
      <c r="BF167" s="142">
        <f>IF(N167="snížená",J167,0)</f>
        <v>0</v>
      </c>
      <c r="BG167" s="142">
        <f>IF(N167="zákl. přenesená",J167,0)</f>
        <v>0</v>
      </c>
      <c r="BH167" s="142">
        <f>IF(N167="sníž. přenesená",J167,0)</f>
        <v>0</v>
      </c>
      <c r="BI167" s="142">
        <f>IF(N167="nulová",J167,0)</f>
        <v>0</v>
      </c>
      <c r="BJ167" s="16" t="s">
        <v>77</v>
      </c>
      <c r="BK167" s="142">
        <f>ROUND(I167*H167,2)</f>
        <v>0</v>
      </c>
      <c r="BL167" s="16" t="s">
        <v>190</v>
      </c>
      <c r="BM167" s="141" t="s">
        <v>558</v>
      </c>
    </row>
    <row r="168" spans="2:65" s="1" customFormat="1" ht="24.2" customHeight="1">
      <c r="B168" s="31"/>
      <c r="C168" s="130" t="s">
        <v>386</v>
      </c>
      <c r="D168" s="130" t="s">
        <v>185</v>
      </c>
      <c r="E168" s="131" t="s">
        <v>559</v>
      </c>
      <c r="F168" s="132" t="s">
        <v>560</v>
      </c>
      <c r="G168" s="133" t="s">
        <v>292</v>
      </c>
      <c r="H168" s="134">
        <v>39</v>
      </c>
      <c r="I168" s="135"/>
      <c r="J168" s="136">
        <f>ROUND(I168*H168,2)</f>
        <v>0</v>
      </c>
      <c r="K168" s="132" t="s">
        <v>189</v>
      </c>
      <c r="L168" s="31"/>
      <c r="M168" s="137" t="s">
        <v>19</v>
      </c>
      <c r="N168" s="138" t="s">
        <v>41</v>
      </c>
      <c r="P168" s="139">
        <f>O168*H168</f>
        <v>0</v>
      </c>
      <c r="Q168" s="139">
        <v>0</v>
      </c>
      <c r="R168" s="139">
        <f>Q168*H168</f>
        <v>0</v>
      </c>
      <c r="S168" s="139">
        <v>0</v>
      </c>
      <c r="T168" s="140">
        <f>S168*H168</f>
        <v>0</v>
      </c>
      <c r="AR168" s="141" t="s">
        <v>190</v>
      </c>
      <c r="AT168" s="141" t="s">
        <v>185</v>
      </c>
      <c r="AU168" s="141" t="s">
        <v>79</v>
      </c>
      <c r="AY168" s="16" t="s">
        <v>182</v>
      </c>
      <c r="BE168" s="142">
        <f>IF(N168="základní",J168,0)</f>
        <v>0</v>
      </c>
      <c r="BF168" s="142">
        <f>IF(N168="snížená",J168,0)</f>
        <v>0</v>
      </c>
      <c r="BG168" s="142">
        <f>IF(N168="zákl. přenesená",J168,0)</f>
        <v>0</v>
      </c>
      <c r="BH168" s="142">
        <f>IF(N168="sníž. přenesená",J168,0)</f>
        <v>0</v>
      </c>
      <c r="BI168" s="142">
        <f>IF(N168="nulová",J168,0)</f>
        <v>0</v>
      </c>
      <c r="BJ168" s="16" t="s">
        <v>77</v>
      </c>
      <c r="BK168" s="142">
        <f>ROUND(I168*H168,2)</f>
        <v>0</v>
      </c>
      <c r="BL168" s="16" t="s">
        <v>190</v>
      </c>
      <c r="BM168" s="141" t="s">
        <v>561</v>
      </c>
    </row>
    <row r="169" spans="2:47" s="1" customFormat="1" ht="11.25">
      <c r="B169" s="31"/>
      <c r="D169" s="143" t="s">
        <v>192</v>
      </c>
      <c r="F169" s="144" t="s">
        <v>562</v>
      </c>
      <c r="I169" s="145"/>
      <c r="L169" s="31"/>
      <c r="M169" s="146"/>
      <c r="T169" s="52"/>
      <c r="AT169" s="16" t="s">
        <v>192</v>
      </c>
      <c r="AU169" s="16" t="s">
        <v>79</v>
      </c>
    </row>
    <row r="170" spans="2:65" s="1" customFormat="1" ht="24.2" customHeight="1">
      <c r="B170" s="31"/>
      <c r="C170" s="165" t="s">
        <v>390</v>
      </c>
      <c r="D170" s="165" t="s">
        <v>277</v>
      </c>
      <c r="E170" s="166" t="s">
        <v>563</v>
      </c>
      <c r="F170" s="167" t="s">
        <v>564</v>
      </c>
      <c r="G170" s="168" t="s">
        <v>292</v>
      </c>
      <c r="H170" s="169">
        <v>39</v>
      </c>
      <c r="I170" s="170"/>
      <c r="J170" s="171">
        <f>ROUND(I170*H170,2)</f>
        <v>0</v>
      </c>
      <c r="K170" s="167" t="s">
        <v>189</v>
      </c>
      <c r="L170" s="172"/>
      <c r="M170" s="173" t="s">
        <v>19</v>
      </c>
      <c r="N170" s="174" t="s">
        <v>41</v>
      </c>
      <c r="P170" s="139">
        <f>O170*H170</f>
        <v>0</v>
      </c>
      <c r="Q170" s="139">
        <v>0.00198</v>
      </c>
      <c r="R170" s="139">
        <f>Q170*H170</f>
        <v>0.07722</v>
      </c>
      <c r="S170" s="139">
        <v>0</v>
      </c>
      <c r="T170" s="140">
        <f>S170*H170</f>
        <v>0</v>
      </c>
      <c r="AR170" s="141" t="s">
        <v>233</v>
      </c>
      <c r="AT170" s="141" t="s">
        <v>277</v>
      </c>
      <c r="AU170" s="141" t="s">
        <v>79</v>
      </c>
      <c r="AY170" s="16" t="s">
        <v>182</v>
      </c>
      <c r="BE170" s="142">
        <f>IF(N170="základní",J170,0)</f>
        <v>0</v>
      </c>
      <c r="BF170" s="142">
        <f>IF(N170="snížená",J170,0)</f>
        <v>0</v>
      </c>
      <c r="BG170" s="142">
        <f>IF(N170="zákl. přenesená",J170,0)</f>
        <v>0</v>
      </c>
      <c r="BH170" s="142">
        <f>IF(N170="sníž. přenesená",J170,0)</f>
        <v>0</v>
      </c>
      <c r="BI170" s="142">
        <f>IF(N170="nulová",J170,0)</f>
        <v>0</v>
      </c>
      <c r="BJ170" s="16" t="s">
        <v>77</v>
      </c>
      <c r="BK170" s="142">
        <f>ROUND(I170*H170,2)</f>
        <v>0</v>
      </c>
      <c r="BL170" s="16" t="s">
        <v>190</v>
      </c>
      <c r="BM170" s="141" t="s">
        <v>565</v>
      </c>
    </row>
    <row r="171" spans="2:63" s="11" customFormat="1" ht="22.9" customHeight="1">
      <c r="B171" s="118"/>
      <c r="D171" s="119" t="s">
        <v>69</v>
      </c>
      <c r="E171" s="128" t="s">
        <v>190</v>
      </c>
      <c r="F171" s="128" t="s">
        <v>566</v>
      </c>
      <c r="I171" s="121"/>
      <c r="J171" s="129">
        <f>BK171</f>
        <v>0</v>
      </c>
      <c r="L171" s="118"/>
      <c r="M171" s="123"/>
      <c r="P171" s="124">
        <f>SUM(P172:P179)</f>
        <v>0</v>
      </c>
      <c r="R171" s="124">
        <f>SUM(R172:R179)</f>
        <v>6.34172256</v>
      </c>
      <c r="T171" s="125">
        <f>SUM(T172:T179)</f>
        <v>0</v>
      </c>
      <c r="AR171" s="119" t="s">
        <v>77</v>
      </c>
      <c r="AT171" s="126" t="s">
        <v>69</v>
      </c>
      <c r="AU171" s="126" t="s">
        <v>77</v>
      </c>
      <c r="AY171" s="119" t="s">
        <v>182</v>
      </c>
      <c r="BK171" s="127">
        <f>SUM(BK172:BK179)</f>
        <v>0</v>
      </c>
    </row>
    <row r="172" spans="2:65" s="1" customFormat="1" ht="24.2" customHeight="1">
      <c r="B172" s="31"/>
      <c r="C172" s="130" t="s">
        <v>401</v>
      </c>
      <c r="D172" s="130" t="s">
        <v>185</v>
      </c>
      <c r="E172" s="131" t="s">
        <v>567</v>
      </c>
      <c r="F172" s="132" t="s">
        <v>568</v>
      </c>
      <c r="G172" s="133" t="s">
        <v>188</v>
      </c>
      <c r="H172" s="134">
        <v>2.41</v>
      </c>
      <c r="I172" s="135"/>
      <c r="J172" s="136">
        <f>ROUND(I172*H172,2)</f>
        <v>0</v>
      </c>
      <c r="K172" s="132" t="s">
        <v>189</v>
      </c>
      <c r="L172" s="31"/>
      <c r="M172" s="137" t="s">
        <v>19</v>
      </c>
      <c r="N172" s="138" t="s">
        <v>41</v>
      </c>
      <c r="P172" s="139">
        <f>O172*H172</f>
        <v>0</v>
      </c>
      <c r="Q172" s="139">
        <v>2.4534</v>
      </c>
      <c r="R172" s="139">
        <f>Q172*H172</f>
        <v>5.912694</v>
      </c>
      <c r="S172" s="139">
        <v>0</v>
      </c>
      <c r="T172" s="140">
        <f>S172*H172</f>
        <v>0</v>
      </c>
      <c r="AR172" s="141" t="s">
        <v>190</v>
      </c>
      <c r="AT172" s="141" t="s">
        <v>185</v>
      </c>
      <c r="AU172" s="141" t="s">
        <v>79</v>
      </c>
      <c r="AY172" s="16" t="s">
        <v>182</v>
      </c>
      <c r="BE172" s="142">
        <f>IF(N172="základní",J172,0)</f>
        <v>0</v>
      </c>
      <c r="BF172" s="142">
        <f>IF(N172="snížená",J172,0)</f>
        <v>0</v>
      </c>
      <c r="BG172" s="142">
        <f>IF(N172="zákl. přenesená",J172,0)</f>
        <v>0</v>
      </c>
      <c r="BH172" s="142">
        <f>IF(N172="sníž. přenesená",J172,0)</f>
        <v>0</v>
      </c>
      <c r="BI172" s="142">
        <f>IF(N172="nulová",J172,0)</f>
        <v>0</v>
      </c>
      <c r="BJ172" s="16" t="s">
        <v>77</v>
      </c>
      <c r="BK172" s="142">
        <f>ROUND(I172*H172,2)</f>
        <v>0</v>
      </c>
      <c r="BL172" s="16" t="s">
        <v>190</v>
      </c>
      <c r="BM172" s="141" t="s">
        <v>569</v>
      </c>
    </row>
    <row r="173" spans="2:47" s="1" customFormat="1" ht="11.25">
      <c r="B173" s="31"/>
      <c r="D173" s="143" t="s">
        <v>192</v>
      </c>
      <c r="F173" s="144" t="s">
        <v>570</v>
      </c>
      <c r="I173" s="145"/>
      <c r="L173" s="31"/>
      <c r="M173" s="146"/>
      <c r="T173" s="52"/>
      <c r="AT173" s="16" t="s">
        <v>192</v>
      </c>
      <c r="AU173" s="16" t="s">
        <v>79</v>
      </c>
    </row>
    <row r="174" spans="2:65" s="1" customFormat="1" ht="24.2" customHeight="1">
      <c r="B174" s="31"/>
      <c r="C174" s="130" t="s">
        <v>405</v>
      </c>
      <c r="D174" s="130" t="s">
        <v>185</v>
      </c>
      <c r="E174" s="131" t="s">
        <v>571</v>
      </c>
      <c r="F174" s="132" t="s">
        <v>572</v>
      </c>
      <c r="G174" s="133" t="s">
        <v>207</v>
      </c>
      <c r="H174" s="134">
        <v>35</v>
      </c>
      <c r="I174" s="135"/>
      <c r="J174" s="136">
        <f>ROUND(I174*H174,2)</f>
        <v>0</v>
      </c>
      <c r="K174" s="132" t="s">
        <v>189</v>
      </c>
      <c r="L174" s="31"/>
      <c r="M174" s="137" t="s">
        <v>19</v>
      </c>
      <c r="N174" s="138" t="s">
        <v>41</v>
      </c>
      <c r="P174" s="139">
        <f>O174*H174</f>
        <v>0</v>
      </c>
      <c r="Q174" s="139">
        <v>0.00576</v>
      </c>
      <c r="R174" s="139">
        <f>Q174*H174</f>
        <v>0.2016</v>
      </c>
      <c r="S174" s="139">
        <v>0</v>
      </c>
      <c r="T174" s="140">
        <f>S174*H174</f>
        <v>0</v>
      </c>
      <c r="AR174" s="141" t="s">
        <v>190</v>
      </c>
      <c r="AT174" s="141" t="s">
        <v>185</v>
      </c>
      <c r="AU174" s="141" t="s">
        <v>79</v>
      </c>
      <c r="AY174" s="16" t="s">
        <v>182</v>
      </c>
      <c r="BE174" s="142">
        <f>IF(N174="základní",J174,0)</f>
        <v>0</v>
      </c>
      <c r="BF174" s="142">
        <f>IF(N174="snížená",J174,0)</f>
        <v>0</v>
      </c>
      <c r="BG174" s="142">
        <f>IF(N174="zákl. přenesená",J174,0)</f>
        <v>0</v>
      </c>
      <c r="BH174" s="142">
        <f>IF(N174="sníž. přenesená",J174,0)</f>
        <v>0</v>
      </c>
      <c r="BI174" s="142">
        <f>IF(N174="nulová",J174,0)</f>
        <v>0</v>
      </c>
      <c r="BJ174" s="16" t="s">
        <v>77</v>
      </c>
      <c r="BK174" s="142">
        <f>ROUND(I174*H174,2)</f>
        <v>0</v>
      </c>
      <c r="BL174" s="16" t="s">
        <v>190</v>
      </c>
      <c r="BM174" s="141" t="s">
        <v>573</v>
      </c>
    </row>
    <row r="175" spans="2:47" s="1" customFormat="1" ht="11.25">
      <c r="B175" s="31"/>
      <c r="D175" s="143" t="s">
        <v>192</v>
      </c>
      <c r="F175" s="144" t="s">
        <v>574</v>
      </c>
      <c r="I175" s="145"/>
      <c r="L175" s="31"/>
      <c r="M175" s="146"/>
      <c r="T175" s="52"/>
      <c r="AT175" s="16" t="s">
        <v>192</v>
      </c>
      <c r="AU175" s="16" t="s">
        <v>79</v>
      </c>
    </row>
    <row r="176" spans="2:65" s="1" customFormat="1" ht="24.2" customHeight="1">
      <c r="B176" s="31"/>
      <c r="C176" s="130" t="s">
        <v>413</v>
      </c>
      <c r="D176" s="130" t="s">
        <v>185</v>
      </c>
      <c r="E176" s="131" t="s">
        <v>575</v>
      </c>
      <c r="F176" s="132" t="s">
        <v>576</v>
      </c>
      <c r="G176" s="133" t="s">
        <v>207</v>
      </c>
      <c r="H176" s="134">
        <v>35</v>
      </c>
      <c r="I176" s="135"/>
      <c r="J176" s="136">
        <f>ROUND(I176*H176,2)</f>
        <v>0</v>
      </c>
      <c r="K176" s="132" t="s">
        <v>189</v>
      </c>
      <c r="L176" s="31"/>
      <c r="M176" s="137" t="s">
        <v>19</v>
      </c>
      <c r="N176" s="138" t="s">
        <v>41</v>
      </c>
      <c r="P176" s="139">
        <f>O176*H176</f>
        <v>0</v>
      </c>
      <c r="Q176" s="139">
        <v>0</v>
      </c>
      <c r="R176" s="139">
        <f>Q176*H176</f>
        <v>0</v>
      </c>
      <c r="S176" s="139">
        <v>0</v>
      </c>
      <c r="T176" s="140">
        <f>S176*H176</f>
        <v>0</v>
      </c>
      <c r="AR176" s="141" t="s">
        <v>190</v>
      </c>
      <c r="AT176" s="141" t="s">
        <v>185</v>
      </c>
      <c r="AU176" s="141" t="s">
        <v>79</v>
      </c>
      <c r="AY176" s="16" t="s">
        <v>182</v>
      </c>
      <c r="BE176" s="142">
        <f>IF(N176="základní",J176,0)</f>
        <v>0</v>
      </c>
      <c r="BF176" s="142">
        <f>IF(N176="snížená",J176,0)</f>
        <v>0</v>
      </c>
      <c r="BG176" s="142">
        <f>IF(N176="zákl. přenesená",J176,0)</f>
        <v>0</v>
      </c>
      <c r="BH176" s="142">
        <f>IF(N176="sníž. přenesená",J176,0)</f>
        <v>0</v>
      </c>
      <c r="BI176" s="142">
        <f>IF(N176="nulová",J176,0)</f>
        <v>0</v>
      </c>
      <c r="BJ176" s="16" t="s">
        <v>77</v>
      </c>
      <c r="BK176" s="142">
        <f>ROUND(I176*H176,2)</f>
        <v>0</v>
      </c>
      <c r="BL176" s="16" t="s">
        <v>190</v>
      </c>
      <c r="BM176" s="141" t="s">
        <v>577</v>
      </c>
    </row>
    <row r="177" spans="2:47" s="1" customFormat="1" ht="11.25">
      <c r="B177" s="31"/>
      <c r="D177" s="143" t="s">
        <v>192</v>
      </c>
      <c r="F177" s="144" t="s">
        <v>578</v>
      </c>
      <c r="I177" s="145"/>
      <c r="L177" s="31"/>
      <c r="M177" s="146"/>
      <c r="T177" s="52"/>
      <c r="AT177" s="16" t="s">
        <v>192</v>
      </c>
      <c r="AU177" s="16" t="s">
        <v>79</v>
      </c>
    </row>
    <row r="178" spans="2:65" s="1" customFormat="1" ht="24.2" customHeight="1">
      <c r="B178" s="31"/>
      <c r="C178" s="130" t="s">
        <v>415</v>
      </c>
      <c r="D178" s="130" t="s">
        <v>185</v>
      </c>
      <c r="E178" s="131" t="s">
        <v>579</v>
      </c>
      <c r="F178" s="132" t="s">
        <v>580</v>
      </c>
      <c r="G178" s="133" t="s">
        <v>202</v>
      </c>
      <c r="H178" s="134">
        <v>0.216</v>
      </c>
      <c r="I178" s="135"/>
      <c r="J178" s="136">
        <f>ROUND(I178*H178,2)</f>
        <v>0</v>
      </c>
      <c r="K178" s="132" t="s">
        <v>189</v>
      </c>
      <c r="L178" s="31"/>
      <c r="M178" s="137" t="s">
        <v>19</v>
      </c>
      <c r="N178" s="138" t="s">
        <v>41</v>
      </c>
      <c r="P178" s="139">
        <f>O178*H178</f>
        <v>0</v>
      </c>
      <c r="Q178" s="139">
        <v>1.05291</v>
      </c>
      <c r="R178" s="139">
        <f>Q178*H178</f>
        <v>0.22742856</v>
      </c>
      <c r="S178" s="139">
        <v>0</v>
      </c>
      <c r="T178" s="140">
        <f>S178*H178</f>
        <v>0</v>
      </c>
      <c r="AR178" s="141" t="s">
        <v>190</v>
      </c>
      <c r="AT178" s="141" t="s">
        <v>185</v>
      </c>
      <c r="AU178" s="141" t="s">
        <v>79</v>
      </c>
      <c r="AY178" s="16" t="s">
        <v>182</v>
      </c>
      <c r="BE178" s="142">
        <f>IF(N178="základní",J178,0)</f>
        <v>0</v>
      </c>
      <c r="BF178" s="142">
        <f>IF(N178="snížená",J178,0)</f>
        <v>0</v>
      </c>
      <c r="BG178" s="142">
        <f>IF(N178="zákl. přenesená",J178,0)</f>
        <v>0</v>
      </c>
      <c r="BH178" s="142">
        <f>IF(N178="sníž. přenesená",J178,0)</f>
        <v>0</v>
      </c>
      <c r="BI178" s="142">
        <f>IF(N178="nulová",J178,0)</f>
        <v>0</v>
      </c>
      <c r="BJ178" s="16" t="s">
        <v>77</v>
      </c>
      <c r="BK178" s="142">
        <f>ROUND(I178*H178,2)</f>
        <v>0</v>
      </c>
      <c r="BL178" s="16" t="s">
        <v>190</v>
      </c>
      <c r="BM178" s="141" t="s">
        <v>581</v>
      </c>
    </row>
    <row r="179" spans="2:47" s="1" customFormat="1" ht="11.25">
      <c r="B179" s="31"/>
      <c r="D179" s="143" t="s">
        <v>192</v>
      </c>
      <c r="F179" s="144" t="s">
        <v>582</v>
      </c>
      <c r="I179" s="145"/>
      <c r="L179" s="31"/>
      <c r="M179" s="146"/>
      <c r="T179" s="52"/>
      <c r="AT179" s="16" t="s">
        <v>192</v>
      </c>
      <c r="AU179" s="16" t="s">
        <v>79</v>
      </c>
    </row>
    <row r="180" spans="2:63" s="11" customFormat="1" ht="22.9" customHeight="1">
      <c r="B180" s="118"/>
      <c r="D180" s="119" t="s">
        <v>69</v>
      </c>
      <c r="E180" s="128" t="s">
        <v>222</v>
      </c>
      <c r="F180" s="128" t="s">
        <v>258</v>
      </c>
      <c r="I180" s="121"/>
      <c r="J180" s="129">
        <f>BK180</f>
        <v>0</v>
      </c>
      <c r="L180" s="118"/>
      <c r="M180" s="123"/>
      <c r="P180" s="124">
        <f>SUM(P181:P201)</f>
        <v>0</v>
      </c>
      <c r="R180" s="124">
        <f>SUM(R181:R201)</f>
        <v>14.48191</v>
      </c>
      <c r="T180" s="125">
        <f>SUM(T181:T201)</f>
        <v>0</v>
      </c>
      <c r="AR180" s="119" t="s">
        <v>77</v>
      </c>
      <c r="AT180" s="126" t="s">
        <v>69</v>
      </c>
      <c r="AU180" s="126" t="s">
        <v>77</v>
      </c>
      <c r="AY180" s="119" t="s">
        <v>182</v>
      </c>
      <c r="BK180" s="127">
        <f>SUM(BK181:BK201)</f>
        <v>0</v>
      </c>
    </row>
    <row r="181" spans="2:65" s="1" customFormat="1" ht="24.2" customHeight="1">
      <c r="B181" s="31"/>
      <c r="C181" s="130" t="s">
        <v>421</v>
      </c>
      <c r="D181" s="130" t="s">
        <v>185</v>
      </c>
      <c r="E181" s="131" t="s">
        <v>583</v>
      </c>
      <c r="F181" s="132" t="s">
        <v>584</v>
      </c>
      <c r="G181" s="133" t="s">
        <v>207</v>
      </c>
      <c r="H181" s="134">
        <v>635</v>
      </c>
      <c r="I181" s="135"/>
      <c r="J181" s="136">
        <f>ROUND(I181*H181,2)</f>
        <v>0</v>
      </c>
      <c r="K181" s="132" t="s">
        <v>189</v>
      </c>
      <c r="L181" s="31"/>
      <c r="M181" s="137" t="s">
        <v>19</v>
      </c>
      <c r="N181" s="138" t="s">
        <v>41</v>
      </c>
      <c r="P181" s="139">
        <f>O181*H181</f>
        <v>0</v>
      </c>
      <c r="Q181" s="139">
        <v>0.00026</v>
      </c>
      <c r="R181" s="139">
        <f>Q181*H181</f>
        <v>0.1651</v>
      </c>
      <c r="S181" s="139">
        <v>0</v>
      </c>
      <c r="T181" s="140">
        <f>S181*H181</f>
        <v>0</v>
      </c>
      <c r="AR181" s="141" t="s">
        <v>190</v>
      </c>
      <c r="AT181" s="141" t="s">
        <v>185</v>
      </c>
      <c r="AU181" s="141" t="s">
        <v>79</v>
      </c>
      <c r="AY181" s="16" t="s">
        <v>182</v>
      </c>
      <c r="BE181" s="142">
        <f>IF(N181="základní",J181,0)</f>
        <v>0</v>
      </c>
      <c r="BF181" s="142">
        <f>IF(N181="snížená",J181,0)</f>
        <v>0</v>
      </c>
      <c r="BG181" s="142">
        <f>IF(N181="zákl. přenesená",J181,0)</f>
        <v>0</v>
      </c>
      <c r="BH181" s="142">
        <f>IF(N181="sníž. přenesená",J181,0)</f>
        <v>0</v>
      </c>
      <c r="BI181" s="142">
        <f>IF(N181="nulová",J181,0)</f>
        <v>0</v>
      </c>
      <c r="BJ181" s="16" t="s">
        <v>77</v>
      </c>
      <c r="BK181" s="142">
        <f>ROUND(I181*H181,2)</f>
        <v>0</v>
      </c>
      <c r="BL181" s="16" t="s">
        <v>190</v>
      </c>
      <c r="BM181" s="141" t="s">
        <v>585</v>
      </c>
    </row>
    <row r="182" spans="2:47" s="1" customFormat="1" ht="11.25">
      <c r="B182" s="31"/>
      <c r="D182" s="143" t="s">
        <v>192</v>
      </c>
      <c r="F182" s="144" t="s">
        <v>586</v>
      </c>
      <c r="I182" s="145"/>
      <c r="L182" s="31"/>
      <c r="M182" s="146"/>
      <c r="T182" s="52"/>
      <c r="AT182" s="16" t="s">
        <v>192</v>
      </c>
      <c r="AU182" s="16" t="s">
        <v>79</v>
      </c>
    </row>
    <row r="183" spans="2:65" s="1" customFormat="1" ht="37.9" customHeight="1">
      <c r="B183" s="31"/>
      <c r="C183" s="130" t="s">
        <v>425</v>
      </c>
      <c r="D183" s="130" t="s">
        <v>185</v>
      </c>
      <c r="E183" s="131" t="s">
        <v>587</v>
      </c>
      <c r="F183" s="132" t="s">
        <v>588</v>
      </c>
      <c r="G183" s="133" t="s">
        <v>207</v>
      </c>
      <c r="H183" s="134">
        <v>635</v>
      </c>
      <c r="I183" s="135"/>
      <c r="J183" s="136">
        <f>ROUND(I183*H183,2)</f>
        <v>0</v>
      </c>
      <c r="K183" s="132" t="s">
        <v>189</v>
      </c>
      <c r="L183" s="31"/>
      <c r="M183" s="137" t="s">
        <v>19</v>
      </c>
      <c r="N183" s="138" t="s">
        <v>41</v>
      </c>
      <c r="P183" s="139">
        <f>O183*H183</f>
        <v>0</v>
      </c>
      <c r="Q183" s="139">
        <v>0.00438</v>
      </c>
      <c r="R183" s="139">
        <f>Q183*H183</f>
        <v>2.7813000000000003</v>
      </c>
      <c r="S183" s="139">
        <v>0</v>
      </c>
      <c r="T183" s="140">
        <f>S183*H183</f>
        <v>0</v>
      </c>
      <c r="AR183" s="141" t="s">
        <v>190</v>
      </c>
      <c r="AT183" s="141" t="s">
        <v>185</v>
      </c>
      <c r="AU183" s="141" t="s">
        <v>79</v>
      </c>
      <c r="AY183" s="16" t="s">
        <v>182</v>
      </c>
      <c r="BE183" s="142">
        <f>IF(N183="základní",J183,0)</f>
        <v>0</v>
      </c>
      <c r="BF183" s="142">
        <f>IF(N183="snížená",J183,0)</f>
        <v>0</v>
      </c>
      <c r="BG183" s="142">
        <f>IF(N183="zákl. přenesená",J183,0)</f>
        <v>0</v>
      </c>
      <c r="BH183" s="142">
        <f>IF(N183="sníž. přenesená",J183,0)</f>
        <v>0</v>
      </c>
      <c r="BI183" s="142">
        <f>IF(N183="nulová",J183,0)</f>
        <v>0</v>
      </c>
      <c r="BJ183" s="16" t="s">
        <v>77</v>
      </c>
      <c r="BK183" s="142">
        <f>ROUND(I183*H183,2)</f>
        <v>0</v>
      </c>
      <c r="BL183" s="16" t="s">
        <v>190</v>
      </c>
      <c r="BM183" s="141" t="s">
        <v>589</v>
      </c>
    </row>
    <row r="184" spans="2:47" s="1" customFormat="1" ht="11.25">
      <c r="B184" s="31"/>
      <c r="D184" s="143" t="s">
        <v>192</v>
      </c>
      <c r="F184" s="144" t="s">
        <v>590</v>
      </c>
      <c r="I184" s="145"/>
      <c r="L184" s="31"/>
      <c r="M184" s="146"/>
      <c r="T184" s="52"/>
      <c r="AT184" s="16" t="s">
        <v>192</v>
      </c>
      <c r="AU184" s="16" t="s">
        <v>79</v>
      </c>
    </row>
    <row r="185" spans="2:65" s="1" customFormat="1" ht="44.25" customHeight="1">
      <c r="B185" s="31"/>
      <c r="C185" s="130" t="s">
        <v>353</v>
      </c>
      <c r="D185" s="130" t="s">
        <v>185</v>
      </c>
      <c r="E185" s="131" t="s">
        <v>591</v>
      </c>
      <c r="F185" s="132" t="s">
        <v>592</v>
      </c>
      <c r="G185" s="133" t="s">
        <v>207</v>
      </c>
      <c r="H185" s="134">
        <v>532</v>
      </c>
      <c r="I185" s="135"/>
      <c r="J185" s="136">
        <f>ROUND(I185*H185,2)</f>
        <v>0</v>
      </c>
      <c r="K185" s="132" t="s">
        <v>189</v>
      </c>
      <c r="L185" s="31"/>
      <c r="M185" s="137" t="s">
        <v>19</v>
      </c>
      <c r="N185" s="138" t="s">
        <v>41</v>
      </c>
      <c r="P185" s="139">
        <f>O185*H185</f>
        <v>0</v>
      </c>
      <c r="Q185" s="139">
        <v>0.01628</v>
      </c>
      <c r="R185" s="139">
        <f>Q185*H185</f>
        <v>8.66096</v>
      </c>
      <c r="S185" s="139">
        <v>0</v>
      </c>
      <c r="T185" s="140">
        <f>S185*H185</f>
        <v>0</v>
      </c>
      <c r="AR185" s="141" t="s">
        <v>190</v>
      </c>
      <c r="AT185" s="141" t="s">
        <v>185</v>
      </c>
      <c r="AU185" s="141" t="s">
        <v>79</v>
      </c>
      <c r="AY185" s="16" t="s">
        <v>182</v>
      </c>
      <c r="BE185" s="142">
        <f>IF(N185="základní",J185,0)</f>
        <v>0</v>
      </c>
      <c r="BF185" s="142">
        <f>IF(N185="snížená",J185,0)</f>
        <v>0</v>
      </c>
      <c r="BG185" s="142">
        <f>IF(N185="zákl. přenesená",J185,0)</f>
        <v>0</v>
      </c>
      <c r="BH185" s="142">
        <f>IF(N185="sníž. přenesená",J185,0)</f>
        <v>0</v>
      </c>
      <c r="BI185" s="142">
        <f>IF(N185="nulová",J185,0)</f>
        <v>0</v>
      </c>
      <c r="BJ185" s="16" t="s">
        <v>77</v>
      </c>
      <c r="BK185" s="142">
        <f>ROUND(I185*H185,2)</f>
        <v>0</v>
      </c>
      <c r="BL185" s="16" t="s">
        <v>190</v>
      </c>
      <c r="BM185" s="141" t="s">
        <v>593</v>
      </c>
    </row>
    <row r="186" spans="2:47" s="1" customFormat="1" ht="11.25">
      <c r="B186" s="31"/>
      <c r="D186" s="143" t="s">
        <v>192</v>
      </c>
      <c r="F186" s="144" t="s">
        <v>594</v>
      </c>
      <c r="I186" s="145"/>
      <c r="L186" s="31"/>
      <c r="M186" s="146"/>
      <c r="T186" s="52"/>
      <c r="AT186" s="16" t="s">
        <v>192</v>
      </c>
      <c r="AU186" s="16" t="s">
        <v>79</v>
      </c>
    </row>
    <row r="187" spans="2:47" s="1" customFormat="1" ht="19.5">
      <c r="B187" s="31"/>
      <c r="D187" s="148" t="s">
        <v>281</v>
      </c>
      <c r="F187" s="175" t="s">
        <v>595</v>
      </c>
      <c r="I187" s="145"/>
      <c r="L187" s="31"/>
      <c r="M187" s="146"/>
      <c r="T187" s="52"/>
      <c r="AT187" s="16" t="s">
        <v>281</v>
      </c>
      <c r="AU187" s="16" t="s">
        <v>79</v>
      </c>
    </row>
    <row r="188" spans="2:65" s="1" customFormat="1" ht="24.2" customHeight="1">
      <c r="B188" s="31"/>
      <c r="C188" s="130" t="s">
        <v>434</v>
      </c>
      <c r="D188" s="130" t="s">
        <v>185</v>
      </c>
      <c r="E188" s="131" t="s">
        <v>596</v>
      </c>
      <c r="F188" s="132" t="s">
        <v>597</v>
      </c>
      <c r="G188" s="133" t="s">
        <v>207</v>
      </c>
      <c r="H188" s="134">
        <v>2100</v>
      </c>
      <c r="I188" s="135"/>
      <c r="J188" s="136">
        <f>ROUND(I188*H188,2)</f>
        <v>0</v>
      </c>
      <c r="K188" s="132" t="s">
        <v>189</v>
      </c>
      <c r="L188" s="31"/>
      <c r="M188" s="137" t="s">
        <v>19</v>
      </c>
      <c r="N188" s="138" t="s">
        <v>41</v>
      </c>
      <c r="P188" s="139">
        <f>O188*H188</f>
        <v>0</v>
      </c>
      <c r="Q188" s="139">
        <v>0.00033</v>
      </c>
      <c r="R188" s="139">
        <f>Q188*H188</f>
        <v>0.693</v>
      </c>
      <c r="S188" s="139">
        <v>0</v>
      </c>
      <c r="T188" s="140">
        <f>S188*H188</f>
        <v>0</v>
      </c>
      <c r="AR188" s="141" t="s">
        <v>190</v>
      </c>
      <c r="AT188" s="141" t="s">
        <v>185</v>
      </c>
      <c r="AU188" s="141" t="s">
        <v>79</v>
      </c>
      <c r="AY188" s="16" t="s">
        <v>182</v>
      </c>
      <c r="BE188" s="142">
        <f>IF(N188="základní",J188,0)</f>
        <v>0</v>
      </c>
      <c r="BF188" s="142">
        <f>IF(N188="snížená",J188,0)</f>
        <v>0</v>
      </c>
      <c r="BG188" s="142">
        <f>IF(N188="zákl. přenesená",J188,0)</f>
        <v>0</v>
      </c>
      <c r="BH188" s="142">
        <f>IF(N188="sníž. přenesená",J188,0)</f>
        <v>0</v>
      </c>
      <c r="BI188" s="142">
        <f>IF(N188="nulová",J188,0)</f>
        <v>0</v>
      </c>
      <c r="BJ188" s="16" t="s">
        <v>77</v>
      </c>
      <c r="BK188" s="142">
        <f>ROUND(I188*H188,2)</f>
        <v>0</v>
      </c>
      <c r="BL188" s="16" t="s">
        <v>190</v>
      </c>
      <c r="BM188" s="141" t="s">
        <v>598</v>
      </c>
    </row>
    <row r="189" spans="2:47" s="1" customFormat="1" ht="11.25">
      <c r="B189" s="31"/>
      <c r="D189" s="143" t="s">
        <v>192</v>
      </c>
      <c r="F189" s="144" t="s">
        <v>599</v>
      </c>
      <c r="I189" s="145"/>
      <c r="L189" s="31"/>
      <c r="M189" s="146"/>
      <c r="T189" s="52"/>
      <c r="AT189" s="16" t="s">
        <v>192</v>
      </c>
      <c r="AU189" s="16" t="s">
        <v>79</v>
      </c>
    </row>
    <row r="190" spans="2:65" s="1" customFormat="1" ht="37.9" customHeight="1">
      <c r="B190" s="31"/>
      <c r="C190" s="130" t="s">
        <v>600</v>
      </c>
      <c r="D190" s="130" t="s">
        <v>185</v>
      </c>
      <c r="E190" s="131" t="s">
        <v>601</v>
      </c>
      <c r="F190" s="132" t="s">
        <v>602</v>
      </c>
      <c r="G190" s="133" t="s">
        <v>286</v>
      </c>
      <c r="H190" s="134">
        <v>27</v>
      </c>
      <c r="I190" s="135"/>
      <c r="J190" s="136">
        <f>ROUND(I190*H190,2)</f>
        <v>0</v>
      </c>
      <c r="K190" s="132" t="s">
        <v>189</v>
      </c>
      <c r="L190" s="31"/>
      <c r="M190" s="137" t="s">
        <v>19</v>
      </c>
      <c r="N190" s="138" t="s">
        <v>41</v>
      </c>
      <c r="P190" s="139">
        <f>O190*H190</f>
        <v>0</v>
      </c>
      <c r="Q190" s="139">
        <v>0.01777</v>
      </c>
      <c r="R190" s="139">
        <f>Q190*H190</f>
        <v>0.47979000000000005</v>
      </c>
      <c r="S190" s="139">
        <v>0</v>
      </c>
      <c r="T190" s="140">
        <f>S190*H190</f>
        <v>0</v>
      </c>
      <c r="AR190" s="141" t="s">
        <v>190</v>
      </c>
      <c r="AT190" s="141" t="s">
        <v>185</v>
      </c>
      <c r="AU190" s="141" t="s">
        <v>79</v>
      </c>
      <c r="AY190" s="16" t="s">
        <v>182</v>
      </c>
      <c r="BE190" s="142">
        <f>IF(N190="základní",J190,0)</f>
        <v>0</v>
      </c>
      <c r="BF190" s="142">
        <f>IF(N190="snížená",J190,0)</f>
        <v>0</v>
      </c>
      <c r="BG190" s="142">
        <f>IF(N190="zákl. přenesená",J190,0)</f>
        <v>0</v>
      </c>
      <c r="BH190" s="142">
        <f>IF(N190="sníž. přenesená",J190,0)</f>
        <v>0</v>
      </c>
      <c r="BI190" s="142">
        <f>IF(N190="nulová",J190,0)</f>
        <v>0</v>
      </c>
      <c r="BJ190" s="16" t="s">
        <v>77</v>
      </c>
      <c r="BK190" s="142">
        <f>ROUND(I190*H190,2)</f>
        <v>0</v>
      </c>
      <c r="BL190" s="16" t="s">
        <v>190</v>
      </c>
      <c r="BM190" s="141" t="s">
        <v>603</v>
      </c>
    </row>
    <row r="191" spans="2:47" s="1" customFormat="1" ht="11.25">
      <c r="B191" s="31"/>
      <c r="D191" s="143" t="s">
        <v>192</v>
      </c>
      <c r="F191" s="144" t="s">
        <v>604</v>
      </c>
      <c r="I191" s="145"/>
      <c r="L191" s="31"/>
      <c r="M191" s="146"/>
      <c r="T191" s="52"/>
      <c r="AT191" s="16" t="s">
        <v>192</v>
      </c>
      <c r="AU191" s="16" t="s">
        <v>79</v>
      </c>
    </row>
    <row r="192" spans="2:65" s="1" customFormat="1" ht="24.2" customHeight="1">
      <c r="B192" s="31"/>
      <c r="C192" s="165" t="s">
        <v>605</v>
      </c>
      <c r="D192" s="165" t="s">
        <v>277</v>
      </c>
      <c r="E192" s="166" t="s">
        <v>606</v>
      </c>
      <c r="F192" s="167" t="s">
        <v>607</v>
      </c>
      <c r="G192" s="168" t="s">
        <v>286</v>
      </c>
      <c r="H192" s="169">
        <v>1</v>
      </c>
      <c r="I192" s="170"/>
      <c r="J192" s="171">
        <f>ROUND(I192*H192,2)</f>
        <v>0</v>
      </c>
      <c r="K192" s="167" t="s">
        <v>189</v>
      </c>
      <c r="L192" s="172"/>
      <c r="M192" s="173" t="s">
        <v>19</v>
      </c>
      <c r="N192" s="174" t="s">
        <v>41</v>
      </c>
      <c r="P192" s="139">
        <f>O192*H192</f>
        <v>0</v>
      </c>
      <c r="Q192" s="139">
        <v>0.01868</v>
      </c>
      <c r="R192" s="139">
        <f>Q192*H192</f>
        <v>0.01868</v>
      </c>
      <c r="S192" s="139">
        <v>0</v>
      </c>
      <c r="T192" s="140">
        <f>S192*H192</f>
        <v>0</v>
      </c>
      <c r="AR192" s="141" t="s">
        <v>233</v>
      </c>
      <c r="AT192" s="141" t="s">
        <v>277</v>
      </c>
      <c r="AU192" s="141" t="s">
        <v>79</v>
      </c>
      <c r="AY192" s="16" t="s">
        <v>182</v>
      </c>
      <c r="BE192" s="142">
        <f>IF(N192="základní",J192,0)</f>
        <v>0</v>
      </c>
      <c r="BF192" s="142">
        <f>IF(N192="snížená",J192,0)</f>
        <v>0</v>
      </c>
      <c r="BG192" s="142">
        <f>IF(N192="zákl. přenesená",J192,0)</f>
        <v>0</v>
      </c>
      <c r="BH192" s="142">
        <f>IF(N192="sníž. přenesená",J192,0)</f>
        <v>0</v>
      </c>
      <c r="BI192" s="142">
        <f>IF(N192="nulová",J192,0)</f>
        <v>0</v>
      </c>
      <c r="BJ192" s="16" t="s">
        <v>77</v>
      </c>
      <c r="BK192" s="142">
        <f>ROUND(I192*H192,2)</f>
        <v>0</v>
      </c>
      <c r="BL192" s="16" t="s">
        <v>190</v>
      </c>
      <c r="BM192" s="141" t="s">
        <v>608</v>
      </c>
    </row>
    <row r="193" spans="2:65" s="1" customFormat="1" ht="24.2" customHeight="1">
      <c r="B193" s="31"/>
      <c r="C193" s="165" t="s">
        <v>609</v>
      </c>
      <c r="D193" s="165" t="s">
        <v>277</v>
      </c>
      <c r="E193" s="166" t="s">
        <v>610</v>
      </c>
      <c r="F193" s="167" t="s">
        <v>611</v>
      </c>
      <c r="G193" s="168" t="s">
        <v>286</v>
      </c>
      <c r="H193" s="169">
        <v>2</v>
      </c>
      <c r="I193" s="170"/>
      <c r="J193" s="171">
        <f>ROUND(I193*H193,2)</f>
        <v>0</v>
      </c>
      <c r="K193" s="167" t="s">
        <v>189</v>
      </c>
      <c r="L193" s="172"/>
      <c r="M193" s="173" t="s">
        <v>19</v>
      </c>
      <c r="N193" s="174" t="s">
        <v>41</v>
      </c>
      <c r="P193" s="139">
        <f>O193*H193</f>
        <v>0</v>
      </c>
      <c r="Q193" s="139">
        <v>0.01786</v>
      </c>
      <c r="R193" s="139">
        <f>Q193*H193</f>
        <v>0.03572</v>
      </c>
      <c r="S193" s="139">
        <v>0</v>
      </c>
      <c r="T193" s="140">
        <f>S193*H193</f>
        <v>0</v>
      </c>
      <c r="AR193" s="141" t="s">
        <v>233</v>
      </c>
      <c r="AT193" s="141" t="s">
        <v>277</v>
      </c>
      <c r="AU193" s="141" t="s">
        <v>79</v>
      </c>
      <c r="AY193" s="16" t="s">
        <v>182</v>
      </c>
      <c r="BE193" s="142">
        <f>IF(N193="základní",J193,0)</f>
        <v>0</v>
      </c>
      <c r="BF193" s="142">
        <f>IF(N193="snížená",J193,0)</f>
        <v>0</v>
      </c>
      <c r="BG193" s="142">
        <f>IF(N193="zákl. přenesená",J193,0)</f>
        <v>0</v>
      </c>
      <c r="BH193" s="142">
        <f>IF(N193="sníž. přenesená",J193,0)</f>
        <v>0</v>
      </c>
      <c r="BI193" s="142">
        <f>IF(N193="nulová",J193,0)</f>
        <v>0</v>
      </c>
      <c r="BJ193" s="16" t="s">
        <v>77</v>
      </c>
      <c r="BK193" s="142">
        <f>ROUND(I193*H193,2)</f>
        <v>0</v>
      </c>
      <c r="BL193" s="16" t="s">
        <v>190</v>
      </c>
      <c r="BM193" s="141" t="s">
        <v>612</v>
      </c>
    </row>
    <row r="194" spans="2:65" s="1" customFormat="1" ht="24.2" customHeight="1">
      <c r="B194" s="31"/>
      <c r="C194" s="165" t="s">
        <v>613</v>
      </c>
      <c r="D194" s="165" t="s">
        <v>277</v>
      </c>
      <c r="E194" s="166" t="s">
        <v>614</v>
      </c>
      <c r="F194" s="167" t="s">
        <v>615</v>
      </c>
      <c r="G194" s="168" t="s">
        <v>286</v>
      </c>
      <c r="H194" s="169">
        <v>6</v>
      </c>
      <c r="I194" s="170"/>
      <c r="J194" s="171">
        <f>ROUND(I194*H194,2)</f>
        <v>0</v>
      </c>
      <c r="K194" s="167" t="s">
        <v>189</v>
      </c>
      <c r="L194" s="172"/>
      <c r="M194" s="173" t="s">
        <v>19</v>
      </c>
      <c r="N194" s="174" t="s">
        <v>41</v>
      </c>
      <c r="P194" s="139">
        <f>O194*H194</f>
        <v>0</v>
      </c>
      <c r="Q194" s="139">
        <v>0.01521</v>
      </c>
      <c r="R194" s="139">
        <f>Q194*H194</f>
        <v>0.09126</v>
      </c>
      <c r="S194" s="139">
        <v>0</v>
      </c>
      <c r="T194" s="140">
        <f>S194*H194</f>
        <v>0</v>
      </c>
      <c r="AR194" s="141" t="s">
        <v>233</v>
      </c>
      <c r="AT194" s="141" t="s">
        <v>277</v>
      </c>
      <c r="AU194" s="141" t="s">
        <v>79</v>
      </c>
      <c r="AY194" s="16" t="s">
        <v>182</v>
      </c>
      <c r="BE194" s="142">
        <f>IF(N194="základní",J194,0)</f>
        <v>0</v>
      </c>
      <c r="BF194" s="142">
        <f>IF(N194="snížená",J194,0)</f>
        <v>0</v>
      </c>
      <c r="BG194" s="142">
        <f>IF(N194="zákl. přenesená",J194,0)</f>
        <v>0</v>
      </c>
      <c r="BH194" s="142">
        <f>IF(N194="sníž. přenesená",J194,0)</f>
        <v>0</v>
      </c>
      <c r="BI194" s="142">
        <f>IF(N194="nulová",J194,0)</f>
        <v>0</v>
      </c>
      <c r="BJ194" s="16" t="s">
        <v>77</v>
      </c>
      <c r="BK194" s="142">
        <f>ROUND(I194*H194,2)</f>
        <v>0</v>
      </c>
      <c r="BL194" s="16" t="s">
        <v>190</v>
      </c>
      <c r="BM194" s="141" t="s">
        <v>616</v>
      </c>
    </row>
    <row r="195" spans="2:65" s="1" customFormat="1" ht="24.2" customHeight="1">
      <c r="B195" s="31"/>
      <c r="C195" s="165" t="s">
        <v>617</v>
      </c>
      <c r="D195" s="165" t="s">
        <v>277</v>
      </c>
      <c r="E195" s="166" t="s">
        <v>618</v>
      </c>
      <c r="F195" s="167" t="s">
        <v>619</v>
      </c>
      <c r="G195" s="168" t="s">
        <v>286</v>
      </c>
      <c r="H195" s="169">
        <v>5</v>
      </c>
      <c r="I195" s="170"/>
      <c r="J195" s="171">
        <f>ROUND(I195*H195,2)</f>
        <v>0</v>
      </c>
      <c r="K195" s="167" t="s">
        <v>189</v>
      </c>
      <c r="L195" s="172"/>
      <c r="M195" s="173" t="s">
        <v>19</v>
      </c>
      <c r="N195" s="174" t="s">
        <v>41</v>
      </c>
      <c r="P195" s="139">
        <f>O195*H195</f>
        <v>0</v>
      </c>
      <c r="Q195" s="139">
        <v>0.01489</v>
      </c>
      <c r="R195" s="139">
        <f>Q195*H195</f>
        <v>0.07445</v>
      </c>
      <c r="S195" s="139">
        <v>0</v>
      </c>
      <c r="T195" s="140">
        <f>S195*H195</f>
        <v>0</v>
      </c>
      <c r="AR195" s="141" t="s">
        <v>233</v>
      </c>
      <c r="AT195" s="141" t="s">
        <v>277</v>
      </c>
      <c r="AU195" s="141" t="s">
        <v>79</v>
      </c>
      <c r="AY195" s="16" t="s">
        <v>182</v>
      </c>
      <c r="BE195" s="142">
        <f>IF(N195="základní",J195,0)</f>
        <v>0</v>
      </c>
      <c r="BF195" s="142">
        <f>IF(N195="snížená",J195,0)</f>
        <v>0</v>
      </c>
      <c r="BG195" s="142">
        <f>IF(N195="zákl. přenesená",J195,0)</f>
        <v>0</v>
      </c>
      <c r="BH195" s="142">
        <f>IF(N195="sníž. přenesená",J195,0)</f>
        <v>0</v>
      </c>
      <c r="BI195" s="142">
        <f>IF(N195="nulová",J195,0)</f>
        <v>0</v>
      </c>
      <c r="BJ195" s="16" t="s">
        <v>77</v>
      </c>
      <c r="BK195" s="142">
        <f>ROUND(I195*H195,2)</f>
        <v>0</v>
      </c>
      <c r="BL195" s="16" t="s">
        <v>190</v>
      </c>
      <c r="BM195" s="141" t="s">
        <v>620</v>
      </c>
    </row>
    <row r="196" spans="2:65" s="1" customFormat="1" ht="37.9" customHeight="1">
      <c r="B196" s="31"/>
      <c r="C196" s="130" t="s">
        <v>621</v>
      </c>
      <c r="D196" s="130" t="s">
        <v>185</v>
      </c>
      <c r="E196" s="131" t="s">
        <v>622</v>
      </c>
      <c r="F196" s="132" t="s">
        <v>623</v>
      </c>
      <c r="G196" s="133" t="s">
        <v>286</v>
      </c>
      <c r="H196" s="134">
        <v>2</v>
      </c>
      <c r="I196" s="135"/>
      <c r="J196" s="136">
        <f>ROUND(I196*H196,2)</f>
        <v>0</v>
      </c>
      <c r="K196" s="132" t="s">
        <v>189</v>
      </c>
      <c r="L196" s="31"/>
      <c r="M196" s="137" t="s">
        <v>19</v>
      </c>
      <c r="N196" s="138" t="s">
        <v>41</v>
      </c>
      <c r="P196" s="139">
        <f>O196*H196</f>
        <v>0</v>
      </c>
      <c r="Q196" s="139">
        <v>0.4417</v>
      </c>
      <c r="R196" s="139">
        <f>Q196*H196</f>
        <v>0.8834</v>
      </c>
      <c r="S196" s="139">
        <v>0</v>
      </c>
      <c r="T196" s="140">
        <f>S196*H196</f>
        <v>0</v>
      </c>
      <c r="AR196" s="141" t="s">
        <v>190</v>
      </c>
      <c r="AT196" s="141" t="s">
        <v>185</v>
      </c>
      <c r="AU196" s="141" t="s">
        <v>79</v>
      </c>
      <c r="AY196" s="16" t="s">
        <v>182</v>
      </c>
      <c r="BE196" s="142">
        <f>IF(N196="základní",J196,0)</f>
        <v>0</v>
      </c>
      <c r="BF196" s="142">
        <f>IF(N196="snížená",J196,0)</f>
        <v>0</v>
      </c>
      <c r="BG196" s="142">
        <f>IF(N196="zákl. přenesená",J196,0)</f>
        <v>0</v>
      </c>
      <c r="BH196" s="142">
        <f>IF(N196="sníž. přenesená",J196,0)</f>
        <v>0</v>
      </c>
      <c r="BI196" s="142">
        <f>IF(N196="nulová",J196,0)</f>
        <v>0</v>
      </c>
      <c r="BJ196" s="16" t="s">
        <v>77</v>
      </c>
      <c r="BK196" s="142">
        <f>ROUND(I196*H196,2)</f>
        <v>0</v>
      </c>
      <c r="BL196" s="16" t="s">
        <v>190</v>
      </c>
      <c r="BM196" s="141" t="s">
        <v>624</v>
      </c>
    </row>
    <row r="197" spans="2:47" s="1" customFormat="1" ht="11.25">
      <c r="B197" s="31"/>
      <c r="D197" s="143" t="s">
        <v>192</v>
      </c>
      <c r="F197" s="144" t="s">
        <v>625</v>
      </c>
      <c r="I197" s="145"/>
      <c r="L197" s="31"/>
      <c r="M197" s="146"/>
      <c r="T197" s="52"/>
      <c r="AT197" s="16" t="s">
        <v>192</v>
      </c>
      <c r="AU197" s="16" t="s">
        <v>79</v>
      </c>
    </row>
    <row r="198" spans="2:65" s="1" customFormat="1" ht="24.2" customHeight="1">
      <c r="B198" s="31"/>
      <c r="C198" s="165" t="s">
        <v>626</v>
      </c>
      <c r="D198" s="165" t="s">
        <v>277</v>
      </c>
      <c r="E198" s="166" t="s">
        <v>627</v>
      </c>
      <c r="F198" s="167" t="s">
        <v>628</v>
      </c>
      <c r="G198" s="168" t="s">
        <v>286</v>
      </c>
      <c r="H198" s="169">
        <v>2</v>
      </c>
      <c r="I198" s="170"/>
      <c r="J198" s="171">
        <f>ROUND(I198*H198,2)</f>
        <v>0</v>
      </c>
      <c r="K198" s="167" t="s">
        <v>189</v>
      </c>
      <c r="L198" s="172"/>
      <c r="M198" s="173" t="s">
        <v>19</v>
      </c>
      <c r="N198" s="174" t="s">
        <v>41</v>
      </c>
      <c r="P198" s="139">
        <f>O198*H198</f>
        <v>0</v>
      </c>
      <c r="Q198" s="139">
        <v>0.01553</v>
      </c>
      <c r="R198" s="139">
        <f>Q198*H198</f>
        <v>0.03106</v>
      </c>
      <c r="S198" s="139">
        <v>0</v>
      </c>
      <c r="T198" s="140">
        <f>S198*H198</f>
        <v>0</v>
      </c>
      <c r="AR198" s="141" t="s">
        <v>233</v>
      </c>
      <c r="AT198" s="141" t="s">
        <v>277</v>
      </c>
      <c r="AU198" s="141" t="s">
        <v>79</v>
      </c>
      <c r="AY198" s="16" t="s">
        <v>182</v>
      </c>
      <c r="BE198" s="142">
        <f>IF(N198="základní",J198,0)</f>
        <v>0</v>
      </c>
      <c r="BF198" s="142">
        <f>IF(N198="snížená",J198,0)</f>
        <v>0</v>
      </c>
      <c r="BG198" s="142">
        <f>IF(N198="zákl. přenesená",J198,0)</f>
        <v>0</v>
      </c>
      <c r="BH198" s="142">
        <f>IF(N198="sníž. přenesená",J198,0)</f>
        <v>0</v>
      </c>
      <c r="BI198" s="142">
        <f>IF(N198="nulová",J198,0)</f>
        <v>0</v>
      </c>
      <c r="BJ198" s="16" t="s">
        <v>77</v>
      </c>
      <c r="BK198" s="142">
        <f>ROUND(I198*H198,2)</f>
        <v>0</v>
      </c>
      <c r="BL198" s="16" t="s">
        <v>190</v>
      </c>
      <c r="BM198" s="141" t="s">
        <v>629</v>
      </c>
    </row>
    <row r="199" spans="2:65" s="1" customFormat="1" ht="44.25" customHeight="1">
      <c r="B199" s="31"/>
      <c r="C199" s="130" t="s">
        <v>630</v>
      </c>
      <c r="D199" s="130" t="s">
        <v>185</v>
      </c>
      <c r="E199" s="131" t="s">
        <v>631</v>
      </c>
      <c r="F199" s="132" t="s">
        <v>632</v>
      </c>
      <c r="G199" s="133" t="s">
        <v>286</v>
      </c>
      <c r="H199" s="134">
        <v>1</v>
      </c>
      <c r="I199" s="135"/>
      <c r="J199" s="136">
        <f>ROUND(I199*H199,2)</f>
        <v>0</v>
      </c>
      <c r="K199" s="132" t="s">
        <v>189</v>
      </c>
      <c r="L199" s="31"/>
      <c r="M199" s="137" t="s">
        <v>19</v>
      </c>
      <c r="N199" s="138" t="s">
        <v>41</v>
      </c>
      <c r="P199" s="139">
        <f>O199*H199</f>
        <v>0</v>
      </c>
      <c r="Q199" s="139">
        <v>0.54769</v>
      </c>
      <c r="R199" s="139">
        <f>Q199*H199</f>
        <v>0.54769</v>
      </c>
      <c r="S199" s="139">
        <v>0</v>
      </c>
      <c r="T199" s="140">
        <f>S199*H199</f>
        <v>0</v>
      </c>
      <c r="AR199" s="141" t="s">
        <v>190</v>
      </c>
      <c r="AT199" s="141" t="s">
        <v>185</v>
      </c>
      <c r="AU199" s="141" t="s">
        <v>79</v>
      </c>
      <c r="AY199" s="16" t="s">
        <v>182</v>
      </c>
      <c r="BE199" s="142">
        <f>IF(N199="základní",J199,0)</f>
        <v>0</v>
      </c>
      <c r="BF199" s="142">
        <f>IF(N199="snížená",J199,0)</f>
        <v>0</v>
      </c>
      <c r="BG199" s="142">
        <f>IF(N199="zákl. přenesená",J199,0)</f>
        <v>0</v>
      </c>
      <c r="BH199" s="142">
        <f>IF(N199="sníž. přenesená",J199,0)</f>
        <v>0</v>
      </c>
      <c r="BI199" s="142">
        <f>IF(N199="nulová",J199,0)</f>
        <v>0</v>
      </c>
      <c r="BJ199" s="16" t="s">
        <v>77</v>
      </c>
      <c r="BK199" s="142">
        <f>ROUND(I199*H199,2)</f>
        <v>0</v>
      </c>
      <c r="BL199" s="16" t="s">
        <v>190</v>
      </c>
      <c r="BM199" s="141" t="s">
        <v>633</v>
      </c>
    </row>
    <row r="200" spans="2:47" s="1" customFormat="1" ht="11.25">
      <c r="B200" s="31"/>
      <c r="D200" s="143" t="s">
        <v>192</v>
      </c>
      <c r="F200" s="144" t="s">
        <v>634</v>
      </c>
      <c r="I200" s="145"/>
      <c r="L200" s="31"/>
      <c r="M200" s="146"/>
      <c r="T200" s="52"/>
      <c r="AT200" s="16" t="s">
        <v>192</v>
      </c>
      <c r="AU200" s="16" t="s">
        <v>79</v>
      </c>
    </row>
    <row r="201" spans="2:65" s="1" customFormat="1" ht="24.2" customHeight="1">
      <c r="B201" s="31"/>
      <c r="C201" s="165" t="s">
        <v>635</v>
      </c>
      <c r="D201" s="165" t="s">
        <v>277</v>
      </c>
      <c r="E201" s="166" t="s">
        <v>636</v>
      </c>
      <c r="F201" s="167" t="s">
        <v>637</v>
      </c>
      <c r="G201" s="168" t="s">
        <v>286</v>
      </c>
      <c r="H201" s="169">
        <v>1</v>
      </c>
      <c r="I201" s="170"/>
      <c r="J201" s="171">
        <f>ROUND(I201*H201,2)</f>
        <v>0</v>
      </c>
      <c r="K201" s="167" t="s">
        <v>287</v>
      </c>
      <c r="L201" s="172"/>
      <c r="M201" s="173" t="s">
        <v>19</v>
      </c>
      <c r="N201" s="174" t="s">
        <v>41</v>
      </c>
      <c r="P201" s="139">
        <f>O201*H201</f>
        <v>0</v>
      </c>
      <c r="Q201" s="139">
        <v>0.0195</v>
      </c>
      <c r="R201" s="139">
        <f>Q201*H201</f>
        <v>0.0195</v>
      </c>
      <c r="S201" s="139">
        <v>0</v>
      </c>
      <c r="T201" s="140">
        <f>S201*H201</f>
        <v>0</v>
      </c>
      <c r="AR201" s="141" t="s">
        <v>233</v>
      </c>
      <c r="AT201" s="141" t="s">
        <v>277</v>
      </c>
      <c r="AU201" s="141" t="s">
        <v>79</v>
      </c>
      <c r="AY201" s="16" t="s">
        <v>182</v>
      </c>
      <c r="BE201" s="142">
        <f>IF(N201="základní",J201,0)</f>
        <v>0</v>
      </c>
      <c r="BF201" s="142">
        <f>IF(N201="snížená",J201,0)</f>
        <v>0</v>
      </c>
      <c r="BG201" s="142">
        <f>IF(N201="zákl. přenesená",J201,0)</f>
        <v>0</v>
      </c>
      <c r="BH201" s="142">
        <f>IF(N201="sníž. přenesená",J201,0)</f>
        <v>0</v>
      </c>
      <c r="BI201" s="142">
        <f>IF(N201="nulová",J201,0)</f>
        <v>0</v>
      </c>
      <c r="BJ201" s="16" t="s">
        <v>77</v>
      </c>
      <c r="BK201" s="142">
        <f>ROUND(I201*H201,2)</f>
        <v>0</v>
      </c>
      <c r="BL201" s="16" t="s">
        <v>190</v>
      </c>
      <c r="BM201" s="141" t="s">
        <v>638</v>
      </c>
    </row>
    <row r="202" spans="2:63" s="11" customFormat="1" ht="22.9" customHeight="1">
      <c r="B202" s="118"/>
      <c r="D202" s="119" t="s">
        <v>69</v>
      </c>
      <c r="E202" s="128" t="s">
        <v>183</v>
      </c>
      <c r="F202" s="128" t="s">
        <v>305</v>
      </c>
      <c r="I202" s="121"/>
      <c r="J202" s="129">
        <f>BK202</f>
        <v>0</v>
      </c>
      <c r="L202" s="118"/>
      <c r="M202" s="123"/>
      <c r="P202" s="124">
        <f>SUM(P203:P242)</f>
        <v>0</v>
      </c>
      <c r="R202" s="124">
        <f>SUM(R203:R242)</f>
        <v>0.047428</v>
      </c>
      <c r="T202" s="125">
        <f>SUM(T203:T242)</f>
        <v>862.19309</v>
      </c>
      <c r="AR202" s="119" t="s">
        <v>77</v>
      </c>
      <c r="AT202" s="126" t="s">
        <v>69</v>
      </c>
      <c r="AU202" s="126" t="s">
        <v>77</v>
      </c>
      <c r="AY202" s="119" t="s">
        <v>182</v>
      </c>
      <c r="BK202" s="127">
        <f>SUM(BK203:BK242)</f>
        <v>0</v>
      </c>
    </row>
    <row r="203" spans="2:65" s="1" customFormat="1" ht="24.2" customHeight="1">
      <c r="B203" s="31"/>
      <c r="C203" s="130" t="s">
        <v>639</v>
      </c>
      <c r="D203" s="130" t="s">
        <v>185</v>
      </c>
      <c r="E203" s="131" t="s">
        <v>640</v>
      </c>
      <c r="F203" s="132" t="s">
        <v>641</v>
      </c>
      <c r="G203" s="133" t="s">
        <v>642</v>
      </c>
      <c r="H203" s="134">
        <v>1</v>
      </c>
      <c r="I203" s="135"/>
      <c r="J203" s="136">
        <f>ROUND(I203*H203,2)</f>
        <v>0</v>
      </c>
      <c r="K203" s="132" t="s">
        <v>287</v>
      </c>
      <c r="L203" s="31"/>
      <c r="M203" s="137" t="s">
        <v>19</v>
      </c>
      <c r="N203" s="138" t="s">
        <v>41</v>
      </c>
      <c r="P203" s="139">
        <f>O203*H203</f>
        <v>0</v>
      </c>
      <c r="Q203" s="139">
        <v>0</v>
      </c>
      <c r="R203" s="139">
        <f>Q203*H203</f>
        <v>0</v>
      </c>
      <c r="S203" s="139">
        <v>0</v>
      </c>
      <c r="T203" s="140">
        <f>S203*H203</f>
        <v>0</v>
      </c>
      <c r="AR203" s="141" t="s">
        <v>190</v>
      </c>
      <c r="AT203" s="141" t="s">
        <v>185</v>
      </c>
      <c r="AU203" s="141" t="s">
        <v>79</v>
      </c>
      <c r="AY203" s="16" t="s">
        <v>182</v>
      </c>
      <c r="BE203" s="142">
        <f>IF(N203="základní",J203,0)</f>
        <v>0</v>
      </c>
      <c r="BF203" s="142">
        <f>IF(N203="snížená",J203,0)</f>
        <v>0</v>
      </c>
      <c r="BG203" s="142">
        <f>IF(N203="zákl. přenesená",J203,0)</f>
        <v>0</v>
      </c>
      <c r="BH203" s="142">
        <f>IF(N203="sníž. přenesená",J203,0)</f>
        <v>0</v>
      </c>
      <c r="BI203" s="142">
        <f>IF(N203="nulová",J203,0)</f>
        <v>0</v>
      </c>
      <c r="BJ203" s="16" t="s">
        <v>77</v>
      </c>
      <c r="BK203" s="142">
        <f>ROUND(I203*H203,2)</f>
        <v>0</v>
      </c>
      <c r="BL203" s="16" t="s">
        <v>190</v>
      </c>
      <c r="BM203" s="141" t="s">
        <v>643</v>
      </c>
    </row>
    <row r="204" spans="2:47" s="1" customFormat="1" ht="58.5">
      <c r="B204" s="31"/>
      <c r="D204" s="148" t="s">
        <v>281</v>
      </c>
      <c r="F204" s="175" t="s">
        <v>644</v>
      </c>
      <c r="I204" s="145"/>
      <c r="L204" s="31"/>
      <c r="M204" s="146"/>
      <c r="T204" s="52"/>
      <c r="AT204" s="16" t="s">
        <v>281</v>
      </c>
      <c r="AU204" s="16" t="s">
        <v>79</v>
      </c>
    </row>
    <row r="205" spans="2:51" s="12" customFormat="1" ht="11.25">
      <c r="B205" s="147"/>
      <c r="D205" s="148" t="s">
        <v>194</v>
      </c>
      <c r="E205" s="149" t="s">
        <v>19</v>
      </c>
      <c r="F205" s="150" t="s">
        <v>77</v>
      </c>
      <c r="H205" s="151">
        <v>1</v>
      </c>
      <c r="I205" s="152"/>
      <c r="L205" s="147"/>
      <c r="M205" s="153"/>
      <c r="T205" s="154"/>
      <c r="AT205" s="149" t="s">
        <v>194</v>
      </c>
      <c r="AU205" s="149" t="s">
        <v>79</v>
      </c>
      <c r="AV205" s="12" t="s">
        <v>79</v>
      </c>
      <c r="AW205" s="12" t="s">
        <v>31</v>
      </c>
      <c r="AX205" s="12" t="s">
        <v>77</v>
      </c>
      <c r="AY205" s="149" t="s">
        <v>182</v>
      </c>
    </row>
    <row r="206" spans="2:65" s="1" customFormat="1" ht="24.2" customHeight="1">
      <c r="B206" s="31"/>
      <c r="C206" s="130" t="s">
        <v>645</v>
      </c>
      <c r="D206" s="130" t="s">
        <v>185</v>
      </c>
      <c r="E206" s="131" t="s">
        <v>646</v>
      </c>
      <c r="F206" s="132" t="s">
        <v>641</v>
      </c>
      <c r="G206" s="133" t="s">
        <v>642</v>
      </c>
      <c r="H206" s="134">
        <v>1</v>
      </c>
      <c r="I206" s="135"/>
      <c r="J206" s="136">
        <f>ROUND(I206*H206,2)</f>
        <v>0</v>
      </c>
      <c r="K206" s="132" t="s">
        <v>287</v>
      </c>
      <c r="L206" s="31"/>
      <c r="M206" s="137" t="s">
        <v>19</v>
      </c>
      <c r="N206" s="138" t="s">
        <v>41</v>
      </c>
      <c r="P206" s="139">
        <f>O206*H206</f>
        <v>0</v>
      </c>
      <c r="Q206" s="139">
        <v>0</v>
      </c>
      <c r="R206" s="139">
        <f>Q206*H206</f>
        <v>0</v>
      </c>
      <c r="S206" s="139">
        <v>0</v>
      </c>
      <c r="T206" s="140">
        <f>S206*H206</f>
        <v>0</v>
      </c>
      <c r="AR206" s="141" t="s">
        <v>190</v>
      </c>
      <c r="AT206" s="141" t="s">
        <v>185</v>
      </c>
      <c r="AU206" s="141" t="s">
        <v>79</v>
      </c>
      <c r="AY206" s="16" t="s">
        <v>182</v>
      </c>
      <c r="BE206" s="142">
        <f>IF(N206="základní",J206,0)</f>
        <v>0</v>
      </c>
      <c r="BF206" s="142">
        <f>IF(N206="snížená",J206,0)</f>
        <v>0</v>
      </c>
      <c r="BG206" s="142">
        <f>IF(N206="zákl. přenesená",J206,0)</f>
        <v>0</v>
      </c>
      <c r="BH206" s="142">
        <f>IF(N206="sníž. přenesená",J206,0)</f>
        <v>0</v>
      </c>
      <c r="BI206" s="142">
        <f>IF(N206="nulová",J206,0)</f>
        <v>0</v>
      </c>
      <c r="BJ206" s="16" t="s">
        <v>77</v>
      </c>
      <c r="BK206" s="142">
        <f>ROUND(I206*H206,2)</f>
        <v>0</v>
      </c>
      <c r="BL206" s="16" t="s">
        <v>190</v>
      </c>
      <c r="BM206" s="141" t="s">
        <v>647</v>
      </c>
    </row>
    <row r="207" spans="2:47" s="1" customFormat="1" ht="58.5">
      <c r="B207" s="31"/>
      <c r="D207" s="148" t="s">
        <v>281</v>
      </c>
      <c r="F207" s="175" t="s">
        <v>648</v>
      </c>
      <c r="I207" s="145"/>
      <c r="L207" s="31"/>
      <c r="M207" s="146"/>
      <c r="T207" s="52"/>
      <c r="AT207" s="16" t="s">
        <v>281</v>
      </c>
      <c r="AU207" s="16" t="s">
        <v>79</v>
      </c>
    </row>
    <row r="208" spans="2:65" s="1" customFormat="1" ht="16.5" customHeight="1">
      <c r="B208" s="31"/>
      <c r="C208" s="130" t="s">
        <v>649</v>
      </c>
      <c r="D208" s="130" t="s">
        <v>185</v>
      </c>
      <c r="E208" s="131" t="s">
        <v>650</v>
      </c>
      <c r="F208" s="132" t="s">
        <v>651</v>
      </c>
      <c r="G208" s="133" t="s">
        <v>188</v>
      </c>
      <c r="H208" s="134">
        <v>102.2</v>
      </c>
      <c r="I208" s="135"/>
      <c r="J208" s="136">
        <f>ROUND(I208*H208,2)</f>
        <v>0</v>
      </c>
      <c r="K208" s="132" t="s">
        <v>189</v>
      </c>
      <c r="L208" s="31"/>
      <c r="M208" s="137" t="s">
        <v>19</v>
      </c>
      <c r="N208" s="138" t="s">
        <v>41</v>
      </c>
      <c r="P208" s="139">
        <f>O208*H208</f>
        <v>0</v>
      </c>
      <c r="Q208" s="139">
        <v>0</v>
      </c>
      <c r="R208" s="139">
        <f>Q208*H208</f>
        <v>0</v>
      </c>
      <c r="S208" s="139">
        <v>2.4</v>
      </c>
      <c r="T208" s="140">
        <f>S208*H208</f>
        <v>245.28</v>
      </c>
      <c r="AR208" s="141" t="s">
        <v>190</v>
      </c>
      <c r="AT208" s="141" t="s">
        <v>185</v>
      </c>
      <c r="AU208" s="141" t="s">
        <v>79</v>
      </c>
      <c r="AY208" s="16" t="s">
        <v>182</v>
      </c>
      <c r="BE208" s="142">
        <f>IF(N208="základní",J208,0)</f>
        <v>0</v>
      </c>
      <c r="BF208" s="142">
        <f>IF(N208="snížená",J208,0)</f>
        <v>0</v>
      </c>
      <c r="BG208" s="142">
        <f>IF(N208="zákl. přenesená",J208,0)</f>
        <v>0</v>
      </c>
      <c r="BH208" s="142">
        <f>IF(N208="sníž. přenesená",J208,0)</f>
        <v>0</v>
      </c>
      <c r="BI208" s="142">
        <f>IF(N208="nulová",J208,0)</f>
        <v>0</v>
      </c>
      <c r="BJ208" s="16" t="s">
        <v>77</v>
      </c>
      <c r="BK208" s="142">
        <f>ROUND(I208*H208,2)</f>
        <v>0</v>
      </c>
      <c r="BL208" s="16" t="s">
        <v>190</v>
      </c>
      <c r="BM208" s="141" t="s">
        <v>652</v>
      </c>
    </row>
    <row r="209" spans="2:47" s="1" customFormat="1" ht="11.25">
      <c r="B209" s="31"/>
      <c r="D209" s="143" t="s">
        <v>192</v>
      </c>
      <c r="F209" s="144" t="s">
        <v>653</v>
      </c>
      <c r="I209" s="145"/>
      <c r="L209" s="31"/>
      <c r="M209" s="146"/>
      <c r="T209" s="52"/>
      <c r="AT209" s="16" t="s">
        <v>192</v>
      </c>
      <c r="AU209" s="16" t="s">
        <v>79</v>
      </c>
    </row>
    <row r="210" spans="2:51" s="12" customFormat="1" ht="11.25">
      <c r="B210" s="147"/>
      <c r="D210" s="148" t="s">
        <v>194</v>
      </c>
      <c r="E210" s="149" t="s">
        <v>19</v>
      </c>
      <c r="F210" s="150" t="s">
        <v>654</v>
      </c>
      <c r="H210" s="151">
        <v>102.2</v>
      </c>
      <c r="I210" s="152"/>
      <c r="L210" s="147"/>
      <c r="M210" s="153"/>
      <c r="T210" s="154"/>
      <c r="AT210" s="149" t="s">
        <v>194</v>
      </c>
      <c r="AU210" s="149" t="s">
        <v>79</v>
      </c>
      <c r="AV210" s="12" t="s">
        <v>79</v>
      </c>
      <c r="AW210" s="12" t="s">
        <v>31</v>
      </c>
      <c r="AX210" s="12" t="s">
        <v>77</v>
      </c>
      <c r="AY210" s="149" t="s">
        <v>182</v>
      </c>
    </row>
    <row r="211" spans="2:65" s="1" customFormat="1" ht="44.25" customHeight="1">
      <c r="B211" s="31"/>
      <c r="C211" s="130" t="s">
        <v>655</v>
      </c>
      <c r="D211" s="130" t="s">
        <v>185</v>
      </c>
      <c r="E211" s="131" t="s">
        <v>656</v>
      </c>
      <c r="F211" s="132" t="s">
        <v>657</v>
      </c>
      <c r="G211" s="133" t="s">
        <v>207</v>
      </c>
      <c r="H211" s="134">
        <v>92.575</v>
      </c>
      <c r="I211" s="135"/>
      <c r="J211" s="136">
        <f>ROUND(I211*H211,2)</f>
        <v>0</v>
      </c>
      <c r="K211" s="132" t="s">
        <v>189</v>
      </c>
      <c r="L211" s="31"/>
      <c r="M211" s="137" t="s">
        <v>19</v>
      </c>
      <c r="N211" s="138" t="s">
        <v>41</v>
      </c>
      <c r="P211" s="139">
        <f>O211*H211</f>
        <v>0</v>
      </c>
      <c r="Q211" s="139">
        <v>0</v>
      </c>
      <c r="R211" s="139">
        <f>Q211*H211</f>
        <v>0</v>
      </c>
      <c r="S211" s="139">
        <v>0.131</v>
      </c>
      <c r="T211" s="140">
        <f>S211*H211</f>
        <v>12.127325</v>
      </c>
      <c r="AR211" s="141" t="s">
        <v>190</v>
      </c>
      <c r="AT211" s="141" t="s">
        <v>185</v>
      </c>
      <c r="AU211" s="141" t="s">
        <v>79</v>
      </c>
      <c r="AY211" s="16" t="s">
        <v>182</v>
      </c>
      <c r="BE211" s="142">
        <f>IF(N211="základní",J211,0)</f>
        <v>0</v>
      </c>
      <c r="BF211" s="142">
        <f>IF(N211="snížená",J211,0)</f>
        <v>0</v>
      </c>
      <c r="BG211" s="142">
        <f>IF(N211="zákl. přenesená",J211,0)</f>
        <v>0</v>
      </c>
      <c r="BH211" s="142">
        <f>IF(N211="sníž. přenesená",J211,0)</f>
        <v>0</v>
      </c>
      <c r="BI211" s="142">
        <f>IF(N211="nulová",J211,0)</f>
        <v>0</v>
      </c>
      <c r="BJ211" s="16" t="s">
        <v>77</v>
      </c>
      <c r="BK211" s="142">
        <f>ROUND(I211*H211,2)</f>
        <v>0</v>
      </c>
      <c r="BL211" s="16" t="s">
        <v>190</v>
      </c>
      <c r="BM211" s="141" t="s">
        <v>658</v>
      </c>
    </row>
    <row r="212" spans="2:47" s="1" customFormat="1" ht="11.25">
      <c r="B212" s="31"/>
      <c r="D212" s="143" t="s">
        <v>192</v>
      </c>
      <c r="F212" s="144" t="s">
        <v>659</v>
      </c>
      <c r="I212" s="145"/>
      <c r="L212" s="31"/>
      <c r="M212" s="146"/>
      <c r="T212" s="52"/>
      <c r="AT212" s="16" t="s">
        <v>192</v>
      </c>
      <c r="AU212" s="16" t="s">
        <v>79</v>
      </c>
    </row>
    <row r="213" spans="2:65" s="1" customFormat="1" ht="44.25" customHeight="1">
      <c r="B213" s="31"/>
      <c r="C213" s="130" t="s">
        <v>660</v>
      </c>
      <c r="D213" s="130" t="s">
        <v>185</v>
      </c>
      <c r="E213" s="131" t="s">
        <v>661</v>
      </c>
      <c r="F213" s="132" t="s">
        <v>662</v>
      </c>
      <c r="G213" s="133" t="s">
        <v>207</v>
      </c>
      <c r="H213" s="134">
        <v>202.826</v>
      </c>
      <c r="I213" s="135"/>
      <c r="J213" s="136">
        <f>ROUND(I213*H213,2)</f>
        <v>0</v>
      </c>
      <c r="K213" s="132" t="s">
        <v>189</v>
      </c>
      <c r="L213" s="31"/>
      <c r="M213" s="137" t="s">
        <v>19</v>
      </c>
      <c r="N213" s="138" t="s">
        <v>41</v>
      </c>
      <c r="P213" s="139">
        <f>O213*H213</f>
        <v>0</v>
      </c>
      <c r="Q213" s="139">
        <v>0</v>
      </c>
      <c r="R213" s="139">
        <f>Q213*H213</f>
        <v>0</v>
      </c>
      <c r="S213" s="139">
        <v>0.261</v>
      </c>
      <c r="T213" s="140">
        <f>S213*H213</f>
        <v>52.937586</v>
      </c>
      <c r="AR213" s="141" t="s">
        <v>190</v>
      </c>
      <c r="AT213" s="141" t="s">
        <v>185</v>
      </c>
      <c r="AU213" s="141" t="s">
        <v>79</v>
      </c>
      <c r="AY213" s="16" t="s">
        <v>182</v>
      </c>
      <c r="BE213" s="142">
        <f>IF(N213="základní",J213,0)</f>
        <v>0</v>
      </c>
      <c r="BF213" s="142">
        <f>IF(N213="snížená",J213,0)</f>
        <v>0</v>
      </c>
      <c r="BG213" s="142">
        <f>IF(N213="zákl. přenesená",J213,0)</f>
        <v>0</v>
      </c>
      <c r="BH213" s="142">
        <f>IF(N213="sníž. přenesená",J213,0)</f>
        <v>0</v>
      </c>
      <c r="BI213" s="142">
        <f>IF(N213="nulová",J213,0)</f>
        <v>0</v>
      </c>
      <c r="BJ213" s="16" t="s">
        <v>77</v>
      </c>
      <c r="BK213" s="142">
        <f>ROUND(I213*H213,2)</f>
        <v>0</v>
      </c>
      <c r="BL213" s="16" t="s">
        <v>190</v>
      </c>
      <c r="BM213" s="141" t="s">
        <v>663</v>
      </c>
    </row>
    <row r="214" spans="2:47" s="1" customFormat="1" ht="11.25">
      <c r="B214" s="31"/>
      <c r="D214" s="143" t="s">
        <v>192</v>
      </c>
      <c r="F214" s="144" t="s">
        <v>664</v>
      </c>
      <c r="I214" s="145"/>
      <c r="L214" s="31"/>
      <c r="M214" s="146"/>
      <c r="T214" s="52"/>
      <c r="AT214" s="16" t="s">
        <v>192</v>
      </c>
      <c r="AU214" s="16" t="s">
        <v>79</v>
      </c>
    </row>
    <row r="215" spans="2:65" s="1" customFormat="1" ht="24.2" customHeight="1">
      <c r="B215" s="31"/>
      <c r="C215" s="130" t="s">
        <v>665</v>
      </c>
      <c r="D215" s="130" t="s">
        <v>185</v>
      </c>
      <c r="E215" s="131" t="s">
        <v>666</v>
      </c>
      <c r="F215" s="132" t="s">
        <v>667</v>
      </c>
      <c r="G215" s="133" t="s">
        <v>188</v>
      </c>
      <c r="H215" s="134">
        <v>12.11</v>
      </c>
      <c r="I215" s="135"/>
      <c r="J215" s="136">
        <f>ROUND(I215*H215,2)</f>
        <v>0</v>
      </c>
      <c r="K215" s="132" t="s">
        <v>189</v>
      </c>
      <c r="L215" s="31"/>
      <c r="M215" s="137" t="s">
        <v>19</v>
      </c>
      <c r="N215" s="138" t="s">
        <v>41</v>
      </c>
      <c r="P215" s="139">
        <f>O215*H215</f>
        <v>0</v>
      </c>
      <c r="Q215" s="139">
        <v>0</v>
      </c>
      <c r="R215" s="139">
        <f>Q215*H215</f>
        <v>0</v>
      </c>
      <c r="S215" s="139">
        <v>2.4</v>
      </c>
      <c r="T215" s="140">
        <f>S215*H215</f>
        <v>29.063999999999997</v>
      </c>
      <c r="AR215" s="141" t="s">
        <v>190</v>
      </c>
      <c r="AT215" s="141" t="s">
        <v>185</v>
      </c>
      <c r="AU215" s="141" t="s">
        <v>79</v>
      </c>
      <c r="AY215" s="16" t="s">
        <v>182</v>
      </c>
      <c r="BE215" s="142">
        <f>IF(N215="základní",J215,0)</f>
        <v>0</v>
      </c>
      <c r="BF215" s="142">
        <f>IF(N215="snížená",J215,0)</f>
        <v>0</v>
      </c>
      <c r="BG215" s="142">
        <f>IF(N215="zákl. přenesená",J215,0)</f>
        <v>0</v>
      </c>
      <c r="BH215" s="142">
        <f>IF(N215="sníž. přenesená",J215,0)</f>
        <v>0</v>
      </c>
      <c r="BI215" s="142">
        <f>IF(N215="nulová",J215,0)</f>
        <v>0</v>
      </c>
      <c r="BJ215" s="16" t="s">
        <v>77</v>
      </c>
      <c r="BK215" s="142">
        <f>ROUND(I215*H215,2)</f>
        <v>0</v>
      </c>
      <c r="BL215" s="16" t="s">
        <v>190</v>
      </c>
      <c r="BM215" s="141" t="s">
        <v>668</v>
      </c>
    </row>
    <row r="216" spans="2:47" s="1" customFormat="1" ht="11.25">
      <c r="B216" s="31"/>
      <c r="D216" s="143" t="s">
        <v>192</v>
      </c>
      <c r="F216" s="144" t="s">
        <v>669</v>
      </c>
      <c r="I216" s="145"/>
      <c r="L216" s="31"/>
      <c r="M216" s="146"/>
      <c r="T216" s="52"/>
      <c r="AT216" s="16" t="s">
        <v>192</v>
      </c>
      <c r="AU216" s="16" t="s">
        <v>79</v>
      </c>
    </row>
    <row r="217" spans="2:65" s="1" customFormat="1" ht="24.2" customHeight="1">
      <c r="B217" s="31"/>
      <c r="C217" s="130" t="s">
        <v>670</v>
      </c>
      <c r="D217" s="130" t="s">
        <v>185</v>
      </c>
      <c r="E217" s="131" t="s">
        <v>671</v>
      </c>
      <c r="F217" s="132" t="s">
        <v>672</v>
      </c>
      <c r="G217" s="133" t="s">
        <v>188</v>
      </c>
      <c r="H217" s="134">
        <v>76.65</v>
      </c>
      <c r="I217" s="135"/>
      <c r="J217" s="136">
        <f>ROUND(I217*H217,2)</f>
        <v>0</v>
      </c>
      <c r="K217" s="132" t="s">
        <v>189</v>
      </c>
      <c r="L217" s="31"/>
      <c r="M217" s="137" t="s">
        <v>19</v>
      </c>
      <c r="N217" s="138" t="s">
        <v>41</v>
      </c>
      <c r="P217" s="139">
        <f>O217*H217</f>
        <v>0</v>
      </c>
      <c r="Q217" s="139">
        <v>0</v>
      </c>
      <c r="R217" s="139">
        <f>Q217*H217</f>
        <v>0</v>
      </c>
      <c r="S217" s="139">
        <v>2.2</v>
      </c>
      <c r="T217" s="140">
        <f>S217*H217</f>
        <v>168.63000000000002</v>
      </c>
      <c r="AR217" s="141" t="s">
        <v>190</v>
      </c>
      <c r="AT217" s="141" t="s">
        <v>185</v>
      </c>
      <c r="AU217" s="141" t="s">
        <v>79</v>
      </c>
      <c r="AY217" s="16" t="s">
        <v>182</v>
      </c>
      <c r="BE217" s="142">
        <f>IF(N217="základní",J217,0)</f>
        <v>0</v>
      </c>
      <c r="BF217" s="142">
        <f>IF(N217="snížená",J217,0)</f>
        <v>0</v>
      </c>
      <c r="BG217" s="142">
        <f>IF(N217="zákl. přenesená",J217,0)</f>
        <v>0</v>
      </c>
      <c r="BH217" s="142">
        <f>IF(N217="sníž. přenesená",J217,0)</f>
        <v>0</v>
      </c>
      <c r="BI217" s="142">
        <f>IF(N217="nulová",J217,0)</f>
        <v>0</v>
      </c>
      <c r="BJ217" s="16" t="s">
        <v>77</v>
      </c>
      <c r="BK217" s="142">
        <f>ROUND(I217*H217,2)</f>
        <v>0</v>
      </c>
      <c r="BL217" s="16" t="s">
        <v>190</v>
      </c>
      <c r="BM217" s="141" t="s">
        <v>673</v>
      </c>
    </row>
    <row r="218" spans="2:47" s="1" customFormat="1" ht="11.25">
      <c r="B218" s="31"/>
      <c r="D218" s="143" t="s">
        <v>192</v>
      </c>
      <c r="F218" s="144" t="s">
        <v>674</v>
      </c>
      <c r="I218" s="145"/>
      <c r="L218" s="31"/>
      <c r="M218" s="146"/>
      <c r="T218" s="52"/>
      <c r="AT218" s="16" t="s">
        <v>192</v>
      </c>
      <c r="AU218" s="16" t="s">
        <v>79</v>
      </c>
    </row>
    <row r="219" spans="2:51" s="12" customFormat="1" ht="11.25">
      <c r="B219" s="147"/>
      <c r="D219" s="148" t="s">
        <v>194</v>
      </c>
      <c r="E219" s="149" t="s">
        <v>19</v>
      </c>
      <c r="F219" s="150" t="s">
        <v>675</v>
      </c>
      <c r="H219" s="151">
        <v>76.65</v>
      </c>
      <c r="I219" s="152"/>
      <c r="L219" s="147"/>
      <c r="M219" s="153"/>
      <c r="T219" s="154"/>
      <c r="AT219" s="149" t="s">
        <v>194</v>
      </c>
      <c r="AU219" s="149" t="s">
        <v>79</v>
      </c>
      <c r="AV219" s="12" t="s">
        <v>79</v>
      </c>
      <c r="AW219" s="12" t="s">
        <v>31</v>
      </c>
      <c r="AX219" s="12" t="s">
        <v>77</v>
      </c>
      <c r="AY219" s="149" t="s">
        <v>182</v>
      </c>
    </row>
    <row r="220" spans="2:65" s="1" customFormat="1" ht="24.2" customHeight="1">
      <c r="B220" s="31"/>
      <c r="C220" s="130" t="s">
        <v>676</v>
      </c>
      <c r="D220" s="130" t="s">
        <v>185</v>
      </c>
      <c r="E220" s="131" t="s">
        <v>677</v>
      </c>
      <c r="F220" s="132" t="s">
        <v>678</v>
      </c>
      <c r="G220" s="133" t="s">
        <v>207</v>
      </c>
      <c r="H220" s="134">
        <v>64.47</v>
      </c>
      <c r="I220" s="135"/>
      <c r="J220" s="136">
        <f>ROUND(I220*H220,2)</f>
        <v>0</v>
      </c>
      <c r="K220" s="132" t="s">
        <v>189</v>
      </c>
      <c r="L220" s="31"/>
      <c r="M220" s="137" t="s">
        <v>19</v>
      </c>
      <c r="N220" s="138" t="s">
        <v>41</v>
      </c>
      <c r="P220" s="139">
        <f>O220*H220</f>
        <v>0</v>
      </c>
      <c r="Q220" s="139">
        <v>0</v>
      </c>
      <c r="R220" s="139">
        <f>Q220*H220</f>
        <v>0</v>
      </c>
      <c r="S220" s="139">
        <v>0.09</v>
      </c>
      <c r="T220" s="140">
        <f>S220*H220</f>
        <v>5.8023</v>
      </c>
      <c r="AR220" s="141" t="s">
        <v>190</v>
      </c>
      <c r="AT220" s="141" t="s">
        <v>185</v>
      </c>
      <c r="AU220" s="141" t="s">
        <v>79</v>
      </c>
      <c r="AY220" s="16" t="s">
        <v>182</v>
      </c>
      <c r="BE220" s="142">
        <f>IF(N220="základní",J220,0)</f>
        <v>0</v>
      </c>
      <c r="BF220" s="142">
        <f>IF(N220="snížená",J220,0)</f>
        <v>0</v>
      </c>
      <c r="BG220" s="142">
        <f>IF(N220="zákl. přenesená",J220,0)</f>
        <v>0</v>
      </c>
      <c r="BH220" s="142">
        <f>IF(N220="sníž. přenesená",J220,0)</f>
        <v>0</v>
      </c>
      <c r="BI220" s="142">
        <f>IF(N220="nulová",J220,0)</f>
        <v>0</v>
      </c>
      <c r="BJ220" s="16" t="s">
        <v>77</v>
      </c>
      <c r="BK220" s="142">
        <f>ROUND(I220*H220,2)</f>
        <v>0</v>
      </c>
      <c r="BL220" s="16" t="s">
        <v>190</v>
      </c>
      <c r="BM220" s="141" t="s">
        <v>679</v>
      </c>
    </row>
    <row r="221" spans="2:47" s="1" customFormat="1" ht="11.25">
      <c r="B221" s="31"/>
      <c r="D221" s="143" t="s">
        <v>192</v>
      </c>
      <c r="F221" s="144" t="s">
        <v>680</v>
      </c>
      <c r="I221" s="145"/>
      <c r="L221" s="31"/>
      <c r="M221" s="146"/>
      <c r="T221" s="52"/>
      <c r="AT221" s="16" t="s">
        <v>192</v>
      </c>
      <c r="AU221" s="16" t="s">
        <v>79</v>
      </c>
    </row>
    <row r="222" spans="2:51" s="12" customFormat="1" ht="11.25">
      <c r="B222" s="147"/>
      <c r="D222" s="148" t="s">
        <v>194</v>
      </c>
      <c r="E222" s="149" t="s">
        <v>19</v>
      </c>
      <c r="F222" s="150" t="s">
        <v>681</v>
      </c>
      <c r="H222" s="151">
        <v>64.47</v>
      </c>
      <c r="I222" s="152"/>
      <c r="L222" s="147"/>
      <c r="M222" s="153"/>
      <c r="T222" s="154"/>
      <c r="AT222" s="149" t="s">
        <v>194</v>
      </c>
      <c r="AU222" s="149" t="s">
        <v>79</v>
      </c>
      <c r="AV222" s="12" t="s">
        <v>79</v>
      </c>
      <c r="AW222" s="12" t="s">
        <v>31</v>
      </c>
      <c r="AX222" s="12" t="s">
        <v>77</v>
      </c>
      <c r="AY222" s="149" t="s">
        <v>182</v>
      </c>
    </row>
    <row r="223" spans="2:65" s="1" customFormat="1" ht="33" customHeight="1">
      <c r="B223" s="31"/>
      <c r="C223" s="130" t="s">
        <v>682</v>
      </c>
      <c r="D223" s="130" t="s">
        <v>185</v>
      </c>
      <c r="E223" s="131" t="s">
        <v>683</v>
      </c>
      <c r="F223" s="132" t="s">
        <v>684</v>
      </c>
      <c r="G223" s="133" t="s">
        <v>188</v>
      </c>
      <c r="H223" s="134">
        <v>243.09</v>
      </c>
      <c r="I223" s="135"/>
      <c r="J223" s="136">
        <f>ROUND(I223*H223,2)</f>
        <v>0</v>
      </c>
      <c r="K223" s="132" t="s">
        <v>189</v>
      </c>
      <c r="L223" s="31"/>
      <c r="M223" s="137" t="s">
        <v>19</v>
      </c>
      <c r="N223" s="138" t="s">
        <v>41</v>
      </c>
      <c r="P223" s="139">
        <f>O223*H223</f>
        <v>0</v>
      </c>
      <c r="Q223" s="139">
        <v>0</v>
      </c>
      <c r="R223" s="139">
        <f>Q223*H223</f>
        <v>0</v>
      </c>
      <c r="S223" s="139">
        <v>1.4</v>
      </c>
      <c r="T223" s="140">
        <f>S223*H223</f>
        <v>340.32599999999996</v>
      </c>
      <c r="AR223" s="141" t="s">
        <v>190</v>
      </c>
      <c r="AT223" s="141" t="s">
        <v>185</v>
      </c>
      <c r="AU223" s="141" t="s">
        <v>79</v>
      </c>
      <c r="AY223" s="16" t="s">
        <v>182</v>
      </c>
      <c r="BE223" s="142">
        <f>IF(N223="základní",J223,0)</f>
        <v>0</v>
      </c>
      <c r="BF223" s="142">
        <f>IF(N223="snížená",J223,0)</f>
        <v>0</v>
      </c>
      <c r="BG223" s="142">
        <f>IF(N223="zákl. přenesená",J223,0)</f>
        <v>0</v>
      </c>
      <c r="BH223" s="142">
        <f>IF(N223="sníž. přenesená",J223,0)</f>
        <v>0</v>
      </c>
      <c r="BI223" s="142">
        <f>IF(N223="nulová",J223,0)</f>
        <v>0</v>
      </c>
      <c r="BJ223" s="16" t="s">
        <v>77</v>
      </c>
      <c r="BK223" s="142">
        <f>ROUND(I223*H223,2)</f>
        <v>0</v>
      </c>
      <c r="BL223" s="16" t="s">
        <v>190</v>
      </c>
      <c r="BM223" s="141" t="s">
        <v>685</v>
      </c>
    </row>
    <row r="224" spans="2:47" s="1" customFormat="1" ht="11.25">
      <c r="B224" s="31"/>
      <c r="D224" s="143" t="s">
        <v>192</v>
      </c>
      <c r="F224" s="144" t="s">
        <v>686</v>
      </c>
      <c r="I224" s="145"/>
      <c r="L224" s="31"/>
      <c r="M224" s="146"/>
      <c r="T224" s="52"/>
      <c r="AT224" s="16" t="s">
        <v>192</v>
      </c>
      <c r="AU224" s="16" t="s">
        <v>79</v>
      </c>
    </row>
    <row r="225" spans="2:51" s="12" customFormat="1" ht="11.25">
      <c r="B225" s="147"/>
      <c r="D225" s="148" t="s">
        <v>194</v>
      </c>
      <c r="E225" s="149" t="s">
        <v>19</v>
      </c>
      <c r="F225" s="150" t="s">
        <v>687</v>
      </c>
      <c r="H225" s="151">
        <v>265.29</v>
      </c>
      <c r="I225" s="152"/>
      <c r="L225" s="147"/>
      <c r="M225" s="153"/>
      <c r="T225" s="154"/>
      <c r="AT225" s="149" t="s">
        <v>194</v>
      </c>
      <c r="AU225" s="149" t="s">
        <v>79</v>
      </c>
      <c r="AV225" s="12" t="s">
        <v>79</v>
      </c>
      <c r="AW225" s="12" t="s">
        <v>31</v>
      </c>
      <c r="AX225" s="12" t="s">
        <v>70</v>
      </c>
      <c r="AY225" s="149" t="s">
        <v>182</v>
      </c>
    </row>
    <row r="226" spans="2:51" s="12" customFormat="1" ht="11.25">
      <c r="B226" s="147"/>
      <c r="D226" s="148" t="s">
        <v>194</v>
      </c>
      <c r="E226" s="149" t="s">
        <v>19</v>
      </c>
      <c r="F226" s="150" t="s">
        <v>688</v>
      </c>
      <c r="H226" s="151">
        <v>-22.2</v>
      </c>
      <c r="I226" s="152"/>
      <c r="L226" s="147"/>
      <c r="M226" s="153"/>
      <c r="T226" s="154"/>
      <c r="AT226" s="149" t="s">
        <v>194</v>
      </c>
      <c r="AU226" s="149" t="s">
        <v>79</v>
      </c>
      <c r="AV226" s="12" t="s">
        <v>79</v>
      </c>
      <c r="AW226" s="12" t="s">
        <v>31</v>
      </c>
      <c r="AX226" s="12" t="s">
        <v>70</v>
      </c>
      <c r="AY226" s="149" t="s">
        <v>182</v>
      </c>
    </row>
    <row r="227" spans="2:51" s="13" customFormat="1" ht="11.25">
      <c r="B227" s="155"/>
      <c r="D227" s="148" t="s">
        <v>194</v>
      </c>
      <c r="E227" s="156" t="s">
        <v>19</v>
      </c>
      <c r="F227" s="157" t="s">
        <v>199</v>
      </c>
      <c r="H227" s="158">
        <v>243.09</v>
      </c>
      <c r="I227" s="159"/>
      <c r="L227" s="155"/>
      <c r="M227" s="160"/>
      <c r="T227" s="161"/>
      <c r="AT227" s="156" t="s">
        <v>194</v>
      </c>
      <c r="AU227" s="156" t="s">
        <v>79</v>
      </c>
      <c r="AV227" s="13" t="s">
        <v>190</v>
      </c>
      <c r="AW227" s="13" t="s">
        <v>31</v>
      </c>
      <c r="AX227" s="13" t="s">
        <v>77</v>
      </c>
      <c r="AY227" s="156" t="s">
        <v>182</v>
      </c>
    </row>
    <row r="228" spans="2:65" s="1" customFormat="1" ht="37.9" customHeight="1">
      <c r="B228" s="31"/>
      <c r="C228" s="130" t="s">
        <v>689</v>
      </c>
      <c r="D228" s="130" t="s">
        <v>185</v>
      </c>
      <c r="E228" s="131" t="s">
        <v>690</v>
      </c>
      <c r="F228" s="132" t="s">
        <v>691</v>
      </c>
      <c r="G228" s="133" t="s">
        <v>207</v>
      </c>
      <c r="H228" s="134">
        <v>18.912</v>
      </c>
      <c r="I228" s="135"/>
      <c r="J228" s="136">
        <f>ROUND(I228*H228,2)</f>
        <v>0</v>
      </c>
      <c r="K228" s="132" t="s">
        <v>189</v>
      </c>
      <c r="L228" s="31"/>
      <c r="M228" s="137" t="s">
        <v>19</v>
      </c>
      <c r="N228" s="138" t="s">
        <v>41</v>
      </c>
      <c r="P228" s="139">
        <f>O228*H228</f>
        <v>0</v>
      </c>
      <c r="Q228" s="139">
        <v>0</v>
      </c>
      <c r="R228" s="139">
        <f>Q228*H228</f>
        <v>0</v>
      </c>
      <c r="S228" s="139">
        <v>0.076</v>
      </c>
      <c r="T228" s="140">
        <f>S228*H228</f>
        <v>1.437312</v>
      </c>
      <c r="AR228" s="141" t="s">
        <v>190</v>
      </c>
      <c r="AT228" s="141" t="s">
        <v>185</v>
      </c>
      <c r="AU228" s="141" t="s">
        <v>79</v>
      </c>
      <c r="AY228" s="16" t="s">
        <v>182</v>
      </c>
      <c r="BE228" s="142">
        <f>IF(N228="základní",J228,0)</f>
        <v>0</v>
      </c>
      <c r="BF228" s="142">
        <f>IF(N228="snížená",J228,0)</f>
        <v>0</v>
      </c>
      <c r="BG228" s="142">
        <f>IF(N228="zákl. přenesená",J228,0)</f>
        <v>0</v>
      </c>
      <c r="BH228" s="142">
        <f>IF(N228="sníž. přenesená",J228,0)</f>
        <v>0</v>
      </c>
      <c r="BI228" s="142">
        <f>IF(N228="nulová",J228,0)</f>
        <v>0</v>
      </c>
      <c r="BJ228" s="16" t="s">
        <v>77</v>
      </c>
      <c r="BK228" s="142">
        <f>ROUND(I228*H228,2)</f>
        <v>0</v>
      </c>
      <c r="BL228" s="16" t="s">
        <v>190</v>
      </c>
      <c r="BM228" s="141" t="s">
        <v>692</v>
      </c>
    </row>
    <row r="229" spans="2:47" s="1" customFormat="1" ht="11.25">
      <c r="B229" s="31"/>
      <c r="D229" s="143" t="s">
        <v>192</v>
      </c>
      <c r="F229" s="144" t="s">
        <v>693</v>
      </c>
      <c r="I229" s="145"/>
      <c r="L229" s="31"/>
      <c r="M229" s="146"/>
      <c r="T229" s="52"/>
      <c r="AT229" s="16" t="s">
        <v>192</v>
      </c>
      <c r="AU229" s="16" t="s">
        <v>79</v>
      </c>
    </row>
    <row r="230" spans="2:65" s="1" customFormat="1" ht="37.9" customHeight="1">
      <c r="B230" s="31"/>
      <c r="C230" s="130" t="s">
        <v>694</v>
      </c>
      <c r="D230" s="130" t="s">
        <v>185</v>
      </c>
      <c r="E230" s="131" t="s">
        <v>695</v>
      </c>
      <c r="F230" s="132" t="s">
        <v>696</v>
      </c>
      <c r="G230" s="133" t="s">
        <v>207</v>
      </c>
      <c r="H230" s="134">
        <v>6.009</v>
      </c>
      <c r="I230" s="135"/>
      <c r="J230" s="136">
        <f>ROUND(I230*H230,2)</f>
        <v>0</v>
      </c>
      <c r="K230" s="132" t="s">
        <v>189</v>
      </c>
      <c r="L230" s="31"/>
      <c r="M230" s="137" t="s">
        <v>19</v>
      </c>
      <c r="N230" s="138" t="s">
        <v>41</v>
      </c>
      <c r="P230" s="139">
        <f>O230*H230</f>
        <v>0</v>
      </c>
      <c r="Q230" s="139">
        <v>0</v>
      </c>
      <c r="R230" s="139">
        <f>Q230*H230</f>
        <v>0</v>
      </c>
      <c r="S230" s="139">
        <v>0.063</v>
      </c>
      <c r="T230" s="140">
        <f>S230*H230</f>
        <v>0.37856700000000004</v>
      </c>
      <c r="AR230" s="141" t="s">
        <v>190</v>
      </c>
      <c r="AT230" s="141" t="s">
        <v>185</v>
      </c>
      <c r="AU230" s="141" t="s">
        <v>79</v>
      </c>
      <c r="AY230" s="16" t="s">
        <v>182</v>
      </c>
      <c r="BE230" s="142">
        <f>IF(N230="základní",J230,0)</f>
        <v>0</v>
      </c>
      <c r="BF230" s="142">
        <f>IF(N230="snížená",J230,0)</f>
        <v>0</v>
      </c>
      <c r="BG230" s="142">
        <f>IF(N230="zákl. přenesená",J230,0)</f>
        <v>0</v>
      </c>
      <c r="BH230" s="142">
        <f>IF(N230="sníž. přenesená",J230,0)</f>
        <v>0</v>
      </c>
      <c r="BI230" s="142">
        <f>IF(N230="nulová",J230,0)</f>
        <v>0</v>
      </c>
      <c r="BJ230" s="16" t="s">
        <v>77</v>
      </c>
      <c r="BK230" s="142">
        <f>ROUND(I230*H230,2)</f>
        <v>0</v>
      </c>
      <c r="BL230" s="16" t="s">
        <v>190</v>
      </c>
      <c r="BM230" s="141" t="s">
        <v>697</v>
      </c>
    </row>
    <row r="231" spans="2:47" s="1" customFormat="1" ht="11.25">
      <c r="B231" s="31"/>
      <c r="D231" s="143" t="s">
        <v>192</v>
      </c>
      <c r="F231" s="144" t="s">
        <v>698</v>
      </c>
      <c r="I231" s="145"/>
      <c r="L231" s="31"/>
      <c r="M231" s="146"/>
      <c r="T231" s="52"/>
      <c r="AT231" s="16" t="s">
        <v>192</v>
      </c>
      <c r="AU231" s="16" t="s">
        <v>79</v>
      </c>
    </row>
    <row r="232" spans="2:65" s="1" customFormat="1" ht="24.2" customHeight="1">
      <c r="B232" s="31"/>
      <c r="C232" s="130" t="s">
        <v>699</v>
      </c>
      <c r="D232" s="130" t="s">
        <v>185</v>
      </c>
      <c r="E232" s="131" t="s">
        <v>700</v>
      </c>
      <c r="F232" s="132" t="s">
        <v>701</v>
      </c>
      <c r="G232" s="133" t="s">
        <v>292</v>
      </c>
      <c r="H232" s="134">
        <v>160</v>
      </c>
      <c r="I232" s="135"/>
      <c r="J232" s="136">
        <f>ROUND(I232*H232,2)</f>
        <v>0</v>
      </c>
      <c r="K232" s="132" t="s">
        <v>189</v>
      </c>
      <c r="L232" s="31"/>
      <c r="M232" s="137" t="s">
        <v>19</v>
      </c>
      <c r="N232" s="138" t="s">
        <v>41</v>
      </c>
      <c r="P232" s="139">
        <f>O232*H232</f>
        <v>0</v>
      </c>
      <c r="Q232" s="139">
        <v>1E-05</v>
      </c>
      <c r="R232" s="139">
        <f>Q232*H232</f>
        <v>0.0016</v>
      </c>
      <c r="S232" s="139">
        <v>0</v>
      </c>
      <c r="T232" s="140">
        <f>S232*H232</f>
        <v>0</v>
      </c>
      <c r="AR232" s="141" t="s">
        <v>190</v>
      </c>
      <c r="AT232" s="141" t="s">
        <v>185</v>
      </c>
      <c r="AU232" s="141" t="s">
        <v>79</v>
      </c>
      <c r="AY232" s="16" t="s">
        <v>182</v>
      </c>
      <c r="BE232" s="142">
        <f>IF(N232="základní",J232,0)</f>
        <v>0</v>
      </c>
      <c r="BF232" s="142">
        <f>IF(N232="snížená",J232,0)</f>
        <v>0</v>
      </c>
      <c r="BG232" s="142">
        <f>IF(N232="zákl. přenesená",J232,0)</f>
        <v>0</v>
      </c>
      <c r="BH232" s="142">
        <f>IF(N232="sníž. přenesená",J232,0)</f>
        <v>0</v>
      </c>
      <c r="BI232" s="142">
        <f>IF(N232="nulová",J232,0)</f>
        <v>0</v>
      </c>
      <c r="BJ232" s="16" t="s">
        <v>77</v>
      </c>
      <c r="BK232" s="142">
        <f>ROUND(I232*H232,2)</f>
        <v>0</v>
      </c>
      <c r="BL232" s="16" t="s">
        <v>190</v>
      </c>
      <c r="BM232" s="141" t="s">
        <v>702</v>
      </c>
    </row>
    <row r="233" spans="2:47" s="1" customFormat="1" ht="11.25">
      <c r="B233" s="31"/>
      <c r="D233" s="143" t="s">
        <v>192</v>
      </c>
      <c r="F233" s="144" t="s">
        <v>703</v>
      </c>
      <c r="I233" s="145"/>
      <c r="L233" s="31"/>
      <c r="M233" s="146"/>
      <c r="T233" s="52"/>
      <c r="AT233" s="16" t="s">
        <v>192</v>
      </c>
      <c r="AU233" s="16" t="s">
        <v>79</v>
      </c>
    </row>
    <row r="234" spans="2:65" s="1" customFormat="1" ht="37.9" customHeight="1">
      <c r="B234" s="31"/>
      <c r="C234" s="130" t="s">
        <v>496</v>
      </c>
      <c r="D234" s="130" t="s">
        <v>185</v>
      </c>
      <c r="E234" s="131" t="s">
        <v>704</v>
      </c>
      <c r="F234" s="132" t="s">
        <v>705</v>
      </c>
      <c r="G234" s="133" t="s">
        <v>207</v>
      </c>
      <c r="H234" s="134">
        <v>135</v>
      </c>
      <c r="I234" s="135"/>
      <c r="J234" s="136">
        <f>ROUND(I234*H234,2)</f>
        <v>0</v>
      </c>
      <c r="K234" s="132" t="s">
        <v>189</v>
      </c>
      <c r="L234" s="31"/>
      <c r="M234" s="137" t="s">
        <v>19</v>
      </c>
      <c r="N234" s="138" t="s">
        <v>41</v>
      </c>
      <c r="P234" s="139">
        <f>O234*H234</f>
        <v>0</v>
      </c>
      <c r="Q234" s="139">
        <v>0</v>
      </c>
      <c r="R234" s="139">
        <f>Q234*H234</f>
        <v>0</v>
      </c>
      <c r="S234" s="139">
        <v>0.046</v>
      </c>
      <c r="T234" s="140">
        <f>S234*H234</f>
        <v>6.21</v>
      </c>
      <c r="AR234" s="141" t="s">
        <v>190</v>
      </c>
      <c r="AT234" s="141" t="s">
        <v>185</v>
      </c>
      <c r="AU234" s="141" t="s">
        <v>79</v>
      </c>
      <c r="AY234" s="16" t="s">
        <v>182</v>
      </c>
      <c r="BE234" s="142">
        <f>IF(N234="základní",J234,0)</f>
        <v>0</v>
      </c>
      <c r="BF234" s="142">
        <f>IF(N234="snížená",J234,0)</f>
        <v>0</v>
      </c>
      <c r="BG234" s="142">
        <f>IF(N234="zákl. přenesená",J234,0)</f>
        <v>0</v>
      </c>
      <c r="BH234" s="142">
        <f>IF(N234="sníž. přenesená",J234,0)</f>
        <v>0</v>
      </c>
      <c r="BI234" s="142">
        <f>IF(N234="nulová",J234,0)</f>
        <v>0</v>
      </c>
      <c r="BJ234" s="16" t="s">
        <v>77</v>
      </c>
      <c r="BK234" s="142">
        <f>ROUND(I234*H234,2)</f>
        <v>0</v>
      </c>
      <c r="BL234" s="16" t="s">
        <v>190</v>
      </c>
      <c r="BM234" s="141" t="s">
        <v>706</v>
      </c>
    </row>
    <row r="235" spans="2:47" s="1" customFormat="1" ht="11.25">
      <c r="B235" s="31"/>
      <c r="D235" s="143" t="s">
        <v>192</v>
      </c>
      <c r="F235" s="144" t="s">
        <v>707</v>
      </c>
      <c r="I235" s="145"/>
      <c r="L235" s="31"/>
      <c r="M235" s="146"/>
      <c r="T235" s="52"/>
      <c r="AT235" s="16" t="s">
        <v>192</v>
      </c>
      <c r="AU235" s="16" t="s">
        <v>79</v>
      </c>
    </row>
    <row r="236" spans="2:65" s="1" customFormat="1" ht="37.9" customHeight="1">
      <c r="B236" s="31"/>
      <c r="C236" s="130" t="s">
        <v>708</v>
      </c>
      <c r="D236" s="130" t="s">
        <v>185</v>
      </c>
      <c r="E236" s="131" t="s">
        <v>709</v>
      </c>
      <c r="F236" s="132" t="s">
        <v>710</v>
      </c>
      <c r="G236" s="133" t="s">
        <v>292</v>
      </c>
      <c r="H236" s="134">
        <v>18.9</v>
      </c>
      <c r="I236" s="135"/>
      <c r="J236" s="136">
        <f>ROUND(I236*H236,2)</f>
        <v>0</v>
      </c>
      <c r="K236" s="132" t="s">
        <v>189</v>
      </c>
      <c r="L236" s="31"/>
      <c r="M236" s="137" t="s">
        <v>19</v>
      </c>
      <c r="N236" s="138" t="s">
        <v>41</v>
      </c>
      <c r="P236" s="139">
        <f>O236*H236</f>
        <v>0</v>
      </c>
      <c r="Q236" s="139">
        <v>0.00052</v>
      </c>
      <c r="R236" s="139">
        <f>Q236*H236</f>
        <v>0.009827999999999998</v>
      </c>
      <c r="S236" s="139">
        <v>0</v>
      </c>
      <c r="T236" s="140">
        <f>S236*H236</f>
        <v>0</v>
      </c>
      <c r="AR236" s="141" t="s">
        <v>190</v>
      </c>
      <c r="AT236" s="141" t="s">
        <v>185</v>
      </c>
      <c r="AU236" s="141" t="s">
        <v>79</v>
      </c>
      <c r="AY236" s="16" t="s">
        <v>182</v>
      </c>
      <c r="BE236" s="142">
        <f>IF(N236="základní",J236,0)</f>
        <v>0</v>
      </c>
      <c r="BF236" s="142">
        <f>IF(N236="snížená",J236,0)</f>
        <v>0</v>
      </c>
      <c r="BG236" s="142">
        <f>IF(N236="zákl. přenesená",J236,0)</f>
        <v>0</v>
      </c>
      <c r="BH236" s="142">
        <f>IF(N236="sníž. přenesená",J236,0)</f>
        <v>0</v>
      </c>
      <c r="BI236" s="142">
        <f>IF(N236="nulová",J236,0)</f>
        <v>0</v>
      </c>
      <c r="BJ236" s="16" t="s">
        <v>77</v>
      </c>
      <c r="BK236" s="142">
        <f>ROUND(I236*H236,2)</f>
        <v>0</v>
      </c>
      <c r="BL236" s="16" t="s">
        <v>190</v>
      </c>
      <c r="BM236" s="141" t="s">
        <v>711</v>
      </c>
    </row>
    <row r="237" spans="2:47" s="1" customFormat="1" ht="11.25">
      <c r="B237" s="31"/>
      <c r="D237" s="143" t="s">
        <v>192</v>
      </c>
      <c r="F237" s="144" t="s">
        <v>712</v>
      </c>
      <c r="I237" s="145"/>
      <c r="L237" s="31"/>
      <c r="M237" s="146"/>
      <c r="T237" s="52"/>
      <c r="AT237" s="16" t="s">
        <v>192</v>
      </c>
      <c r="AU237" s="16" t="s">
        <v>79</v>
      </c>
    </row>
    <row r="238" spans="2:51" s="12" customFormat="1" ht="11.25">
      <c r="B238" s="147"/>
      <c r="D238" s="148" t="s">
        <v>194</v>
      </c>
      <c r="E238" s="149" t="s">
        <v>19</v>
      </c>
      <c r="F238" s="150" t="s">
        <v>713</v>
      </c>
      <c r="H238" s="151">
        <v>13.5</v>
      </c>
      <c r="I238" s="152"/>
      <c r="L238" s="147"/>
      <c r="M238" s="153"/>
      <c r="T238" s="154"/>
      <c r="AT238" s="149" t="s">
        <v>194</v>
      </c>
      <c r="AU238" s="149" t="s">
        <v>79</v>
      </c>
      <c r="AV238" s="12" t="s">
        <v>79</v>
      </c>
      <c r="AW238" s="12" t="s">
        <v>31</v>
      </c>
      <c r="AX238" s="12" t="s">
        <v>70</v>
      </c>
      <c r="AY238" s="149" t="s">
        <v>182</v>
      </c>
    </row>
    <row r="239" spans="2:51" s="12" customFormat="1" ht="11.25">
      <c r="B239" s="147"/>
      <c r="D239" s="148" t="s">
        <v>194</v>
      </c>
      <c r="E239" s="149" t="s">
        <v>19</v>
      </c>
      <c r="F239" s="150" t="s">
        <v>714</v>
      </c>
      <c r="H239" s="151">
        <v>5.4</v>
      </c>
      <c r="I239" s="152"/>
      <c r="L239" s="147"/>
      <c r="M239" s="153"/>
      <c r="T239" s="154"/>
      <c r="AT239" s="149" t="s">
        <v>194</v>
      </c>
      <c r="AU239" s="149" t="s">
        <v>79</v>
      </c>
      <c r="AV239" s="12" t="s">
        <v>79</v>
      </c>
      <c r="AW239" s="12" t="s">
        <v>31</v>
      </c>
      <c r="AX239" s="12" t="s">
        <v>70</v>
      </c>
      <c r="AY239" s="149" t="s">
        <v>182</v>
      </c>
    </row>
    <row r="240" spans="2:51" s="13" customFormat="1" ht="11.25">
      <c r="B240" s="155"/>
      <c r="D240" s="148" t="s">
        <v>194</v>
      </c>
      <c r="E240" s="156" t="s">
        <v>19</v>
      </c>
      <c r="F240" s="157" t="s">
        <v>199</v>
      </c>
      <c r="H240" s="158">
        <v>18.9</v>
      </c>
      <c r="I240" s="159"/>
      <c r="L240" s="155"/>
      <c r="M240" s="160"/>
      <c r="T240" s="161"/>
      <c r="AT240" s="156" t="s">
        <v>194</v>
      </c>
      <c r="AU240" s="156" t="s">
        <v>79</v>
      </c>
      <c r="AV240" s="13" t="s">
        <v>190</v>
      </c>
      <c r="AW240" s="13" t="s">
        <v>31</v>
      </c>
      <c r="AX240" s="13" t="s">
        <v>77</v>
      </c>
      <c r="AY240" s="156" t="s">
        <v>182</v>
      </c>
    </row>
    <row r="241" spans="2:65" s="1" customFormat="1" ht="24.2" customHeight="1">
      <c r="B241" s="31"/>
      <c r="C241" s="165" t="s">
        <v>715</v>
      </c>
      <c r="D241" s="165" t="s">
        <v>277</v>
      </c>
      <c r="E241" s="166" t="s">
        <v>716</v>
      </c>
      <c r="F241" s="167" t="s">
        <v>717</v>
      </c>
      <c r="G241" s="168" t="s">
        <v>202</v>
      </c>
      <c r="H241" s="169">
        <v>0.036</v>
      </c>
      <c r="I241" s="170"/>
      <c r="J241" s="171">
        <f>ROUND(I241*H241,2)</f>
        <v>0</v>
      </c>
      <c r="K241" s="167" t="s">
        <v>189</v>
      </c>
      <c r="L241" s="172"/>
      <c r="M241" s="173" t="s">
        <v>19</v>
      </c>
      <c r="N241" s="174" t="s">
        <v>41</v>
      </c>
      <c r="P241" s="139">
        <f>O241*H241</f>
        <v>0</v>
      </c>
      <c r="Q241" s="139">
        <v>1</v>
      </c>
      <c r="R241" s="139">
        <f>Q241*H241</f>
        <v>0.036</v>
      </c>
      <c r="S241" s="139">
        <v>0</v>
      </c>
      <c r="T241" s="140">
        <f>S241*H241</f>
        <v>0</v>
      </c>
      <c r="AR241" s="141" t="s">
        <v>233</v>
      </c>
      <c r="AT241" s="141" t="s">
        <v>277</v>
      </c>
      <c r="AU241" s="141" t="s">
        <v>79</v>
      </c>
      <c r="AY241" s="16" t="s">
        <v>182</v>
      </c>
      <c r="BE241" s="142">
        <f>IF(N241="základní",J241,0)</f>
        <v>0</v>
      </c>
      <c r="BF241" s="142">
        <f>IF(N241="snížená",J241,0)</f>
        <v>0</v>
      </c>
      <c r="BG241" s="142">
        <f>IF(N241="zákl. přenesená",J241,0)</f>
        <v>0</v>
      </c>
      <c r="BH241" s="142">
        <f>IF(N241="sníž. přenesená",J241,0)</f>
        <v>0</v>
      </c>
      <c r="BI241" s="142">
        <f>IF(N241="nulová",J241,0)</f>
        <v>0</v>
      </c>
      <c r="BJ241" s="16" t="s">
        <v>77</v>
      </c>
      <c r="BK241" s="142">
        <f>ROUND(I241*H241,2)</f>
        <v>0</v>
      </c>
      <c r="BL241" s="16" t="s">
        <v>190</v>
      </c>
      <c r="BM241" s="141" t="s">
        <v>718</v>
      </c>
    </row>
    <row r="242" spans="2:51" s="12" customFormat="1" ht="22.5">
      <c r="B242" s="147"/>
      <c r="D242" s="148" t="s">
        <v>194</v>
      </c>
      <c r="F242" s="150" t="s">
        <v>719</v>
      </c>
      <c r="H242" s="151">
        <v>0.036</v>
      </c>
      <c r="I242" s="152"/>
      <c r="L242" s="147"/>
      <c r="M242" s="153"/>
      <c r="T242" s="154"/>
      <c r="AT242" s="149" t="s">
        <v>194</v>
      </c>
      <c r="AU242" s="149" t="s">
        <v>79</v>
      </c>
      <c r="AV242" s="12" t="s">
        <v>79</v>
      </c>
      <c r="AW242" s="12" t="s">
        <v>4</v>
      </c>
      <c r="AX242" s="12" t="s">
        <v>77</v>
      </c>
      <c r="AY242" s="149" t="s">
        <v>182</v>
      </c>
    </row>
    <row r="243" spans="2:63" s="11" customFormat="1" ht="22.9" customHeight="1">
      <c r="B243" s="118"/>
      <c r="D243" s="119" t="s">
        <v>69</v>
      </c>
      <c r="E243" s="128" t="s">
        <v>211</v>
      </c>
      <c r="F243" s="128" t="s">
        <v>212</v>
      </c>
      <c r="I243" s="121"/>
      <c r="J243" s="129">
        <f>BK243</f>
        <v>0</v>
      </c>
      <c r="L243" s="118"/>
      <c r="M243" s="123"/>
      <c r="P243" s="124">
        <f>SUM(P244:P260)</f>
        <v>0</v>
      </c>
      <c r="R243" s="124">
        <f>SUM(R244:R260)</f>
        <v>0</v>
      </c>
      <c r="T243" s="125">
        <f>SUM(T244:T260)</f>
        <v>0</v>
      </c>
      <c r="AR243" s="119" t="s">
        <v>77</v>
      </c>
      <c r="AT243" s="126" t="s">
        <v>69</v>
      </c>
      <c r="AU243" s="126" t="s">
        <v>77</v>
      </c>
      <c r="AY243" s="119" t="s">
        <v>182</v>
      </c>
      <c r="BK243" s="127">
        <f>SUM(BK244:BK260)</f>
        <v>0</v>
      </c>
    </row>
    <row r="244" spans="2:65" s="1" customFormat="1" ht="37.9" customHeight="1">
      <c r="B244" s="31"/>
      <c r="C244" s="130" t="s">
        <v>720</v>
      </c>
      <c r="D244" s="130" t="s">
        <v>185</v>
      </c>
      <c r="E244" s="131" t="s">
        <v>213</v>
      </c>
      <c r="F244" s="132" t="s">
        <v>214</v>
      </c>
      <c r="G244" s="133" t="s">
        <v>202</v>
      </c>
      <c r="H244" s="134">
        <v>876.448</v>
      </c>
      <c r="I244" s="135"/>
      <c r="J244" s="136">
        <f>ROUND(I244*H244,2)</f>
        <v>0</v>
      </c>
      <c r="K244" s="132" t="s">
        <v>189</v>
      </c>
      <c r="L244" s="31"/>
      <c r="M244" s="137" t="s">
        <v>19</v>
      </c>
      <c r="N244" s="138" t="s">
        <v>41</v>
      </c>
      <c r="P244" s="139">
        <f>O244*H244</f>
        <v>0</v>
      </c>
      <c r="Q244" s="139">
        <v>0</v>
      </c>
      <c r="R244" s="139">
        <f>Q244*H244</f>
        <v>0</v>
      </c>
      <c r="S244" s="139">
        <v>0</v>
      </c>
      <c r="T244" s="140">
        <f>S244*H244</f>
        <v>0</v>
      </c>
      <c r="AR244" s="141" t="s">
        <v>190</v>
      </c>
      <c r="AT244" s="141" t="s">
        <v>185</v>
      </c>
      <c r="AU244" s="141" t="s">
        <v>79</v>
      </c>
      <c r="AY244" s="16" t="s">
        <v>182</v>
      </c>
      <c r="BE244" s="142">
        <f>IF(N244="základní",J244,0)</f>
        <v>0</v>
      </c>
      <c r="BF244" s="142">
        <f>IF(N244="snížená",J244,0)</f>
        <v>0</v>
      </c>
      <c r="BG244" s="142">
        <f>IF(N244="zákl. přenesená",J244,0)</f>
        <v>0</v>
      </c>
      <c r="BH244" s="142">
        <f>IF(N244="sníž. přenesená",J244,0)</f>
        <v>0</v>
      </c>
      <c r="BI244" s="142">
        <f>IF(N244="nulová",J244,0)</f>
        <v>0</v>
      </c>
      <c r="BJ244" s="16" t="s">
        <v>77</v>
      </c>
      <c r="BK244" s="142">
        <f>ROUND(I244*H244,2)</f>
        <v>0</v>
      </c>
      <c r="BL244" s="16" t="s">
        <v>190</v>
      </c>
      <c r="BM244" s="141" t="s">
        <v>721</v>
      </c>
    </row>
    <row r="245" spans="2:47" s="1" customFormat="1" ht="11.25">
      <c r="B245" s="31"/>
      <c r="D245" s="143" t="s">
        <v>192</v>
      </c>
      <c r="F245" s="144" t="s">
        <v>216</v>
      </c>
      <c r="I245" s="145"/>
      <c r="L245" s="31"/>
      <c r="M245" s="146"/>
      <c r="T245" s="52"/>
      <c r="AT245" s="16" t="s">
        <v>192</v>
      </c>
      <c r="AU245" s="16" t="s">
        <v>79</v>
      </c>
    </row>
    <row r="246" spans="2:65" s="1" customFormat="1" ht="33" customHeight="1">
      <c r="B246" s="31"/>
      <c r="C246" s="130" t="s">
        <v>722</v>
      </c>
      <c r="D246" s="130" t="s">
        <v>185</v>
      </c>
      <c r="E246" s="131" t="s">
        <v>218</v>
      </c>
      <c r="F246" s="132" t="s">
        <v>219</v>
      </c>
      <c r="G246" s="133" t="s">
        <v>202</v>
      </c>
      <c r="H246" s="134">
        <v>876.448</v>
      </c>
      <c r="I246" s="135"/>
      <c r="J246" s="136">
        <f>ROUND(I246*H246,2)</f>
        <v>0</v>
      </c>
      <c r="K246" s="132" t="s">
        <v>189</v>
      </c>
      <c r="L246" s="31"/>
      <c r="M246" s="137" t="s">
        <v>19</v>
      </c>
      <c r="N246" s="138" t="s">
        <v>41</v>
      </c>
      <c r="P246" s="139">
        <f>O246*H246</f>
        <v>0</v>
      </c>
      <c r="Q246" s="139">
        <v>0</v>
      </c>
      <c r="R246" s="139">
        <f>Q246*H246</f>
        <v>0</v>
      </c>
      <c r="S246" s="139">
        <v>0</v>
      </c>
      <c r="T246" s="140">
        <f>S246*H246</f>
        <v>0</v>
      </c>
      <c r="AR246" s="141" t="s">
        <v>190</v>
      </c>
      <c r="AT246" s="141" t="s">
        <v>185</v>
      </c>
      <c r="AU246" s="141" t="s">
        <v>79</v>
      </c>
      <c r="AY246" s="16" t="s">
        <v>182</v>
      </c>
      <c r="BE246" s="142">
        <f>IF(N246="základní",J246,0)</f>
        <v>0</v>
      </c>
      <c r="BF246" s="142">
        <f>IF(N246="snížená",J246,0)</f>
        <v>0</v>
      </c>
      <c r="BG246" s="142">
        <f>IF(N246="zákl. přenesená",J246,0)</f>
        <v>0</v>
      </c>
      <c r="BH246" s="142">
        <f>IF(N246="sníž. přenesená",J246,0)</f>
        <v>0</v>
      </c>
      <c r="BI246" s="142">
        <f>IF(N246="nulová",J246,0)</f>
        <v>0</v>
      </c>
      <c r="BJ246" s="16" t="s">
        <v>77</v>
      </c>
      <c r="BK246" s="142">
        <f>ROUND(I246*H246,2)</f>
        <v>0</v>
      </c>
      <c r="BL246" s="16" t="s">
        <v>190</v>
      </c>
      <c r="BM246" s="141" t="s">
        <v>723</v>
      </c>
    </row>
    <row r="247" spans="2:47" s="1" customFormat="1" ht="11.25">
      <c r="B247" s="31"/>
      <c r="D247" s="143" t="s">
        <v>192</v>
      </c>
      <c r="F247" s="144" t="s">
        <v>221</v>
      </c>
      <c r="I247" s="145"/>
      <c r="L247" s="31"/>
      <c r="M247" s="146"/>
      <c r="T247" s="52"/>
      <c r="AT247" s="16" t="s">
        <v>192</v>
      </c>
      <c r="AU247" s="16" t="s">
        <v>79</v>
      </c>
    </row>
    <row r="248" spans="2:65" s="1" customFormat="1" ht="44.25" customHeight="1">
      <c r="B248" s="31"/>
      <c r="C248" s="130" t="s">
        <v>724</v>
      </c>
      <c r="D248" s="130" t="s">
        <v>185</v>
      </c>
      <c r="E248" s="131" t="s">
        <v>223</v>
      </c>
      <c r="F248" s="132" t="s">
        <v>224</v>
      </c>
      <c r="G248" s="133" t="s">
        <v>202</v>
      </c>
      <c r="H248" s="134">
        <v>8764.48</v>
      </c>
      <c r="I248" s="135"/>
      <c r="J248" s="136">
        <f>ROUND(I248*H248,2)</f>
        <v>0</v>
      </c>
      <c r="K248" s="132" t="s">
        <v>189</v>
      </c>
      <c r="L248" s="31"/>
      <c r="M248" s="137" t="s">
        <v>19</v>
      </c>
      <c r="N248" s="138" t="s">
        <v>41</v>
      </c>
      <c r="P248" s="139">
        <f>O248*H248</f>
        <v>0</v>
      </c>
      <c r="Q248" s="139">
        <v>0</v>
      </c>
      <c r="R248" s="139">
        <f>Q248*H248</f>
        <v>0</v>
      </c>
      <c r="S248" s="139">
        <v>0</v>
      </c>
      <c r="T248" s="140">
        <f>S248*H248</f>
        <v>0</v>
      </c>
      <c r="AR248" s="141" t="s">
        <v>190</v>
      </c>
      <c r="AT248" s="141" t="s">
        <v>185</v>
      </c>
      <c r="AU248" s="141" t="s">
        <v>79</v>
      </c>
      <c r="AY248" s="16" t="s">
        <v>182</v>
      </c>
      <c r="BE248" s="142">
        <f>IF(N248="základní",J248,0)</f>
        <v>0</v>
      </c>
      <c r="BF248" s="142">
        <f>IF(N248="snížená",J248,0)</f>
        <v>0</v>
      </c>
      <c r="BG248" s="142">
        <f>IF(N248="zákl. přenesená",J248,0)</f>
        <v>0</v>
      </c>
      <c r="BH248" s="142">
        <f>IF(N248="sníž. přenesená",J248,0)</f>
        <v>0</v>
      </c>
      <c r="BI248" s="142">
        <f>IF(N248="nulová",J248,0)</f>
        <v>0</v>
      </c>
      <c r="BJ248" s="16" t="s">
        <v>77</v>
      </c>
      <c r="BK248" s="142">
        <f>ROUND(I248*H248,2)</f>
        <v>0</v>
      </c>
      <c r="BL248" s="16" t="s">
        <v>190</v>
      </c>
      <c r="BM248" s="141" t="s">
        <v>725</v>
      </c>
    </row>
    <row r="249" spans="2:47" s="1" customFormat="1" ht="11.25">
      <c r="B249" s="31"/>
      <c r="D249" s="143" t="s">
        <v>192</v>
      </c>
      <c r="F249" s="144" t="s">
        <v>226</v>
      </c>
      <c r="I249" s="145"/>
      <c r="L249" s="31"/>
      <c r="M249" s="146"/>
      <c r="T249" s="52"/>
      <c r="AT249" s="16" t="s">
        <v>192</v>
      </c>
      <c r="AU249" s="16" t="s">
        <v>79</v>
      </c>
    </row>
    <row r="250" spans="2:51" s="12" customFormat="1" ht="11.25">
      <c r="B250" s="147"/>
      <c r="D250" s="148" t="s">
        <v>194</v>
      </c>
      <c r="F250" s="150" t="s">
        <v>726</v>
      </c>
      <c r="H250" s="151">
        <v>8764.48</v>
      </c>
      <c r="I250" s="152"/>
      <c r="L250" s="147"/>
      <c r="M250" s="153"/>
      <c r="T250" s="154"/>
      <c r="AT250" s="149" t="s">
        <v>194</v>
      </c>
      <c r="AU250" s="149" t="s">
        <v>79</v>
      </c>
      <c r="AV250" s="12" t="s">
        <v>79</v>
      </c>
      <c r="AW250" s="12" t="s">
        <v>4</v>
      </c>
      <c r="AX250" s="12" t="s">
        <v>77</v>
      </c>
      <c r="AY250" s="149" t="s">
        <v>182</v>
      </c>
    </row>
    <row r="251" spans="2:65" s="1" customFormat="1" ht="44.25" customHeight="1">
      <c r="B251" s="31"/>
      <c r="C251" s="130" t="s">
        <v>727</v>
      </c>
      <c r="D251" s="130" t="s">
        <v>185</v>
      </c>
      <c r="E251" s="131" t="s">
        <v>229</v>
      </c>
      <c r="F251" s="132" t="s">
        <v>230</v>
      </c>
      <c r="G251" s="133" t="s">
        <v>202</v>
      </c>
      <c r="H251" s="134">
        <v>150</v>
      </c>
      <c r="I251" s="135"/>
      <c r="J251" s="136">
        <f>ROUND(I251*H251,2)</f>
        <v>0</v>
      </c>
      <c r="K251" s="132" t="s">
        <v>189</v>
      </c>
      <c r="L251" s="31"/>
      <c r="M251" s="137" t="s">
        <v>19</v>
      </c>
      <c r="N251" s="138" t="s">
        <v>41</v>
      </c>
      <c r="P251" s="139">
        <f>O251*H251</f>
        <v>0</v>
      </c>
      <c r="Q251" s="139">
        <v>0</v>
      </c>
      <c r="R251" s="139">
        <f>Q251*H251</f>
        <v>0</v>
      </c>
      <c r="S251" s="139">
        <v>0</v>
      </c>
      <c r="T251" s="140">
        <f>S251*H251</f>
        <v>0</v>
      </c>
      <c r="AR251" s="141" t="s">
        <v>190</v>
      </c>
      <c r="AT251" s="141" t="s">
        <v>185</v>
      </c>
      <c r="AU251" s="141" t="s">
        <v>79</v>
      </c>
      <c r="AY251" s="16" t="s">
        <v>182</v>
      </c>
      <c r="BE251" s="142">
        <f>IF(N251="základní",J251,0)</f>
        <v>0</v>
      </c>
      <c r="BF251" s="142">
        <f>IF(N251="snížená",J251,0)</f>
        <v>0</v>
      </c>
      <c r="BG251" s="142">
        <f>IF(N251="zákl. přenesená",J251,0)</f>
        <v>0</v>
      </c>
      <c r="BH251" s="142">
        <f>IF(N251="sníž. přenesená",J251,0)</f>
        <v>0</v>
      </c>
      <c r="BI251" s="142">
        <f>IF(N251="nulová",J251,0)</f>
        <v>0</v>
      </c>
      <c r="BJ251" s="16" t="s">
        <v>77</v>
      </c>
      <c r="BK251" s="142">
        <f>ROUND(I251*H251,2)</f>
        <v>0</v>
      </c>
      <c r="BL251" s="16" t="s">
        <v>190</v>
      </c>
      <c r="BM251" s="141" t="s">
        <v>728</v>
      </c>
    </row>
    <row r="252" spans="2:47" s="1" customFormat="1" ht="11.25">
      <c r="B252" s="31"/>
      <c r="D252" s="143" t="s">
        <v>192</v>
      </c>
      <c r="F252" s="144" t="s">
        <v>232</v>
      </c>
      <c r="I252" s="145"/>
      <c r="L252" s="31"/>
      <c r="M252" s="146"/>
      <c r="T252" s="52"/>
      <c r="AT252" s="16" t="s">
        <v>192</v>
      </c>
      <c r="AU252" s="16" t="s">
        <v>79</v>
      </c>
    </row>
    <row r="253" spans="2:65" s="1" customFormat="1" ht="44.25" customHeight="1">
      <c r="B253" s="31"/>
      <c r="C253" s="130" t="s">
        <v>729</v>
      </c>
      <c r="D253" s="130" t="s">
        <v>185</v>
      </c>
      <c r="E253" s="131" t="s">
        <v>730</v>
      </c>
      <c r="F253" s="132" t="s">
        <v>731</v>
      </c>
      <c r="G253" s="133" t="s">
        <v>202</v>
      </c>
      <c r="H253" s="134">
        <v>260</v>
      </c>
      <c r="I253" s="135"/>
      <c r="J253" s="136">
        <f>ROUND(I253*H253,2)</f>
        <v>0</v>
      </c>
      <c r="K253" s="132" t="s">
        <v>189</v>
      </c>
      <c r="L253" s="31"/>
      <c r="M253" s="137" t="s">
        <v>19</v>
      </c>
      <c r="N253" s="138" t="s">
        <v>41</v>
      </c>
      <c r="P253" s="139">
        <f>O253*H253</f>
        <v>0</v>
      </c>
      <c r="Q253" s="139">
        <v>0</v>
      </c>
      <c r="R253" s="139">
        <f>Q253*H253</f>
        <v>0</v>
      </c>
      <c r="S253" s="139">
        <v>0</v>
      </c>
      <c r="T253" s="140">
        <f>S253*H253</f>
        <v>0</v>
      </c>
      <c r="AR253" s="141" t="s">
        <v>190</v>
      </c>
      <c r="AT253" s="141" t="s">
        <v>185</v>
      </c>
      <c r="AU253" s="141" t="s">
        <v>79</v>
      </c>
      <c r="AY253" s="16" t="s">
        <v>182</v>
      </c>
      <c r="BE253" s="142">
        <f>IF(N253="základní",J253,0)</f>
        <v>0</v>
      </c>
      <c r="BF253" s="142">
        <f>IF(N253="snížená",J253,0)</f>
        <v>0</v>
      </c>
      <c r="BG253" s="142">
        <f>IF(N253="zákl. přenesená",J253,0)</f>
        <v>0</v>
      </c>
      <c r="BH253" s="142">
        <f>IF(N253="sníž. přenesená",J253,0)</f>
        <v>0</v>
      </c>
      <c r="BI253" s="142">
        <f>IF(N253="nulová",J253,0)</f>
        <v>0</v>
      </c>
      <c r="BJ253" s="16" t="s">
        <v>77</v>
      </c>
      <c r="BK253" s="142">
        <f>ROUND(I253*H253,2)</f>
        <v>0</v>
      </c>
      <c r="BL253" s="16" t="s">
        <v>190</v>
      </c>
      <c r="BM253" s="141" t="s">
        <v>732</v>
      </c>
    </row>
    <row r="254" spans="2:47" s="1" customFormat="1" ht="11.25">
      <c r="B254" s="31"/>
      <c r="D254" s="143" t="s">
        <v>192</v>
      </c>
      <c r="F254" s="144" t="s">
        <v>733</v>
      </c>
      <c r="I254" s="145"/>
      <c r="L254" s="31"/>
      <c r="M254" s="146"/>
      <c r="T254" s="52"/>
      <c r="AT254" s="16" t="s">
        <v>192</v>
      </c>
      <c r="AU254" s="16" t="s">
        <v>79</v>
      </c>
    </row>
    <row r="255" spans="2:65" s="1" customFormat="1" ht="37.9" customHeight="1">
      <c r="B255" s="31"/>
      <c r="C255" s="130" t="s">
        <v>734</v>
      </c>
      <c r="D255" s="130" t="s">
        <v>185</v>
      </c>
      <c r="E255" s="131" t="s">
        <v>735</v>
      </c>
      <c r="F255" s="132" t="s">
        <v>736</v>
      </c>
      <c r="G255" s="133" t="s">
        <v>202</v>
      </c>
      <c r="H255" s="134">
        <v>40</v>
      </c>
      <c r="I255" s="135"/>
      <c r="J255" s="136">
        <f>ROUND(I255*H255,2)</f>
        <v>0</v>
      </c>
      <c r="K255" s="132" t="s">
        <v>189</v>
      </c>
      <c r="L255" s="31"/>
      <c r="M255" s="137" t="s">
        <v>19</v>
      </c>
      <c r="N255" s="138" t="s">
        <v>41</v>
      </c>
      <c r="P255" s="139">
        <f>O255*H255</f>
        <v>0</v>
      </c>
      <c r="Q255" s="139">
        <v>0</v>
      </c>
      <c r="R255" s="139">
        <f>Q255*H255</f>
        <v>0</v>
      </c>
      <c r="S255" s="139">
        <v>0</v>
      </c>
      <c r="T255" s="140">
        <f>S255*H255</f>
        <v>0</v>
      </c>
      <c r="AR255" s="141" t="s">
        <v>190</v>
      </c>
      <c r="AT255" s="141" t="s">
        <v>185</v>
      </c>
      <c r="AU255" s="141" t="s">
        <v>79</v>
      </c>
      <c r="AY255" s="16" t="s">
        <v>182</v>
      </c>
      <c r="BE255" s="142">
        <f>IF(N255="základní",J255,0)</f>
        <v>0</v>
      </c>
      <c r="BF255" s="142">
        <f>IF(N255="snížená",J255,0)</f>
        <v>0</v>
      </c>
      <c r="BG255" s="142">
        <f>IF(N255="zákl. přenesená",J255,0)</f>
        <v>0</v>
      </c>
      <c r="BH255" s="142">
        <f>IF(N255="sníž. přenesená",J255,0)</f>
        <v>0</v>
      </c>
      <c r="BI255" s="142">
        <f>IF(N255="nulová",J255,0)</f>
        <v>0</v>
      </c>
      <c r="BJ255" s="16" t="s">
        <v>77</v>
      </c>
      <c r="BK255" s="142">
        <f>ROUND(I255*H255,2)</f>
        <v>0</v>
      </c>
      <c r="BL255" s="16" t="s">
        <v>190</v>
      </c>
      <c r="BM255" s="141" t="s">
        <v>737</v>
      </c>
    </row>
    <row r="256" spans="2:47" s="1" customFormat="1" ht="11.25">
      <c r="B256" s="31"/>
      <c r="D256" s="143" t="s">
        <v>192</v>
      </c>
      <c r="F256" s="144" t="s">
        <v>738</v>
      </c>
      <c r="I256" s="145"/>
      <c r="L256" s="31"/>
      <c r="M256" s="146"/>
      <c r="T256" s="52"/>
      <c r="AT256" s="16" t="s">
        <v>192</v>
      </c>
      <c r="AU256" s="16" t="s">
        <v>79</v>
      </c>
    </row>
    <row r="257" spans="2:65" s="1" customFormat="1" ht="44.25" customHeight="1">
      <c r="B257" s="31"/>
      <c r="C257" s="130" t="s">
        <v>739</v>
      </c>
      <c r="D257" s="130" t="s">
        <v>185</v>
      </c>
      <c r="E257" s="131" t="s">
        <v>234</v>
      </c>
      <c r="F257" s="132" t="s">
        <v>235</v>
      </c>
      <c r="G257" s="133" t="s">
        <v>202</v>
      </c>
      <c r="H257" s="134">
        <v>86.447</v>
      </c>
      <c r="I257" s="135"/>
      <c r="J257" s="136">
        <f>ROUND(I257*H257,2)</f>
        <v>0</v>
      </c>
      <c r="K257" s="132" t="s">
        <v>189</v>
      </c>
      <c r="L257" s="31"/>
      <c r="M257" s="137" t="s">
        <v>19</v>
      </c>
      <c r="N257" s="138" t="s">
        <v>41</v>
      </c>
      <c r="P257" s="139">
        <f>O257*H257</f>
        <v>0</v>
      </c>
      <c r="Q257" s="139">
        <v>0</v>
      </c>
      <c r="R257" s="139">
        <f>Q257*H257</f>
        <v>0</v>
      </c>
      <c r="S257" s="139">
        <v>0</v>
      </c>
      <c r="T257" s="140">
        <f>S257*H257</f>
        <v>0</v>
      </c>
      <c r="AR257" s="141" t="s">
        <v>190</v>
      </c>
      <c r="AT257" s="141" t="s">
        <v>185</v>
      </c>
      <c r="AU257" s="141" t="s">
        <v>79</v>
      </c>
      <c r="AY257" s="16" t="s">
        <v>182</v>
      </c>
      <c r="BE257" s="142">
        <f>IF(N257="základní",J257,0)</f>
        <v>0</v>
      </c>
      <c r="BF257" s="142">
        <f>IF(N257="snížená",J257,0)</f>
        <v>0</v>
      </c>
      <c r="BG257" s="142">
        <f>IF(N257="zákl. přenesená",J257,0)</f>
        <v>0</v>
      </c>
      <c r="BH257" s="142">
        <f>IF(N257="sníž. přenesená",J257,0)</f>
        <v>0</v>
      </c>
      <c r="BI257" s="142">
        <f>IF(N257="nulová",J257,0)</f>
        <v>0</v>
      </c>
      <c r="BJ257" s="16" t="s">
        <v>77</v>
      </c>
      <c r="BK257" s="142">
        <f>ROUND(I257*H257,2)</f>
        <v>0</v>
      </c>
      <c r="BL257" s="16" t="s">
        <v>190</v>
      </c>
      <c r="BM257" s="141" t="s">
        <v>740</v>
      </c>
    </row>
    <row r="258" spans="2:47" s="1" customFormat="1" ht="11.25">
      <c r="B258" s="31"/>
      <c r="D258" s="143" t="s">
        <v>192</v>
      </c>
      <c r="F258" s="144" t="s">
        <v>237</v>
      </c>
      <c r="I258" s="145"/>
      <c r="L258" s="31"/>
      <c r="M258" s="146"/>
      <c r="T258" s="52"/>
      <c r="AT258" s="16" t="s">
        <v>192</v>
      </c>
      <c r="AU258" s="16" t="s">
        <v>79</v>
      </c>
    </row>
    <row r="259" spans="2:65" s="1" customFormat="1" ht="44.25" customHeight="1">
      <c r="B259" s="31"/>
      <c r="C259" s="130" t="s">
        <v>741</v>
      </c>
      <c r="D259" s="130" t="s">
        <v>185</v>
      </c>
      <c r="E259" s="131" t="s">
        <v>742</v>
      </c>
      <c r="F259" s="132" t="s">
        <v>743</v>
      </c>
      <c r="G259" s="133" t="s">
        <v>202</v>
      </c>
      <c r="H259" s="134">
        <v>340</v>
      </c>
      <c r="I259" s="135"/>
      <c r="J259" s="136">
        <f>ROUND(I259*H259,2)</f>
        <v>0</v>
      </c>
      <c r="K259" s="132" t="s">
        <v>189</v>
      </c>
      <c r="L259" s="31"/>
      <c r="M259" s="137" t="s">
        <v>19</v>
      </c>
      <c r="N259" s="138" t="s">
        <v>41</v>
      </c>
      <c r="P259" s="139">
        <f>O259*H259</f>
        <v>0</v>
      </c>
      <c r="Q259" s="139">
        <v>0</v>
      </c>
      <c r="R259" s="139">
        <f>Q259*H259</f>
        <v>0</v>
      </c>
      <c r="S259" s="139">
        <v>0</v>
      </c>
      <c r="T259" s="140">
        <f>S259*H259</f>
        <v>0</v>
      </c>
      <c r="AR259" s="141" t="s">
        <v>190</v>
      </c>
      <c r="AT259" s="141" t="s">
        <v>185</v>
      </c>
      <c r="AU259" s="141" t="s">
        <v>79</v>
      </c>
      <c r="AY259" s="16" t="s">
        <v>182</v>
      </c>
      <c r="BE259" s="142">
        <f>IF(N259="základní",J259,0)</f>
        <v>0</v>
      </c>
      <c r="BF259" s="142">
        <f>IF(N259="snížená",J259,0)</f>
        <v>0</v>
      </c>
      <c r="BG259" s="142">
        <f>IF(N259="zákl. přenesená",J259,0)</f>
        <v>0</v>
      </c>
      <c r="BH259" s="142">
        <f>IF(N259="sníž. přenesená",J259,0)</f>
        <v>0</v>
      </c>
      <c r="BI259" s="142">
        <f>IF(N259="nulová",J259,0)</f>
        <v>0</v>
      </c>
      <c r="BJ259" s="16" t="s">
        <v>77</v>
      </c>
      <c r="BK259" s="142">
        <f>ROUND(I259*H259,2)</f>
        <v>0</v>
      </c>
      <c r="BL259" s="16" t="s">
        <v>190</v>
      </c>
      <c r="BM259" s="141" t="s">
        <v>744</v>
      </c>
    </row>
    <row r="260" spans="2:47" s="1" customFormat="1" ht="11.25">
      <c r="B260" s="31"/>
      <c r="D260" s="143" t="s">
        <v>192</v>
      </c>
      <c r="F260" s="144" t="s">
        <v>745</v>
      </c>
      <c r="I260" s="145"/>
      <c r="L260" s="31"/>
      <c r="M260" s="146"/>
      <c r="T260" s="52"/>
      <c r="AT260" s="16" t="s">
        <v>192</v>
      </c>
      <c r="AU260" s="16" t="s">
        <v>79</v>
      </c>
    </row>
    <row r="261" spans="2:63" s="11" customFormat="1" ht="22.9" customHeight="1">
      <c r="B261" s="118"/>
      <c r="D261" s="119" t="s">
        <v>69</v>
      </c>
      <c r="E261" s="128" t="s">
        <v>322</v>
      </c>
      <c r="F261" s="128" t="s">
        <v>323</v>
      </c>
      <c r="I261" s="121"/>
      <c r="J261" s="129">
        <f>BK261</f>
        <v>0</v>
      </c>
      <c r="L261" s="118"/>
      <c r="M261" s="123"/>
      <c r="P261" s="124">
        <f>SUM(P262:P263)</f>
        <v>0</v>
      </c>
      <c r="R261" s="124">
        <f>SUM(R262:R263)</f>
        <v>0</v>
      </c>
      <c r="T261" s="125">
        <f>SUM(T262:T263)</f>
        <v>0</v>
      </c>
      <c r="AR261" s="119" t="s">
        <v>77</v>
      </c>
      <c r="AT261" s="126" t="s">
        <v>69</v>
      </c>
      <c r="AU261" s="126" t="s">
        <v>77</v>
      </c>
      <c r="AY261" s="119" t="s">
        <v>182</v>
      </c>
      <c r="BK261" s="127">
        <f>SUM(BK262:BK263)</f>
        <v>0</v>
      </c>
    </row>
    <row r="262" spans="2:65" s="1" customFormat="1" ht="49.15" customHeight="1">
      <c r="B262" s="31"/>
      <c r="C262" s="130" t="s">
        <v>746</v>
      </c>
      <c r="D262" s="130" t="s">
        <v>185</v>
      </c>
      <c r="E262" s="131" t="s">
        <v>325</v>
      </c>
      <c r="F262" s="132" t="s">
        <v>326</v>
      </c>
      <c r="G262" s="133" t="s">
        <v>202</v>
      </c>
      <c r="H262" s="134">
        <v>807.775</v>
      </c>
      <c r="I262" s="135"/>
      <c r="J262" s="136">
        <f>ROUND(I262*H262,2)</f>
        <v>0</v>
      </c>
      <c r="K262" s="132" t="s">
        <v>189</v>
      </c>
      <c r="L262" s="31"/>
      <c r="M262" s="137" t="s">
        <v>19</v>
      </c>
      <c r="N262" s="138" t="s">
        <v>41</v>
      </c>
      <c r="P262" s="139">
        <f>O262*H262</f>
        <v>0</v>
      </c>
      <c r="Q262" s="139">
        <v>0</v>
      </c>
      <c r="R262" s="139">
        <f>Q262*H262</f>
        <v>0</v>
      </c>
      <c r="S262" s="139">
        <v>0</v>
      </c>
      <c r="T262" s="140">
        <f>S262*H262</f>
        <v>0</v>
      </c>
      <c r="AR262" s="141" t="s">
        <v>190</v>
      </c>
      <c r="AT262" s="141" t="s">
        <v>185</v>
      </c>
      <c r="AU262" s="141" t="s">
        <v>79</v>
      </c>
      <c r="AY262" s="16" t="s">
        <v>182</v>
      </c>
      <c r="BE262" s="142">
        <f>IF(N262="základní",J262,0)</f>
        <v>0</v>
      </c>
      <c r="BF262" s="142">
        <f>IF(N262="snížená",J262,0)</f>
        <v>0</v>
      </c>
      <c r="BG262" s="142">
        <f>IF(N262="zákl. přenesená",J262,0)</f>
        <v>0</v>
      </c>
      <c r="BH262" s="142">
        <f>IF(N262="sníž. přenesená",J262,0)</f>
        <v>0</v>
      </c>
      <c r="BI262" s="142">
        <f>IF(N262="nulová",J262,0)</f>
        <v>0</v>
      </c>
      <c r="BJ262" s="16" t="s">
        <v>77</v>
      </c>
      <c r="BK262" s="142">
        <f>ROUND(I262*H262,2)</f>
        <v>0</v>
      </c>
      <c r="BL262" s="16" t="s">
        <v>190</v>
      </c>
      <c r="BM262" s="141" t="s">
        <v>747</v>
      </c>
    </row>
    <row r="263" spans="2:47" s="1" customFormat="1" ht="11.25">
      <c r="B263" s="31"/>
      <c r="D263" s="143" t="s">
        <v>192</v>
      </c>
      <c r="F263" s="144" t="s">
        <v>328</v>
      </c>
      <c r="I263" s="145"/>
      <c r="L263" s="31"/>
      <c r="M263" s="146"/>
      <c r="T263" s="52"/>
      <c r="AT263" s="16" t="s">
        <v>192</v>
      </c>
      <c r="AU263" s="16" t="s">
        <v>79</v>
      </c>
    </row>
    <row r="264" spans="2:63" s="11" customFormat="1" ht="25.9" customHeight="1">
      <c r="B264" s="118"/>
      <c r="D264" s="119" t="s">
        <v>69</v>
      </c>
      <c r="E264" s="120" t="s">
        <v>329</v>
      </c>
      <c r="F264" s="120" t="s">
        <v>330</v>
      </c>
      <c r="I264" s="121"/>
      <c r="J264" s="122">
        <f>BK264</f>
        <v>0</v>
      </c>
      <c r="L264" s="118"/>
      <c r="M264" s="123"/>
      <c r="P264" s="124">
        <f>P265+P278+P280+P290+P325+P332+P336+P342+P354</f>
        <v>0</v>
      </c>
      <c r="R264" s="124">
        <f>R265+R278+R280+R290+R325+R332+R336+R342+R354</f>
        <v>11.404714139999998</v>
      </c>
      <c r="T264" s="125">
        <f>T265+T278+T280+T290+T325+T332+T336+T342+T354</f>
        <v>14.2544118</v>
      </c>
      <c r="AR264" s="119" t="s">
        <v>79</v>
      </c>
      <c r="AT264" s="126" t="s">
        <v>69</v>
      </c>
      <c r="AU264" s="126" t="s">
        <v>70</v>
      </c>
      <c r="AY264" s="119" t="s">
        <v>182</v>
      </c>
      <c r="BK264" s="127">
        <f>BK265+BK278+BK280+BK290+BK325+BK332+BK336+BK342+BK354</f>
        <v>0</v>
      </c>
    </row>
    <row r="265" spans="2:63" s="11" customFormat="1" ht="22.9" customHeight="1">
      <c r="B265" s="118"/>
      <c r="D265" s="119" t="s">
        <v>69</v>
      </c>
      <c r="E265" s="128" t="s">
        <v>748</v>
      </c>
      <c r="F265" s="128" t="s">
        <v>749</v>
      </c>
      <c r="I265" s="121"/>
      <c r="J265" s="129">
        <f>BK265</f>
        <v>0</v>
      </c>
      <c r="L265" s="118"/>
      <c r="M265" s="123"/>
      <c r="P265" s="124">
        <f>SUM(P266:P277)</f>
        <v>0</v>
      </c>
      <c r="R265" s="124">
        <f>SUM(R266:R277)</f>
        <v>3.577</v>
      </c>
      <c r="T265" s="125">
        <f>SUM(T266:T277)</f>
        <v>4.088</v>
      </c>
      <c r="AR265" s="119" t="s">
        <v>79</v>
      </c>
      <c r="AT265" s="126" t="s">
        <v>69</v>
      </c>
      <c r="AU265" s="126" t="s">
        <v>77</v>
      </c>
      <c r="AY265" s="119" t="s">
        <v>182</v>
      </c>
      <c r="BK265" s="127">
        <f>SUM(BK266:BK277)</f>
        <v>0</v>
      </c>
    </row>
    <row r="266" spans="2:65" s="1" customFormat="1" ht="24.2" customHeight="1">
      <c r="B266" s="31"/>
      <c r="C266" s="130" t="s">
        <v>750</v>
      </c>
      <c r="D266" s="130" t="s">
        <v>185</v>
      </c>
      <c r="E266" s="131" t="s">
        <v>751</v>
      </c>
      <c r="F266" s="132" t="s">
        <v>752</v>
      </c>
      <c r="G266" s="133" t="s">
        <v>207</v>
      </c>
      <c r="H266" s="134">
        <v>1022</v>
      </c>
      <c r="I266" s="135"/>
      <c r="J266" s="136">
        <f>ROUND(I266*H266,2)</f>
        <v>0</v>
      </c>
      <c r="K266" s="132" t="s">
        <v>189</v>
      </c>
      <c r="L266" s="31"/>
      <c r="M266" s="137" t="s">
        <v>19</v>
      </c>
      <c r="N266" s="138" t="s">
        <v>41</v>
      </c>
      <c r="P266" s="139">
        <f>O266*H266</f>
        <v>0</v>
      </c>
      <c r="Q266" s="139">
        <v>0</v>
      </c>
      <c r="R266" s="139">
        <f>Q266*H266</f>
        <v>0</v>
      </c>
      <c r="S266" s="139">
        <v>0.004</v>
      </c>
      <c r="T266" s="140">
        <f>S266*H266</f>
        <v>4.088</v>
      </c>
      <c r="AR266" s="141" t="s">
        <v>336</v>
      </c>
      <c r="AT266" s="141" t="s">
        <v>185</v>
      </c>
      <c r="AU266" s="141" t="s">
        <v>79</v>
      </c>
      <c r="AY266" s="16" t="s">
        <v>182</v>
      </c>
      <c r="BE266" s="142">
        <f>IF(N266="základní",J266,0)</f>
        <v>0</v>
      </c>
      <c r="BF266" s="142">
        <f>IF(N266="snížená",J266,0)</f>
        <v>0</v>
      </c>
      <c r="BG266" s="142">
        <f>IF(N266="zákl. přenesená",J266,0)</f>
        <v>0</v>
      </c>
      <c r="BH266" s="142">
        <f>IF(N266="sníž. přenesená",J266,0)</f>
        <v>0</v>
      </c>
      <c r="BI266" s="142">
        <f>IF(N266="nulová",J266,0)</f>
        <v>0</v>
      </c>
      <c r="BJ266" s="16" t="s">
        <v>77</v>
      </c>
      <c r="BK266" s="142">
        <f>ROUND(I266*H266,2)</f>
        <v>0</v>
      </c>
      <c r="BL266" s="16" t="s">
        <v>336</v>
      </c>
      <c r="BM266" s="141" t="s">
        <v>753</v>
      </c>
    </row>
    <row r="267" spans="2:47" s="1" customFormat="1" ht="11.25">
      <c r="B267" s="31"/>
      <c r="D267" s="143" t="s">
        <v>192</v>
      </c>
      <c r="F267" s="144" t="s">
        <v>754</v>
      </c>
      <c r="I267" s="145"/>
      <c r="L267" s="31"/>
      <c r="M267" s="146"/>
      <c r="T267" s="52"/>
      <c r="AT267" s="16" t="s">
        <v>192</v>
      </c>
      <c r="AU267" s="16" t="s">
        <v>79</v>
      </c>
    </row>
    <row r="268" spans="2:65" s="1" customFormat="1" ht="33" customHeight="1">
      <c r="B268" s="31"/>
      <c r="C268" s="130" t="s">
        <v>755</v>
      </c>
      <c r="D268" s="130" t="s">
        <v>185</v>
      </c>
      <c r="E268" s="131" t="s">
        <v>756</v>
      </c>
      <c r="F268" s="132" t="s">
        <v>757</v>
      </c>
      <c r="G268" s="133" t="s">
        <v>207</v>
      </c>
      <c r="H268" s="134">
        <v>1022</v>
      </c>
      <c r="I268" s="135"/>
      <c r="J268" s="136">
        <f>ROUND(I268*H268,2)</f>
        <v>0</v>
      </c>
      <c r="K268" s="132" t="s">
        <v>189</v>
      </c>
      <c r="L268" s="31"/>
      <c r="M268" s="137" t="s">
        <v>19</v>
      </c>
      <c r="N268" s="138" t="s">
        <v>41</v>
      </c>
      <c r="P268" s="139">
        <f>O268*H268</f>
        <v>0</v>
      </c>
      <c r="Q268" s="139">
        <v>0.0035</v>
      </c>
      <c r="R268" s="139">
        <f>Q268*H268</f>
        <v>3.577</v>
      </c>
      <c r="S268" s="139">
        <v>0</v>
      </c>
      <c r="T268" s="140">
        <f>S268*H268</f>
        <v>0</v>
      </c>
      <c r="AR268" s="141" t="s">
        <v>336</v>
      </c>
      <c r="AT268" s="141" t="s">
        <v>185</v>
      </c>
      <c r="AU268" s="141" t="s">
        <v>79</v>
      </c>
      <c r="AY268" s="16" t="s">
        <v>182</v>
      </c>
      <c r="BE268" s="142">
        <f>IF(N268="základní",J268,0)</f>
        <v>0</v>
      </c>
      <c r="BF268" s="142">
        <f>IF(N268="snížená",J268,0)</f>
        <v>0</v>
      </c>
      <c r="BG268" s="142">
        <f>IF(N268="zákl. přenesená",J268,0)</f>
        <v>0</v>
      </c>
      <c r="BH268" s="142">
        <f>IF(N268="sníž. přenesená",J268,0)</f>
        <v>0</v>
      </c>
      <c r="BI268" s="142">
        <f>IF(N268="nulová",J268,0)</f>
        <v>0</v>
      </c>
      <c r="BJ268" s="16" t="s">
        <v>77</v>
      </c>
      <c r="BK268" s="142">
        <f>ROUND(I268*H268,2)</f>
        <v>0</v>
      </c>
      <c r="BL268" s="16" t="s">
        <v>336</v>
      </c>
      <c r="BM268" s="141" t="s">
        <v>758</v>
      </c>
    </row>
    <row r="269" spans="2:47" s="1" customFormat="1" ht="11.25">
      <c r="B269" s="31"/>
      <c r="D269" s="143" t="s">
        <v>192</v>
      </c>
      <c r="F269" s="144" t="s">
        <v>759</v>
      </c>
      <c r="I269" s="145"/>
      <c r="L269" s="31"/>
      <c r="M269" s="146"/>
      <c r="T269" s="52"/>
      <c r="AT269" s="16" t="s">
        <v>192</v>
      </c>
      <c r="AU269" s="16" t="s">
        <v>79</v>
      </c>
    </row>
    <row r="270" spans="2:47" s="1" customFormat="1" ht="19.5">
      <c r="B270" s="31"/>
      <c r="D270" s="148" t="s">
        <v>281</v>
      </c>
      <c r="F270" s="175" t="s">
        <v>760</v>
      </c>
      <c r="I270" s="145"/>
      <c r="L270" s="31"/>
      <c r="M270" s="146"/>
      <c r="T270" s="52"/>
      <c r="AT270" s="16" t="s">
        <v>281</v>
      </c>
      <c r="AU270" s="16" t="s">
        <v>79</v>
      </c>
    </row>
    <row r="271" spans="2:51" s="12" customFormat="1" ht="11.25">
      <c r="B271" s="147"/>
      <c r="D271" s="148" t="s">
        <v>194</v>
      </c>
      <c r="E271" s="149" t="s">
        <v>19</v>
      </c>
      <c r="F271" s="150" t="s">
        <v>761</v>
      </c>
      <c r="H271" s="151">
        <v>1022</v>
      </c>
      <c r="I271" s="152"/>
      <c r="L271" s="147"/>
      <c r="M271" s="153"/>
      <c r="T271" s="154"/>
      <c r="AT271" s="149" t="s">
        <v>194</v>
      </c>
      <c r="AU271" s="149" t="s">
        <v>79</v>
      </c>
      <c r="AV271" s="12" t="s">
        <v>79</v>
      </c>
      <c r="AW271" s="12" t="s">
        <v>31</v>
      </c>
      <c r="AX271" s="12" t="s">
        <v>77</v>
      </c>
      <c r="AY271" s="149" t="s">
        <v>182</v>
      </c>
    </row>
    <row r="272" spans="2:65" s="1" customFormat="1" ht="37.9" customHeight="1">
      <c r="B272" s="31"/>
      <c r="C272" s="130" t="s">
        <v>762</v>
      </c>
      <c r="D272" s="130" t="s">
        <v>185</v>
      </c>
      <c r="E272" s="131" t="s">
        <v>763</v>
      </c>
      <c r="F272" s="132" t="s">
        <v>764</v>
      </c>
      <c r="G272" s="133" t="s">
        <v>292</v>
      </c>
      <c r="H272" s="134">
        <v>173</v>
      </c>
      <c r="I272" s="135"/>
      <c r="J272" s="136">
        <f>ROUND(I272*H272,2)</f>
        <v>0</v>
      </c>
      <c r="K272" s="132" t="s">
        <v>189</v>
      </c>
      <c r="L272" s="31"/>
      <c r="M272" s="137" t="s">
        <v>19</v>
      </c>
      <c r="N272" s="138" t="s">
        <v>41</v>
      </c>
      <c r="P272" s="139">
        <f>O272*H272</f>
        <v>0</v>
      </c>
      <c r="Q272" s="139">
        <v>0</v>
      </c>
      <c r="R272" s="139">
        <f>Q272*H272</f>
        <v>0</v>
      </c>
      <c r="S272" s="139">
        <v>0</v>
      </c>
      <c r="T272" s="140">
        <f>S272*H272</f>
        <v>0</v>
      </c>
      <c r="AR272" s="141" t="s">
        <v>336</v>
      </c>
      <c r="AT272" s="141" t="s">
        <v>185</v>
      </c>
      <c r="AU272" s="141" t="s">
        <v>79</v>
      </c>
      <c r="AY272" s="16" t="s">
        <v>182</v>
      </c>
      <c r="BE272" s="142">
        <f>IF(N272="základní",J272,0)</f>
        <v>0</v>
      </c>
      <c r="BF272" s="142">
        <f>IF(N272="snížená",J272,0)</f>
        <v>0</v>
      </c>
      <c r="BG272" s="142">
        <f>IF(N272="zákl. přenesená",J272,0)</f>
        <v>0</v>
      </c>
      <c r="BH272" s="142">
        <f>IF(N272="sníž. přenesená",J272,0)</f>
        <v>0</v>
      </c>
      <c r="BI272" s="142">
        <f>IF(N272="nulová",J272,0)</f>
        <v>0</v>
      </c>
      <c r="BJ272" s="16" t="s">
        <v>77</v>
      </c>
      <c r="BK272" s="142">
        <f>ROUND(I272*H272,2)</f>
        <v>0</v>
      </c>
      <c r="BL272" s="16" t="s">
        <v>336</v>
      </c>
      <c r="BM272" s="141" t="s">
        <v>765</v>
      </c>
    </row>
    <row r="273" spans="2:47" s="1" customFormat="1" ht="11.25">
      <c r="B273" s="31"/>
      <c r="D273" s="143" t="s">
        <v>192</v>
      </c>
      <c r="F273" s="144" t="s">
        <v>766</v>
      </c>
      <c r="I273" s="145"/>
      <c r="L273" s="31"/>
      <c r="M273" s="146"/>
      <c r="T273" s="52"/>
      <c r="AT273" s="16" t="s">
        <v>192</v>
      </c>
      <c r="AU273" s="16" t="s">
        <v>79</v>
      </c>
    </row>
    <row r="274" spans="2:51" s="12" customFormat="1" ht="11.25">
      <c r="B274" s="147"/>
      <c r="D274" s="148" t="s">
        <v>194</v>
      </c>
      <c r="E274" s="149" t="s">
        <v>19</v>
      </c>
      <c r="F274" s="150" t="s">
        <v>767</v>
      </c>
      <c r="H274" s="151">
        <v>173</v>
      </c>
      <c r="I274" s="152"/>
      <c r="L274" s="147"/>
      <c r="M274" s="153"/>
      <c r="T274" s="154"/>
      <c r="AT274" s="149" t="s">
        <v>194</v>
      </c>
      <c r="AU274" s="149" t="s">
        <v>79</v>
      </c>
      <c r="AV274" s="12" t="s">
        <v>79</v>
      </c>
      <c r="AW274" s="12" t="s">
        <v>31</v>
      </c>
      <c r="AX274" s="12" t="s">
        <v>77</v>
      </c>
      <c r="AY274" s="149" t="s">
        <v>182</v>
      </c>
    </row>
    <row r="275" spans="2:65" s="1" customFormat="1" ht="16.5" customHeight="1">
      <c r="B275" s="31"/>
      <c r="C275" s="165" t="s">
        <v>768</v>
      </c>
      <c r="D275" s="165" t="s">
        <v>277</v>
      </c>
      <c r="E275" s="166" t="s">
        <v>769</v>
      </c>
      <c r="F275" s="167" t="s">
        <v>770</v>
      </c>
      <c r="G275" s="168" t="s">
        <v>292</v>
      </c>
      <c r="H275" s="169">
        <v>173</v>
      </c>
      <c r="I275" s="170"/>
      <c r="J275" s="171">
        <f>ROUND(I275*H275,2)</f>
        <v>0</v>
      </c>
      <c r="K275" s="167" t="s">
        <v>287</v>
      </c>
      <c r="L275" s="172"/>
      <c r="M275" s="173" t="s">
        <v>19</v>
      </c>
      <c r="N275" s="174" t="s">
        <v>41</v>
      </c>
      <c r="P275" s="139">
        <f>O275*H275</f>
        <v>0</v>
      </c>
      <c r="Q275" s="139">
        <v>0</v>
      </c>
      <c r="R275" s="139">
        <f>Q275*H275</f>
        <v>0</v>
      </c>
      <c r="S275" s="139">
        <v>0</v>
      </c>
      <c r="T275" s="140">
        <f>S275*H275</f>
        <v>0</v>
      </c>
      <c r="AR275" s="141" t="s">
        <v>353</v>
      </c>
      <c r="AT275" s="141" t="s">
        <v>277</v>
      </c>
      <c r="AU275" s="141" t="s">
        <v>79</v>
      </c>
      <c r="AY275" s="16" t="s">
        <v>182</v>
      </c>
      <c r="BE275" s="142">
        <f>IF(N275="základní",J275,0)</f>
        <v>0</v>
      </c>
      <c r="BF275" s="142">
        <f>IF(N275="snížená",J275,0)</f>
        <v>0</v>
      </c>
      <c r="BG275" s="142">
        <f>IF(N275="zákl. přenesená",J275,0)</f>
        <v>0</v>
      </c>
      <c r="BH275" s="142">
        <f>IF(N275="sníž. přenesená",J275,0)</f>
        <v>0</v>
      </c>
      <c r="BI275" s="142">
        <f>IF(N275="nulová",J275,0)</f>
        <v>0</v>
      </c>
      <c r="BJ275" s="16" t="s">
        <v>77</v>
      </c>
      <c r="BK275" s="142">
        <f>ROUND(I275*H275,2)</f>
        <v>0</v>
      </c>
      <c r="BL275" s="16" t="s">
        <v>336</v>
      </c>
      <c r="BM275" s="141" t="s">
        <v>771</v>
      </c>
    </row>
    <row r="276" spans="2:65" s="1" customFormat="1" ht="49.15" customHeight="1">
      <c r="B276" s="31"/>
      <c r="C276" s="130" t="s">
        <v>772</v>
      </c>
      <c r="D276" s="130" t="s">
        <v>185</v>
      </c>
      <c r="E276" s="131" t="s">
        <v>773</v>
      </c>
      <c r="F276" s="132" t="s">
        <v>774</v>
      </c>
      <c r="G276" s="133" t="s">
        <v>202</v>
      </c>
      <c r="H276" s="134">
        <v>3.577</v>
      </c>
      <c r="I276" s="135"/>
      <c r="J276" s="136">
        <f>ROUND(I276*H276,2)</f>
        <v>0</v>
      </c>
      <c r="K276" s="132" t="s">
        <v>189</v>
      </c>
      <c r="L276" s="31"/>
      <c r="M276" s="137" t="s">
        <v>19</v>
      </c>
      <c r="N276" s="138" t="s">
        <v>41</v>
      </c>
      <c r="P276" s="139">
        <f>O276*H276</f>
        <v>0</v>
      </c>
      <c r="Q276" s="139">
        <v>0</v>
      </c>
      <c r="R276" s="139">
        <f>Q276*H276</f>
        <v>0</v>
      </c>
      <c r="S276" s="139">
        <v>0</v>
      </c>
      <c r="T276" s="140">
        <f>S276*H276</f>
        <v>0</v>
      </c>
      <c r="AR276" s="141" t="s">
        <v>336</v>
      </c>
      <c r="AT276" s="141" t="s">
        <v>185</v>
      </c>
      <c r="AU276" s="141" t="s">
        <v>79</v>
      </c>
      <c r="AY276" s="16" t="s">
        <v>182</v>
      </c>
      <c r="BE276" s="142">
        <f>IF(N276="základní",J276,0)</f>
        <v>0</v>
      </c>
      <c r="BF276" s="142">
        <f>IF(N276="snížená",J276,0)</f>
        <v>0</v>
      </c>
      <c r="BG276" s="142">
        <f>IF(N276="zákl. přenesená",J276,0)</f>
        <v>0</v>
      </c>
      <c r="BH276" s="142">
        <f>IF(N276="sníž. přenesená",J276,0)</f>
        <v>0</v>
      </c>
      <c r="BI276" s="142">
        <f>IF(N276="nulová",J276,0)</f>
        <v>0</v>
      </c>
      <c r="BJ276" s="16" t="s">
        <v>77</v>
      </c>
      <c r="BK276" s="142">
        <f>ROUND(I276*H276,2)</f>
        <v>0</v>
      </c>
      <c r="BL276" s="16" t="s">
        <v>336</v>
      </c>
      <c r="BM276" s="141" t="s">
        <v>775</v>
      </c>
    </row>
    <row r="277" spans="2:47" s="1" customFormat="1" ht="11.25">
      <c r="B277" s="31"/>
      <c r="D277" s="143" t="s">
        <v>192</v>
      </c>
      <c r="F277" s="144" t="s">
        <v>776</v>
      </c>
      <c r="I277" s="145"/>
      <c r="L277" s="31"/>
      <c r="M277" s="146"/>
      <c r="T277" s="52"/>
      <c r="AT277" s="16" t="s">
        <v>192</v>
      </c>
      <c r="AU277" s="16" t="s">
        <v>79</v>
      </c>
    </row>
    <row r="278" spans="2:63" s="11" customFormat="1" ht="22.9" customHeight="1">
      <c r="B278" s="118"/>
      <c r="D278" s="119" t="s">
        <v>69</v>
      </c>
      <c r="E278" s="128" t="s">
        <v>777</v>
      </c>
      <c r="F278" s="128" t="s">
        <v>778</v>
      </c>
      <c r="I278" s="121"/>
      <c r="J278" s="129">
        <f>BK278</f>
        <v>0</v>
      </c>
      <c r="L278" s="118"/>
      <c r="M278" s="123"/>
      <c r="P278" s="124">
        <f>P279</f>
        <v>0</v>
      </c>
      <c r="R278" s="124">
        <f>R279</f>
        <v>0</v>
      </c>
      <c r="T278" s="125">
        <f>T279</f>
        <v>0.03232</v>
      </c>
      <c r="AR278" s="119" t="s">
        <v>79</v>
      </c>
      <c r="AT278" s="126" t="s">
        <v>69</v>
      </c>
      <c r="AU278" s="126" t="s">
        <v>77</v>
      </c>
      <c r="AY278" s="119" t="s">
        <v>182</v>
      </c>
      <c r="BK278" s="127">
        <f>BK279</f>
        <v>0</v>
      </c>
    </row>
    <row r="279" spans="2:65" s="1" customFormat="1" ht="16.5" customHeight="1">
      <c r="B279" s="31"/>
      <c r="C279" s="130" t="s">
        <v>779</v>
      </c>
      <c r="D279" s="130" t="s">
        <v>185</v>
      </c>
      <c r="E279" s="131" t="s">
        <v>780</v>
      </c>
      <c r="F279" s="132" t="s">
        <v>781</v>
      </c>
      <c r="G279" s="133" t="s">
        <v>642</v>
      </c>
      <c r="H279" s="134">
        <v>1</v>
      </c>
      <c r="I279" s="135"/>
      <c r="J279" s="136">
        <f>ROUND(I279*H279,2)</f>
        <v>0</v>
      </c>
      <c r="K279" s="132" t="s">
        <v>287</v>
      </c>
      <c r="L279" s="31"/>
      <c r="M279" s="137" t="s">
        <v>19</v>
      </c>
      <c r="N279" s="138" t="s">
        <v>41</v>
      </c>
      <c r="P279" s="139">
        <f>O279*H279</f>
        <v>0</v>
      </c>
      <c r="Q279" s="139">
        <v>0</v>
      </c>
      <c r="R279" s="139">
        <f>Q279*H279</f>
        <v>0</v>
      </c>
      <c r="S279" s="139">
        <v>0.03232</v>
      </c>
      <c r="T279" s="140">
        <f>S279*H279</f>
        <v>0.03232</v>
      </c>
      <c r="AR279" s="141" t="s">
        <v>336</v>
      </c>
      <c r="AT279" s="141" t="s">
        <v>185</v>
      </c>
      <c r="AU279" s="141" t="s">
        <v>79</v>
      </c>
      <c r="AY279" s="16" t="s">
        <v>182</v>
      </c>
      <c r="BE279" s="142">
        <f>IF(N279="základní",J279,0)</f>
        <v>0</v>
      </c>
      <c r="BF279" s="142">
        <f>IF(N279="snížená",J279,0)</f>
        <v>0</v>
      </c>
      <c r="BG279" s="142">
        <f>IF(N279="zákl. přenesená",J279,0)</f>
        <v>0</v>
      </c>
      <c r="BH279" s="142">
        <f>IF(N279="sníž. přenesená",J279,0)</f>
        <v>0</v>
      </c>
      <c r="BI279" s="142">
        <f>IF(N279="nulová",J279,0)</f>
        <v>0</v>
      </c>
      <c r="BJ279" s="16" t="s">
        <v>77</v>
      </c>
      <c r="BK279" s="142">
        <f>ROUND(I279*H279,2)</f>
        <v>0</v>
      </c>
      <c r="BL279" s="16" t="s">
        <v>336</v>
      </c>
      <c r="BM279" s="141" t="s">
        <v>782</v>
      </c>
    </row>
    <row r="280" spans="2:63" s="11" customFormat="1" ht="22.9" customHeight="1">
      <c r="B280" s="118"/>
      <c r="D280" s="119" t="s">
        <v>69</v>
      </c>
      <c r="E280" s="128" t="s">
        <v>783</v>
      </c>
      <c r="F280" s="128" t="s">
        <v>784</v>
      </c>
      <c r="I280" s="121"/>
      <c r="J280" s="129">
        <f>BK280</f>
        <v>0</v>
      </c>
      <c r="L280" s="118"/>
      <c r="M280" s="123"/>
      <c r="P280" s="124">
        <f>SUM(P281:P289)</f>
        <v>0</v>
      </c>
      <c r="R280" s="124">
        <f>SUM(R281:R289)</f>
        <v>4.556343999999999</v>
      </c>
      <c r="T280" s="125">
        <f>SUM(T281:T289)</f>
        <v>0</v>
      </c>
      <c r="AR280" s="119" t="s">
        <v>79</v>
      </c>
      <c r="AT280" s="126" t="s">
        <v>69</v>
      </c>
      <c r="AU280" s="126" t="s">
        <v>77</v>
      </c>
      <c r="AY280" s="119" t="s">
        <v>182</v>
      </c>
      <c r="BK280" s="127">
        <f>SUM(BK281:BK289)</f>
        <v>0</v>
      </c>
    </row>
    <row r="281" spans="2:65" s="1" customFormat="1" ht="37.9" customHeight="1">
      <c r="B281" s="31"/>
      <c r="C281" s="130" t="s">
        <v>785</v>
      </c>
      <c r="D281" s="130" t="s">
        <v>185</v>
      </c>
      <c r="E281" s="131" t="s">
        <v>786</v>
      </c>
      <c r="F281" s="132" t="s">
        <v>787</v>
      </c>
      <c r="G281" s="133" t="s">
        <v>207</v>
      </c>
      <c r="H281" s="134">
        <v>472.16</v>
      </c>
      <c r="I281" s="135"/>
      <c r="J281" s="136">
        <f>ROUND(I281*H281,2)</f>
        <v>0</v>
      </c>
      <c r="K281" s="132" t="s">
        <v>189</v>
      </c>
      <c r="L281" s="31"/>
      <c r="M281" s="137" t="s">
        <v>19</v>
      </c>
      <c r="N281" s="138" t="s">
        <v>41</v>
      </c>
      <c r="P281" s="139">
        <f>O281*H281</f>
        <v>0</v>
      </c>
      <c r="Q281" s="139">
        <v>0.00125</v>
      </c>
      <c r="R281" s="139">
        <f>Q281*H281</f>
        <v>0.5902000000000001</v>
      </c>
      <c r="S281" s="139">
        <v>0</v>
      </c>
      <c r="T281" s="140">
        <f>S281*H281</f>
        <v>0</v>
      </c>
      <c r="AR281" s="141" t="s">
        <v>336</v>
      </c>
      <c r="AT281" s="141" t="s">
        <v>185</v>
      </c>
      <c r="AU281" s="141" t="s">
        <v>79</v>
      </c>
      <c r="AY281" s="16" t="s">
        <v>182</v>
      </c>
      <c r="BE281" s="142">
        <f>IF(N281="základní",J281,0)</f>
        <v>0</v>
      </c>
      <c r="BF281" s="142">
        <f>IF(N281="snížená",J281,0)</f>
        <v>0</v>
      </c>
      <c r="BG281" s="142">
        <f>IF(N281="zákl. přenesená",J281,0)</f>
        <v>0</v>
      </c>
      <c r="BH281" s="142">
        <f>IF(N281="sníž. přenesená",J281,0)</f>
        <v>0</v>
      </c>
      <c r="BI281" s="142">
        <f>IF(N281="nulová",J281,0)</f>
        <v>0</v>
      </c>
      <c r="BJ281" s="16" t="s">
        <v>77</v>
      </c>
      <c r="BK281" s="142">
        <f>ROUND(I281*H281,2)</f>
        <v>0</v>
      </c>
      <c r="BL281" s="16" t="s">
        <v>336</v>
      </c>
      <c r="BM281" s="141" t="s">
        <v>788</v>
      </c>
    </row>
    <row r="282" spans="2:47" s="1" customFormat="1" ht="11.25">
      <c r="B282" s="31"/>
      <c r="D282" s="143" t="s">
        <v>192</v>
      </c>
      <c r="F282" s="144" t="s">
        <v>789</v>
      </c>
      <c r="I282" s="145"/>
      <c r="L282" s="31"/>
      <c r="M282" s="146"/>
      <c r="T282" s="52"/>
      <c r="AT282" s="16" t="s">
        <v>192</v>
      </c>
      <c r="AU282" s="16" t="s">
        <v>79</v>
      </c>
    </row>
    <row r="283" spans="2:65" s="1" customFormat="1" ht="24.2" customHeight="1">
      <c r="B283" s="31"/>
      <c r="C283" s="165" t="s">
        <v>790</v>
      </c>
      <c r="D283" s="165" t="s">
        <v>277</v>
      </c>
      <c r="E283" s="166" t="s">
        <v>791</v>
      </c>
      <c r="F283" s="167" t="s">
        <v>792</v>
      </c>
      <c r="G283" s="168" t="s">
        <v>207</v>
      </c>
      <c r="H283" s="169">
        <v>333.585</v>
      </c>
      <c r="I283" s="170"/>
      <c r="J283" s="171">
        <f>ROUND(I283*H283,2)</f>
        <v>0</v>
      </c>
      <c r="K283" s="167" t="s">
        <v>189</v>
      </c>
      <c r="L283" s="172"/>
      <c r="M283" s="173" t="s">
        <v>19</v>
      </c>
      <c r="N283" s="174" t="s">
        <v>41</v>
      </c>
      <c r="P283" s="139">
        <f>O283*H283</f>
        <v>0</v>
      </c>
      <c r="Q283" s="139">
        <v>0.008</v>
      </c>
      <c r="R283" s="139">
        <f>Q283*H283</f>
        <v>2.6686799999999997</v>
      </c>
      <c r="S283" s="139">
        <v>0</v>
      </c>
      <c r="T283" s="140">
        <f>S283*H283</f>
        <v>0</v>
      </c>
      <c r="AR283" s="141" t="s">
        <v>353</v>
      </c>
      <c r="AT283" s="141" t="s">
        <v>277</v>
      </c>
      <c r="AU283" s="141" t="s">
        <v>79</v>
      </c>
      <c r="AY283" s="16" t="s">
        <v>182</v>
      </c>
      <c r="BE283" s="142">
        <f>IF(N283="základní",J283,0)</f>
        <v>0</v>
      </c>
      <c r="BF283" s="142">
        <f>IF(N283="snížená",J283,0)</f>
        <v>0</v>
      </c>
      <c r="BG283" s="142">
        <f>IF(N283="zákl. přenesená",J283,0)</f>
        <v>0</v>
      </c>
      <c r="BH283" s="142">
        <f>IF(N283="sníž. přenesená",J283,0)</f>
        <v>0</v>
      </c>
      <c r="BI283" s="142">
        <f>IF(N283="nulová",J283,0)</f>
        <v>0</v>
      </c>
      <c r="BJ283" s="16" t="s">
        <v>77</v>
      </c>
      <c r="BK283" s="142">
        <f>ROUND(I283*H283,2)</f>
        <v>0</v>
      </c>
      <c r="BL283" s="16" t="s">
        <v>336</v>
      </c>
      <c r="BM283" s="141" t="s">
        <v>793</v>
      </c>
    </row>
    <row r="284" spans="2:51" s="12" customFormat="1" ht="11.25">
      <c r="B284" s="147"/>
      <c r="D284" s="148" t="s">
        <v>194</v>
      </c>
      <c r="E284" s="149" t="s">
        <v>19</v>
      </c>
      <c r="F284" s="150" t="s">
        <v>794</v>
      </c>
      <c r="H284" s="151">
        <v>317.7</v>
      </c>
      <c r="I284" s="152"/>
      <c r="L284" s="147"/>
      <c r="M284" s="153"/>
      <c r="T284" s="154"/>
      <c r="AT284" s="149" t="s">
        <v>194</v>
      </c>
      <c r="AU284" s="149" t="s">
        <v>79</v>
      </c>
      <c r="AV284" s="12" t="s">
        <v>79</v>
      </c>
      <c r="AW284" s="12" t="s">
        <v>31</v>
      </c>
      <c r="AX284" s="12" t="s">
        <v>77</v>
      </c>
      <c r="AY284" s="149" t="s">
        <v>182</v>
      </c>
    </row>
    <row r="285" spans="2:51" s="12" customFormat="1" ht="11.25">
      <c r="B285" s="147"/>
      <c r="D285" s="148" t="s">
        <v>194</v>
      </c>
      <c r="F285" s="150" t="s">
        <v>795</v>
      </c>
      <c r="H285" s="151">
        <v>333.585</v>
      </c>
      <c r="I285" s="152"/>
      <c r="L285" s="147"/>
      <c r="M285" s="153"/>
      <c r="T285" s="154"/>
      <c r="AT285" s="149" t="s">
        <v>194</v>
      </c>
      <c r="AU285" s="149" t="s">
        <v>79</v>
      </c>
      <c r="AV285" s="12" t="s">
        <v>79</v>
      </c>
      <c r="AW285" s="12" t="s">
        <v>4</v>
      </c>
      <c r="AX285" s="12" t="s">
        <v>77</v>
      </c>
      <c r="AY285" s="149" t="s">
        <v>182</v>
      </c>
    </row>
    <row r="286" spans="2:65" s="1" customFormat="1" ht="24.2" customHeight="1">
      <c r="B286" s="31"/>
      <c r="C286" s="165" t="s">
        <v>796</v>
      </c>
      <c r="D286" s="165" t="s">
        <v>277</v>
      </c>
      <c r="E286" s="166" t="s">
        <v>797</v>
      </c>
      <c r="F286" s="167" t="s">
        <v>798</v>
      </c>
      <c r="G286" s="168" t="s">
        <v>207</v>
      </c>
      <c r="H286" s="169">
        <v>162.183</v>
      </c>
      <c r="I286" s="170"/>
      <c r="J286" s="171">
        <f>ROUND(I286*H286,2)</f>
        <v>0</v>
      </c>
      <c r="K286" s="167" t="s">
        <v>189</v>
      </c>
      <c r="L286" s="172"/>
      <c r="M286" s="173" t="s">
        <v>19</v>
      </c>
      <c r="N286" s="174" t="s">
        <v>41</v>
      </c>
      <c r="P286" s="139">
        <f>O286*H286</f>
        <v>0</v>
      </c>
      <c r="Q286" s="139">
        <v>0.008</v>
      </c>
      <c r="R286" s="139">
        <f>Q286*H286</f>
        <v>1.297464</v>
      </c>
      <c r="S286" s="139">
        <v>0</v>
      </c>
      <c r="T286" s="140">
        <f>S286*H286</f>
        <v>0</v>
      </c>
      <c r="AR286" s="141" t="s">
        <v>353</v>
      </c>
      <c r="AT286" s="141" t="s">
        <v>277</v>
      </c>
      <c r="AU286" s="141" t="s">
        <v>79</v>
      </c>
      <c r="AY286" s="16" t="s">
        <v>182</v>
      </c>
      <c r="BE286" s="142">
        <f>IF(N286="základní",J286,0)</f>
        <v>0</v>
      </c>
      <c r="BF286" s="142">
        <f>IF(N286="snížená",J286,0)</f>
        <v>0</v>
      </c>
      <c r="BG286" s="142">
        <f>IF(N286="zákl. přenesená",J286,0)</f>
        <v>0</v>
      </c>
      <c r="BH286" s="142">
        <f>IF(N286="sníž. přenesená",J286,0)</f>
        <v>0</v>
      </c>
      <c r="BI286" s="142">
        <f>IF(N286="nulová",J286,0)</f>
        <v>0</v>
      </c>
      <c r="BJ286" s="16" t="s">
        <v>77</v>
      </c>
      <c r="BK286" s="142">
        <f>ROUND(I286*H286,2)</f>
        <v>0</v>
      </c>
      <c r="BL286" s="16" t="s">
        <v>336</v>
      </c>
      <c r="BM286" s="141" t="s">
        <v>799</v>
      </c>
    </row>
    <row r="287" spans="2:51" s="12" customFormat="1" ht="11.25">
      <c r="B287" s="147"/>
      <c r="D287" s="148" t="s">
        <v>194</v>
      </c>
      <c r="F287" s="150" t="s">
        <v>800</v>
      </c>
      <c r="H287" s="151">
        <v>162.183</v>
      </c>
      <c r="I287" s="152"/>
      <c r="L287" s="147"/>
      <c r="M287" s="153"/>
      <c r="T287" s="154"/>
      <c r="AT287" s="149" t="s">
        <v>194</v>
      </c>
      <c r="AU287" s="149" t="s">
        <v>79</v>
      </c>
      <c r="AV287" s="12" t="s">
        <v>79</v>
      </c>
      <c r="AW287" s="12" t="s">
        <v>4</v>
      </c>
      <c r="AX287" s="12" t="s">
        <v>77</v>
      </c>
      <c r="AY287" s="149" t="s">
        <v>182</v>
      </c>
    </row>
    <row r="288" spans="2:65" s="1" customFormat="1" ht="66.75" customHeight="1">
      <c r="B288" s="31"/>
      <c r="C288" s="130" t="s">
        <v>801</v>
      </c>
      <c r="D288" s="130" t="s">
        <v>185</v>
      </c>
      <c r="E288" s="131" t="s">
        <v>802</v>
      </c>
      <c r="F288" s="132" t="s">
        <v>803</v>
      </c>
      <c r="G288" s="133" t="s">
        <v>202</v>
      </c>
      <c r="H288" s="134">
        <v>4.556</v>
      </c>
      <c r="I288" s="135"/>
      <c r="J288" s="136">
        <f>ROUND(I288*H288,2)</f>
        <v>0</v>
      </c>
      <c r="K288" s="132" t="s">
        <v>189</v>
      </c>
      <c r="L288" s="31"/>
      <c r="M288" s="137" t="s">
        <v>19</v>
      </c>
      <c r="N288" s="138" t="s">
        <v>41</v>
      </c>
      <c r="P288" s="139">
        <f>O288*H288</f>
        <v>0</v>
      </c>
      <c r="Q288" s="139">
        <v>0</v>
      </c>
      <c r="R288" s="139">
        <f>Q288*H288</f>
        <v>0</v>
      </c>
      <c r="S288" s="139">
        <v>0</v>
      </c>
      <c r="T288" s="140">
        <f>S288*H288</f>
        <v>0</v>
      </c>
      <c r="AR288" s="141" t="s">
        <v>336</v>
      </c>
      <c r="AT288" s="141" t="s">
        <v>185</v>
      </c>
      <c r="AU288" s="141" t="s">
        <v>79</v>
      </c>
      <c r="AY288" s="16" t="s">
        <v>182</v>
      </c>
      <c r="BE288" s="142">
        <f>IF(N288="základní",J288,0)</f>
        <v>0</v>
      </c>
      <c r="BF288" s="142">
        <f>IF(N288="snížená",J288,0)</f>
        <v>0</v>
      </c>
      <c r="BG288" s="142">
        <f>IF(N288="zákl. přenesená",J288,0)</f>
        <v>0</v>
      </c>
      <c r="BH288" s="142">
        <f>IF(N288="sníž. přenesená",J288,0)</f>
        <v>0</v>
      </c>
      <c r="BI288" s="142">
        <f>IF(N288="nulová",J288,0)</f>
        <v>0</v>
      </c>
      <c r="BJ288" s="16" t="s">
        <v>77</v>
      </c>
      <c r="BK288" s="142">
        <f>ROUND(I288*H288,2)</f>
        <v>0</v>
      </c>
      <c r="BL288" s="16" t="s">
        <v>336</v>
      </c>
      <c r="BM288" s="141" t="s">
        <v>804</v>
      </c>
    </row>
    <row r="289" spans="2:47" s="1" customFormat="1" ht="11.25">
      <c r="B289" s="31"/>
      <c r="D289" s="143" t="s">
        <v>192</v>
      </c>
      <c r="F289" s="144" t="s">
        <v>805</v>
      </c>
      <c r="I289" s="145"/>
      <c r="L289" s="31"/>
      <c r="M289" s="146"/>
      <c r="T289" s="52"/>
      <c r="AT289" s="16" t="s">
        <v>192</v>
      </c>
      <c r="AU289" s="16" t="s">
        <v>79</v>
      </c>
    </row>
    <row r="290" spans="2:63" s="11" customFormat="1" ht="22.9" customHeight="1">
      <c r="B290" s="118"/>
      <c r="D290" s="119" t="s">
        <v>69</v>
      </c>
      <c r="E290" s="128" t="s">
        <v>344</v>
      </c>
      <c r="F290" s="128" t="s">
        <v>345</v>
      </c>
      <c r="I290" s="121"/>
      <c r="J290" s="129">
        <f>BK290</f>
        <v>0</v>
      </c>
      <c r="L290" s="118"/>
      <c r="M290" s="123"/>
      <c r="P290" s="124">
        <f>SUM(P291:P324)</f>
        <v>0</v>
      </c>
      <c r="R290" s="124">
        <f>SUM(R291:R324)</f>
        <v>0.53404</v>
      </c>
      <c r="T290" s="125">
        <f>SUM(T291:T324)</f>
        <v>0</v>
      </c>
      <c r="AR290" s="119" t="s">
        <v>79</v>
      </c>
      <c r="AT290" s="126" t="s">
        <v>69</v>
      </c>
      <c r="AU290" s="126" t="s">
        <v>77</v>
      </c>
      <c r="AY290" s="119" t="s">
        <v>182</v>
      </c>
      <c r="BK290" s="127">
        <f>SUM(BK291:BK324)</f>
        <v>0</v>
      </c>
    </row>
    <row r="291" spans="2:65" s="1" customFormat="1" ht="37.9" customHeight="1">
      <c r="B291" s="31"/>
      <c r="C291" s="130" t="s">
        <v>806</v>
      </c>
      <c r="D291" s="130" t="s">
        <v>185</v>
      </c>
      <c r="E291" s="131" t="s">
        <v>807</v>
      </c>
      <c r="F291" s="132" t="s">
        <v>808</v>
      </c>
      <c r="G291" s="133" t="s">
        <v>207</v>
      </c>
      <c r="H291" s="134">
        <v>2.4</v>
      </c>
      <c r="I291" s="135"/>
      <c r="J291" s="136">
        <f>ROUND(I291*H291,2)</f>
        <v>0</v>
      </c>
      <c r="K291" s="132" t="s">
        <v>189</v>
      </c>
      <c r="L291" s="31"/>
      <c r="M291" s="137" t="s">
        <v>19</v>
      </c>
      <c r="N291" s="138" t="s">
        <v>41</v>
      </c>
      <c r="P291" s="139">
        <f>O291*H291</f>
        <v>0</v>
      </c>
      <c r="Q291" s="139">
        <v>0.00027</v>
      </c>
      <c r="R291" s="139">
        <f>Q291*H291</f>
        <v>0.000648</v>
      </c>
      <c r="S291" s="139">
        <v>0</v>
      </c>
      <c r="T291" s="140">
        <f>S291*H291</f>
        <v>0</v>
      </c>
      <c r="AR291" s="141" t="s">
        <v>336</v>
      </c>
      <c r="AT291" s="141" t="s">
        <v>185</v>
      </c>
      <c r="AU291" s="141" t="s">
        <v>79</v>
      </c>
      <c r="AY291" s="16" t="s">
        <v>182</v>
      </c>
      <c r="BE291" s="142">
        <f>IF(N291="základní",J291,0)</f>
        <v>0</v>
      </c>
      <c r="BF291" s="142">
        <f>IF(N291="snížená",J291,0)</f>
        <v>0</v>
      </c>
      <c r="BG291" s="142">
        <f>IF(N291="zákl. přenesená",J291,0)</f>
        <v>0</v>
      </c>
      <c r="BH291" s="142">
        <f>IF(N291="sníž. přenesená",J291,0)</f>
        <v>0</v>
      </c>
      <c r="BI291" s="142">
        <f>IF(N291="nulová",J291,0)</f>
        <v>0</v>
      </c>
      <c r="BJ291" s="16" t="s">
        <v>77</v>
      </c>
      <c r="BK291" s="142">
        <f>ROUND(I291*H291,2)</f>
        <v>0</v>
      </c>
      <c r="BL291" s="16" t="s">
        <v>336</v>
      </c>
      <c r="BM291" s="141" t="s">
        <v>809</v>
      </c>
    </row>
    <row r="292" spans="2:47" s="1" customFormat="1" ht="11.25">
      <c r="B292" s="31"/>
      <c r="D292" s="143" t="s">
        <v>192</v>
      </c>
      <c r="F292" s="144" t="s">
        <v>810</v>
      </c>
      <c r="I292" s="145"/>
      <c r="L292" s="31"/>
      <c r="M292" s="146"/>
      <c r="T292" s="52"/>
      <c r="AT292" s="16" t="s">
        <v>192</v>
      </c>
      <c r="AU292" s="16" t="s">
        <v>79</v>
      </c>
    </row>
    <row r="293" spans="2:51" s="12" customFormat="1" ht="11.25">
      <c r="B293" s="147"/>
      <c r="D293" s="148" t="s">
        <v>194</v>
      </c>
      <c r="E293" s="149" t="s">
        <v>19</v>
      </c>
      <c r="F293" s="150" t="s">
        <v>811</v>
      </c>
      <c r="H293" s="151">
        <v>2.4</v>
      </c>
      <c r="I293" s="152"/>
      <c r="L293" s="147"/>
      <c r="M293" s="153"/>
      <c r="T293" s="154"/>
      <c r="AT293" s="149" t="s">
        <v>194</v>
      </c>
      <c r="AU293" s="149" t="s">
        <v>79</v>
      </c>
      <c r="AV293" s="12" t="s">
        <v>79</v>
      </c>
      <c r="AW293" s="12" t="s">
        <v>31</v>
      </c>
      <c r="AX293" s="12" t="s">
        <v>77</v>
      </c>
      <c r="AY293" s="149" t="s">
        <v>182</v>
      </c>
    </row>
    <row r="294" spans="2:65" s="1" customFormat="1" ht="24.2" customHeight="1">
      <c r="B294" s="31"/>
      <c r="C294" s="165" t="s">
        <v>812</v>
      </c>
      <c r="D294" s="165" t="s">
        <v>277</v>
      </c>
      <c r="E294" s="166" t="s">
        <v>813</v>
      </c>
      <c r="F294" s="167" t="s">
        <v>814</v>
      </c>
      <c r="G294" s="168" t="s">
        <v>207</v>
      </c>
      <c r="H294" s="169">
        <v>2.4</v>
      </c>
      <c r="I294" s="170"/>
      <c r="J294" s="171">
        <f>ROUND(I294*H294,2)</f>
        <v>0</v>
      </c>
      <c r="K294" s="167" t="s">
        <v>287</v>
      </c>
      <c r="L294" s="172"/>
      <c r="M294" s="173" t="s">
        <v>19</v>
      </c>
      <c r="N294" s="174" t="s">
        <v>41</v>
      </c>
      <c r="P294" s="139">
        <f>O294*H294</f>
        <v>0</v>
      </c>
      <c r="Q294" s="139">
        <v>0.03056</v>
      </c>
      <c r="R294" s="139">
        <f>Q294*H294</f>
        <v>0.07334399999999999</v>
      </c>
      <c r="S294" s="139">
        <v>0</v>
      </c>
      <c r="T294" s="140">
        <f>S294*H294</f>
        <v>0</v>
      </c>
      <c r="AR294" s="141" t="s">
        <v>353</v>
      </c>
      <c r="AT294" s="141" t="s">
        <v>277</v>
      </c>
      <c r="AU294" s="141" t="s">
        <v>79</v>
      </c>
      <c r="AY294" s="16" t="s">
        <v>182</v>
      </c>
      <c r="BE294" s="142">
        <f>IF(N294="základní",J294,0)</f>
        <v>0</v>
      </c>
      <c r="BF294" s="142">
        <f>IF(N294="snížená",J294,0)</f>
        <v>0</v>
      </c>
      <c r="BG294" s="142">
        <f>IF(N294="zákl. přenesená",J294,0)</f>
        <v>0</v>
      </c>
      <c r="BH294" s="142">
        <f>IF(N294="sníž. přenesená",J294,0)</f>
        <v>0</v>
      </c>
      <c r="BI294" s="142">
        <f>IF(N294="nulová",J294,0)</f>
        <v>0</v>
      </c>
      <c r="BJ294" s="16" t="s">
        <v>77</v>
      </c>
      <c r="BK294" s="142">
        <f>ROUND(I294*H294,2)</f>
        <v>0</v>
      </c>
      <c r="BL294" s="16" t="s">
        <v>336</v>
      </c>
      <c r="BM294" s="141" t="s">
        <v>815</v>
      </c>
    </row>
    <row r="295" spans="2:65" s="1" customFormat="1" ht="37.9" customHeight="1">
      <c r="B295" s="31"/>
      <c r="C295" s="130" t="s">
        <v>816</v>
      </c>
      <c r="D295" s="130" t="s">
        <v>185</v>
      </c>
      <c r="E295" s="131" t="s">
        <v>817</v>
      </c>
      <c r="F295" s="132" t="s">
        <v>818</v>
      </c>
      <c r="G295" s="133" t="s">
        <v>286</v>
      </c>
      <c r="H295" s="134">
        <v>11</v>
      </c>
      <c r="I295" s="135"/>
      <c r="J295" s="136">
        <f>ROUND(I295*H295,2)</f>
        <v>0</v>
      </c>
      <c r="K295" s="132" t="s">
        <v>189</v>
      </c>
      <c r="L295" s="31"/>
      <c r="M295" s="137" t="s">
        <v>19</v>
      </c>
      <c r="N295" s="138" t="s">
        <v>41</v>
      </c>
      <c r="P295" s="139">
        <f>O295*H295</f>
        <v>0</v>
      </c>
      <c r="Q295" s="139">
        <v>0</v>
      </c>
      <c r="R295" s="139">
        <f>Q295*H295</f>
        <v>0</v>
      </c>
      <c r="S295" s="139">
        <v>0</v>
      </c>
      <c r="T295" s="140">
        <f>S295*H295</f>
        <v>0</v>
      </c>
      <c r="AR295" s="141" t="s">
        <v>336</v>
      </c>
      <c r="AT295" s="141" t="s">
        <v>185</v>
      </c>
      <c r="AU295" s="141" t="s">
        <v>79</v>
      </c>
      <c r="AY295" s="16" t="s">
        <v>182</v>
      </c>
      <c r="BE295" s="142">
        <f>IF(N295="základní",J295,0)</f>
        <v>0</v>
      </c>
      <c r="BF295" s="142">
        <f>IF(N295="snížená",J295,0)</f>
        <v>0</v>
      </c>
      <c r="BG295" s="142">
        <f>IF(N295="zákl. přenesená",J295,0)</f>
        <v>0</v>
      </c>
      <c r="BH295" s="142">
        <f>IF(N295="sníž. přenesená",J295,0)</f>
        <v>0</v>
      </c>
      <c r="BI295" s="142">
        <f>IF(N295="nulová",J295,0)</f>
        <v>0</v>
      </c>
      <c r="BJ295" s="16" t="s">
        <v>77</v>
      </c>
      <c r="BK295" s="142">
        <f>ROUND(I295*H295,2)</f>
        <v>0</v>
      </c>
      <c r="BL295" s="16" t="s">
        <v>336</v>
      </c>
      <c r="BM295" s="141" t="s">
        <v>819</v>
      </c>
    </row>
    <row r="296" spans="2:47" s="1" customFormat="1" ht="11.25">
      <c r="B296" s="31"/>
      <c r="D296" s="143" t="s">
        <v>192</v>
      </c>
      <c r="F296" s="144" t="s">
        <v>820</v>
      </c>
      <c r="I296" s="145"/>
      <c r="L296" s="31"/>
      <c r="M296" s="146"/>
      <c r="T296" s="52"/>
      <c r="AT296" s="16" t="s">
        <v>192</v>
      </c>
      <c r="AU296" s="16" t="s">
        <v>79</v>
      </c>
    </row>
    <row r="297" spans="2:65" s="1" customFormat="1" ht="24.2" customHeight="1">
      <c r="B297" s="31"/>
      <c r="C297" s="165" t="s">
        <v>276</v>
      </c>
      <c r="D297" s="165" t="s">
        <v>277</v>
      </c>
      <c r="E297" s="166" t="s">
        <v>821</v>
      </c>
      <c r="F297" s="167" t="s">
        <v>822</v>
      </c>
      <c r="G297" s="168" t="s">
        <v>286</v>
      </c>
      <c r="H297" s="169">
        <v>5</v>
      </c>
      <c r="I297" s="170"/>
      <c r="J297" s="171">
        <f>ROUND(I297*H297,2)</f>
        <v>0</v>
      </c>
      <c r="K297" s="167" t="s">
        <v>189</v>
      </c>
      <c r="L297" s="172"/>
      <c r="M297" s="173" t="s">
        <v>19</v>
      </c>
      <c r="N297" s="174" t="s">
        <v>41</v>
      </c>
      <c r="P297" s="139">
        <f>O297*H297</f>
        <v>0</v>
      </c>
      <c r="Q297" s="139">
        <v>0.0175</v>
      </c>
      <c r="R297" s="139">
        <f>Q297*H297</f>
        <v>0.08750000000000001</v>
      </c>
      <c r="S297" s="139">
        <v>0</v>
      </c>
      <c r="T297" s="140">
        <f>S297*H297</f>
        <v>0</v>
      </c>
      <c r="AR297" s="141" t="s">
        <v>353</v>
      </c>
      <c r="AT297" s="141" t="s">
        <v>277</v>
      </c>
      <c r="AU297" s="141" t="s">
        <v>79</v>
      </c>
      <c r="AY297" s="16" t="s">
        <v>182</v>
      </c>
      <c r="BE297" s="142">
        <f>IF(N297="základní",J297,0)</f>
        <v>0</v>
      </c>
      <c r="BF297" s="142">
        <f>IF(N297="snížená",J297,0)</f>
        <v>0</v>
      </c>
      <c r="BG297" s="142">
        <f>IF(N297="zákl. přenesená",J297,0)</f>
        <v>0</v>
      </c>
      <c r="BH297" s="142">
        <f>IF(N297="sníž. přenesená",J297,0)</f>
        <v>0</v>
      </c>
      <c r="BI297" s="142">
        <f>IF(N297="nulová",J297,0)</f>
        <v>0</v>
      </c>
      <c r="BJ297" s="16" t="s">
        <v>77</v>
      </c>
      <c r="BK297" s="142">
        <f>ROUND(I297*H297,2)</f>
        <v>0</v>
      </c>
      <c r="BL297" s="16" t="s">
        <v>336</v>
      </c>
      <c r="BM297" s="141" t="s">
        <v>823</v>
      </c>
    </row>
    <row r="298" spans="2:65" s="1" customFormat="1" ht="24.2" customHeight="1">
      <c r="B298" s="31"/>
      <c r="C298" s="165" t="s">
        <v>824</v>
      </c>
      <c r="D298" s="165" t="s">
        <v>277</v>
      </c>
      <c r="E298" s="166" t="s">
        <v>825</v>
      </c>
      <c r="F298" s="167" t="s">
        <v>826</v>
      </c>
      <c r="G298" s="168" t="s">
        <v>286</v>
      </c>
      <c r="H298" s="169">
        <v>5</v>
      </c>
      <c r="I298" s="170"/>
      <c r="J298" s="171">
        <f>ROUND(I298*H298,2)</f>
        <v>0</v>
      </c>
      <c r="K298" s="167" t="s">
        <v>189</v>
      </c>
      <c r="L298" s="172"/>
      <c r="M298" s="173" t="s">
        <v>19</v>
      </c>
      <c r="N298" s="174" t="s">
        <v>41</v>
      </c>
      <c r="P298" s="139">
        <f>O298*H298</f>
        <v>0</v>
      </c>
      <c r="Q298" s="139">
        <v>0.0195</v>
      </c>
      <c r="R298" s="139">
        <f>Q298*H298</f>
        <v>0.0975</v>
      </c>
      <c r="S298" s="139">
        <v>0</v>
      </c>
      <c r="T298" s="140">
        <f>S298*H298</f>
        <v>0</v>
      </c>
      <c r="AR298" s="141" t="s">
        <v>353</v>
      </c>
      <c r="AT298" s="141" t="s">
        <v>277</v>
      </c>
      <c r="AU298" s="141" t="s">
        <v>79</v>
      </c>
      <c r="AY298" s="16" t="s">
        <v>182</v>
      </c>
      <c r="BE298" s="142">
        <f>IF(N298="základní",J298,0)</f>
        <v>0</v>
      </c>
      <c r="BF298" s="142">
        <f>IF(N298="snížená",J298,0)</f>
        <v>0</v>
      </c>
      <c r="BG298" s="142">
        <f>IF(N298="zákl. přenesená",J298,0)</f>
        <v>0</v>
      </c>
      <c r="BH298" s="142">
        <f>IF(N298="sníž. přenesená",J298,0)</f>
        <v>0</v>
      </c>
      <c r="BI298" s="142">
        <f>IF(N298="nulová",J298,0)</f>
        <v>0</v>
      </c>
      <c r="BJ298" s="16" t="s">
        <v>77</v>
      </c>
      <c r="BK298" s="142">
        <f>ROUND(I298*H298,2)</f>
        <v>0</v>
      </c>
      <c r="BL298" s="16" t="s">
        <v>336</v>
      </c>
      <c r="BM298" s="141" t="s">
        <v>827</v>
      </c>
    </row>
    <row r="299" spans="2:65" s="1" customFormat="1" ht="24.2" customHeight="1">
      <c r="B299" s="31"/>
      <c r="C299" s="165" t="s">
        <v>828</v>
      </c>
      <c r="D299" s="165" t="s">
        <v>277</v>
      </c>
      <c r="E299" s="166" t="s">
        <v>829</v>
      </c>
      <c r="F299" s="167" t="s">
        <v>830</v>
      </c>
      <c r="G299" s="168" t="s">
        <v>286</v>
      </c>
      <c r="H299" s="169">
        <v>1</v>
      </c>
      <c r="I299" s="170"/>
      <c r="J299" s="171">
        <f>ROUND(I299*H299,2)</f>
        <v>0</v>
      </c>
      <c r="K299" s="167" t="s">
        <v>189</v>
      </c>
      <c r="L299" s="172"/>
      <c r="M299" s="173" t="s">
        <v>19</v>
      </c>
      <c r="N299" s="174" t="s">
        <v>41</v>
      </c>
      <c r="P299" s="139">
        <f>O299*H299</f>
        <v>0</v>
      </c>
      <c r="Q299" s="139">
        <v>0.021</v>
      </c>
      <c r="R299" s="139">
        <f>Q299*H299</f>
        <v>0.021</v>
      </c>
      <c r="S299" s="139">
        <v>0</v>
      </c>
      <c r="T299" s="140">
        <f>S299*H299</f>
        <v>0</v>
      </c>
      <c r="AR299" s="141" t="s">
        <v>353</v>
      </c>
      <c r="AT299" s="141" t="s">
        <v>277</v>
      </c>
      <c r="AU299" s="141" t="s">
        <v>79</v>
      </c>
      <c r="AY299" s="16" t="s">
        <v>182</v>
      </c>
      <c r="BE299" s="142">
        <f>IF(N299="základní",J299,0)</f>
        <v>0</v>
      </c>
      <c r="BF299" s="142">
        <f>IF(N299="snížená",J299,0)</f>
        <v>0</v>
      </c>
      <c r="BG299" s="142">
        <f>IF(N299="zákl. přenesená",J299,0)</f>
        <v>0</v>
      </c>
      <c r="BH299" s="142">
        <f>IF(N299="sníž. přenesená",J299,0)</f>
        <v>0</v>
      </c>
      <c r="BI299" s="142">
        <f>IF(N299="nulová",J299,0)</f>
        <v>0</v>
      </c>
      <c r="BJ299" s="16" t="s">
        <v>77</v>
      </c>
      <c r="BK299" s="142">
        <f>ROUND(I299*H299,2)</f>
        <v>0</v>
      </c>
      <c r="BL299" s="16" t="s">
        <v>336</v>
      </c>
      <c r="BM299" s="141" t="s">
        <v>831</v>
      </c>
    </row>
    <row r="300" spans="2:65" s="1" customFormat="1" ht="37.9" customHeight="1">
      <c r="B300" s="31"/>
      <c r="C300" s="130" t="s">
        <v>832</v>
      </c>
      <c r="D300" s="130" t="s">
        <v>185</v>
      </c>
      <c r="E300" s="131" t="s">
        <v>833</v>
      </c>
      <c r="F300" s="132" t="s">
        <v>834</v>
      </c>
      <c r="G300" s="133" t="s">
        <v>286</v>
      </c>
      <c r="H300" s="134">
        <v>3</v>
      </c>
      <c r="I300" s="135"/>
      <c r="J300" s="136">
        <f>ROUND(I300*H300,2)</f>
        <v>0</v>
      </c>
      <c r="K300" s="132" t="s">
        <v>189</v>
      </c>
      <c r="L300" s="31"/>
      <c r="M300" s="137" t="s">
        <v>19</v>
      </c>
      <c r="N300" s="138" t="s">
        <v>41</v>
      </c>
      <c r="P300" s="139">
        <f>O300*H300</f>
        <v>0</v>
      </c>
      <c r="Q300" s="139">
        <v>0</v>
      </c>
      <c r="R300" s="139">
        <f>Q300*H300</f>
        <v>0</v>
      </c>
      <c r="S300" s="139">
        <v>0</v>
      </c>
      <c r="T300" s="140">
        <f>S300*H300</f>
        <v>0</v>
      </c>
      <c r="AR300" s="141" t="s">
        <v>336</v>
      </c>
      <c r="AT300" s="141" t="s">
        <v>185</v>
      </c>
      <c r="AU300" s="141" t="s">
        <v>79</v>
      </c>
      <c r="AY300" s="16" t="s">
        <v>182</v>
      </c>
      <c r="BE300" s="142">
        <f>IF(N300="základní",J300,0)</f>
        <v>0</v>
      </c>
      <c r="BF300" s="142">
        <f>IF(N300="snížená",J300,0)</f>
        <v>0</v>
      </c>
      <c r="BG300" s="142">
        <f>IF(N300="zákl. přenesená",J300,0)</f>
        <v>0</v>
      </c>
      <c r="BH300" s="142">
        <f>IF(N300="sníž. přenesená",J300,0)</f>
        <v>0</v>
      </c>
      <c r="BI300" s="142">
        <f>IF(N300="nulová",J300,0)</f>
        <v>0</v>
      </c>
      <c r="BJ300" s="16" t="s">
        <v>77</v>
      </c>
      <c r="BK300" s="142">
        <f>ROUND(I300*H300,2)</f>
        <v>0</v>
      </c>
      <c r="BL300" s="16" t="s">
        <v>336</v>
      </c>
      <c r="BM300" s="141" t="s">
        <v>835</v>
      </c>
    </row>
    <row r="301" spans="2:47" s="1" customFormat="1" ht="11.25">
      <c r="B301" s="31"/>
      <c r="D301" s="143" t="s">
        <v>192</v>
      </c>
      <c r="F301" s="144" t="s">
        <v>836</v>
      </c>
      <c r="I301" s="145"/>
      <c r="L301" s="31"/>
      <c r="M301" s="146"/>
      <c r="T301" s="52"/>
      <c r="AT301" s="16" t="s">
        <v>192</v>
      </c>
      <c r="AU301" s="16" t="s">
        <v>79</v>
      </c>
    </row>
    <row r="302" spans="2:65" s="1" customFormat="1" ht="24.2" customHeight="1">
      <c r="B302" s="31"/>
      <c r="C302" s="165" t="s">
        <v>837</v>
      </c>
      <c r="D302" s="165" t="s">
        <v>277</v>
      </c>
      <c r="E302" s="166" t="s">
        <v>838</v>
      </c>
      <c r="F302" s="167" t="s">
        <v>839</v>
      </c>
      <c r="G302" s="168" t="s">
        <v>286</v>
      </c>
      <c r="H302" s="169">
        <v>1</v>
      </c>
      <c r="I302" s="170"/>
      <c r="J302" s="171">
        <f>ROUND(I302*H302,2)</f>
        <v>0</v>
      </c>
      <c r="K302" s="167" t="s">
        <v>189</v>
      </c>
      <c r="L302" s="172"/>
      <c r="M302" s="173" t="s">
        <v>19</v>
      </c>
      <c r="N302" s="174" t="s">
        <v>41</v>
      </c>
      <c r="P302" s="139">
        <f>O302*H302</f>
        <v>0</v>
      </c>
      <c r="Q302" s="139">
        <v>0.036</v>
      </c>
      <c r="R302" s="139">
        <f>Q302*H302</f>
        <v>0.036</v>
      </c>
      <c r="S302" s="139">
        <v>0</v>
      </c>
      <c r="T302" s="140">
        <f>S302*H302</f>
        <v>0</v>
      </c>
      <c r="AR302" s="141" t="s">
        <v>353</v>
      </c>
      <c r="AT302" s="141" t="s">
        <v>277</v>
      </c>
      <c r="AU302" s="141" t="s">
        <v>79</v>
      </c>
      <c r="AY302" s="16" t="s">
        <v>182</v>
      </c>
      <c r="BE302" s="142">
        <f>IF(N302="základní",J302,0)</f>
        <v>0</v>
      </c>
      <c r="BF302" s="142">
        <f>IF(N302="snížená",J302,0)</f>
        <v>0</v>
      </c>
      <c r="BG302" s="142">
        <f>IF(N302="zákl. přenesená",J302,0)</f>
        <v>0</v>
      </c>
      <c r="BH302" s="142">
        <f>IF(N302="sníž. přenesená",J302,0)</f>
        <v>0</v>
      </c>
      <c r="BI302" s="142">
        <f>IF(N302="nulová",J302,0)</f>
        <v>0</v>
      </c>
      <c r="BJ302" s="16" t="s">
        <v>77</v>
      </c>
      <c r="BK302" s="142">
        <f>ROUND(I302*H302,2)</f>
        <v>0</v>
      </c>
      <c r="BL302" s="16" t="s">
        <v>336</v>
      </c>
      <c r="BM302" s="141" t="s">
        <v>840</v>
      </c>
    </row>
    <row r="303" spans="2:65" s="1" customFormat="1" ht="24.2" customHeight="1">
      <c r="B303" s="31"/>
      <c r="C303" s="165" t="s">
        <v>841</v>
      </c>
      <c r="D303" s="165" t="s">
        <v>277</v>
      </c>
      <c r="E303" s="166" t="s">
        <v>842</v>
      </c>
      <c r="F303" s="167" t="s">
        <v>843</v>
      </c>
      <c r="G303" s="168" t="s">
        <v>286</v>
      </c>
      <c r="H303" s="169">
        <v>2</v>
      </c>
      <c r="I303" s="170"/>
      <c r="J303" s="171">
        <f>ROUND(I303*H303,2)</f>
        <v>0</v>
      </c>
      <c r="K303" s="167" t="s">
        <v>189</v>
      </c>
      <c r="L303" s="172"/>
      <c r="M303" s="173" t="s">
        <v>19</v>
      </c>
      <c r="N303" s="174" t="s">
        <v>41</v>
      </c>
      <c r="P303" s="139">
        <f>O303*H303</f>
        <v>0</v>
      </c>
      <c r="Q303" s="139">
        <v>0.032</v>
      </c>
      <c r="R303" s="139">
        <f>Q303*H303</f>
        <v>0.064</v>
      </c>
      <c r="S303" s="139">
        <v>0</v>
      </c>
      <c r="T303" s="140">
        <f>S303*H303</f>
        <v>0</v>
      </c>
      <c r="AR303" s="141" t="s">
        <v>353</v>
      </c>
      <c r="AT303" s="141" t="s">
        <v>277</v>
      </c>
      <c r="AU303" s="141" t="s">
        <v>79</v>
      </c>
      <c r="AY303" s="16" t="s">
        <v>182</v>
      </c>
      <c r="BE303" s="142">
        <f>IF(N303="základní",J303,0)</f>
        <v>0</v>
      </c>
      <c r="BF303" s="142">
        <f>IF(N303="snížená",J303,0)</f>
        <v>0</v>
      </c>
      <c r="BG303" s="142">
        <f>IF(N303="zákl. přenesená",J303,0)</f>
        <v>0</v>
      </c>
      <c r="BH303" s="142">
        <f>IF(N303="sníž. přenesená",J303,0)</f>
        <v>0</v>
      </c>
      <c r="BI303" s="142">
        <f>IF(N303="nulová",J303,0)</f>
        <v>0</v>
      </c>
      <c r="BJ303" s="16" t="s">
        <v>77</v>
      </c>
      <c r="BK303" s="142">
        <f>ROUND(I303*H303,2)</f>
        <v>0</v>
      </c>
      <c r="BL303" s="16" t="s">
        <v>336</v>
      </c>
      <c r="BM303" s="141" t="s">
        <v>844</v>
      </c>
    </row>
    <row r="304" spans="2:65" s="1" customFormat="1" ht="37.9" customHeight="1">
      <c r="B304" s="31"/>
      <c r="C304" s="130" t="s">
        <v>845</v>
      </c>
      <c r="D304" s="130" t="s">
        <v>185</v>
      </c>
      <c r="E304" s="131" t="s">
        <v>846</v>
      </c>
      <c r="F304" s="132" t="s">
        <v>847</v>
      </c>
      <c r="G304" s="133" t="s">
        <v>286</v>
      </c>
      <c r="H304" s="134">
        <v>2</v>
      </c>
      <c r="I304" s="135"/>
      <c r="J304" s="136">
        <f>ROUND(I304*H304,2)</f>
        <v>0</v>
      </c>
      <c r="K304" s="132" t="s">
        <v>189</v>
      </c>
      <c r="L304" s="31"/>
      <c r="M304" s="137" t="s">
        <v>19</v>
      </c>
      <c r="N304" s="138" t="s">
        <v>41</v>
      </c>
      <c r="P304" s="139">
        <f>O304*H304</f>
        <v>0</v>
      </c>
      <c r="Q304" s="139">
        <v>0</v>
      </c>
      <c r="R304" s="139">
        <f>Q304*H304</f>
        <v>0</v>
      </c>
      <c r="S304" s="139">
        <v>0</v>
      </c>
      <c r="T304" s="140">
        <f>S304*H304</f>
        <v>0</v>
      </c>
      <c r="AR304" s="141" t="s">
        <v>336</v>
      </c>
      <c r="AT304" s="141" t="s">
        <v>185</v>
      </c>
      <c r="AU304" s="141" t="s">
        <v>79</v>
      </c>
      <c r="AY304" s="16" t="s">
        <v>182</v>
      </c>
      <c r="BE304" s="142">
        <f>IF(N304="základní",J304,0)</f>
        <v>0</v>
      </c>
      <c r="BF304" s="142">
        <f>IF(N304="snížená",J304,0)</f>
        <v>0</v>
      </c>
      <c r="BG304" s="142">
        <f>IF(N304="zákl. přenesená",J304,0)</f>
        <v>0</v>
      </c>
      <c r="BH304" s="142">
        <f>IF(N304="sníž. přenesená",J304,0)</f>
        <v>0</v>
      </c>
      <c r="BI304" s="142">
        <f>IF(N304="nulová",J304,0)</f>
        <v>0</v>
      </c>
      <c r="BJ304" s="16" t="s">
        <v>77</v>
      </c>
      <c r="BK304" s="142">
        <f>ROUND(I304*H304,2)</f>
        <v>0</v>
      </c>
      <c r="BL304" s="16" t="s">
        <v>336</v>
      </c>
      <c r="BM304" s="141" t="s">
        <v>848</v>
      </c>
    </row>
    <row r="305" spans="2:47" s="1" customFormat="1" ht="11.25">
      <c r="B305" s="31"/>
      <c r="D305" s="143" t="s">
        <v>192</v>
      </c>
      <c r="F305" s="144" t="s">
        <v>849</v>
      </c>
      <c r="I305" s="145"/>
      <c r="L305" s="31"/>
      <c r="M305" s="146"/>
      <c r="T305" s="52"/>
      <c r="AT305" s="16" t="s">
        <v>192</v>
      </c>
      <c r="AU305" s="16" t="s">
        <v>79</v>
      </c>
    </row>
    <row r="306" spans="2:65" s="1" customFormat="1" ht="33" customHeight="1">
      <c r="B306" s="31"/>
      <c r="C306" s="165" t="s">
        <v>850</v>
      </c>
      <c r="D306" s="165" t="s">
        <v>277</v>
      </c>
      <c r="E306" s="166" t="s">
        <v>851</v>
      </c>
      <c r="F306" s="167" t="s">
        <v>852</v>
      </c>
      <c r="G306" s="168" t="s">
        <v>286</v>
      </c>
      <c r="H306" s="169">
        <v>2</v>
      </c>
      <c r="I306" s="170"/>
      <c r="J306" s="171">
        <f>ROUND(I306*H306,2)</f>
        <v>0</v>
      </c>
      <c r="K306" s="167" t="s">
        <v>189</v>
      </c>
      <c r="L306" s="172"/>
      <c r="M306" s="173" t="s">
        <v>19</v>
      </c>
      <c r="N306" s="174" t="s">
        <v>41</v>
      </c>
      <c r="P306" s="139">
        <f>O306*H306</f>
        <v>0</v>
      </c>
      <c r="Q306" s="139">
        <v>0.043</v>
      </c>
      <c r="R306" s="139">
        <f>Q306*H306</f>
        <v>0.086</v>
      </c>
      <c r="S306" s="139">
        <v>0</v>
      </c>
      <c r="T306" s="140">
        <f>S306*H306</f>
        <v>0</v>
      </c>
      <c r="AR306" s="141" t="s">
        <v>353</v>
      </c>
      <c r="AT306" s="141" t="s">
        <v>277</v>
      </c>
      <c r="AU306" s="141" t="s">
        <v>79</v>
      </c>
      <c r="AY306" s="16" t="s">
        <v>182</v>
      </c>
      <c r="BE306" s="142">
        <f>IF(N306="základní",J306,0)</f>
        <v>0</v>
      </c>
      <c r="BF306" s="142">
        <f>IF(N306="snížená",J306,0)</f>
        <v>0</v>
      </c>
      <c r="BG306" s="142">
        <f>IF(N306="zákl. přenesená",J306,0)</f>
        <v>0</v>
      </c>
      <c r="BH306" s="142">
        <f>IF(N306="sníž. přenesená",J306,0)</f>
        <v>0</v>
      </c>
      <c r="BI306" s="142">
        <f>IF(N306="nulová",J306,0)</f>
        <v>0</v>
      </c>
      <c r="BJ306" s="16" t="s">
        <v>77</v>
      </c>
      <c r="BK306" s="142">
        <f>ROUND(I306*H306,2)</f>
        <v>0</v>
      </c>
      <c r="BL306" s="16" t="s">
        <v>336</v>
      </c>
      <c r="BM306" s="141" t="s">
        <v>853</v>
      </c>
    </row>
    <row r="307" spans="2:65" s="1" customFormat="1" ht="37.9" customHeight="1">
      <c r="B307" s="31"/>
      <c r="C307" s="130" t="s">
        <v>854</v>
      </c>
      <c r="D307" s="130" t="s">
        <v>185</v>
      </c>
      <c r="E307" s="131" t="s">
        <v>855</v>
      </c>
      <c r="F307" s="132" t="s">
        <v>856</v>
      </c>
      <c r="G307" s="133" t="s">
        <v>286</v>
      </c>
      <c r="H307" s="134">
        <v>1</v>
      </c>
      <c r="I307" s="135"/>
      <c r="J307" s="136">
        <f>ROUND(I307*H307,2)</f>
        <v>0</v>
      </c>
      <c r="K307" s="132" t="s">
        <v>189</v>
      </c>
      <c r="L307" s="31"/>
      <c r="M307" s="137" t="s">
        <v>19</v>
      </c>
      <c r="N307" s="138" t="s">
        <v>41</v>
      </c>
      <c r="P307" s="139">
        <f>O307*H307</f>
        <v>0</v>
      </c>
      <c r="Q307" s="139">
        <v>0</v>
      </c>
      <c r="R307" s="139">
        <f>Q307*H307</f>
        <v>0</v>
      </c>
      <c r="S307" s="139">
        <v>0</v>
      </c>
      <c r="T307" s="140">
        <f>S307*H307</f>
        <v>0</v>
      </c>
      <c r="AR307" s="141" t="s">
        <v>336</v>
      </c>
      <c r="AT307" s="141" t="s">
        <v>185</v>
      </c>
      <c r="AU307" s="141" t="s">
        <v>79</v>
      </c>
      <c r="AY307" s="16" t="s">
        <v>182</v>
      </c>
      <c r="BE307" s="142">
        <f>IF(N307="základní",J307,0)</f>
        <v>0</v>
      </c>
      <c r="BF307" s="142">
        <f>IF(N307="snížená",J307,0)</f>
        <v>0</v>
      </c>
      <c r="BG307" s="142">
        <f>IF(N307="zákl. přenesená",J307,0)</f>
        <v>0</v>
      </c>
      <c r="BH307" s="142">
        <f>IF(N307="sníž. přenesená",J307,0)</f>
        <v>0</v>
      </c>
      <c r="BI307" s="142">
        <f>IF(N307="nulová",J307,0)</f>
        <v>0</v>
      </c>
      <c r="BJ307" s="16" t="s">
        <v>77</v>
      </c>
      <c r="BK307" s="142">
        <f>ROUND(I307*H307,2)</f>
        <v>0</v>
      </c>
      <c r="BL307" s="16" t="s">
        <v>336</v>
      </c>
      <c r="BM307" s="141" t="s">
        <v>857</v>
      </c>
    </row>
    <row r="308" spans="2:47" s="1" customFormat="1" ht="11.25">
      <c r="B308" s="31"/>
      <c r="D308" s="143" t="s">
        <v>192</v>
      </c>
      <c r="F308" s="144" t="s">
        <v>858</v>
      </c>
      <c r="I308" s="145"/>
      <c r="L308" s="31"/>
      <c r="M308" s="146"/>
      <c r="T308" s="52"/>
      <c r="AT308" s="16" t="s">
        <v>192</v>
      </c>
      <c r="AU308" s="16" t="s">
        <v>79</v>
      </c>
    </row>
    <row r="309" spans="2:65" s="1" customFormat="1" ht="33" customHeight="1">
      <c r="B309" s="31"/>
      <c r="C309" s="165" t="s">
        <v>859</v>
      </c>
      <c r="D309" s="165" t="s">
        <v>277</v>
      </c>
      <c r="E309" s="166" t="s">
        <v>860</v>
      </c>
      <c r="F309" s="167" t="s">
        <v>861</v>
      </c>
      <c r="G309" s="168" t="s">
        <v>286</v>
      </c>
      <c r="H309" s="169">
        <v>1</v>
      </c>
      <c r="I309" s="170"/>
      <c r="J309" s="171">
        <f>ROUND(I309*H309,2)</f>
        <v>0</v>
      </c>
      <c r="K309" s="167" t="s">
        <v>189</v>
      </c>
      <c r="L309" s="172"/>
      <c r="M309" s="173" t="s">
        <v>19</v>
      </c>
      <c r="N309" s="174" t="s">
        <v>41</v>
      </c>
      <c r="P309" s="139">
        <f>O309*H309</f>
        <v>0</v>
      </c>
      <c r="Q309" s="139">
        <v>0.044</v>
      </c>
      <c r="R309" s="139">
        <f>Q309*H309</f>
        <v>0.044</v>
      </c>
      <c r="S309" s="139">
        <v>0</v>
      </c>
      <c r="T309" s="140">
        <f>S309*H309</f>
        <v>0</v>
      </c>
      <c r="AR309" s="141" t="s">
        <v>233</v>
      </c>
      <c r="AT309" s="141" t="s">
        <v>277</v>
      </c>
      <c r="AU309" s="141" t="s">
        <v>79</v>
      </c>
      <c r="AY309" s="16" t="s">
        <v>182</v>
      </c>
      <c r="BE309" s="142">
        <f>IF(N309="základní",J309,0)</f>
        <v>0</v>
      </c>
      <c r="BF309" s="142">
        <f>IF(N309="snížená",J309,0)</f>
        <v>0</v>
      </c>
      <c r="BG309" s="142">
        <f>IF(N309="zákl. přenesená",J309,0)</f>
        <v>0</v>
      </c>
      <c r="BH309" s="142">
        <f>IF(N309="sníž. přenesená",J309,0)</f>
        <v>0</v>
      </c>
      <c r="BI309" s="142">
        <f>IF(N309="nulová",J309,0)</f>
        <v>0</v>
      </c>
      <c r="BJ309" s="16" t="s">
        <v>77</v>
      </c>
      <c r="BK309" s="142">
        <f>ROUND(I309*H309,2)</f>
        <v>0</v>
      </c>
      <c r="BL309" s="16" t="s">
        <v>190</v>
      </c>
      <c r="BM309" s="141" t="s">
        <v>862</v>
      </c>
    </row>
    <row r="310" spans="2:65" s="1" customFormat="1" ht="37.9" customHeight="1">
      <c r="B310" s="31"/>
      <c r="C310" s="130" t="s">
        <v>863</v>
      </c>
      <c r="D310" s="130" t="s">
        <v>185</v>
      </c>
      <c r="E310" s="131" t="s">
        <v>346</v>
      </c>
      <c r="F310" s="132" t="s">
        <v>347</v>
      </c>
      <c r="G310" s="133" t="s">
        <v>286</v>
      </c>
      <c r="H310" s="134">
        <v>6</v>
      </c>
      <c r="I310" s="135"/>
      <c r="J310" s="136">
        <f>ROUND(I310*H310,2)</f>
        <v>0</v>
      </c>
      <c r="K310" s="132" t="s">
        <v>189</v>
      </c>
      <c r="L310" s="31"/>
      <c r="M310" s="137" t="s">
        <v>19</v>
      </c>
      <c r="N310" s="138" t="s">
        <v>41</v>
      </c>
      <c r="P310" s="139">
        <f>O310*H310</f>
        <v>0</v>
      </c>
      <c r="Q310" s="139">
        <v>0</v>
      </c>
      <c r="R310" s="139">
        <f>Q310*H310</f>
        <v>0</v>
      </c>
      <c r="S310" s="139">
        <v>0</v>
      </c>
      <c r="T310" s="140">
        <f>S310*H310</f>
        <v>0</v>
      </c>
      <c r="AR310" s="141" t="s">
        <v>336</v>
      </c>
      <c r="AT310" s="141" t="s">
        <v>185</v>
      </c>
      <c r="AU310" s="141" t="s">
        <v>79</v>
      </c>
      <c r="AY310" s="16" t="s">
        <v>182</v>
      </c>
      <c r="BE310" s="142">
        <f>IF(N310="základní",J310,0)</f>
        <v>0</v>
      </c>
      <c r="BF310" s="142">
        <f>IF(N310="snížená",J310,0)</f>
        <v>0</v>
      </c>
      <c r="BG310" s="142">
        <f>IF(N310="zákl. přenesená",J310,0)</f>
        <v>0</v>
      </c>
      <c r="BH310" s="142">
        <f>IF(N310="sníž. přenesená",J310,0)</f>
        <v>0</v>
      </c>
      <c r="BI310" s="142">
        <f>IF(N310="nulová",J310,0)</f>
        <v>0</v>
      </c>
      <c r="BJ310" s="16" t="s">
        <v>77</v>
      </c>
      <c r="BK310" s="142">
        <f>ROUND(I310*H310,2)</f>
        <v>0</v>
      </c>
      <c r="BL310" s="16" t="s">
        <v>336</v>
      </c>
      <c r="BM310" s="141" t="s">
        <v>864</v>
      </c>
    </row>
    <row r="311" spans="2:47" s="1" customFormat="1" ht="11.25">
      <c r="B311" s="31"/>
      <c r="D311" s="143" t="s">
        <v>192</v>
      </c>
      <c r="F311" s="144" t="s">
        <v>349</v>
      </c>
      <c r="I311" s="145"/>
      <c r="L311" s="31"/>
      <c r="M311" s="146"/>
      <c r="T311" s="52"/>
      <c r="AT311" s="16" t="s">
        <v>192</v>
      </c>
      <c r="AU311" s="16" t="s">
        <v>79</v>
      </c>
    </row>
    <row r="312" spans="2:51" s="12" customFormat="1" ht="11.25">
      <c r="B312" s="147"/>
      <c r="D312" s="148" t="s">
        <v>194</v>
      </c>
      <c r="E312" s="149" t="s">
        <v>19</v>
      </c>
      <c r="F312" s="150" t="s">
        <v>865</v>
      </c>
      <c r="H312" s="151">
        <v>6</v>
      </c>
      <c r="I312" s="152"/>
      <c r="L312" s="147"/>
      <c r="M312" s="153"/>
      <c r="T312" s="154"/>
      <c r="AT312" s="149" t="s">
        <v>194</v>
      </c>
      <c r="AU312" s="149" t="s">
        <v>79</v>
      </c>
      <c r="AV312" s="12" t="s">
        <v>79</v>
      </c>
      <c r="AW312" s="12" t="s">
        <v>31</v>
      </c>
      <c r="AX312" s="12" t="s">
        <v>77</v>
      </c>
      <c r="AY312" s="149" t="s">
        <v>182</v>
      </c>
    </row>
    <row r="313" spans="2:65" s="1" customFormat="1" ht="16.5" customHeight="1">
      <c r="B313" s="31"/>
      <c r="C313" s="165" t="s">
        <v>866</v>
      </c>
      <c r="D313" s="165" t="s">
        <v>277</v>
      </c>
      <c r="E313" s="166" t="s">
        <v>351</v>
      </c>
      <c r="F313" s="167" t="s">
        <v>352</v>
      </c>
      <c r="G313" s="168" t="s">
        <v>292</v>
      </c>
      <c r="H313" s="169">
        <v>6.2</v>
      </c>
      <c r="I313" s="170"/>
      <c r="J313" s="171">
        <f>ROUND(I313*H313,2)</f>
        <v>0</v>
      </c>
      <c r="K313" s="167" t="s">
        <v>189</v>
      </c>
      <c r="L313" s="172"/>
      <c r="M313" s="173" t="s">
        <v>19</v>
      </c>
      <c r="N313" s="174" t="s">
        <v>41</v>
      </c>
      <c r="P313" s="139">
        <f>O313*H313</f>
        <v>0</v>
      </c>
      <c r="Q313" s="139">
        <v>0.0008</v>
      </c>
      <c r="R313" s="139">
        <f>Q313*H313</f>
        <v>0.00496</v>
      </c>
      <c r="S313" s="139">
        <v>0</v>
      </c>
      <c r="T313" s="140">
        <f>S313*H313</f>
        <v>0</v>
      </c>
      <c r="AR313" s="141" t="s">
        <v>353</v>
      </c>
      <c r="AT313" s="141" t="s">
        <v>277</v>
      </c>
      <c r="AU313" s="141" t="s">
        <v>79</v>
      </c>
      <c r="AY313" s="16" t="s">
        <v>182</v>
      </c>
      <c r="BE313" s="142">
        <f>IF(N313="základní",J313,0)</f>
        <v>0</v>
      </c>
      <c r="BF313" s="142">
        <f>IF(N313="snížená",J313,0)</f>
        <v>0</v>
      </c>
      <c r="BG313" s="142">
        <f>IF(N313="zákl. přenesená",J313,0)</f>
        <v>0</v>
      </c>
      <c r="BH313" s="142">
        <f>IF(N313="sníž. přenesená",J313,0)</f>
        <v>0</v>
      </c>
      <c r="BI313" s="142">
        <f>IF(N313="nulová",J313,0)</f>
        <v>0</v>
      </c>
      <c r="BJ313" s="16" t="s">
        <v>77</v>
      </c>
      <c r="BK313" s="142">
        <f>ROUND(I313*H313,2)</f>
        <v>0</v>
      </c>
      <c r="BL313" s="16" t="s">
        <v>336</v>
      </c>
      <c r="BM313" s="141" t="s">
        <v>867</v>
      </c>
    </row>
    <row r="314" spans="2:65" s="1" customFormat="1" ht="44.25" customHeight="1">
      <c r="B314" s="31"/>
      <c r="C314" s="130" t="s">
        <v>868</v>
      </c>
      <c r="D314" s="130" t="s">
        <v>185</v>
      </c>
      <c r="E314" s="131" t="s">
        <v>356</v>
      </c>
      <c r="F314" s="132" t="s">
        <v>357</v>
      </c>
      <c r="G314" s="133" t="s">
        <v>286</v>
      </c>
      <c r="H314" s="134">
        <v>15</v>
      </c>
      <c r="I314" s="135"/>
      <c r="J314" s="136">
        <f>ROUND(I314*H314,2)</f>
        <v>0</v>
      </c>
      <c r="K314" s="132" t="s">
        <v>189</v>
      </c>
      <c r="L314" s="31"/>
      <c r="M314" s="137" t="s">
        <v>19</v>
      </c>
      <c r="N314" s="138" t="s">
        <v>41</v>
      </c>
      <c r="P314" s="139">
        <f>O314*H314</f>
        <v>0</v>
      </c>
      <c r="Q314" s="139">
        <v>0</v>
      </c>
      <c r="R314" s="139">
        <f>Q314*H314</f>
        <v>0</v>
      </c>
      <c r="S314" s="139">
        <v>0</v>
      </c>
      <c r="T314" s="140">
        <f>S314*H314</f>
        <v>0</v>
      </c>
      <c r="AR314" s="141" t="s">
        <v>336</v>
      </c>
      <c r="AT314" s="141" t="s">
        <v>185</v>
      </c>
      <c r="AU314" s="141" t="s">
        <v>79</v>
      </c>
      <c r="AY314" s="16" t="s">
        <v>182</v>
      </c>
      <c r="BE314" s="142">
        <f>IF(N314="základní",J314,0)</f>
        <v>0</v>
      </c>
      <c r="BF314" s="142">
        <f>IF(N314="snížená",J314,0)</f>
        <v>0</v>
      </c>
      <c r="BG314" s="142">
        <f>IF(N314="zákl. přenesená",J314,0)</f>
        <v>0</v>
      </c>
      <c r="BH314" s="142">
        <f>IF(N314="sníž. přenesená",J314,0)</f>
        <v>0</v>
      </c>
      <c r="BI314" s="142">
        <f>IF(N314="nulová",J314,0)</f>
        <v>0</v>
      </c>
      <c r="BJ314" s="16" t="s">
        <v>77</v>
      </c>
      <c r="BK314" s="142">
        <f>ROUND(I314*H314,2)</f>
        <v>0</v>
      </c>
      <c r="BL314" s="16" t="s">
        <v>336</v>
      </c>
      <c r="BM314" s="141" t="s">
        <v>869</v>
      </c>
    </row>
    <row r="315" spans="2:47" s="1" customFormat="1" ht="11.25">
      <c r="B315" s="31"/>
      <c r="D315" s="143" t="s">
        <v>192</v>
      </c>
      <c r="F315" s="144" t="s">
        <v>359</v>
      </c>
      <c r="I315" s="145"/>
      <c r="L315" s="31"/>
      <c r="M315" s="146"/>
      <c r="T315" s="52"/>
      <c r="AT315" s="16" t="s">
        <v>192</v>
      </c>
      <c r="AU315" s="16" t="s">
        <v>79</v>
      </c>
    </row>
    <row r="316" spans="2:51" s="12" customFormat="1" ht="11.25">
      <c r="B316" s="147"/>
      <c r="D316" s="148" t="s">
        <v>194</v>
      </c>
      <c r="E316" s="149" t="s">
        <v>19</v>
      </c>
      <c r="F316" s="150" t="s">
        <v>870</v>
      </c>
      <c r="H316" s="151">
        <v>15</v>
      </c>
      <c r="I316" s="152"/>
      <c r="L316" s="147"/>
      <c r="M316" s="153"/>
      <c r="T316" s="154"/>
      <c r="AT316" s="149" t="s">
        <v>194</v>
      </c>
      <c r="AU316" s="149" t="s">
        <v>79</v>
      </c>
      <c r="AV316" s="12" t="s">
        <v>79</v>
      </c>
      <c r="AW316" s="12" t="s">
        <v>31</v>
      </c>
      <c r="AX316" s="12" t="s">
        <v>77</v>
      </c>
      <c r="AY316" s="149" t="s">
        <v>182</v>
      </c>
    </row>
    <row r="317" spans="2:65" s="1" customFormat="1" ht="16.5" customHeight="1">
      <c r="B317" s="31"/>
      <c r="C317" s="165" t="s">
        <v>871</v>
      </c>
      <c r="D317" s="165" t="s">
        <v>277</v>
      </c>
      <c r="E317" s="166" t="s">
        <v>351</v>
      </c>
      <c r="F317" s="167" t="s">
        <v>352</v>
      </c>
      <c r="G317" s="168" t="s">
        <v>292</v>
      </c>
      <c r="H317" s="169">
        <v>22</v>
      </c>
      <c r="I317" s="170"/>
      <c r="J317" s="171">
        <f>ROUND(I317*H317,2)</f>
        <v>0</v>
      </c>
      <c r="K317" s="167" t="s">
        <v>189</v>
      </c>
      <c r="L317" s="172"/>
      <c r="M317" s="173" t="s">
        <v>19</v>
      </c>
      <c r="N317" s="174" t="s">
        <v>41</v>
      </c>
      <c r="P317" s="139">
        <f>O317*H317</f>
        <v>0</v>
      </c>
      <c r="Q317" s="139">
        <v>0.0008</v>
      </c>
      <c r="R317" s="139">
        <f>Q317*H317</f>
        <v>0.0176</v>
      </c>
      <c r="S317" s="139">
        <v>0</v>
      </c>
      <c r="T317" s="140">
        <f>S317*H317</f>
        <v>0</v>
      </c>
      <c r="AR317" s="141" t="s">
        <v>353</v>
      </c>
      <c r="AT317" s="141" t="s">
        <v>277</v>
      </c>
      <c r="AU317" s="141" t="s">
        <v>79</v>
      </c>
      <c r="AY317" s="16" t="s">
        <v>182</v>
      </c>
      <c r="BE317" s="142">
        <f>IF(N317="základní",J317,0)</f>
        <v>0</v>
      </c>
      <c r="BF317" s="142">
        <f>IF(N317="snížená",J317,0)</f>
        <v>0</v>
      </c>
      <c r="BG317" s="142">
        <f>IF(N317="zákl. přenesená",J317,0)</f>
        <v>0</v>
      </c>
      <c r="BH317" s="142">
        <f>IF(N317="sníž. přenesená",J317,0)</f>
        <v>0</v>
      </c>
      <c r="BI317" s="142">
        <f>IF(N317="nulová",J317,0)</f>
        <v>0</v>
      </c>
      <c r="BJ317" s="16" t="s">
        <v>77</v>
      </c>
      <c r="BK317" s="142">
        <f>ROUND(I317*H317,2)</f>
        <v>0</v>
      </c>
      <c r="BL317" s="16" t="s">
        <v>336</v>
      </c>
      <c r="BM317" s="141" t="s">
        <v>872</v>
      </c>
    </row>
    <row r="318" spans="2:51" s="12" customFormat="1" ht="11.25">
      <c r="B318" s="147"/>
      <c r="D318" s="148" t="s">
        <v>194</v>
      </c>
      <c r="E318" s="149" t="s">
        <v>19</v>
      </c>
      <c r="F318" s="150" t="s">
        <v>873</v>
      </c>
      <c r="H318" s="151">
        <v>22</v>
      </c>
      <c r="I318" s="152"/>
      <c r="L318" s="147"/>
      <c r="M318" s="153"/>
      <c r="T318" s="154"/>
      <c r="AT318" s="149" t="s">
        <v>194</v>
      </c>
      <c r="AU318" s="149" t="s">
        <v>79</v>
      </c>
      <c r="AV318" s="12" t="s">
        <v>79</v>
      </c>
      <c r="AW318" s="12" t="s">
        <v>31</v>
      </c>
      <c r="AX318" s="12" t="s">
        <v>77</v>
      </c>
      <c r="AY318" s="149" t="s">
        <v>182</v>
      </c>
    </row>
    <row r="319" spans="2:65" s="1" customFormat="1" ht="44.25" customHeight="1">
      <c r="B319" s="31"/>
      <c r="C319" s="130" t="s">
        <v>874</v>
      </c>
      <c r="D319" s="130" t="s">
        <v>185</v>
      </c>
      <c r="E319" s="131" t="s">
        <v>875</v>
      </c>
      <c r="F319" s="132" t="s">
        <v>876</v>
      </c>
      <c r="G319" s="133" t="s">
        <v>286</v>
      </c>
      <c r="H319" s="134">
        <v>1</v>
      </c>
      <c r="I319" s="135"/>
      <c r="J319" s="136">
        <f>ROUND(I319*H319,2)</f>
        <v>0</v>
      </c>
      <c r="K319" s="132" t="s">
        <v>189</v>
      </c>
      <c r="L319" s="31"/>
      <c r="M319" s="137" t="s">
        <v>19</v>
      </c>
      <c r="N319" s="138" t="s">
        <v>41</v>
      </c>
      <c r="P319" s="139">
        <f>O319*H319</f>
        <v>0</v>
      </c>
      <c r="Q319" s="139">
        <v>0</v>
      </c>
      <c r="R319" s="139">
        <f>Q319*H319</f>
        <v>0</v>
      </c>
      <c r="S319" s="139">
        <v>0</v>
      </c>
      <c r="T319" s="140">
        <f>S319*H319</f>
        <v>0</v>
      </c>
      <c r="AR319" s="141" t="s">
        <v>336</v>
      </c>
      <c r="AT319" s="141" t="s">
        <v>185</v>
      </c>
      <c r="AU319" s="141" t="s">
        <v>79</v>
      </c>
      <c r="AY319" s="16" t="s">
        <v>182</v>
      </c>
      <c r="BE319" s="142">
        <f>IF(N319="základní",J319,0)</f>
        <v>0</v>
      </c>
      <c r="BF319" s="142">
        <f>IF(N319="snížená",J319,0)</f>
        <v>0</v>
      </c>
      <c r="BG319" s="142">
        <f>IF(N319="zákl. přenesená",J319,0)</f>
        <v>0</v>
      </c>
      <c r="BH319" s="142">
        <f>IF(N319="sníž. přenesená",J319,0)</f>
        <v>0</v>
      </c>
      <c r="BI319" s="142">
        <f>IF(N319="nulová",J319,0)</f>
        <v>0</v>
      </c>
      <c r="BJ319" s="16" t="s">
        <v>77</v>
      </c>
      <c r="BK319" s="142">
        <f>ROUND(I319*H319,2)</f>
        <v>0</v>
      </c>
      <c r="BL319" s="16" t="s">
        <v>336</v>
      </c>
      <c r="BM319" s="141" t="s">
        <v>877</v>
      </c>
    </row>
    <row r="320" spans="2:47" s="1" customFormat="1" ht="11.25">
      <c r="B320" s="31"/>
      <c r="D320" s="143" t="s">
        <v>192</v>
      </c>
      <c r="F320" s="144" t="s">
        <v>878</v>
      </c>
      <c r="I320" s="145"/>
      <c r="L320" s="31"/>
      <c r="M320" s="146"/>
      <c r="T320" s="52"/>
      <c r="AT320" s="16" t="s">
        <v>192</v>
      </c>
      <c r="AU320" s="16" t="s">
        <v>79</v>
      </c>
    </row>
    <row r="321" spans="2:51" s="12" customFormat="1" ht="11.25">
      <c r="B321" s="147"/>
      <c r="D321" s="148" t="s">
        <v>194</v>
      </c>
      <c r="E321" s="149" t="s">
        <v>19</v>
      </c>
      <c r="F321" s="150" t="s">
        <v>77</v>
      </c>
      <c r="H321" s="151">
        <v>1</v>
      </c>
      <c r="I321" s="152"/>
      <c r="L321" s="147"/>
      <c r="M321" s="153"/>
      <c r="T321" s="154"/>
      <c r="AT321" s="149" t="s">
        <v>194</v>
      </c>
      <c r="AU321" s="149" t="s">
        <v>79</v>
      </c>
      <c r="AV321" s="12" t="s">
        <v>79</v>
      </c>
      <c r="AW321" s="12" t="s">
        <v>31</v>
      </c>
      <c r="AX321" s="12" t="s">
        <v>77</v>
      </c>
      <c r="AY321" s="149" t="s">
        <v>182</v>
      </c>
    </row>
    <row r="322" spans="2:65" s="1" customFormat="1" ht="16.5" customHeight="1">
      <c r="B322" s="31"/>
      <c r="C322" s="165" t="s">
        <v>879</v>
      </c>
      <c r="D322" s="165" t="s">
        <v>277</v>
      </c>
      <c r="E322" s="166" t="s">
        <v>351</v>
      </c>
      <c r="F322" s="167" t="s">
        <v>352</v>
      </c>
      <c r="G322" s="168" t="s">
        <v>292</v>
      </c>
      <c r="H322" s="169">
        <v>1.86</v>
      </c>
      <c r="I322" s="170"/>
      <c r="J322" s="171">
        <f>ROUND(I322*H322,2)</f>
        <v>0</v>
      </c>
      <c r="K322" s="167" t="s">
        <v>189</v>
      </c>
      <c r="L322" s="172"/>
      <c r="M322" s="173" t="s">
        <v>19</v>
      </c>
      <c r="N322" s="174" t="s">
        <v>41</v>
      </c>
      <c r="P322" s="139">
        <f>O322*H322</f>
        <v>0</v>
      </c>
      <c r="Q322" s="139">
        <v>0.0008</v>
      </c>
      <c r="R322" s="139">
        <f>Q322*H322</f>
        <v>0.0014880000000000002</v>
      </c>
      <c r="S322" s="139">
        <v>0</v>
      </c>
      <c r="T322" s="140">
        <f>S322*H322</f>
        <v>0</v>
      </c>
      <c r="AR322" s="141" t="s">
        <v>353</v>
      </c>
      <c r="AT322" s="141" t="s">
        <v>277</v>
      </c>
      <c r="AU322" s="141" t="s">
        <v>79</v>
      </c>
      <c r="AY322" s="16" t="s">
        <v>182</v>
      </c>
      <c r="BE322" s="142">
        <f>IF(N322="základní",J322,0)</f>
        <v>0</v>
      </c>
      <c r="BF322" s="142">
        <f>IF(N322="snížená",J322,0)</f>
        <v>0</v>
      </c>
      <c r="BG322" s="142">
        <f>IF(N322="zákl. přenesená",J322,0)</f>
        <v>0</v>
      </c>
      <c r="BH322" s="142">
        <f>IF(N322="sníž. přenesená",J322,0)</f>
        <v>0</v>
      </c>
      <c r="BI322" s="142">
        <f>IF(N322="nulová",J322,0)</f>
        <v>0</v>
      </c>
      <c r="BJ322" s="16" t="s">
        <v>77</v>
      </c>
      <c r="BK322" s="142">
        <f>ROUND(I322*H322,2)</f>
        <v>0</v>
      </c>
      <c r="BL322" s="16" t="s">
        <v>336</v>
      </c>
      <c r="BM322" s="141" t="s">
        <v>880</v>
      </c>
    </row>
    <row r="323" spans="2:65" s="1" customFormat="1" ht="44.25" customHeight="1">
      <c r="B323" s="31"/>
      <c r="C323" s="130" t="s">
        <v>881</v>
      </c>
      <c r="D323" s="130" t="s">
        <v>185</v>
      </c>
      <c r="E323" s="131" t="s">
        <v>364</v>
      </c>
      <c r="F323" s="132" t="s">
        <v>365</v>
      </c>
      <c r="G323" s="133" t="s">
        <v>202</v>
      </c>
      <c r="H323" s="134">
        <v>0.49</v>
      </c>
      <c r="I323" s="135"/>
      <c r="J323" s="136">
        <f>ROUND(I323*H323,2)</f>
        <v>0</v>
      </c>
      <c r="K323" s="132" t="s">
        <v>189</v>
      </c>
      <c r="L323" s="31"/>
      <c r="M323" s="137" t="s">
        <v>19</v>
      </c>
      <c r="N323" s="138" t="s">
        <v>41</v>
      </c>
      <c r="P323" s="139">
        <f>O323*H323</f>
        <v>0</v>
      </c>
      <c r="Q323" s="139">
        <v>0</v>
      </c>
      <c r="R323" s="139">
        <f>Q323*H323</f>
        <v>0</v>
      </c>
      <c r="S323" s="139">
        <v>0</v>
      </c>
      <c r="T323" s="140">
        <f>S323*H323</f>
        <v>0</v>
      </c>
      <c r="AR323" s="141" t="s">
        <v>336</v>
      </c>
      <c r="AT323" s="141" t="s">
        <v>185</v>
      </c>
      <c r="AU323" s="141" t="s">
        <v>79</v>
      </c>
      <c r="AY323" s="16" t="s">
        <v>182</v>
      </c>
      <c r="BE323" s="142">
        <f>IF(N323="základní",J323,0)</f>
        <v>0</v>
      </c>
      <c r="BF323" s="142">
        <f>IF(N323="snížená",J323,0)</f>
        <v>0</v>
      </c>
      <c r="BG323" s="142">
        <f>IF(N323="zákl. přenesená",J323,0)</f>
        <v>0</v>
      </c>
      <c r="BH323" s="142">
        <f>IF(N323="sníž. přenesená",J323,0)</f>
        <v>0</v>
      </c>
      <c r="BI323" s="142">
        <f>IF(N323="nulová",J323,0)</f>
        <v>0</v>
      </c>
      <c r="BJ323" s="16" t="s">
        <v>77</v>
      </c>
      <c r="BK323" s="142">
        <f>ROUND(I323*H323,2)</f>
        <v>0</v>
      </c>
      <c r="BL323" s="16" t="s">
        <v>336</v>
      </c>
      <c r="BM323" s="141" t="s">
        <v>882</v>
      </c>
    </row>
    <row r="324" spans="2:47" s="1" customFormat="1" ht="11.25">
      <c r="B324" s="31"/>
      <c r="D324" s="143" t="s">
        <v>192</v>
      </c>
      <c r="F324" s="144" t="s">
        <v>367</v>
      </c>
      <c r="I324" s="145"/>
      <c r="L324" s="31"/>
      <c r="M324" s="146"/>
      <c r="T324" s="52"/>
      <c r="AT324" s="16" t="s">
        <v>192</v>
      </c>
      <c r="AU324" s="16" t="s">
        <v>79</v>
      </c>
    </row>
    <row r="325" spans="2:63" s="11" customFormat="1" ht="22.9" customHeight="1">
      <c r="B325" s="118"/>
      <c r="D325" s="119" t="s">
        <v>69</v>
      </c>
      <c r="E325" s="128" t="s">
        <v>368</v>
      </c>
      <c r="F325" s="128" t="s">
        <v>369</v>
      </c>
      <c r="I325" s="121"/>
      <c r="J325" s="129">
        <f>BK325</f>
        <v>0</v>
      </c>
      <c r="L325" s="118"/>
      <c r="M325" s="123"/>
      <c r="P325" s="124">
        <f>SUM(P326:P331)</f>
        <v>0</v>
      </c>
      <c r="R325" s="124">
        <f>SUM(R326:R331)</f>
        <v>0.04405014</v>
      </c>
      <c r="T325" s="125">
        <f>SUM(T326:T331)</f>
        <v>0</v>
      </c>
      <c r="AR325" s="119" t="s">
        <v>79</v>
      </c>
      <c r="AT325" s="126" t="s">
        <v>69</v>
      </c>
      <c r="AU325" s="126" t="s">
        <v>77</v>
      </c>
      <c r="AY325" s="119" t="s">
        <v>182</v>
      </c>
      <c r="BK325" s="127">
        <f>SUM(BK326:BK331)</f>
        <v>0</v>
      </c>
    </row>
    <row r="326" spans="2:65" s="1" customFormat="1" ht="24.2" customHeight="1">
      <c r="B326" s="31"/>
      <c r="C326" s="130" t="s">
        <v>883</v>
      </c>
      <c r="D326" s="130" t="s">
        <v>185</v>
      </c>
      <c r="E326" s="131" t="s">
        <v>884</v>
      </c>
      <c r="F326" s="132" t="s">
        <v>885</v>
      </c>
      <c r="G326" s="133" t="s">
        <v>286</v>
      </c>
      <c r="H326" s="134">
        <v>1</v>
      </c>
      <c r="I326" s="135"/>
      <c r="J326" s="136">
        <f>ROUND(I326*H326,2)</f>
        <v>0</v>
      </c>
      <c r="K326" s="132" t="s">
        <v>189</v>
      </c>
      <c r="L326" s="31"/>
      <c r="M326" s="137" t="s">
        <v>19</v>
      </c>
      <c r="N326" s="138" t="s">
        <v>41</v>
      </c>
      <c r="P326" s="139">
        <f>O326*H326</f>
        <v>0</v>
      </c>
      <c r="Q326" s="139">
        <v>0</v>
      </c>
      <c r="R326" s="139">
        <f>Q326*H326</f>
        <v>0</v>
      </c>
      <c r="S326" s="139">
        <v>0</v>
      </c>
      <c r="T326" s="140">
        <f>S326*H326</f>
        <v>0</v>
      </c>
      <c r="AR326" s="141" t="s">
        <v>336</v>
      </c>
      <c r="AT326" s="141" t="s">
        <v>185</v>
      </c>
      <c r="AU326" s="141" t="s">
        <v>79</v>
      </c>
      <c r="AY326" s="16" t="s">
        <v>182</v>
      </c>
      <c r="BE326" s="142">
        <f>IF(N326="základní",J326,0)</f>
        <v>0</v>
      </c>
      <c r="BF326" s="142">
        <f>IF(N326="snížená",J326,0)</f>
        <v>0</v>
      </c>
      <c r="BG326" s="142">
        <f>IF(N326="zákl. přenesená",J326,0)</f>
        <v>0</v>
      </c>
      <c r="BH326" s="142">
        <f>IF(N326="sníž. přenesená",J326,0)</f>
        <v>0</v>
      </c>
      <c r="BI326" s="142">
        <f>IF(N326="nulová",J326,0)</f>
        <v>0</v>
      </c>
      <c r="BJ326" s="16" t="s">
        <v>77</v>
      </c>
      <c r="BK326" s="142">
        <f>ROUND(I326*H326,2)</f>
        <v>0</v>
      </c>
      <c r="BL326" s="16" t="s">
        <v>336</v>
      </c>
      <c r="BM326" s="141" t="s">
        <v>886</v>
      </c>
    </row>
    <row r="327" spans="2:47" s="1" customFormat="1" ht="11.25">
      <c r="B327" s="31"/>
      <c r="D327" s="143" t="s">
        <v>192</v>
      </c>
      <c r="F327" s="144" t="s">
        <v>887</v>
      </c>
      <c r="I327" s="145"/>
      <c r="L327" s="31"/>
      <c r="M327" s="146"/>
      <c r="T327" s="52"/>
      <c r="AT327" s="16" t="s">
        <v>192</v>
      </c>
      <c r="AU327" s="16" t="s">
        <v>79</v>
      </c>
    </row>
    <row r="328" spans="2:65" s="1" customFormat="1" ht="24.2" customHeight="1">
      <c r="B328" s="31"/>
      <c r="C328" s="165" t="s">
        <v>888</v>
      </c>
      <c r="D328" s="165" t="s">
        <v>277</v>
      </c>
      <c r="E328" s="166" t="s">
        <v>889</v>
      </c>
      <c r="F328" s="167" t="s">
        <v>890</v>
      </c>
      <c r="G328" s="168" t="s">
        <v>207</v>
      </c>
      <c r="H328" s="169">
        <v>1.818</v>
      </c>
      <c r="I328" s="170"/>
      <c r="J328" s="171">
        <f>ROUND(I328*H328,2)</f>
        <v>0</v>
      </c>
      <c r="K328" s="167" t="s">
        <v>189</v>
      </c>
      <c r="L328" s="172"/>
      <c r="M328" s="173" t="s">
        <v>19</v>
      </c>
      <c r="N328" s="174" t="s">
        <v>41</v>
      </c>
      <c r="P328" s="139">
        <f>O328*H328</f>
        <v>0</v>
      </c>
      <c r="Q328" s="139">
        <v>0.02423</v>
      </c>
      <c r="R328" s="139">
        <f>Q328*H328</f>
        <v>0.04405014</v>
      </c>
      <c r="S328" s="139">
        <v>0</v>
      </c>
      <c r="T328" s="140">
        <f>S328*H328</f>
        <v>0</v>
      </c>
      <c r="AR328" s="141" t="s">
        <v>353</v>
      </c>
      <c r="AT328" s="141" t="s">
        <v>277</v>
      </c>
      <c r="AU328" s="141" t="s">
        <v>79</v>
      </c>
      <c r="AY328" s="16" t="s">
        <v>182</v>
      </c>
      <c r="BE328" s="142">
        <f>IF(N328="základní",J328,0)</f>
        <v>0</v>
      </c>
      <c r="BF328" s="142">
        <f>IF(N328="snížená",J328,0)</f>
        <v>0</v>
      </c>
      <c r="BG328" s="142">
        <f>IF(N328="zákl. přenesená",J328,0)</f>
        <v>0</v>
      </c>
      <c r="BH328" s="142">
        <f>IF(N328="sníž. přenesená",J328,0)</f>
        <v>0</v>
      </c>
      <c r="BI328" s="142">
        <f>IF(N328="nulová",J328,0)</f>
        <v>0</v>
      </c>
      <c r="BJ328" s="16" t="s">
        <v>77</v>
      </c>
      <c r="BK328" s="142">
        <f>ROUND(I328*H328,2)</f>
        <v>0</v>
      </c>
      <c r="BL328" s="16" t="s">
        <v>336</v>
      </c>
      <c r="BM328" s="141" t="s">
        <v>891</v>
      </c>
    </row>
    <row r="329" spans="2:51" s="12" customFormat="1" ht="11.25">
      <c r="B329" s="147"/>
      <c r="D329" s="148" t="s">
        <v>194</v>
      </c>
      <c r="E329" s="149" t="s">
        <v>19</v>
      </c>
      <c r="F329" s="150" t="s">
        <v>892</v>
      </c>
      <c r="H329" s="151">
        <v>1.818</v>
      </c>
      <c r="I329" s="152"/>
      <c r="L329" s="147"/>
      <c r="M329" s="153"/>
      <c r="T329" s="154"/>
      <c r="AT329" s="149" t="s">
        <v>194</v>
      </c>
      <c r="AU329" s="149" t="s">
        <v>79</v>
      </c>
      <c r="AV329" s="12" t="s">
        <v>79</v>
      </c>
      <c r="AW329" s="12" t="s">
        <v>31</v>
      </c>
      <c r="AX329" s="12" t="s">
        <v>77</v>
      </c>
      <c r="AY329" s="149" t="s">
        <v>182</v>
      </c>
    </row>
    <row r="330" spans="2:65" s="1" customFormat="1" ht="44.25" customHeight="1">
      <c r="B330" s="31"/>
      <c r="C330" s="130" t="s">
        <v>893</v>
      </c>
      <c r="D330" s="130" t="s">
        <v>185</v>
      </c>
      <c r="E330" s="131" t="s">
        <v>435</v>
      </c>
      <c r="F330" s="132" t="s">
        <v>436</v>
      </c>
      <c r="G330" s="133" t="s">
        <v>202</v>
      </c>
      <c r="H330" s="134">
        <v>0.044</v>
      </c>
      <c r="I330" s="135"/>
      <c r="J330" s="136">
        <f>ROUND(I330*H330,2)</f>
        <v>0</v>
      </c>
      <c r="K330" s="132" t="s">
        <v>189</v>
      </c>
      <c r="L330" s="31"/>
      <c r="M330" s="137" t="s">
        <v>19</v>
      </c>
      <c r="N330" s="138" t="s">
        <v>41</v>
      </c>
      <c r="P330" s="139">
        <f>O330*H330</f>
        <v>0</v>
      </c>
      <c r="Q330" s="139">
        <v>0</v>
      </c>
      <c r="R330" s="139">
        <f>Q330*H330</f>
        <v>0</v>
      </c>
      <c r="S330" s="139">
        <v>0</v>
      </c>
      <c r="T330" s="140">
        <f>S330*H330</f>
        <v>0</v>
      </c>
      <c r="AR330" s="141" t="s">
        <v>336</v>
      </c>
      <c r="AT330" s="141" t="s">
        <v>185</v>
      </c>
      <c r="AU330" s="141" t="s">
        <v>79</v>
      </c>
      <c r="AY330" s="16" t="s">
        <v>182</v>
      </c>
      <c r="BE330" s="142">
        <f>IF(N330="základní",J330,0)</f>
        <v>0</v>
      </c>
      <c r="BF330" s="142">
        <f>IF(N330="snížená",J330,0)</f>
        <v>0</v>
      </c>
      <c r="BG330" s="142">
        <f>IF(N330="zákl. přenesená",J330,0)</f>
        <v>0</v>
      </c>
      <c r="BH330" s="142">
        <f>IF(N330="sníž. přenesená",J330,0)</f>
        <v>0</v>
      </c>
      <c r="BI330" s="142">
        <f>IF(N330="nulová",J330,0)</f>
        <v>0</v>
      </c>
      <c r="BJ330" s="16" t="s">
        <v>77</v>
      </c>
      <c r="BK330" s="142">
        <f>ROUND(I330*H330,2)</f>
        <v>0</v>
      </c>
      <c r="BL330" s="16" t="s">
        <v>336</v>
      </c>
      <c r="BM330" s="141" t="s">
        <v>894</v>
      </c>
    </row>
    <row r="331" spans="2:47" s="1" customFormat="1" ht="11.25">
      <c r="B331" s="31"/>
      <c r="D331" s="143" t="s">
        <v>192</v>
      </c>
      <c r="F331" s="144" t="s">
        <v>438</v>
      </c>
      <c r="I331" s="145"/>
      <c r="L331" s="31"/>
      <c r="M331" s="146"/>
      <c r="T331" s="52"/>
      <c r="AT331" s="16" t="s">
        <v>192</v>
      </c>
      <c r="AU331" s="16" t="s">
        <v>79</v>
      </c>
    </row>
    <row r="332" spans="2:63" s="11" customFormat="1" ht="22.9" customHeight="1">
      <c r="B332" s="118"/>
      <c r="D332" s="119" t="s">
        <v>69</v>
      </c>
      <c r="E332" s="128" t="s">
        <v>895</v>
      </c>
      <c r="F332" s="128" t="s">
        <v>896</v>
      </c>
      <c r="I332" s="121"/>
      <c r="J332" s="129">
        <f>BK332</f>
        <v>0</v>
      </c>
      <c r="L332" s="118"/>
      <c r="M332" s="123"/>
      <c r="P332" s="124">
        <f>SUM(P333:P335)</f>
        <v>0</v>
      </c>
      <c r="R332" s="124">
        <f>SUM(R333:R335)</f>
        <v>0</v>
      </c>
      <c r="T332" s="125">
        <f>SUM(T333:T335)</f>
        <v>7.1559468</v>
      </c>
      <c r="AR332" s="119" t="s">
        <v>79</v>
      </c>
      <c r="AT332" s="126" t="s">
        <v>69</v>
      </c>
      <c r="AU332" s="126" t="s">
        <v>77</v>
      </c>
      <c r="AY332" s="119" t="s">
        <v>182</v>
      </c>
      <c r="BK332" s="127">
        <f>SUM(BK333:BK335)</f>
        <v>0</v>
      </c>
    </row>
    <row r="333" spans="2:65" s="1" customFormat="1" ht="24.2" customHeight="1">
      <c r="B333" s="31"/>
      <c r="C333" s="130" t="s">
        <v>897</v>
      </c>
      <c r="D333" s="130" t="s">
        <v>185</v>
      </c>
      <c r="E333" s="131" t="s">
        <v>898</v>
      </c>
      <c r="F333" s="132" t="s">
        <v>899</v>
      </c>
      <c r="G333" s="133" t="s">
        <v>207</v>
      </c>
      <c r="H333" s="134">
        <v>86.04</v>
      </c>
      <c r="I333" s="135"/>
      <c r="J333" s="136">
        <f>ROUND(I333*H333,2)</f>
        <v>0</v>
      </c>
      <c r="K333" s="132" t="s">
        <v>189</v>
      </c>
      <c r="L333" s="31"/>
      <c r="M333" s="137" t="s">
        <v>19</v>
      </c>
      <c r="N333" s="138" t="s">
        <v>41</v>
      </c>
      <c r="P333" s="139">
        <f>O333*H333</f>
        <v>0</v>
      </c>
      <c r="Q333" s="139">
        <v>0</v>
      </c>
      <c r="R333" s="139">
        <f>Q333*H333</f>
        <v>0</v>
      </c>
      <c r="S333" s="139">
        <v>0.08317</v>
      </c>
      <c r="T333" s="140">
        <f>S333*H333</f>
        <v>7.1559468</v>
      </c>
      <c r="AR333" s="141" t="s">
        <v>336</v>
      </c>
      <c r="AT333" s="141" t="s">
        <v>185</v>
      </c>
      <c r="AU333" s="141" t="s">
        <v>79</v>
      </c>
      <c r="AY333" s="16" t="s">
        <v>182</v>
      </c>
      <c r="BE333" s="142">
        <f>IF(N333="základní",J333,0)</f>
        <v>0</v>
      </c>
      <c r="BF333" s="142">
        <f>IF(N333="snížená",J333,0)</f>
        <v>0</v>
      </c>
      <c r="BG333" s="142">
        <f>IF(N333="zákl. přenesená",J333,0)</f>
        <v>0</v>
      </c>
      <c r="BH333" s="142">
        <f>IF(N333="sníž. přenesená",J333,0)</f>
        <v>0</v>
      </c>
      <c r="BI333" s="142">
        <f>IF(N333="nulová",J333,0)</f>
        <v>0</v>
      </c>
      <c r="BJ333" s="16" t="s">
        <v>77</v>
      </c>
      <c r="BK333" s="142">
        <f>ROUND(I333*H333,2)</f>
        <v>0</v>
      </c>
      <c r="BL333" s="16" t="s">
        <v>336</v>
      </c>
      <c r="BM333" s="141" t="s">
        <v>900</v>
      </c>
    </row>
    <row r="334" spans="2:47" s="1" customFormat="1" ht="11.25">
      <c r="B334" s="31"/>
      <c r="D334" s="143" t="s">
        <v>192</v>
      </c>
      <c r="F334" s="144" t="s">
        <v>901</v>
      </c>
      <c r="I334" s="145"/>
      <c r="L334" s="31"/>
      <c r="M334" s="146"/>
      <c r="T334" s="52"/>
      <c r="AT334" s="16" t="s">
        <v>192</v>
      </c>
      <c r="AU334" s="16" t="s">
        <v>79</v>
      </c>
    </row>
    <row r="335" spans="2:51" s="12" customFormat="1" ht="22.5">
      <c r="B335" s="147"/>
      <c r="D335" s="148" t="s">
        <v>194</v>
      </c>
      <c r="E335" s="149" t="s">
        <v>19</v>
      </c>
      <c r="F335" s="150" t="s">
        <v>902</v>
      </c>
      <c r="H335" s="151">
        <v>86.04</v>
      </c>
      <c r="I335" s="152"/>
      <c r="L335" s="147"/>
      <c r="M335" s="153"/>
      <c r="T335" s="154"/>
      <c r="AT335" s="149" t="s">
        <v>194</v>
      </c>
      <c r="AU335" s="149" t="s">
        <v>79</v>
      </c>
      <c r="AV335" s="12" t="s">
        <v>79</v>
      </c>
      <c r="AW335" s="12" t="s">
        <v>31</v>
      </c>
      <c r="AX335" s="12" t="s">
        <v>77</v>
      </c>
      <c r="AY335" s="149" t="s">
        <v>182</v>
      </c>
    </row>
    <row r="336" spans="2:63" s="11" customFormat="1" ht="22.9" customHeight="1">
      <c r="B336" s="118"/>
      <c r="D336" s="119" t="s">
        <v>69</v>
      </c>
      <c r="E336" s="128" t="s">
        <v>903</v>
      </c>
      <c r="F336" s="128" t="s">
        <v>904</v>
      </c>
      <c r="I336" s="121"/>
      <c r="J336" s="129">
        <f>BK336</f>
        <v>0</v>
      </c>
      <c r="L336" s="118"/>
      <c r="M336" s="123"/>
      <c r="P336" s="124">
        <f>SUM(P337:P341)</f>
        <v>0</v>
      </c>
      <c r="R336" s="124">
        <f>SUM(R337:R341)</f>
        <v>0</v>
      </c>
      <c r="T336" s="125">
        <f>SUM(T337:T341)</f>
        <v>2.32533</v>
      </c>
      <c r="AR336" s="119" t="s">
        <v>79</v>
      </c>
      <c r="AT336" s="126" t="s">
        <v>69</v>
      </c>
      <c r="AU336" s="126" t="s">
        <v>77</v>
      </c>
      <c r="AY336" s="119" t="s">
        <v>182</v>
      </c>
      <c r="BK336" s="127">
        <f>SUM(BK337:BK341)</f>
        <v>0</v>
      </c>
    </row>
    <row r="337" spans="2:65" s="1" customFormat="1" ht="24.2" customHeight="1">
      <c r="B337" s="31"/>
      <c r="C337" s="130" t="s">
        <v>905</v>
      </c>
      <c r="D337" s="130" t="s">
        <v>185</v>
      </c>
      <c r="E337" s="131" t="s">
        <v>906</v>
      </c>
      <c r="F337" s="132" t="s">
        <v>907</v>
      </c>
      <c r="G337" s="133" t="s">
        <v>207</v>
      </c>
      <c r="H337" s="134">
        <v>775.11</v>
      </c>
      <c r="I337" s="135"/>
      <c r="J337" s="136">
        <f>ROUND(I337*H337,2)</f>
        <v>0</v>
      </c>
      <c r="K337" s="132" t="s">
        <v>189</v>
      </c>
      <c r="L337" s="31"/>
      <c r="M337" s="137" t="s">
        <v>19</v>
      </c>
      <c r="N337" s="138" t="s">
        <v>41</v>
      </c>
      <c r="P337" s="139">
        <f>O337*H337</f>
        <v>0</v>
      </c>
      <c r="Q337" s="139">
        <v>0</v>
      </c>
      <c r="R337" s="139">
        <f>Q337*H337</f>
        <v>0</v>
      </c>
      <c r="S337" s="139">
        <v>0.003</v>
      </c>
      <c r="T337" s="140">
        <f>S337*H337</f>
        <v>2.32533</v>
      </c>
      <c r="AR337" s="141" t="s">
        <v>336</v>
      </c>
      <c r="AT337" s="141" t="s">
        <v>185</v>
      </c>
      <c r="AU337" s="141" t="s">
        <v>79</v>
      </c>
      <c r="AY337" s="16" t="s">
        <v>182</v>
      </c>
      <c r="BE337" s="142">
        <f>IF(N337="základní",J337,0)</f>
        <v>0</v>
      </c>
      <c r="BF337" s="142">
        <f>IF(N337="snížená",J337,0)</f>
        <v>0</v>
      </c>
      <c r="BG337" s="142">
        <f>IF(N337="zákl. přenesená",J337,0)</f>
        <v>0</v>
      </c>
      <c r="BH337" s="142">
        <f>IF(N337="sníž. přenesená",J337,0)</f>
        <v>0</v>
      </c>
      <c r="BI337" s="142">
        <f>IF(N337="nulová",J337,0)</f>
        <v>0</v>
      </c>
      <c r="BJ337" s="16" t="s">
        <v>77</v>
      </c>
      <c r="BK337" s="142">
        <f>ROUND(I337*H337,2)</f>
        <v>0</v>
      </c>
      <c r="BL337" s="16" t="s">
        <v>336</v>
      </c>
      <c r="BM337" s="141" t="s">
        <v>908</v>
      </c>
    </row>
    <row r="338" spans="2:47" s="1" customFormat="1" ht="11.25">
      <c r="B338" s="31"/>
      <c r="D338" s="143" t="s">
        <v>192</v>
      </c>
      <c r="F338" s="144" t="s">
        <v>909</v>
      </c>
      <c r="I338" s="145"/>
      <c r="L338" s="31"/>
      <c r="M338" s="146"/>
      <c r="T338" s="52"/>
      <c r="AT338" s="16" t="s">
        <v>192</v>
      </c>
      <c r="AU338" s="16" t="s">
        <v>79</v>
      </c>
    </row>
    <row r="339" spans="2:51" s="12" customFormat="1" ht="11.25">
      <c r="B339" s="147"/>
      <c r="D339" s="148" t="s">
        <v>194</v>
      </c>
      <c r="E339" s="149" t="s">
        <v>19</v>
      </c>
      <c r="F339" s="150" t="s">
        <v>910</v>
      </c>
      <c r="H339" s="151">
        <v>369.63</v>
      </c>
      <c r="I339" s="152"/>
      <c r="L339" s="147"/>
      <c r="M339" s="153"/>
      <c r="T339" s="154"/>
      <c r="AT339" s="149" t="s">
        <v>194</v>
      </c>
      <c r="AU339" s="149" t="s">
        <v>79</v>
      </c>
      <c r="AV339" s="12" t="s">
        <v>79</v>
      </c>
      <c r="AW339" s="12" t="s">
        <v>31</v>
      </c>
      <c r="AX339" s="12" t="s">
        <v>70</v>
      </c>
      <c r="AY339" s="149" t="s">
        <v>182</v>
      </c>
    </row>
    <row r="340" spans="2:51" s="12" customFormat="1" ht="22.5">
      <c r="B340" s="147"/>
      <c r="D340" s="148" t="s">
        <v>194</v>
      </c>
      <c r="E340" s="149" t="s">
        <v>19</v>
      </c>
      <c r="F340" s="150" t="s">
        <v>911</v>
      </c>
      <c r="H340" s="151">
        <v>405.48</v>
      </c>
      <c r="I340" s="152"/>
      <c r="L340" s="147"/>
      <c r="M340" s="153"/>
      <c r="T340" s="154"/>
      <c r="AT340" s="149" t="s">
        <v>194</v>
      </c>
      <c r="AU340" s="149" t="s">
        <v>79</v>
      </c>
      <c r="AV340" s="12" t="s">
        <v>79</v>
      </c>
      <c r="AW340" s="12" t="s">
        <v>31</v>
      </c>
      <c r="AX340" s="12" t="s">
        <v>70</v>
      </c>
      <c r="AY340" s="149" t="s">
        <v>182</v>
      </c>
    </row>
    <row r="341" spans="2:51" s="13" customFormat="1" ht="11.25">
      <c r="B341" s="155"/>
      <c r="D341" s="148" t="s">
        <v>194</v>
      </c>
      <c r="E341" s="156" t="s">
        <v>19</v>
      </c>
      <c r="F341" s="157" t="s">
        <v>199</v>
      </c>
      <c r="H341" s="158">
        <v>775.11</v>
      </c>
      <c r="I341" s="159"/>
      <c r="L341" s="155"/>
      <c r="M341" s="160"/>
      <c r="T341" s="161"/>
      <c r="AT341" s="156" t="s">
        <v>194</v>
      </c>
      <c r="AU341" s="156" t="s">
        <v>79</v>
      </c>
      <c r="AV341" s="13" t="s">
        <v>190</v>
      </c>
      <c r="AW341" s="13" t="s">
        <v>31</v>
      </c>
      <c r="AX341" s="13" t="s">
        <v>77</v>
      </c>
      <c r="AY341" s="156" t="s">
        <v>182</v>
      </c>
    </row>
    <row r="342" spans="2:63" s="11" customFormat="1" ht="22.9" customHeight="1">
      <c r="B342" s="118"/>
      <c r="D342" s="119" t="s">
        <v>69</v>
      </c>
      <c r="E342" s="128" t="s">
        <v>912</v>
      </c>
      <c r="F342" s="128" t="s">
        <v>913</v>
      </c>
      <c r="I342" s="121"/>
      <c r="J342" s="129">
        <f>BK342</f>
        <v>0</v>
      </c>
      <c r="L342" s="118"/>
      <c r="M342" s="123"/>
      <c r="P342" s="124">
        <f>SUM(P343:P353)</f>
        <v>0</v>
      </c>
      <c r="R342" s="124">
        <f>SUM(R343:R353)</f>
        <v>2.4485599999999996</v>
      </c>
      <c r="T342" s="125">
        <f>SUM(T343:T353)</f>
        <v>0.652815</v>
      </c>
      <c r="AR342" s="119" t="s">
        <v>79</v>
      </c>
      <c r="AT342" s="126" t="s">
        <v>69</v>
      </c>
      <c r="AU342" s="126" t="s">
        <v>77</v>
      </c>
      <c r="AY342" s="119" t="s">
        <v>182</v>
      </c>
      <c r="BK342" s="127">
        <f>SUM(BK343:BK353)</f>
        <v>0</v>
      </c>
    </row>
    <row r="343" spans="2:65" s="1" customFormat="1" ht="24.2" customHeight="1">
      <c r="B343" s="31"/>
      <c r="C343" s="130" t="s">
        <v>914</v>
      </c>
      <c r="D343" s="130" t="s">
        <v>185</v>
      </c>
      <c r="E343" s="131" t="s">
        <v>915</v>
      </c>
      <c r="F343" s="132" t="s">
        <v>916</v>
      </c>
      <c r="G343" s="133" t="s">
        <v>207</v>
      </c>
      <c r="H343" s="134">
        <v>127</v>
      </c>
      <c r="I343" s="135"/>
      <c r="J343" s="136">
        <f>ROUND(I343*H343,2)</f>
        <v>0</v>
      </c>
      <c r="K343" s="132" t="s">
        <v>189</v>
      </c>
      <c r="L343" s="31"/>
      <c r="M343" s="137" t="s">
        <v>19</v>
      </c>
      <c r="N343" s="138" t="s">
        <v>41</v>
      </c>
      <c r="P343" s="139">
        <f>O343*H343</f>
        <v>0</v>
      </c>
      <c r="Q343" s="139">
        <v>0.0003</v>
      </c>
      <c r="R343" s="139">
        <f>Q343*H343</f>
        <v>0.038099999999999995</v>
      </c>
      <c r="S343" s="139">
        <v>0</v>
      </c>
      <c r="T343" s="140">
        <f>S343*H343</f>
        <v>0</v>
      </c>
      <c r="AR343" s="141" t="s">
        <v>336</v>
      </c>
      <c r="AT343" s="141" t="s">
        <v>185</v>
      </c>
      <c r="AU343" s="141" t="s">
        <v>79</v>
      </c>
      <c r="AY343" s="16" t="s">
        <v>182</v>
      </c>
      <c r="BE343" s="142">
        <f>IF(N343="základní",J343,0)</f>
        <v>0</v>
      </c>
      <c r="BF343" s="142">
        <f>IF(N343="snížená",J343,0)</f>
        <v>0</v>
      </c>
      <c r="BG343" s="142">
        <f>IF(N343="zákl. přenesená",J343,0)</f>
        <v>0</v>
      </c>
      <c r="BH343" s="142">
        <f>IF(N343="sníž. přenesená",J343,0)</f>
        <v>0</v>
      </c>
      <c r="BI343" s="142">
        <f>IF(N343="nulová",J343,0)</f>
        <v>0</v>
      </c>
      <c r="BJ343" s="16" t="s">
        <v>77</v>
      </c>
      <c r="BK343" s="142">
        <f>ROUND(I343*H343,2)</f>
        <v>0</v>
      </c>
      <c r="BL343" s="16" t="s">
        <v>336</v>
      </c>
      <c r="BM343" s="141" t="s">
        <v>917</v>
      </c>
    </row>
    <row r="344" spans="2:47" s="1" customFormat="1" ht="11.25">
      <c r="B344" s="31"/>
      <c r="D344" s="143" t="s">
        <v>192</v>
      </c>
      <c r="F344" s="144" t="s">
        <v>918</v>
      </c>
      <c r="I344" s="145"/>
      <c r="L344" s="31"/>
      <c r="M344" s="146"/>
      <c r="T344" s="52"/>
      <c r="AT344" s="16" t="s">
        <v>192</v>
      </c>
      <c r="AU344" s="16" t="s">
        <v>79</v>
      </c>
    </row>
    <row r="345" spans="2:65" s="1" customFormat="1" ht="24.2" customHeight="1">
      <c r="B345" s="31"/>
      <c r="C345" s="130" t="s">
        <v>919</v>
      </c>
      <c r="D345" s="130" t="s">
        <v>185</v>
      </c>
      <c r="E345" s="131" t="s">
        <v>920</v>
      </c>
      <c r="F345" s="132" t="s">
        <v>921</v>
      </c>
      <c r="G345" s="133" t="s">
        <v>207</v>
      </c>
      <c r="H345" s="134">
        <v>8.01</v>
      </c>
      <c r="I345" s="135"/>
      <c r="J345" s="136">
        <f>ROUND(I345*H345,2)</f>
        <v>0</v>
      </c>
      <c r="K345" s="132" t="s">
        <v>189</v>
      </c>
      <c r="L345" s="31"/>
      <c r="M345" s="137" t="s">
        <v>19</v>
      </c>
      <c r="N345" s="138" t="s">
        <v>41</v>
      </c>
      <c r="P345" s="139">
        <f>O345*H345</f>
        <v>0</v>
      </c>
      <c r="Q345" s="139">
        <v>0</v>
      </c>
      <c r="R345" s="139">
        <f>Q345*H345</f>
        <v>0</v>
      </c>
      <c r="S345" s="139">
        <v>0.0815</v>
      </c>
      <c r="T345" s="140">
        <f>S345*H345</f>
        <v>0.652815</v>
      </c>
      <c r="AR345" s="141" t="s">
        <v>336</v>
      </c>
      <c r="AT345" s="141" t="s">
        <v>185</v>
      </c>
      <c r="AU345" s="141" t="s">
        <v>79</v>
      </c>
      <c r="AY345" s="16" t="s">
        <v>182</v>
      </c>
      <c r="BE345" s="142">
        <f>IF(N345="základní",J345,0)</f>
        <v>0</v>
      </c>
      <c r="BF345" s="142">
        <f>IF(N345="snížená",J345,0)</f>
        <v>0</v>
      </c>
      <c r="BG345" s="142">
        <f>IF(N345="zákl. přenesená",J345,0)</f>
        <v>0</v>
      </c>
      <c r="BH345" s="142">
        <f>IF(N345="sníž. přenesená",J345,0)</f>
        <v>0</v>
      </c>
      <c r="BI345" s="142">
        <f>IF(N345="nulová",J345,0)</f>
        <v>0</v>
      </c>
      <c r="BJ345" s="16" t="s">
        <v>77</v>
      </c>
      <c r="BK345" s="142">
        <f>ROUND(I345*H345,2)</f>
        <v>0</v>
      </c>
      <c r="BL345" s="16" t="s">
        <v>336</v>
      </c>
      <c r="BM345" s="141" t="s">
        <v>922</v>
      </c>
    </row>
    <row r="346" spans="2:47" s="1" customFormat="1" ht="11.25">
      <c r="B346" s="31"/>
      <c r="D346" s="143" t="s">
        <v>192</v>
      </c>
      <c r="F346" s="144" t="s">
        <v>923</v>
      </c>
      <c r="I346" s="145"/>
      <c r="L346" s="31"/>
      <c r="M346" s="146"/>
      <c r="T346" s="52"/>
      <c r="AT346" s="16" t="s">
        <v>192</v>
      </c>
      <c r="AU346" s="16" t="s">
        <v>79</v>
      </c>
    </row>
    <row r="347" spans="2:65" s="1" customFormat="1" ht="37.9" customHeight="1">
      <c r="B347" s="31"/>
      <c r="C347" s="130" t="s">
        <v>924</v>
      </c>
      <c r="D347" s="130" t="s">
        <v>185</v>
      </c>
      <c r="E347" s="131" t="s">
        <v>925</v>
      </c>
      <c r="F347" s="132" t="s">
        <v>926</v>
      </c>
      <c r="G347" s="133" t="s">
        <v>207</v>
      </c>
      <c r="H347" s="134">
        <v>127</v>
      </c>
      <c r="I347" s="135"/>
      <c r="J347" s="136">
        <f>ROUND(I347*H347,2)</f>
        <v>0</v>
      </c>
      <c r="K347" s="132" t="s">
        <v>189</v>
      </c>
      <c r="L347" s="31"/>
      <c r="M347" s="137" t="s">
        <v>19</v>
      </c>
      <c r="N347" s="138" t="s">
        <v>41</v>
      </c>
      <c r="P347" s="139">
        <f>O347*H347</f>
        <v>0</v>
      </c>
      <c r="Q347" s="139">
        <v>0.006</v>
      </c>
      <c r="R347" s="139">
        <f>Q347*H347</f>
        <v>0.762</v>
      </c>
      <c r="S347" s="139">
        <v>0</v>
      </c>
      <c r="T347" s="140">
        <f>S347*H347</f>
        <v>0</v>
      </c>
      <c r="AR347" s="141" t="s">
        <v>336</v>
      </c>
      <c r="AT347" s="141" t="s">
        <v>185</v>
      </c>
      <c r="AU347" s="141" t="s">
        <v>79</v>
      </c>
      <c r="AY347" s="16" t="s">
        <v>182</v>
      </c>
      <c r="BE347" s="142">
        <f>IF(N347="základní",J347,0)</f>
        <v>0</v>
      </c>
      <c r="BF347" s="142">
        <f>IF(N347="snížená",J347,0)</f>
        <v>0</v>
      </c>
      <c r="BG347" s="142">
        <f>IF(N347="zákl. přenesená",J347,0)</f>
        <v>0</v>
      </c>
      <c r="BH347" s="142">
        <f>IF(N347="sníž. přenesená",J347,0)</f>
        <v>0</v>
      </c>
      <c r="BI347" s="142">
        <f>IF(N347="nulová",J347,0)</f>
        <v>0</v>
      </c>
      <c r="BJ347" s="16" t="s">
        <v>77</v>
      </c>
      <c r="BK347" s="142">
        <f>ROUND(I347*H347,2)</f>
        <v>0</v>
      </c>
      <c r="BL347" s="16" t="s">
        <v>336</v>
      </c>
      <c r="BM347" s="141" t="s">
        <v>927</v>
      </c>
    </row>
    <row r="348" spans="2:47" s="1" customFormat="1" ht="11.25">
      <c r="B348" s="31"/>
      <c r="D348" s="143" t="s">
        <v>192</v>
      </c>
      <c r="F348" s="144" t="s">
        <v>928</v>
      </c>
      <c r="I348" s="145"/>
      <c r="L348" s="31"/>
      <c r="M348" s="146"/>
      <c r="T348" s="52"/>
      <c r="AT348" s="16" t="s">
        <v>192</v>
      </c>
      <c r="AU348" s="16" t="s">
        <v>79</v>
      </c>
    </row>
    <row r="349" spans="2:47" s="1" customFormat="1" ht="19.5">
      <c r="B349" s="31"/>
      <c r="D349" s="148" t="s">
        <v>281</v>
      </c>
      <c r="F349" s="175" t="s">
        <v>929</v>
      </c>
      <c r="I349" s="145"/>
      <c r="L349" s="31"/>
      <c r="M349" s="146"/>
      <c r="T349" s="52"/>
      <c r="AT349" s="16" t="s">
        <v>281</v>
      </c>
      <c r="AU349" s="16" t="s">
        <v>79</v>
      </c>
    </row>
    <row r="350" spans="2:65" s="1" customFormat="1" ht="16.5" customHeight="1">
      <c r="B350" s="31"/>
      <c r="C350" s="165" t="s">
        <v>930</v>
      </c>
      <c r="D350" s="165" t="s">
        <v>277</v>
      </c>
      <c r="E350" s="166" t="s">
        <v>931</v>
      </c>
      <c r="F350" s="167" t="s">
        <v>932</v>
      </c>
      <c r="G350" s="168" t="s">
        <v>207</v>
      </c>
      <c r="H350" s="169">
        <v>139.7</v>
      </c>
      <c r="I350" s="170"/>
      <c r="J350" s="171">
        <f>ROUND(I350*H350,2)</f>
        <v>0</v>
      </c>
      <c r="K350" s="167" t="s">
        <v>189</v>
      </c>
      <c r="L350" s="172"/>
      <c r="M350" s="173" t="s">
        <v>19</v>
      </c>
      <c r="N350" s="174" t="s">
        <v>41</v>
      </c>
      <c r="P350" s="139">
        <f>O350*H350</f>
        <v>0</v>
      </c>
      <c r="Q350" s="139">
        <v>0.0118</v>
      </c>
      <c r="R350" s="139">
        <f>Q350*H350</f>
        <v>1.6484599999999998</v>
      </c>
      <c r="S350" s="139">
        <v>0</v>
      </c>
      <c r="T350" s="140">
        <f>S350*H350</f>
        <v>0</v>
      </c>
      <c r="AR350" s="141" t="s">
        <v>353</v>
      </c>
      <c r="AT350" s="141" t="s">
        <v>277</v>
      </c>
      <c r="AU350" s="141" t="s">
        <v>79</v>
      </c>
      <c r="AY350" s="16" t="s">
        <v>182</v>
      </c>
      <c r="BE350" s="142">
        <f>IF(N350="základní",J350,0)</f>
        <v>0</v>
      </c>
      <c r="BF350" s="142">
        <f>IF(N350="snížená",J350,0)</f>
        <v>0</v>
      </c>
      <c r="BG350" s="142">
        <f>IF(N350="zákl. přenesená",J350,0)</f>
        <v>0</v>
      </c>
      <c r="BH350" s="142">
        <f>IF(N350="sníž. přenesená",J350,0)</f>
        <v>0</v>
      </c>
      <c r="BI350" s="142">
        <f>IF(N350="nulová",J350,0)</f>
        <v>0</v>
      </c>
      <c r="BJ350" s="16" t="s">
        <v>77</v>
      </c>
      <c r="BK350" s="142">
        <f>ROUND(I350*H350,2)</f>
        <v>0</v>
      </c>
      <c r="BL350" s="16" t="s">
        <v>336</v>
      </c>
      <c r="BM350" s="141" t="s">
        <v>933</v>
      </c>
    </row>
    <row r="351" spans="2:51" s="12" customFormat="1" ht="11.25">
      <c r="B351" s="147"/>
      <c r="D351" s="148" t="s">
        <v>194</v>
      </c>
      <c r="F351" s="150" t="s">
        <v>934</v>
      </c>
      <c r="H351" s="151">
        <v>139.7</v>
      </c>
      <c r="I351" s="152"/>
      <c r="L351" s="147"/>
      <c r="M351" s="153"/>
      <c r="T351" s="154"/>
      <c r="AT351" s="149" t="s">
        <v>194</v>
      </c>
      <c r="AU351" s="149" t="s">
        <v>79</v>
      </c>
      <c r="AV351" s="12" t="s">
        <v>79</v>
      </c>
      <c r="AW351" s="12" t="s">
        <v>4</v>
      </c>
      <c r="AX351" s="12" t="s">
        <v>77</v>
      </c>
      <c r="AY351" s="149" t="s">
        <v>182</v>
      </c>
    </row>
    <row r="352" spans="2:65" s="1" customFormat="1" ht="44.25" customHeight="1">
      <c r="B352" s="31"/>
      <c r="C352" s="130" t="s">
        <v>935</v>
      </c>
      <c r="D352" s="130" t="s">
        <v>185</v>
      </c>
      <c r="E352" s="131" t="s">
        <v>936</v>
      </c>
      <c r="F352" s="132" t="s">
        <v>937</v>
      </c>
      <c r="G352" s="133" t="s">
        <v>202</v>
      </c>
      <c r="H352" s="134">
        <v>2.449</v>
      </c>
      <c r="I352" s="135"/>
      <c r="J352" s="136">
        <f>ROUND(I352*H352,2)</f>
        <v>0</v>
      </c>
      <c r="K352" s="132" t="s">
        <v>189</v>
      </c>
      <c r="L352" s="31"/>
      <c r="M352" s="137" t="s">
        <v>19</v>
      </c>
      <c r="N352" s="138" t="s">
        <v>41</v>
      </c>
      <c r="P352" s="139">
        <f>O352*H352</f>
        <v>0</v>
      </c>
      <c r="Q352" s="139">
        <v>0</v>
      </c>
      <c r="R352" s="139">
        <f>Q352*H352</f>
        <v>0</v>
      </c>
      <c r="S352" s="139">
        <v>0</v>
      </c>
      <c r="T352" s="140">
        <f>S352*H352</f>
        <v>0</v>
      </c>
      <c r="AR352" s="141" t="s">
        <v>336</v>
      </c>
      <c r="AT352" s="141" t="s">
        <v>185</v>
      </c>
      <c r="AU352" s="141" t="s">
        <v>79</v>
      </c>
      <c r="AY352" s="16" t="s">
        <v>182</v>
      </c>
      <c r="BE352" s="142">
        <f>IF(N352="základní",J352,0)</f>
        <v>0</v>
      </c>
      <c r="BF352" s="142">
        <f>IF(N352="snížená",J352,0)</f>
        <v>0</v>
      </c>
      <c r="BG352" s="142">
        <f>IF(N352="zákl. přenesená",J352,0)</f>
        <v>0</v>
      </c>
      <c r="BH352" s="142">
        <f>IF(N352="sníž. přenesená",J352,0)</f>
        <v>0</v>
      </c>
      <c r="BI352" s="142">
        <f>IF(N352="nulová",J352,0)</f>
        <v>0</v>
      </c>
      <c r="BJ352" s="16" t="s">
        <v>77</v>
      </c>
      <c r="BK352" s="142">
        <f>ROUND(I352*H352,2)</f>
        <v>0</v>
      </c>
      <c r="BL352" s="16" t="s">
        <v>336</v>
      </c>
      <c r="BM352" s="141" t="s">
        <v>938</v>
      </c>
    </row>
    <row r="353" spans="2:47" s="1" customFormat="1" ht="11.25">
      <c r="B353" s="31"/>
      <c r="D353" s="143" t="s">
        <v>192</v>
      </c>
      <c r="F353" s="144" t="s">
        <v>939</v>
      </c>
      <c r="I353" s="145"/>
      <c r="L353" s="31"/>
      <c r="M353" s="146"/>
      <c r="T353" s="52"/>
      <c r="AT353" s="16" t="s">
        <v>192</v>
      </c>
      <c r="AU353" s="16" t="s">
        <v>79</v>
      </c>
    </row>
    <row r="354" spans="2:63" s="11" customFormat="1" ht="22.9" customHeight="1">
      <c r="B354" s="118"/>
      <c r="D354" s="119" t="s">
        <v>69</v>
      </c>
      <c r="E354" s="128" t="s">
        <v>940</v>
      </c>
      <c r="F354" s="128" t="s">
        <v>941</v>
      </c>
      <c r="I354" s="121"/>
      <c r="J354" s="129">
        <f>BK354</f>
        <v>0</v>
      </c>
      <c r="L354" s="118"/>
      <c r="M354" s="123"/>
      <c r="P354" s="124">
        <f>SUM(P355:P360)</f>
        <v>0</v>
      </c>
      <c r="R354" s="124">
        <f>SUM(R355:R360)</f>
        <v>0.24472</v>
      </c>
      <c r="T354" s="125">
        <f>SUM(T355:T360)</f>
        <v>0</v>
      </c>
      <c r="AR354" s="119" t="s">
        <v>79</v>
      </c>
      <c r="AT354" s="126" t="s">
        <v>69</v>
      </c>
      <c r="AU354" s="126" t="s">
        <v>77</v>
      </c>
      <c r="AY354" s="119" t="s">
        <v>182</v>
      </c>
      <c r="BK354" s="127">
        <f>SUM(BK355:BK360)</f>
        <v>0</v>
      </c>
    </row>
    <row r="355" spans="2:65" s="1" customFormat="1" ht="24.2" customHeight="1">
      <c r="B355" s="31"/>
      <c r="C355" s="130" t="s">
        <v>942</v>
      </c>
      <c r="D355" s="130" t="s">
        <v>185</v>
      </c>
      <c r="E355" s="131" t="s">
        <v>943</v>
      </c>
      <c r="F355" s="132" t="s">
        <v>944</v>
      </c>
      <c r="G355" s="133" t="s">
        <v>207</v>
      </c>
      <c r="H355" s="134">
        <v>532</v>
      </c>
      <c r="I355" s="135"/>
      <c r="J355" s="136">
        <f>ROUND(I355*H355,2)</f>
        <v>0</v>
      </c>
      <c r="K355" s="132" t="s">
        <v>189</v>
      </c>
      <c r="L355" s="31"/>
      <c r="M355" s="137" t="s">
        <v>19</v>
      </c>
      <c r="N355" s="138" t="s">
        <v>41</v>
      </c>
      <c r="P355" s="139">
        <f>O355*H355</f>
        <v>0</v>
      </c>
      <c r="Q355" s="139">
        <v>0</v>
      </c>
      <c r="R355" s="139">
        <f>Q355*H355</f>
        <v>0</v>
      </c>
      <c r="S355" s="139">
        <v>0</v>
      </c>
      <c r="T355" s="140">
        <f>S355*H355</f>
        <v>0</v>
      </c>
      <c r="AR355" s="141" t="s">
        <v>336</v>
      </c>
      <c r="AT355" s="141" t="s">
        <v>185</v>
      </c>
      <c r="AU355" s="141" t="s">
        <v>79</v>
      </c>
      <c r="AY355" s="16" t="s">
        <v>182</v>
      </c>
      <c r="BE355" s="142">
        <f>IF(N355="základní",J355,0)</f>
        <v>0</v>
      </c>
      <c r="BF355" s="142">
        <f>IF(N355="snížená",J355,0)</f>
        <v>0</v>
      </c>
      <c r="BG355" s="142">
        <f>IF(N355="zákl. přenesená",J355,0)</f>
        <v>0</v>
      </c>
      <c r="BH355" s="142">
        <f>IF(N355="sníž. přenesená",J355,0)</f>
        <v>0</v>
      </c>
      <c r="BI355" s="142">
        <f>IF(N355="nulová",J355,0)</f>
        <v>0</v>
      </c>
      <c r="BJ355" s="16" t="s">
        <v>77</v>
      </c>
      <c r="BK355" s="142">
        <f>ROUND(I355*H355,2)</f>
        <v>0</v>
      </c>
      <c r="BL355" s="16" t="s">
        <v>336</v>
      </c>
      <c r="BM355" s="141" t="s">
        <v>945</v>
      </c>
    </row>
    <row r="356" spans="2:47" s="1" customFormat="1" ht="11.25">
      <c r="B356" s="31"/>
      <c r="D356" s="143" t="s">
        <v>192</v>
      </c>
      <c r="F356" s="144" t="s">
        <v>946</v>
      </c>
      <c r="I356" s="145"/>
      <c r="L356" s="31"/>
      <c r="M356" s="146"/>
      <c r="T356" s="52"/>
      <c r="AT356" s="16" t="s">
        <v>192</v>
      </c>
      <c r="AU356" s="16" t="s">
        <v>79</v>
      </c>
    </row>
    <row r="357" spans="2:65" s="1" customFormat="1" ht="33" customHeight="1">
      <c r="B357" s="31"/>
      <c r="C357" s="130" t="s">
        <v>947</v>
      </c>
      <c r="D357" s="130" t="s">
        <v>185</v>
      </c>
      <c r="E357" s="131" t="s">
        <v>948</v>
      </c>
      <c r="F357" s="132" t="s">
        <v>949</v>
      </c>
      <c r="G357" s="133" t="s">
        <v>207</v>
      </c>
      <c r="H357" s="134">
        <v>532</v>
      </c>
      <c r="I357" s="135"/>
      <c r="J357" s="136">
        <f>ROUND(I357*H357,2)</f>
        <v>0</v>
      </c>
      <c r="K357" s="132" t="s">
        <v>189</v>
      </c>
      <c r="L357" s="31"/>
      <c r="M357" s="137" t="s">
        <v>19</v>
      </c>
      <c r="N357" s="138" t="s">
        <v>41</v>
      </c>
      <c r="P357" s="139">
        <f>O357*H357</f>
        <v>0</v>
      </c>
      <c r="Q357" s="139">
        <v>0.0002</v>
      </c>
      <c r="R357" s="139">
        <f>Q357*H357</f>
        <v>0.10640000000000001</v>
      </c>
      <c r="S357" s="139">
        <v>0</v>
      </c>
      <c r="T357" s="140">
        <f>S357*H357</f>
        <v>0</v>
      </c>
      <c r="AR357" s="141" t="s">
        <v>336</v>
      </c>
      <c r="AT357" s="141" t="s">
        <v>185</v>
      </c>
      <c r="AU357" s="141" t="s">
        <v>79</v>
      </c>
      <c r="AY357" s="16" t="s">
        <v>182</v>
      </c>
      <c r="BE357" s="142">
        <f>IF(N357="základní",J357,0)</f>
        <v>0</v>
      </c>
      <c r="BF357" s="142">
        <f>IF(N357="snížená",J357,0)</f>
        <v>0</v>
      </c>
      <c r="BG357" s="142">
        <f>IF(N357="zákl. přenesená",J357,0)</f>
        <v>0</v>
      </c>
      <c r="BH357" s="142">
        <f>IF(N357="sníž. přenesená",J357,0)</f>
        <v>0</v>
      </c>
      <c r="BI357" s="142">
        <f>IF(N357="nulová",J357,0)</f>
        <v>0</v>
      </c>
      <c r="BJ357" s="16" t="s">
        <v>77</v>
      </c>
      <c r="BK357" s="142">
        <f>ROUND(I357*H357,2)</f>
        <v>0</v>
      </c>
      <c r="BL357" s="16" t="s">
        <v>336</v>
      </c>
      <c r="BM357" s="141" t="s">
        <v>950</v>
      </c>
    </row>
    <row r="358" spans="2:47" s="1" customFormat="1" ht="11.25">
      <c r="B358" s="31"/>
      <c r="D358" s="143" t="s">
        <v>192</v>
      </c>
      <c r="F358" s="144" t="s">
        <v>951</v>
      </c>
      <c r="I358" s="145"/>
      <c r="L358" s="31"/>
      <c r="M358" s="146"/>
      <c r="T358" s="52"/>
      <c r="AT358" s="16" t="s">
        <v>192</v>
      </c>
      <c r="AU358" s="16" t="s">
        <v>79</v>
      </c>
    </row>
    <row r="359" spans="2:65" s="1" customFormat="1" ht="37.9" customHeight="1">
      <c r="B359" s="31"/>
      <c r="C359" s="130" t="s">
        <v>952</v>
      </c>
      <c r="D359" s="130" t="s">
        <v>185</v>
      </c>
      <c r="E359" s="131" t="s">
        <v>953</v>
      </c>
      <c r="F359" s="132" t="s">
        <v>954</v>
      </c>
      <c r="G359" s="133" t="s">
        <v>207</v>
      </c>
      <c r="H359" s="134">
        <v>532</v>
      </c>
      <c r="I359" s="135"/>
      <c r="J359" s="136">
        <f>ROUND(I359*H359,2)</f>
        <v>0</v>
      </c>
      <c r="K359" s="132" t="s">
        <v>189</v>
      </c>
      <c r="L359" s="31"/>
      <c r="M359" s="137" t="s">
        <v>19</v>
      </c>
      <c r="N359" s="138" t="s">
        <v>41</v>
      </c>
      <c r="P359" s="139">
        <f>O359*H359</f>
        <v>0</v>
      </c>
      <c r="Q359" s="139">
        <v>0.00026</v>
      </c>
      <c r="R359" s="139">
        <f>Q359*H359</f>
        <v>0.13832</v>
      </c>
      <c r="S359" s="139">
        <v>0</v>
      </c>
      <c r="T359" s="140">
        <f>S359*H359</f>
        <v>0</v>
      </c>
      <c r="AR359" s="141" t="s">
        <v>336</v>
      </c>
      <c r="AT359" s="141" t="s">
        <v>185</v>
      </c>
      <c r="AU359" s="141" t="s">
        <v>79</v>
      </c>
      <c r="AY359" s="16" t="s">
        <v>182</v>
      </c>
      <c r="BE359" s="142">
        <f>IF(N359="základní",J359,0)</f>
        <v>0</v>
      </c>
      <c r="BF359" s="142">
        <f>IF(N359="snížená",J359,0)</f>
        <v>0</v>
      </c>
      <c r="BG359" s="142">
        <f>IF(N359="zákl. přenesená",J359,0)</f>
        <v>0</v>
      </c>
      <c r="BH359" s="142">
        <f>IF(N359="sníž. přenesená",J359,0)</f>
        <v>0</v>
      </c>
      <c r="BI359" s="142">
        <f>IF(N359="nulová",J359,0)</f>
        <v>0</v>
      </c>
      <c r="BJ359" s="16" t="s">
        <v>77</v>
      </c>
      <c r="BK359" s="142">
        <f>ROUND(I359*H359,2)</f>
        <v>0</v>
      </c>
      <c r="BL359" s="16" t="s">
        <v>336</v>
      </c>
      <c r="BM359" s="141" t="s">
        <v>955</v>
      </c>
    </row>
    <row r="360" spans="2:47" s="1" customFormat="1" ht="11.25">
      <c r="B360" s="31"/>
      <c r="D360" s="143" t="s">
        <v>192</v>
      </c>
      <c r="F360" s="144" t="s">
        <v>956</v>
      </c>
      <c r="I360" s="145"/>
      <c r="L360" s="31"/>
      <c r="M360" s="162"/>
      <c r="N360" s="163"/>
      <c r="O360" s="163"/>
      <c r="P360" s="163"/>
      <c r="Q360" s="163"/>
      <c r="R360" s="163"/>
      <c r="S360" s="163"/>
      <c r="T360" s="164"/>
      <c r="AT360" s="16" t="s">
        <v>192</v>
      </c>
      <c r="AU360" s="16" t="s">
        <v>79</v>
      </c>
    </row>
    <row r="361" spans="2:12" s="1" customFormat="1" ht="6.95" customHeight="1">
      <c r="B361" s="40"/>
      <c r="C361" s="41"/>
      <c r="D361" s="41"/>
      <c r="E361" s="41"/>
      <c r="F361" s="41"/>
      <c r="G361" s="41"/>
      <c r="H361" s="41"/>
      <c r="I361" s="41"/>
      <c r="J361" s="41"/>
      <c r="K361" s="41"/>
      <c r="L361" s="31"/>
    </row>
  </sheetData>
  <sheetProtection algorithmName="SHA-512" hashValue="ggUbmlZRlbJi5oB/WioAAVM9Cpbvn2FJz4XCCe4xqf94tD9setqfnYKhgUFf70Uho/tm6YfDDMXnyqll6RpOuA==" saltValue="pEc7hwsSumFCdOFmsUbKXcPJo4pWGuhUWTlw6v/lvCrp330LFOsc93Ht2lYb4sAwHu1gIQ6qIt3gtz89jsgaUA==" spinCount="100000" sheet="1" objects="1" scenarios="1" formatColumns="0" formatRows="0" autoFilter="0"/>
  <autoFilter ref="C96:K360"/>
  <mergeCells count="9">
    <mergeCell ref="E50:H50"/>
    <mergeCell ref="E87:H87"/>
    <mergeCell ref="E89:H89"/>
    <mergeCell ref="L2:V2"/>
    <mergeCell ref="E7:H7"/>
    <mergeCell ref="E9:H9"/>
    <mergeCell ref="E18:H18"/>
    <mergeCell ref="E27:H27"/>
    <mergeCell ref="E48:H48"/>
  </mergeCells>
  <hyperlinks>
    <hyperlink ref="F101" r:id="rId1" display="https://podminky.urs.cz/item/CS_URS_2022_01/271532211"/>
    <hyperlink ref="F104" r:id="rId2" display="https://podminky.urs.cz/item/CS_URS_2022_01/273313611"/>
    <hyperlink ref="F106" r:id="rId3" display="https://podminky.urs.cz/item/CS_URS_2022_01/273321611"/>
    <hyperlink ref="F116" r:id="rId4" display="https://podminky.urs.cz/item/CS_URS_2022_01/273362021"/>
    <hyperlink ref="F118" r:id="rId5" display="https://podminky.urs.cz/item/CS_URS_2022_01/274321611"/>
    <hyperlink ref="F132" r:id="rId6" display="https://podminky.urs.cz/item/CS_URS_2022_01/274351121"/>
    <hyperlink ref="F138" r:id="rId7" display="https://podminky.urs.cz/item/CS_URS_2022_01/274351122"/>
    <hyperlink ref="F142" r:id="rId8" display="https://podminky.urs.cz/item/CS_URS_2022_01/317121101"/>
    <hyperlink ref="F146" r:id="rId9" display="https://podminky.urs.cz/item/CS_URS_2022_01/317142422"/>
    <hyperlink ref="F148" r:id="rId10" display="https://podminky.urs.cz/item/CS_URS_2022_01/317142442"/>
    <hyperlink ref="F150" r:id="rId11" display="https://podminky.urs.cz/item/CS_URS_2022_01/317941123"/>
    <hyperlink ref="F153" r:id="rId12" display="https://podminky.urs.cz/item/CS_URS_2022_01/338171111"/>
    <hyperlink ref="F156" r:id="rId13" display="https://podminky.urs.cz/item/CS_URS_2022_01/342272225"/>
    <hyperlink ref="F158" r:id="rId14" display="https://podminky.urs.cz/item/CS_URS_2022_01/342272245"/>
    <hyperlink ref="F160" r:id="rId15" display="https://podminky.urs.cz/item/CS_URS_2022_01/346272236"/>
    <hyperlink ref="F163" r:id="rId16" display="https://podminky.urs.cz/item/CS_URS_2022_01/346272256"/>
    <hyperlink ref="F166" r:id="rId17" display="https://podminky.urs.cz/item/CS_URS_2022_01/348101220"/>
    <hyperlink ref="F169" r:id="rId18" display="https://podminky.urs.cz/item/CS_URS_2022_01/348401120"/>
    <hyperlink ref="F173" r:id="rId19" display="https://podminky.urs.cz/item/CS_URS_2022_01/417321616"/>
    <hyperlink ref="F175" r:id="rId20" display="https://podminky.urs.cz/item/CS_URS_2022_01/417351115"/>
    <hyperlink ref="F177" r:id="rId21" display="https://podminky.urs.cz/item/CS_URS_2022_01/417351116"/>
    <hyperlink ref="F179" r:id="rId22" display="https://podminky.urs.cz/item/CS_URS_2022_01/417361821"/>
    <hyperlink ref="F182" r:id="rId23" display="https://podminky.urs.cz/item/CS_URS_2022_01/612131321"/>
    <hyperlink ref="F184" r:id="rId24" display="https://podminky.urs.cz/item/CS_URS_2022_01/612142001"/>
    <hyperlink ref="F186" r:id="rId25" display="https://podminky.urs.cz/item/CS_URS_2022_01/612321341"/>
    <hyperlink ref="F189" r:id="rId26" display="https://podminky.urs.cz/item/CS_URS_2022_01/632481215"/>
    <hyperlink ref="F191" r:id="rId27" display="https://podminky.urs.cz/item/CS_URS_2022_01/642942111"/>
    <hyperlink ref="F197" r:id="rId28" display="https://podminky.urs.cz/item/CS_URS_2022_01/642945111"/>
    <hyperlink ref="F200" r:id="rId29" display="https://podminky.urs.cz/item/CS_URS_2022_01/642945112"/>
    <hyperlink ref="F209" r:id="rId30" display="https://podminky.urs.cz/item/CS_URS_2022_01/961055111"/>
    <hyperlink ref="F212" r:id="rId31" display="https://podminky.urs.cz/item/CS_URS_2022_01/962031132"/>
    <hyperlink ref="F214" r:id="rId32" display="https://podminky.urs.cz/item/CS_URS_2022_01/962031133"/>
    <hyperlink ref="F216" r:id="rId33" display="https://podminky.urs.cz/item/CS_URS_2022_01/963051110"/>
    <hyperlink ref="F218" r:id="rId34" display="https://podminky.urs.cz/item/CS_URS_2022_01/965042141"/>
    <hyperlink ref="F221" r:id="rId35" display="https://podminky.urs.cz/item/CS_URS_2022_01/965045113"/>
    <hyperlink ref="F224" r:id="rId36" display="https://podminky.urs.cz/item/CS_URS_2022_01/965082941"/>
    <hyperlink ref="F229" r:id="rId37" display="https://podminky.urs.cz/item/CS_URS_2022_01/968072455"/>
    <hyperlink ref="F231" r:id="rId38" display="https://podminky.urs.cz/item/CS_URS_2022_01/968072456"/>
    <hyperlink ref="F233" r:id="rId39" display="https://podminky.urs.cz/item/CS_URS_2022_01/977312114"/>
    <hyperlink ref="F235" r:id="rId40" display="https://podminky.urs.cz/item/CS_URS_2022_01/978013191"/>
    <hyperlink ref="F237" r:id="rId41" display="https://podminky.urs.cz/item/CS_URS_2022_01/985331113"/>
    <hyperlink ref="F245" r:id="rId42" display="https://podminky.urs.cz/item/CS_URS_2022_01/997013111"/>
    <hyperlink ref="F247" r:id="rId43" display="https://podminky.urs.cz/item/CS_URS_2022_01/997013501"/>
    <hyperlink ref="F249" r:id="rId44" display="https://podminky.urs.cz/item/CS_URS_2022_01/997013509"/>
    <hyperlink ref="F252" r:id="rId45" display="https://podminky.urs.cz/item/CS_URS_2022_01/997013601"/>
    <hyperlink ref="F254" r:id="rId46" display="https://podminky.urs.cz/item/CS_URS_2022_01/997013602"/>
    <hyperlink ref="F256" r:id="rId47" display="https://podminky.urs.cz/item/CS_URS_2022_01/997013603"/>
    <hyperlink ref="F258" r:id="rId48" display="https://podminky.urs.cz/item/CS_URS_2022_01/997013631"/>
    <hyperlink ref="F260" r:id="rId49" display="https://podminky.urs.cz/item/CS_URS_2022_01/997013655"/>
    <hyperlink ref="F263" r:id="rId50" display="https://podminky.urs.cz/item/CS_URS_2022_01/998021021"/>
    <hyperlink ref="F267" r:id="rId51" display="https://podminky.urs.cz/item/CS_URS_2022_01/711131811"/>
    <hyperlink ref="F269" r:id="rId52" display="https://podminky.urs.cz/item/CS_URS_2022_01/711193121"/>
    <hyperlink ref="F273" r:id="rId53" display="https://podminky.urs.cz/item/CS_URS_2022_01/711199101"/>
    <hyperlink ref="F277" r:id="rId54" display="https://podminky.urs.cz/item/CS_URS_2022_01/998711101"/>
    <hyperlink ref="F282" r:id="rId55" display="https://podminky.urs.cz/item/CS_URS_2022_01/763135101"/>
    <hyperlink ref="F289" r:id="rId56" display="https://podminky.urs.cz/item/CS_URS_2022_01/998763301"/>
    <hyperlink ref="F292" r:id="rId57" display="https://podminky.urs.cz/item/CS_URS_2022_01/766622125"/>
    <hyperlink ref="F296" r:id="rId58" display="https://podminky.urs.cz/item/CS_URS_2022_01/766660001"/>
    <hyperlink ref="F301" r:id="rId59" display="https://podminky.urs.cz/item/CS_URS_2022_01/766660011"/>
    <hyperlink ref="F305" r:id="rId60" display="https://podminky.urs.cz/item/CS_URS_2022_01/766660022"/>
    <hyperlink ref="F308" r:id="rId61" display="https://podminky.urs.cz/item/CS_URS_2022_01/766660031"/>
    <hyperlink ref="F311" r:id="rId62" display="https://podminky.urs.cz/item/CS_URS_2022_01/766694111"/>
    <hyperlink ref="F315" r:id="rId63" display="https://podminky.urs.cz/item/CS_URS_2022_01/766694112"/>
    <hyperlink ref="F320" r:id="rId64" display="https://podminky.urs.cz/item/CS_URS_2022_01/766694113"/>
    <hyperlink ref="F324" r:id="rId65" display="https://podminky.urs.cz/item/CS_URS_2022_01/998766101"/>
    <hyperlink ref="F327" r:id="rId66" display="https://podminky.urs.cz/item/CS_URS_2022_01/767640111"/>
    <hyperlink ref="F331" r:id="rId67" display="https://podminky.urs.cz/item/CS_URS_2022_01/998767101"/>
    <hyperlink ref="F334" r:id="rId68" display="https://podminky.urs.cz/item/CS_URS_2022_01/771571810"/>
    <hyperlink ref="F338" r:id="rId69" display="https://podminky.urs.cz/item/CS_URS_2022_01/776201813"/>
    <hyperlink ref="F344" r:id="rId70" display="https://podminky.urs.cz/item/CS_URS_2022_01/781121011"/>
    <hyperlink ref="F346" r:id="rId71" display="https://podminky.urs.cz/item/CS_URS_2022_01/781471810"/>
    <hyperlink ref="F348" r:id="rId72" display="https://podminky.urs.cz/item/CS_URS_2022_01/781474112"/>
    <hyperlink ref="F353" r:id="rId73" display="https://podminky.urs.cz/item/CS_URS_2022_01/998781101"/>
    <hyperlink ref="F356" r:id="rId74" display="https://podminky.urs.cz/item/CS_URS_2022_01/784111001"/>
    <hyperlink ref="F358" r:id="rId75" display="https://podminky.urs.cz/item/CS_URS_2022_01/784181121"/>
    <hyperlink ref="F360" r:id="rId76" display="https://podminky.urs.cz/item/CS_URS_2022_01/784211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78"/>
  <headerFooter>
    <oddFooter>&amp;CStrana &amp;P z &amp;N</oddFooter>
  </headerFooter>
  <drawing r:id="rId7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2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6" t="s">
        <v>94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79</v>
      </c>
    </row>
    <row r="4" spans="2:46" ht="24.95" customHeight="1">
      <c r="B4" s="19"/>
      <c r="D4" s="20" t="s">
        <v>151</v>
      </c>
      <c r="L4" s="19"/>
      <c r="M4" s="89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316" t="str">
        <f>'Rekapitulace stavby'!K6</f>
        <v>Rekonstrukce školní jídelny v budově č.p. 190</v>
      </c>
      <c r="F7" s="317"/>
      <c r="G7" s="317"/>
      <c r="H7" s="317"/>
      <c r="L7" s="19"/>
    </row>
    <row r="8" spans="2:12" ht="12" customHeight="1">
      <c r="B8" s="19"/>
      <c r="D8" s="26" t="s">
        <v>152</v>
      </c>
      <c r="L8" s="19"/>
    </row>
    <row r="9" spans="2:12" s="1" customFormat="1" ht="16.5" customHeight="1">
      <c r="B9" s="31"/>
      <c r="E9" s="316" t="s">
        <v>439</v>
      </c>
      <c r="F9" s="318"/>
      <c r="G9" s="318"/>
      <c r="H9" s="318"/>
      <c r="L9" s="31"/>
    </row>
    <row r="10" spans="2:12" s="1" customFormat="1" ht="12" customHeight="1">
      <c r="B10" s="31"/>
      <c r="D10" s="26" t="s">
        <v>154</v>
      </c>
      <c r="L10" s="31"/>
    </row>
    <row r="11" spans="2:12" s="1" customFormat="1" ht="16.5" customHeight="1">
      <c r="B11" s="31"/>
      <c r="E11" s="282" t="s">
        <v>957</v>
      </c>
      <c r="F11" s="318"/>
      <c r="G11" s="318"/>
      <c r="H11" s="318"/>
      <c r="L11" s="31"/>
    </row>
    <row r="12" spans="2:12" s="1" customFormat="1" ht="11.25">
      <c r="B12" s="31"/>
      <c r="L12" s="31"/>
    </row>
    <row r="13" spans="2:12" s="1" customFormat="1" ht="12" customHeight="1">
      <c r="B13" s="31"/>
      <c r="D13" s="26" t="s">
        <v>18</v>
      </c>
      <c r="F13" s="24" t="s">
        <v>19</v>
      </c>
      <c r="I13" s="26" t="s">
        <v>20</v>
      </c>
      <c r="J13" s="24" t="s">
        <v>19</v>
      </c>
      <c r="L13" s="31"/>
    </row>
    <row r="14" spans="2:12" s="1" customFormat="1" ht="12" customHeight="1">
      <c r="B14" s="31"/>
      <c r="D14" s="26" t="s">
        <v>21</v>
      </c>
      <c r="F14" s="24" t="s">
        <v>22</v>
      </c>
      <c r="I14" s="26" t="s">
        <v>23</v>
      </c>
      <c r="J14" s="48" t="str">
        <f>'Rekapitulace stavby'!AN8</f>
        <v>28. 3. 2022</v>
      </c>
      <c r="L14" s="31"/>
    </row>
    <row r="15" spans="2:12" s="1" customFormat="1" ht="10.9" customHeight="1">
      <c r="B15" s="31"/>
      <c r="L15" s="31"/>
    </row>
    <row r="16" spans="2:12" s="1" customFormat="1" ht="12" customHeight="1">
      <c r="B16" s="31"/>
      <c r="D16" s="26" t="s">
        <v>25</v>
      </c>
      <c r="I16" s="26" t="s">
        <v>26</v>
      </c>
      <c r="J16" s="24" t="s">
        <v>19</v>
      </c>
      <c r="L16" s="31"/>
    </row>
    <row r="17" spans="2:12" s="1" customFormat="1" ht="18" customHeight="1">
      <c r="B17" s="31"/>
      <c r="E17" s="24" t="s">
        <v>156</v>
      </c>
      <c r="I17" s="26" t="s">
        <v>27</v>
      </c>
      <c r="J17" s="24" t="s">
        <v>19</v>
      </c>
      <c r="L17" s="31"/>
    </row>
    <row r="18" spans="2:12" s="1" customFormat="1" ht="6.95" customHeight="1">
      <c r="B18" s="31"/>
      <c r="L18" s="31"/>
    </row>
    <row r="19" spans="2:12" s="1" customFormat="1" ht="12" customHeight="1">
      <c r="B19" s="31"/>
      <c r="D19" s="26" t="s">
        <v>28</v>
      </c>
      <c r="I19" s="26" t="s">
        <v>26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319" t="str">
        <f>'Rekapitulace stavby'!E14</f>
        <v>Vyplň údaj</v>
      </c>
      <c r="F20" s="300"/>
      <c r="G20" s="300"/>
      <c r="H20" s="300"/>
      <c r="I20" s="26" t="s">
        <v>27</v>
      </c>
      <c r="J20" s="27" t="str">
        <f>'Rekapitulace stavby'!AN14</f>
        <v>Vyplň údaj</v>
      </c>
      <c r="L20" s="31"/>
    </row>
    <row r="21" spans="2:12" s="1" customFormat="1" ht="6.95" customHeight="1">
      <c r="B21" s="31"/>
      <c r="L21" s="31"/>
    </row>
    <row r="22" spans="2:12" s="1" customFormat="1" ht="12" customHeight="1">
      <c r="B22" s="31"/>
      <c r="D22" s="26" t="s">
        <v>30</v>
      </c>
      <c r="I22" s="26" t="s">
        <v>26</v>
      </c>
      <c r="J22" s="24" t="s">
        <v>157</v>
      </c>
      <c r="L22" s="31"/>
    </row>
    <row r="23" spans="2:12" s="1" customFormat="1" ht="18" customHeight="1">
      <c r="B23" s="31"/>
      <c r="E23" s="24" t="s">
        <v>33</v>
      </c>
      <c r="I23" s="26" t="s">
        <v>27</v>
      </c>
      <c r="J23" s="24" t="s">
        <v>158</v>
      </c>
      <c r="L23" s="31"/>
    </row>
    <row r="24" spans="2:12" s="1" customFormat="1" ht="6.95" customHeight="1">
      <c r="B24" s="31"/>
      <c r="L24" s="31"/>
    </row>
    <row r="25" spans="2:12" s="1" customFormat="1" ht="12" customHeight="1">
      <c r="B25" s="31"/>
      <c r="D25" s="26" t="s">
        <v>32</v>
      </c>
      <c r="I25" s="26" t="s">
        <v>26</v>
      </c>
      <c r="J25" s="24" t="s">
        <v>19</v>
      </c>
      <c r="L25" s="31"/>
    </row>
    <row r="26" spans="2:12" s="1" customFormat="1" ht="18" customHeight="1">
      <c r="B26" s="31"/>
      <c r="E26" s="24" t="s">
        <v>159</v>
      </c>
      <c r="I26" s="26" t="s">
        <v>27</v>
      </c>
      <c r="J26" s="24" t="s">
        <v>19</v>
      </c>
      <c r="L26" s="31"/>
    </row>
    <row r="27" spans="2:12" s="1" customFormat="1" ht="6.95" customHeight="1">
      <c r="B27" s="31"/>
      <c r="L27" s="31"/>
    </row>
    <row r="28" spans="2:12" s="1" customFormat="1" ht="12" customHeight="1">
      <c r="B28" s="31"/>
      <c r="D28" s="26" t="s">
        <v>34</v>
      </c>
      <c r="L28" s="31"/>
    </row>
    <row r="29" spans="2:12" s="7" customFormat="1" ht="16.5" customHeight="1">
      <c r="B29" s="90"/>
      <c r="E29" s="305" t="s">
        <v>19</v>
      </c>
      <c r="F29" s="305"/>
      <c r="G29" s="305"/>
      <c r="H29" s="305"/>
      <c r="L29" s="90"/>
    </row>
    <row r="30" spans="2:12" s="1" customFormat="1" ht="6.95" customHeight="1">
      <c r="B30" s="31"/>
      <c r="L30" s="31"/>
    </row>
    <row r="31" spans="2:12" s="1" customFormat="1" ht="6.95" customHeight="1">
      <c r="B31" s="31"/>
      <c r="D31" s="49"/>
      <c r="E31" s="49"/>
      <c r="F31" s="49"/>
      <c r="G31" s="49"/>
      <c r="H31" s="49"/>
      <c r="I31" s="49"/>
      <c r="J31" s="49"/>
      <c r="K31" s="49"/>
      <c r="L31" s="31"/>
    </row>
    <row r="32" spans="2:12" s="1" customFormat="1" ht="25.35" customHeight="1">
      <c r="B32" s="31"/>
      <c r="D32" s="91" t="s">
        <v>36</v>
      </c>
      <c r="J32" s="62">
        <f>ROUND(J89,2)</f>
        <v>0</v>
      </c>
      <c r="L32" s="31"/>
    </row>
    <row r="33" spans="2:12" s="1" customFormat="1" ht="6.95" customHeight="1">
      <c r="B33" s="31"/>
      <c r="D33" s="49"/>
      <c r="E33" s="49"/>
      <c r="F33" s="49"/>
      <c r="G33" s="49"/>
      <c r="H33" s="49"/>
      <c r="I33" s="49"/>
      <c r="J33" s="49"/>
      <c r="K33" s="49"/>
      <c r="L33" s="31"/>
    </row>
    <row r="34" spans="2:12" s="1" customFormat="1" ht="14.45" customHeight="1">
      <c r="B34" s="31"/>
      <c r="F34" s="34" t="s">
        <v>38</v>
      </c>
      <c r="I34" s="34" t="s">
        <v>37</v>
      </c>
      <c r="J34" s="34" t="s">
        <v>39</v>
      </c>
      <c r="L34" s="31"/>
    </row>
    <row r="35" spans="2:12" s="1" customFormat="1" ht="14.45" customHeight="1">
      <c r="B35" s="31"/>
      <c r="D35" s="51" t="s">
        <v>40</v>
      </c>
      <c r="E35" s="26" t="s">
        <v>41</v>
      </c>
      <c r="F35" s="82">
        <f>ROUND((SUM(BE89:BE120)),2)</f>
        <v>0</v>
      </c>
      <c r="I35" s="92">
        <v>0.21</v>
      </c>
      <c r="J35" s="82">
        <f>ROUND(((SUM(BE89:BE120))*I35),2)</f>
        <v>0</v>
      </c>
      <c r="L35" s="31"/>
    </row>
    <row r="36" spans="2:12" s="1" customFormat="1" ht="14.45" customHeight="1">
      <c r="B36" s="31"/>
      <c r="E36" s="26" t="s">
        <v>42</v>
      </c>
      <c r="F36" s="82">
        <f>ROUND((SUM(BF89:BF120)),2)</f>
        <v>0</v>
      </c>
      <c r="I36" s="92">
        <v>0.15</v>
      </c>
      <c r="J36" s="82">
        <f>ROUND(((SUM(BF89:BF120))*I36),2)</f>
        <v>0</v>
      </c>
      <c r="L36" s="31"/>
    </row>
    <row r="37" spans="2:12" s="1" customFormat="1" ht="14.45" customHeight="1" hidden="1">
      <c r="B37" s="31"/>
      <c r="E37" s="26" t="s">
        <v>43</v>
      </c>
      <c r="F37" s="82">
        <f>ROUND((SUM(BG89:BG120)),2)</f>
        <v>0</v>
      </c>
      <c r="I37" s="92">
        <v>0.21</v>
      </c>
      <c r="J37" s="82">
        <f>0</f>
        <v>0</v>
      </c>
      <c r="L37" s="31"/>
    </row>
    <row r="38" spans="2:12" s="1" customFormat="1" ht="14.45" customHeight="1" hidden="1">
      <c r="B38" s="31"/>
      <c r="E38" s="26" t="s">
        <v>44</v>
      </c>
      <c r="F38" s="82">
        <f>ROUND((SUM(BH89:BH120)),2)</f>
        <v>0</v>
      </c>
      <c r="I38" s="92">
        <v>0.15</v>
      </c>
      <c r="J38" s="82">
        <f>0</f>
        <v>0</v>
      </c>
      <c r="L38" s="31"/>
    </row>
    <row r="39" spans="2:12" s="1" customFormat="1" ht="14.45" customHeight="1" hidden="1">
      <c r="B39" s="31"/>
      <c r="E39" s="26" t="s">
        <v>45</v>
      </c>
      <c r="F39" s="82">
        <f>ROUND((SUM(BI89:BI120)),2)</f>
        <v>0</v>
      </c>
      <c r="I39" s="92">
        <v>0</v>
      </c>
      <c r="J39" s="82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93"/>
      <c r="D41" s="94" t="s">
        <v>46</v>
      </c>
      <c r="E41" s="53"/>
      <c r="F41" s="53"/>
      <c r="G41" s="95" t="s">
        <v>47</v>
      </c>
      <c r="H41" s="96" t="s">
        <v>48</v>
      </c>
      <c r="I41" s="53"/>
      <c r="J41" s="97">
        <f>SUM(J32:J39)</f>
        <v>0</v>
      </c>
      <c r="K41" s="98"/>
      <c r="L41" s="31"/>
    </row>
    <row r="42" spans="2:12" s="1" customFormat="1" ht="14.45" customHeigh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31"/>
    </row>
    <row r="46" spans="2:12" s="1" customFormat="1" ht="6.95" customHeight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31"/>
    </row>
    <row r="47" spans="2:12" s="1" customFormat="1" ht="24.95" customHeight="1">
      <c r="B47" s="31"/>
      <c r="C47" s="20" t="s">
        <v>160</v>
      </c>
      <c r="L47" s="31"/>
    </row>
    <row r="48" spans="2:12" s="1" customFormat="1" ht="6.95" customHeight="1">
      <c r="B48" s="31"/>
      <c r="L48" s="31"/>
    </row>
    <row r="49" spans="2:12" s="1" customFormat="1" ht="12" customHeight="1">
      <c r="B49" s="31"/>
      <c r="C49" s="26" t="s">
        <v>16</v>
      </c>
      <c r="L49" s="31"/>
    </row>
    <row r="50" spans="2:12" s="1" customFormat="1" ht="16.5" customHeight="1">
      <c r="B50" s="31"/>
      <c r="E50" s="316" t="str">
        <f>E7</f>
        <v>Rekonstrukce školní jídelny v budově č.p. 190</v>
      </c>
      <c r="F50" s="317"/>
      <c r="G50" s="317"/>
      <c r="H50" s="317"/>
      <c r="L50" s="31"/>
    </row>
    <row r="51" spans="2:12" ht="12" customHeight="1">
      <c r="B51" s="19"/>
      <c r="C51" s="26" t="s">
        <v>152</v>
      </c>
      <c r="L51" s="19"/>
    </row>
    <row r="52" spans="2:12" s="1" customFormat="1" ht="16.5" customHeight="1">
      <c r="B52" s="31"/>
      <c r="E52" s="316" t="s">
        <v>439</v>
      </c>
      <c r="F52" s="318"/>
      <c r="G52" s="318"/>
      <c r="H52" s="318"/>
      <c r="L52" s="31"/>
    </row>
    <row r="53" spans="2:12" s="1" customFormat="1" ht="12" customHeight="1">
      <c r="B53" s="31"/>
      <c r="C53" s="26" t="s">
        <v>154</v>
      </c>
      <c r="L53" s="31"/>
    </row>
    <row r="54" spans="2:12" s="1" customFormat="1" ht="16.5" customHeight="1">
      <c r="B54" s="31"/>
      <c r="E54" s="282" t="str">
        <f>E11</f>
        <v>a.01 - Základ pod  VZT</v>
      </c>
      <c r="F54" s="318"/>
      <c r="G54" s="318"/>
      <c r="H54" s="318"/>
      <c r="L54" s="31"/>
    </row>
    <row r="55" spans="2:12" s="1" customFormat="1" ht="6.95" customHeight="1">
      <c r="B55" s="31"/>
      <c r="L55" s="31"/>
    </row>
    <row r="56" spans="2:12" s="1" customFormat="1" ht="12" customHeight="1">
      <c r="B56" s="31"/>
      <c r="C56" s="26" t="s">
        <v>21</v>
      </c>
      <c r="F56" s="24" t="str">
        <f>F14</f>
        <v xml:space="preserve"> </v>
      </c>
      <c r="I56" s="26" t="s">
        <v>23</v>
      </c>
      <c r="J56" s="48" t="str">
        <f>IF(J14="","",J14)</f>
        <v>28. 3. 2022</v>
      </c>
      <c r="L56" s="31"/>
    </row>
    <row r="57" spans="2:12" s="1" customFormat="1" ht="6.95" customHeight="1">
      <c r="B57" s="31"/>
      <c r="L57" s="31"/>
    </row>
    <row r="58" spans="2:12" s="1" customFormat="1" ht="25.7" customHeight="1">
      <c r="B58" s="31"/>
      <c r="C58" s="26" t="s">
        <v>25</v>
      </c>
      <c r="F58" s="24" t="str">
        <f>E17</f>
        <v>Město jablunkov</v>
      </c>
      <c r="I58" s="26" t="s">
        <v>30</v>
      </c>
      <c r="J58" s="29" t="str">
        <f>E23</f>
        <v>Třinecká projekce, a. s.</v>
      </c>
      <c r="L58" s="31"/>
    </row>
    <row r="59" spans="2:12" s="1" customFormat="1" ht="15.2" customHeight="1">
      <c r="B59" s="31"/>
      <c r="C59" s="26" t="s">
        <v>28</v>
      </c>
      <c r="F59" s="24" t="str">
        <f>IF(E20="","",E20)</f>
        <v>Vyplň údaj</v>
      </c>
      <c r="I59" s="26" t="s">
        <v>32</v>
      </c>
      <c r="J59" s="29" t="str">
        <f>E26</f>
        <v>Radek Kultán</v>
      </c>
      <c r="L59" s="31"/>
    </row>
    <row r="60" spans="2:12" s="1" customFormat="1" ht="10.35" customHeight="1">
      <c r="B60" s="31"/>
      <c r="L60" s="31"/>
    </row>
    <row r="61" spans="2:12" s="1" customFormat="1" ht="29.25" customHeight="1">
      <c r="B61" s="31"/>
      <c r="C61" s="99" t="s">
        <v>161</v>
      </c>
      <c r="D61" s="93"/>
      <c r="E61" s="93"/>
      <c r="F61" s="93"/>
      <c r="G61" s="93"/>
      <c r="H61" s="93"/>
      <c r="I61" s="93"/>
      <c r="J61" s="100" t="s">
        <v>162</v>
      </c>
      <c r="K61" s="93"/>
      <c r="L61" s="31"/>
    </row>
    <row r="62" spans="2:12" s="1" customFormat="1" ht="10.35" customHeight="1">
      <c r="B62" s="31"/>
      <c r="L62" s="31"/>
    </row>
    <row r="63" spans="2:47" s="1" customFormat="1" ht="22.9" customHeight="1">
      <c r="B63" s="31"/>
      <c r="C63" s="101" t="s">
        <v>68</v>
      </c>
      <c r="J63" s="62">
        <f>J89</f>
        <v>0</v>
      </c>
      <c r="L63" s="31"/>
      <c r="AU63" s="16" t="s">
        <v>163</v>
      </c>
    </row>
    <row r="64" spans="2:12" s="8" customFormat="1" ht="24.95" customHeight="1">
      <c r="B64" s="102"/>
      <c r="D64" s="103" t="s">
        <v>164</v>
      </c>
      <c r="E64" s="104"/>
      <c r="F64" s="104"/>
      <c r="G64" s="104"/>
      <c r="H64" s="104"/>
      <c r="I64" s="104"/>
      <c r="J64" s="105">
        <f>J90</f>
        <v>0</v>
      </c>
      <c r="L64" s="102"/>
    </row>
    <row r="65" spans="2:12" s="9" customFormat="1" ht="19.9" customHeight="1">
      <c r="B65" s="106"/>
      <c r="D65" s="107" t="s">
        <v>958</v>
      </c>
      <c r="E65" s="108"/>
      <c r="F65" s="108"/>
      <c r="G65" s="108"/>
      <c r="H65" s="108"/>
      <c r="I65" s="108"/>
      <c r="J65" s="109">
        <f>J91</f>
        <v>0</v>
      </c>
      <c r="L65" s="106"/>
    </row>
    <row r="66" spans="2:12" s="9" customFormat="1" ht="19.9" customHeight="1">
      <c r="B66" s="106"/>
      <c r="D66" s="107" t="s">
        <v>441</v>
      </c>
      <c r="E66" s="108"/>
      <c r="F66" s="108"/>
      <c r="G66" s="108"/>
      <c r="H66" s="108"/>
      <c r="I66" s="108"/>
      <c r="J66" s="109">
        <f>J103</f>
        <v>0</v>
      </c>
      <c r="L66" s="106"/>
    </row>
    <row r="67" spans="2:12" s="9" customFormat="1" ht="19.9" customHeight="1">
      <c r="B67" s="106"/>
      <c r="D67" s="107" t="s">
        <v>242</v>
      </c>
      <c r="E67" s="108"/>
      <c r="F67" s="108"/>
      <c r="G67" s="108"/>
      <c r="H67" s="108"/>
      <c r="I67" s="108"/>
      <c r="J67" s="109">
        <f>J118</f>
        <v>0</v>
      </c>
      <c r="L67" s="106"/>
    </row>
    <row r="68" spans="2:12" s="1" customFormat="1" ht="21.75" customHeight="1">
      <c r="B68" s="31"/>
      <c r="L68" s="31"/>
    </row>
    <row r="69" spans="2:12" s="1" customFormat="1" ht="6.95" customHeight="1"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31"/>
    </row>
    <row r="73" spans="2:12" s="1" customFormat="1" ht="6.95" customHeight="1"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31"/>
    </row>
    <row r="74" spans="2:12" s="1" customFormat="1" ht="24.95" customHeight="1">
      <c r="B74" s="31"/>
      <c r="C74" s="20" t="s">
        <v>167</v>
      </c>
      <c r="L74" s="31"/>
    </row>
    <row r="75" spans="2:12" s="1" customFormat="1" ht="6.95" customHeight="1">
      <c r="B75" s="31"/>
      <c r="L75" s="31"/>
    </row>
    <row r="76" spans="2:12" s="1" customFormat="1" ht="12" customHeight="1">
      <c r="B76" s="31"/>
      <c r="C76" s="26" t="s">
        <v>16</v>
      </c>
      <c r="L76" s="31"/>
    </row>
    <row r="77" spans="2:12" s="1" customFormat="1" ht="16.5" customHeight="1">
      <c r="B77" s="31"/>
      <c r="E77" s="316" t="str">
        <f>E7</f>
        <v>Rekonstrukce školní jídelny v budově č.p. 190</v>
      </c>
      <c r="F77" s="317"/>
      <c r="G77" s="317"/>
      <c r="H77" s="317"/>
      <c r="L77" s="31"/>
    </row>
    <row r="78" spans="2:12" ht="12" customHeight="1">
      <c r="B78" s="19"/>
      <c r="C78" s="26" t="s">
        <v>152</v>
      </c>
      <c r="L78" s="19"/>
    </row>
    <row r="79" spans="2:12" s="1" customFormat="1" ht="16.5" customHeight="1">
      <c r="B79" s="31"/>
      <c r="E79" s="316" t="s">
        <v>439</v>
      </c>
      <c r="F79" s="318"/>
      <c r="G79" s="318"/>
      <c r="H79" s="318"/>
      <c r="L79" s="31"/>
    </row>
    <row r="80" spans="2:12" s="1" customFormat="1" ht="12" customHeight="1">
      <c r="B80" s="31"/>
      <c r="C80" s="26" t="s">
        <v>154</v>
      </c>
      <c r="L80" s="31"/>
    </row>
    <row r="81" spans="2:12" s="1" customFormat="1" ht="16.5" customHeight="1">
      <c r="B81" s="31"/>
      <c r="E81" s="282" t="str">
        <f>E11</f>
        <v>a.01 - Základ pod  VZT</v>
      </c>
      <c r="F81" s="318"/>
      <c r="G81" s="318"/>
      <c r="H81" s="318"/>
      <c r="L81" s="31"/>
    </row>
    <row r="82" spans="2:12" s="1" customFormat="1" ht="6.95" customHeight="1">
      <c r="B82" s="31"/>
      <c r="L82" s="31"/>
    </row>
    <row r="83" spans="2:12" s="1" customFormat="1" ht="12" customHeight="1">
      <c r="B83" s="31"/>
      <c r="C83" s="26" t="s">
        <v>21</v>
      </c>
      <c r="F83" s="24" t="str">
        <f>F14</f>
        <v xml:space="preserve"> </v>
      </c>
      <c r="I83" s="26" t="s">
        <v>23</v>
      </c>
      <c r="J83" s="48" t="str">
        <f>IF(J14="","",J14)</f>
        <v>28. 3. 2022</v>
      </c>
      <c r="L83" s="31"/>
    </row>
    <row r="84" spans="2:12" s="1" customFormat="1" ht="6.95" customHeight="1">
      <c r="B84" s="31"/>
      <c r="L84" s="31"/>
    </row>
    <row r="85" spans="2:12" s="1" customFormat="1" ht="25.7" customHeight="1">
      <c r="B85" s="31"/>
      <c r="C85" s="26" t="s">
        <v>25</v>
      </c>
      <c r="F85" s="24" t="str">
        <f>E17</f>
        <v>Město jablunkov</v>
      </c>
      <c r="I85" s="26" t="s">
        <v>30</v>
      </c>
      <c r="J85" s="29" t="str">
        <f>E23</f>
        <v>Třinecká projekce, a. s.</v>
      </c>
      <c r="L85" s="31"/>
    </row>
    <row r="86" spans="2:12" s="1" customFormat="1" ht="15.2" customHeight="1">
      <c r="B86" s="31"/>
      <c r="C86" s="26" t="s">
        <v>28</v>
      </c>
      <c r="F86" s="24" t="str">
        <f>IF(E20="","",E20)</f>
        <v>Vyplň údaj</v>
      </c>
      <c r="I86" s="26" t="s">
        <v>32</v>
      </c>
      <c r="J86" s="29" t="str">
        <f>E26</f>
        <v>Radek Kultán</v>
      </c>
      <c r="L86" s="31"/>
    </row>
    <row r="87" spans="2:12" s="1" customFormat="1" ht="10.35" customHeight="1">
      <c r="B87" s="31"/>
      <c r="L87" s="31"/>
    </row>
    <row r="88" spans="2:20" s="10" customFormat="1" ht="29.25" customHeight="1">
      <c r="B88" s="110"/>
      <c r="C88" s="111" t="s">
        <v>168</v>
      </c>
      <c r="D88" s="112" t="s">
        <v>55</v>
      </c>
      <c r="E88" s="112" t="s">
        <v>51</v>
      </c>
      <c r="F88" s="112" t="s">
        <v>52</v>
      </c>
      <c r="G88" s="112" t="s">
        <v>169</v>
      </c>
      <c r="H88" s="112" t="s">
        <v>170</v>
      </c>
      <c r="I88" s="112" t="s">
        <v>171</v>
      </c>
      <c r="J88" s="112" t="s">
        <v>162</v>
      </c>
      <c r="K88" s="113" t="s">
        <v>172</v>
      </c>
      <c r="L88" s="110"/>
      <c r="M88" s="55" t="s">
        <v>19</v>
      </c>
      <c r="N88" s="56" t="s">
        <v>40</v>
      </c>
      <c r="O88" s="56" t="s">
        <v>173</v>
      </c>
      <c r="P88" s="56" t="s">
        <v>174</v>
      </c>
      <c r="Q88" s="56" t="s">
        <v>175</v>
      </c>
      <c r="R88" s="56" t="s">
        <v>176</v>
      </c>
      <c r="S88" s="56" t="s">
        <v>177</v>
      </c>
      <c r="T88" s="57" t="s">
        <v>178</v>
      </c>
    </row>
    <row r="89" spans="2:63" s="1" customFormat="1" ht="22.9" customHeight="1">
      <c r="B89" s="31"/>
      <c r="C89" s="60" t="s">
        <v>179</v>
      </c>
      <c r="J89" s="114">
        <f>BK89</f>
        <v>0</v>
      </c>
      <c r="L89" s="31"/>
      <c r="M89" s="58"/>
      <c r="N89" s="49"/>
      <c r="O89" s="49"/>
      <c r="P89" s="115">
        <f>P90</f>
        <v>0</v>
      </c>
      <c r="Q89" s="49"/>
      <c r="R89" s="115">
        <f>R90</f>
        <v>58.452983380000006</v>
      </c>
      <c r="S89" s="49"/>
      <c r="T89" s="116">
        <f>T90</f>
        <v>0</v>
      </c>
      <c r="AT89" s="16" t="s">
        <v>69</v>
      </c>
      <c r="AU89" s="16" t="s">
        <v>163</v>
      </c>
      <c r="BK89" s="117">
        <f>BK90</f>
        <v>0</v>
      </c>
    </row>
    <row r="90" spans="2:63" s="11" customFormat="1" ht="25.9" customHeight="1">
      <c r="B90" s="118"/>
      <c r="D90" s="119" t="s">
        <v>69</v>
      </c>
      <c r="E90" s="120" t="s">
        <v>180</v>
      </c>
      <c r="F90" s="120" t="s">
        <v>181</v>
      </c>
      <c r="I90" s="121"/>
      <c r="J90" s="122">
        <f>BK90</f>
        <v>0</v>
      </c>
      <c r="L90" s="118"/>
      <c r="M90" s="123"/>
      <c r="P90" s="124">
        <f>P91+P103+P118</f>
        <v>0</v>
      </c>
      <c r="R90" s="124">
        <f>R91+R103+R118</f>
        <v>58.452983380000006</v>
      </c>
      <c r="T90" s="125">
        <f>T91+T103+T118</f>
        <v>0</v>
      </c>
      <c r="AR90" s="119" t="s">
        <v>77</v>
      </c>
      <c r="AT90" s="126" t="s">
        <v>69</v>
      </c>
      <c r="AU90" s="126" t="s">
        <v>70</v>
      </c>
      <c r="AY90" s="119" t="s">
        <v>182</v>
      </c>
      <c r="BK90" s="127">
        <f>BK91+BK103+BK118</f>
        <v>0</v>
      </c>
    </row>
    <row r="91" spans="2:63" s="11" customFormat="1" ht="22.9" customHeight="1">
      <c r="B91" s="118"/>
      <c r="D91" s="119" t="s">
        <v>69</v>
      </c>
      <c r="E91" s="128" t="s">
        <v>77</v>
      </c>
      <c r="F91" s="128" t="s">
        <v>959</v>
      </c>
      <c r="I91" s="121"/>
      <c r="J91" s="129">
        <f>BK91</f>
        <v>0</v>
      </c>
      <c r="L91" s="118"/>
      <c r="M91" s="123"/>
      <c r="P91" s="124">
        <f>SUM(P92:P102)</f>
        <v>0</v>
      </c>
      <c r="R91" s="124">
        <f>SUM(R92:R102)</f>
        <v>0</v>
      </c>
      <c r="T91" s="125">
        <f>SUM(T92:T102)</f>
        <v>0</v>
      </c>
      <c r="AR91" s="119" t="s">
        <v>77</v>
      </c>
      <c r="AT91" s="126" t="s">
        <v>69</v>
      </c>
      <c r="AU91" s="126" t="s">
        <v>77</v>
      </c>
      <c r="AY91" s="119" t="s">
        <v>182</v>
      </c>
      <c r="BK91" s="127">
        <f>SUM(BK92:BK102)</f>
        <v>0</v>
      </c>
    </row>
    <row r="92" spans="2:65" s="1" customFormat="1" ht="24.2" customHeight="1">
      <c r="B92" s="31"/>
      <c r="C92" s="130" t="s">
        <v>77</v>
      </c>
      <c r="D92" s="130" t="s">
        <v>185</v>
      </c>
      <c r="E92" s="131" t="s">
        <v>960</v>
      </c>
      <c r="F92" s="132" t="s">
        <v>961</v>
      </c>
      <c r="G92" s="133" t="s">
        <v>188</v>
      </c>
      <c r="H92" s="134">
        <v>20</v>
      </c>
      <c r="I92" s="135"/>
      <c r="J92" s="136">
        <f>ROUND(I92*H92,2)</f>
        <v>0</v>
      </c>
      <c r="K92" s="132" t="s">
        <v>189</v>
      </c>
      <c r="L92" s="31"/>
      <c r="M92" s="137" t="s">
        <v>19</v>
      </c>
      <c r="N92" s="138" t="s">
        <v>41</v>
      </c>
      <c r="P92" s="139">
        <f>O92*H92</f>
        <v>0</v>
      </c>
      <c r="Q92" s="139">
        <v>0</v>
      </c>
      <c r="R92" s="139">
        <f>Q92*H92</f>
        <v>0</v>
      </c>
      <c r="S92" s="139">
        <v>0</v>
      </c>
      <c r="T92" s="140">
        <f>S92*H92</f>
        <v>0</v>
      </c>
      <c r="AR92" s="141" t="s">
        <v>190</v>
      </c>
      <c r="AT92" s="141" t="s">
        <v>185</v>
      </c>
      <c r="AU92" s="141" t="s">
        <v>79</v>
      </c>
      <c r="AY92" s="16" t="s">
        <v>182</v>
      </c>
      <c r="BE92" s="142">
        <f>IF(N92="základní",J92,0)</f>
        <v>0</v>
      </c>
      <c r="BF92" s="142">
        <f>IF(N92="snížená",J92,0)</f>
        <v>0</v>
      </c>
      <c r="BG92" s="142">
        <f>IF(N92="zákl. přenesená",J92,0)</f>
        <v>0</v>
      </c>
      <c r="BH92" s="142">
        <f>IF(N92="sníž. přenesená",J92,0)</f>
        <v>0</v>
      </c>
      <c r="BI92" s="142">
        <f>IF(N92="nulová",J92,0)</f>
        <v>0</v>
      </c>
      <c r="BJ92" s="16" t="s">
        <v>77</v>
      </c>
      <c r="BK92" s="142">
        <f>ROUND(I92*H92,2)</f>
        <v>0</v>
      </c>
      <c r="BL92" s="16" t="s">
        <v>190</v>
      </c>
      <c r="BM92" s="141" t="s">
        <v>962</v>
      </c>
    </row>
    <row r="93" spans="2:47" s="1" customFormat="1" ht="11.25">
      <c r="B93" s="31"/>
      <c r="D93" s="143" t="s">
        <v>192</v>
      </c>
      <c r="F93" s="144" t="s">
        <v>963</v>
      </c>
      <c r="I93" s="145"/>
      <c r="L93" s="31"/>
      <c r="M93" s="146"/>
      <c r="T93" s="52"/>
      <c r="AT93" s="16" t="s">
        <v>192</v>
      </c>
      <c r="AU93" s="16" t="s">
        <v>79</v>
      </c>
    </row>
    <row r="94" spans="2:51" s="12" customFormat="1" ht="11.25">
      <c r="B94" s="147"/>
      <c r="D94" s="148" t="s">
        <v>194</v>
      </c>
      <c r="E94" s="149" t="s">
        <v>19</v>
      </c>
      <c r="F94" s="150" t="s">
        <v>363</v>
      </c>
      <c r="H94" s="151">
        <v>20</v>
      </c>
      <c r="I94" s="152"/>
      <c r="L94" s="147"/>
      <c r="M94" s="153"/>
      <c r="T94" s="154"/>
      <c r="AT94" s="149" t="s">
        <v>194</v>
      </c>
      <c r="AU94" s="149" t="s">
        <v>79</v>
      </c>
      <c r="AV94" s="12" t="s">
        <v>79</v>
      </c>
      <c r="AW94" s="12" t="s">
        <v>31</v>
      </c>
      <c r="AX94" s="12" t="s">
        <v>77</v>
      </c>
      <c r="AY94" s="149" t="s">
        <v>182</v>
      </c>
    </row>
    <row r="95" spans="2:65" s="1" customFormat="1" ht="62.65" customHeight="1">
      <c r="B95" s="31"/>
      <c r="C95" s="130" t="s">
        <v>79</v>
      </c>
      <c r="D95" s="130" t="s">
        <v>185</v>
      </c>
      <c r="E95" s="131" t="s">
        <v>964</v>
      </c>
      <c r="F95" s="132" t="s">
        <v>965</v>
      </c>
      <c r="G95" s="133" t="s">
        <v>188</v>
      </c>
      <c r="H95" s="134">
        <v>20</v>
      </c>
      <c r="I95" s="135"/>
      <c r="J95" s="136">
        <f>ROUND(I95*H95,2)</f>
        <v>0</v>
      </c>
      <c r="K95" s="132" t="s">
        <v>189</v>
      </c>
      <c r="L95" s="31"/>
      <c r="M95" s="137" t="s">
        <v>19</v>
      </c>
      <c r="N95" s="138" t="s">
        <v>41</v>
      </c>
      <c r="P95" s="139">
        <f>O95*H95</f>
        <v>0</v>
      </c>
      <c r="Q95" s="139">
        <v>0</v>
      </c>
      <c r="R95" s="139">
        <f>Q95*H95</f>
        <v>0</v>
      </c>
      <c r="S95" s="139">
        <v>0</v>
      </c>
      <c r="T95" s="140">
        <f>S95*H95</f>
        <v>0</v>
      </c>
      <c r="AR95" s="141" t="s">
        <v>190</v>
      </c>
      <c r="AT95" s="141" t="s">
        <v>185</v>
      </c>
      <c r="AU95" s="141" t="s">
        <v>79</v>
      </c>
      <c r="AY95" s="16" t="s">
        <v>182</v>
      </c>
      <c r="BE95" s="142">
        <f>IF(N95="základní",J95,0)</f>
        <v>0</v>
      </c>
      <c r="BF95" s="142">
        <f>IF(N95="snížená",J95,0)</f>
        <v>0</v>
      </c>
      <c r="BG95" s="142">
        <f>IF(N95="zákl. přenesená",J95,0)</f>
        <v>0</v>
      </c>
      <c r="BH95" s="142">
        <f>IF(N95="sníž. přenesená",J95,0)</f>
        <v>0</v>
      </c>
      <c r="BI95" s="142">
        <f>IF(N95="nulová",J95,0)</f>
        <v>0</v>
      </c>
      <c r="BJ95" s="16" t="s">
        <v>77</v>
      </c>
      <c r="BK95" s="142">
        <f>ROUND(I95*H95,2)</f>
        <v>0</v>
      </c>
      <c r="BL95" s="16" t="s">
        <v>190</v>
      </c>
      <c r="BM95" s="141" t="s">
        <v>966</v>
      </c>
    </row>
    <row r="96" spans="2:47" s="1" customFormat="1" ht="11.25">
      <c r="B96" s="31"/>
      <c r="D96" s="143" t="s">
        <v>192</v>
      </c>
      <c r="F96" s="144" t="s">
        <v>967</v>
      </c>
      <c r="I96" s="145"/>
      <c r="L96" s="31"/>
      <c r="M96" s="146"/>
      <c r="T96" s="52"/>
      <c r="AT96" s="16" t="s">
        <v>192</v>
      </c>
      <c r="AU96" s="16" t="s">
        <v>79</v>
      </c>
    </row>
    <row r="97" spans="2:65" s="1" customFormat="1" ht="44.25" customHeight="1">
      <c r="B97" s="31"/>
      <c r="C97" s="130" t="s">
        <v>118</v>
      </c>
      <c r="D97" s="130" t="s">
        <v>185</v>
      </c>
      <c r="E97" s="131" t="s">
        <v>968</v>
      </c>
      <c r="F97" s="132" t="s">
        <v>969</v>
      </c>
      <c r="G97" s="133" t="s">
        <v>188</v>
      </c>
      <c r="H97" s="134">
        <v>20</v>
      </c>
      <c r="I97" s="135"/>
      <c r="J97" s="136">
        <f>ROUND(I97*H97,2)</f>
        <v>0</v>
      </c>
      <c r="K97" s="132" t="s">
        <v>189</v>
      </c>
      <c r="L97" s="31"/>
      <c r="M97" s="137" t="s">
        <v>19</v>
      </c>
      <c r="N97" s="138" t="s">
        <v>41</v>
      </c>
      <c r="P97" s="139">
        <f>O97*H97</f>
        <v>0</v>
      </c>
      <c r="Q97" s="139">
        <v>0</v>
      </c>
      <c r="R97" s="139">
        <f>Q97*H97</f>
        <v>0</v>
      </c>
      <c r="S97" s="139">
        <v>0</v>
      </c>
      <c r="T97" s="140">
        <f>S97*H97</f>
        <v>0</v>
      </c>
      <c r="AR97" s="141" t="s">
        <v>190</v>
      </c>
      <c r="AT97" s="141" t="s">
        <v>185</v>
      </c>
      <c r="AU97" s="141" t="s">
        <v>79</v>
      </c>
      <c r="AY97" s="16" t="s">
        <v>182</v>
      </c>
      <c r="BE97" s="142">
        <f>IF(N97="základní",J97,0)</f>
        <v>0</v>
      </c>
      <c r="BF97" s="142">
        <f>IF(N97="snížená",J97,0)</f>
        <v>0</v>
      </c>
      <c r="BG97" s="142">
        <f>IF(N97="zákl. přenesená",J97,0)</f>
        <v>0</v>
      </c>
      <c r="BH97" s="142">
        <f>IF(N97="sníž. přenesená",J97,0)</f>
        <v>0</v>
      </c>
      <c r="BI97" s="142">
        <f>IF(N97="nulová",J97,0)</f>
        <v>0</v>
      </c>
      <c r="BJ97" s="16" t="s">
        <v>77</v>
      </c>
      <c r="BK97" s="142">
        <f>ROUND(I97*H97,2)</f>
        <v>0</v>
      </c>
      <c r="BL97" s="16" t="s">
        <v>190</v>
      </c>
      <c r="BM97" s="141" t="s">
        <v>970</v>
      </c>
    </row>
    <row r="98" spans="2:47" s="1" customFormat="1" ht="11.25">
      <c r="B98" s="31"/>
      <c r="D98" s="143" t="s">
        <v>192</v>
      </c>
      <c r="F98" s="144" t="s">
        <v>971</v>
      </c>
      <c r="I98" s="145"/>
      <c r="L98" s="31"/>
      <c r="M98" s="146"/>
      <c r="T98" s="52"/>
      <c r="AT98" s="16" t="s">
        <v>192</v>
      </c>
      <c r="AU98" s="16" t="s">
        <v>79</v>
      </c>
    </row>
    <row r="99" spans="2:65" s="1" customFormat="1" ht="44.25" customHeight="1">
      <c r="B99" s="31"/>
      <c r="C99" s="130" t="s">
        <v>190</v>
      </c>
      <c r="D99" s="130" t="s">
        <v>185</v>
      </c>
      <c r="E99" s="131" t="s">
        <v>972</v>
      </c>
      <c r="F99" s="132" t="s">
        <v>743</v>
      </c>
      <c r="G99" s="133" t="s">
        <v>202</v>
      </c>
      <c r="H99" s="134">
        <v>20</v>
      </c>
      <c r="I99" s="135"/>
      <c r="J99" s="136">
        <f>ROUND(I99*H99,2)</f>
        <v>0</v>
      </c>
      <c r="K99" s="132" t="s">
        <v>189</v>
      </c>
      <c r="L99" s="31"/>
      <c r="M99" s="137" t="s">
        <v>19</v>
      </c>
      <c r="N99" s="138" t="s">
        <v>41</v>
      </c>
      <c r="P99" s="139">
        <f>O99*H99</f>
        <v>0</v>
      </c>
      <c r="Q99" s="139">
        <v>0</v>
      </c>
      <c r="R99" s="139">
        <f>Q99*H99</f>
        <v>0</v>
      </c>
      <c r="S99" s="139">
        <v>0</v>
      </c>
      <c r="T99" s="140">
        <f>S99*H99</f>
        <v>0</v>
      </c>
      <c r="AR99" s="141" t="s">
        <v>190</v>
      </c>
      <c r="AT99" s="141" t="s">
        <v>185</v>
      </c>
      <c r="AU99" s="141" t="s">
        <v>79</v>
      </c>
      <c r="AY99" s="16" t="s">
        <v>182</v>
      </c>
      <c r="BE99" s="142">
        <f>IF(N99="základní",J99,0)</f>
        <v>0</v>
      </c>
      <c r="BF99" s="142">
        <f>IF(N99="snížená",J99,0)</f>
        <v>0</v>
      </c>
      <c r="BG99" s="142">
        <f>IF(N99="zákl. přenesená",J99,0)</f>
        <v>0</v>
      </c>
      <c r="BH99" s="142">
        <f>IF(N99="sníž. přenesená",J99,0)</f>
        <v>0</v>
      </c>
      <c r="BI99" s="142">
        <f>IF(N99="nulová",J99,0)</f>
        <v>0</v>
      </c>
      <c r="BJ99" s="16" t="s">
        <v>77</v>
      </c>
      <c r="BK99" s="142">
        <f>ROUND(I99*H99,2)</f>
        <v>0</v>
      </c>
      <c r="BL99" s="16" t="s">
        <v>190</v>
      </c>
      <c r="BM99" s="141" t="s">
        <v>973</v>
      </c>
    </row>
    <row r="100" spans="2:47" s="1" customFormat="1" ht="11.25">
      <c r="B100" s="31"/>
      <c r="D100" s="143" t="s">
        <v>192</v>
      </c>
      <c r="F100" s="144" t="s">
        <v>974</v>
      </c>
      <c r="I100" s="145"/>
      <c r="L100" s="31"/>
      <c r="M100" s="146"/>
      <c r="T100" s="52"/>
      <c r="AT100" s="16" t="s">
        <v>192</v>
      </c>
      <c r="AU100" s="16" t="s">
        <v>79</v>
      </c>
    </row>
    <row r="101" spans="2:65" s="1" customFormat="1" ht="37.9" customHeight="1">
      <c r="B101" s="31"/>
      <c r="C101" s="130" t="s">
        <v>217</v>
      </c>
      <c r="D101" s="130" t="s">
        <v>185</v>
      </c>
      <c r="E101" s="131" t="s">
        <v>975</v>
      </c>
      <c r="F101" s="132" t="s">
        <v>976</v>
      </c>
      <c r="G101" s="133" t="s">
        <v>188</v>
      </c>
      <c r="H101" s="134">
        <v>20</v>
      </c>
      <c r="I101" s="135"/>
      <c r="J101" s="136">
        <f>ROUND(I101*H101,2)</f>
        <v>0</v>
      </c>
      <c r="K101" s="132" t="s">
        <v>189</v>
      </c>
      <c r="L101" s="31"/>
      <c r="M101" s="137" t="s">
        <v>19</v>
      </c>
      <c r="N101" s="138" t="s">
        <v>41</v>
      </c>
      <c r="P101" s="139">
        <f>O101*H101</f>
        <v>0</v>
      </c>
      <c r="Q101" s="139">
        <v>0</v>
      </c>
      <c r="R101" s="139">
        <f>Q101*H101</f>
        <v>0</v>
      </c>
      <c r="S101" s="139">
        <v>0</v>
      </c>
      <c r="T101" s="140">
        <f>S101*H101</f>
        <v>0</v>
      </c>
      <c r="AR101" s="141" t="s">
        <v>190</v>
      </c>
      <c r="AT101" s="141" t="s">
        <v>185</v>
      </c>
      <c r="AU101" s="141" t="s">
        <v>79</v>
      </c>
      <c r="AY101" s="16" t="s">
        <v>182</v>
      </c>
      <c r="BE101" s="142">
        <f>IF(N101="základní",J101,0)</f>
        <v>0</v>
      </c>
      <c r="BF101" s="142">
        <f>IF(N101="snížená",J101,0)</f>
        <v>0</v>
      </c>
      <c r="BG101" s="142">
        <f>IF(N101="zákl. přenesená",J101,0)</f>
        <v>0</v>
      </c>
      <c r="BH101" s="142">
        <f>IF(N101="sníž. přenesená",J101,0)</f>
        <v>0</v>
      </c>
      <c r="BI101" s="142">
        <f>IF(N101="nulová",J101,0)</f>
        <v>0</v>
      </c>
      <c r="BJ101" s="16" t="s">
        <v>77</v>
      </c>
      <c r="BK101" s="142">
        <f>ROUND(I101*H101,2)</f>
        <v>0</v>
      </c>
      <c r="BL101" s="16" t="s">
        <v>190</v>
      </c>
      <c r="BM101" s="141" t="s">
        <v>977</v>
      </c>
    </row>
    <row r="102" spans="2:47" s="1" customFormat="1" ht="11.25">
      <c r="B102" s="31"/>
      <c r="D102" s="143" t="s">
        <v>192</v>
      </c>
      <c r="F102" s="144" t="s">
        <v>978</v>
      </c>
      <c r="I102" s="145"/>
      <c r="L102" s="31"/>
      <c r="M102" s="146"/>
      <c r="T102" s="52"/>
      <c r="AT102" s="16" t="s">
        <v>192</v>
      </c>
      <c r="AU102" s="16" t="s">
        <v>79</v>
      </c>
    </row>
    <row r="103" spans="2:63" s="11" customFormat="1" ht="22.9" customHeight="1">
      <c r="B103" s="118"/>
      <c r="D103" s="119" t="s">
        <v>69</v>
      </c>
      <c r="E103" s="128" t="s">
        <v>79</v>
      </c>
      <c r="F103" s="128" t="s">
        <v>450</v>
      </c>
      <c r="I103" s="121"/>
      <c r="J103" s="129">
        <f>BK103</f>
        <v>0</v>
      </c>
      <c r="L103" s="118"/>
      <c r="M103" s="123"/>
      <c r="P103" s="124">
        <f>SUM(P104:P117)</f>
        <v>0</v>
      </c>
      <c r="R103" s="124">
        <f>SUM(R104:R117)</f>
        <v>58.452983380000006</v>
      </c>
      <c r="T103" s="125">
        <f>SUM(T104:T117)</f>
        <v>0</v>
      </c>
      <c r="AR103" s="119" t="s">
        <v>77</v>
      </c>
      <c r="AT103" s="126" t="s">
        <v>69</v>
      </c>
      <c r="AU103" s="126" t="s">
        <v>77</v>
      </c>
      <c r="AY103" s="119" t="s">
        <v>182</v>
      </c>
      <c r="BK103" s="127">
        <f>SUM(BK104:BK117)</f>
        <v>0</v>
      </c>
    </row>
    <row r="104" spans="2:65" s="1" customFormat="1" ht="37.9" customHeight="1">
      <c r="B104" s="31"/>
      <c r="C104" s="130" t="s">
        <v>222</v>
      </c>
      <c r="D104" s="130" t="s">
        <v>185</v>
      </c>
      <c r="E104" s="131" t="s">
        <v>979</v>
      </c>
      <c r="F104" s="132" t="s">
        <v>980</v>
      </c>
      <c r="G104" s="133" t="s">
        <v>188</v>
      </c>
      <c r="H104" s="134">
        <v>12.3</v>
      </c>
      <c r="I104" s="135"/>
      <c r="J104" s="136">
        <f>ROUND(I104*H104,2)</f>
        <v>0</v>
      </c>
      <c r="K104" s="132" t="s">
        <v>189</v>
      </c>
      <c r="L104" s="31"/>
      <c r="M104" s="137" t="s">
        <v>19</v>
      </c>
      <c r="N104" s="138" t="s">
        <v>41</v>
      </c>
      <c r="P104" s="139">
        <f>O104*H104</f>
        <v>0</v>
      </c>
      <c r="Q104" s="139">
        <v>2.16</v>
      </c>
      <c r="R104" s="139">
        <f>Q104*H104</f>
        <v>26.568000000000005</v>
      </c>
      <c r="S104" s="139">
        <v>0</v>
      </c>
      <c r="T104" s="140">
        <f>S104*H104</f>
        <v>0</v>
      </c>
      <c r="AR104" s="141" t="s">
        <v>190</v>
      </c>
      <c r="AT104" s="141" t="s">
        <v>185</v>
      </c>
      <c r="AU104" s="141" t="s">
        <v>79</v>
      </c>
      <c r="AY104" s="16" t="s">
        <v>182</v>
      </c>
      <c r="BE104" s="142">
        <f>IF(N104="základní",J104,0)</f>
        <v>0</v>
      </c>
      <c r="BF104" s="142">
        <f>IF(N104="snížená",J104,0)</f>
        <v>0</v>
      </c>
      <c r="BG104" s="142">
        <f>IF(N104="zákl. přenesená",J104,0)</f>
        <v>0</v>
      </c>
      <c r="BH104" s="142">
        <f>IF(N104="sníž. přenesená",J104,0)</f>
        <v>0</v>
      </c>
      <c r="BI104" s="142">
        <f>IF(N104="nulová",J104,0)</f>
        <v>0</v>
      </c>
      <c r="BJ104" s="16" t="s">
        <v>77</v>
      </c>
      <c r="BK104" s="142">
        <f>ROUND(I104*H104,2)</f>
        <v>0</v>
      </c>
      <c r="BL104" s="16" t="s">
        <v>190</v>
      </c>
      <c r="BM104" s="141" t="s">
        <v>981</v>
      </c>
    </row>
    <row r="105" spans="2:47" s="1" customFormat="1" ht="11.25">
      <c r="B105" s="31"/>
      <c r="D105" s="143" t="s">
        <v>192</v>
      </c>
      <c r="F105" s="144" t="s">
        <v>982</v>
      </c>
      <c r="I105" s="145"/>
      <c r="L105" s="31"/>
      <c r="M105" s="146"/>
      <c r="T105" s="52"/>
      <c r="AT105" s="16" t="s">
        <v>192</v>
      </c>
      <c r="AU105" s="16" t="s">
        <v>79</v>
      </c>
    </row>
    <row r="106" spans="2:51" s="12" customFormat="1" ht="11.25">
      <c r="B106" s="147"/>
      <c r="D106" s="148" t="s">
        <v>194</v>
      </c>
      <c r="E106" s="149" t="s">
        <v>19</v>
      </c>
      <c r="F106" s="150" t="s">
        <v>983</v>
      </c>
      <c r="H106" s="151">
        <v>12.3</v>
      </c>
      <c r="I106" s="152"/>
      <c r="L106" s="147"/>
      <c r="M106" s="153"/>
      <c r="T106" s="154"/>
      <c r="AT106" s="149" t="s">
        <v>194</v>
      </c>
      <c r="AU106" s="149" t="s">
        <v>79</v>
      </c>
      <c r="AV106" s="12" t="s">
        <v>79</v>
      </c>
      <c r="AW106" s="12" t="s">
        <v>31</v>
      </c>
      <c r="AX106" s="12" t="s">
        <v>77</v>
      </c>
      <c r="AY106" s="149" t="s">
        <v>182</v>
      </c>
    </row>
    <row r="107" spans="2:65" s="1" customFormat="1" ht="33" customHeight="1">
      <c r="B107" s="31"/>
      <c r="C107" s="130" t="s">
        <v>228</v>
      </c>
      <c r="D107" s="130" t="s">
        <v>185</v>
      </c>
      <c r="E107" s="131" t="s">
        <v>460</v>
      </c>
      <c r="F107" s="132" t="s">
        <v>461</v>
      </c>
      <c r="G107" s="133" t="s">
        <v>188</v>
      </c>
      <c r="H107" s="134">
        <v>12.3</v>
      </c>
      <c r="I107" s="135"/>
      <c r="J107" s="136">
        <f>ROUND(I107*H107,2)</f>
        <v>0</v>
      </c>
      <c r="K107" s="132" t="s">
        <v>189</v>
      </c>
      <c r="L107" s="31"/>
      <c r="M107" s="137" t="s">
        <v>19</v>
      </c>
      <c r="N107" s="138" t="s">
        <v>41</v>
      </c>
      <c r="P107" s="139">
        <f>O107*H107</f>
        <v>0</v>
      </c>
      <c r="Q107" s="139">
        <v>2.45329</v>
      </c>
      <c r="R107" s="139">
        <f>Q107*H107</f>
        <v>30.175467</v>
      </c>
      <c r="S107" s="139">
        <v>0</v>
      </c>
      <c r="T107" s="140">
        <f>S107*H107</f>
        <v>0</v>
      </c>
      <c r="AR107" s="141" t="s">
        <v>190</v>
      </c>
      <c r="AT107" s="141" t="s">
        <v>185</v>
      </c>
      <c r="AU107" s="141" t="s">
        <v>79</v>
      </c>
      <c r="AY107" s="16" t="s">
        <v>182</v>
      </c>
      <c r="BE107" s="142">
        <f>IF(N107="základní",J107,0)</f>
        <v>0</v>
      </c>
      <c r="BF107" s="142">
        <f>IF(N107="snížená",J107,0)</f>
        <v>0</v>
      </c>
      <c r="BG107" s="142">
        <f>IF(N107="zákl. přenesená",J107,0)</f>
        <v>0</v>
      </c>
      <c r="BH107" s="142">
        <f>IF(N107="sníž. přenesená",J107,0)</f>
        <v>0</v>
      </c>
      <c r="BI107" s="142">
        <f>IF(N107="nulová",J107,0)</f>
        <v>0</v>
      </c>
      <c r="BJ107" s="16" t="s">
        <v>77</v>
      </c>
      <c r="BK107" s="142">
        <f>ROUND(I107*H107,2)</f>
        <v>0</v>
      </c>
      <c r="BL107" s="16" t="s">
        <v>190</v>
      </c>
      <c r="BM107" s="141" t="s">
        <v>984</v>
      </c>
    </row>
    <row r="108" spans="2:47" s="1" customFormat="1" ht="11.25">
      <c r="B108" s="31"/>
      <c r="D108" s="143" t="s">
        <v>192</v>
      </c>
      <c r="F108" s="144" t="s">
        <v>463</v>
      </c>
      <c r="I108" s="145"/>
      <c r="L108" s="31"/>
      <c r="M108" s="146"/>
      <c r="T108" s="52"/>
      <c r="AT108" s="16" t="s">
        <v>192</v>
      </c>
      <c r="AU108" s="16" t="s">
        <v>79</v>
      </c>
    </row>
    <row r="109" spans="2:51" s="12" customFormat="1" ht="11.25">
      <c r="B109" s="147"/>
      <c r="D109" s="148" t="s">
        <v>194</v>
      </c>
      <c r="E109" s="149" t="s">
        <v>19</v>
      </c>
      <c r="F109" s="150" t="s">
        <v>983</v>
      </c>
      <c r="H109" s="151">
        <v>12.3</v>
      </c>
      <c r="I109" s="152"/>
      <c r="L109" s="147"/>
      <c r="M109" s="153"/>
      <c r="T109" s="154"/>
      <c r="AT109" s="149" t="s">
        <v>194</v>
      </c>
      <c r="AU109" s="149" t="s">
        <v>79</v>
      </c>
      <c r="AV109" s="12" t="s">
        <v>79</v>
      </c>
      <c r="AW109" s="12" t="s">
        <v>31</v>
      </c>
      <c r="AX109" s="12" t="s">
        <v>77</v>
      </c>
      <c r="AY109" s="149" t="s">
        <v>182</v>
      </c>
    </row>
    <row r="110" spans="2:65" s="1" customFormat="1" ht="16.5" customHeight="1">
      <c r="B110" s="31"/>
      <c r="C110" s="130" t="s">
        <v>233</v>
      </c>
      <c r="D110" s="130" t="s">
        <v>185</v>
      </c>
      <c r="E110" s="131" t="s">
        <v>985</v>
      </c>
      <c r="F110" s="132" t="s">
        <v>986</v>
      </c>
      <c r="G110" s="133" t="s">
        <v>207</v>
      </c>
      <c r="H110" s="134">
        <v>5.5</v>
      </c>
      <c r="I110" s="135"/>
      <c r="J110" s="136">
        <f>ROUND(I110*H110,2)</f>
        <v>0</v>
      </c>
      <c r="K110" s="132" t="s">
        <v>189</v>
      </c>
      <c r="L110" s="31"/>
      <c r="M110" s="137" t="s">
        <v>19</v>
      </c>
      <c r="N110" s="138" t="s">
        <v>41</v>
      </c>
      <c r="P110" s="139">
        <f>O110*H110</f>
        <v>0</v>
      </c>
      <c r="Q110" s="139">
        <v>0.00247</v>
      </c>
      <c r="R110" s="139">
        <f>Q110*H110</f>
        <v>0.013585</v>
      </c>
      <c r="S110" s="139">
        <v>0</v>
      </c>
      <c r="T110" s="140">
        <f>S110*H110</f>
        <v>0</v>
      </c>
      <c r="AR110" s="141" t="s">
        <v>190</v>
      </c>
      <c r="AT110" s="141" t="s">
        <v>185</v>
      </c>
      <c r="AU110" s="141" t="s">
        <v>79</v>
      </c>
      <c r="AY110" s="16" t="s">
        <v>182</v>
      </c>
      <c r="BE110" s="142">
        <f>IF(N110="základní",J110,0)</f>
        <v>0</v>
      </c>
      <c r="BF110" s="142">
        <f>IF(N110="snížená",J110,0)</f>
        <v>0</v>
      </c>
      <c r="BG110" s="142">
        <f>IF(N110="zákl. přenesená",J110,0)</f>
        <v>0</v>
      </c>
      <c r="BH110" s="142">
        <f>IF(N110="sníž. přenesená",J110,0)</f>
        <v>0</v>
      </c>
      <c r="BI110" s="142">
        <f>IF(N110="nulová",J110,0)</f>
        <v>0</v>
      </c>
      <c r="BJ110" s="16" t="s">
        <v>77</v>
      </c>
      <c r="BK110" s="142">
        <f>ROUND(I110*H110,2)</f>
        <v>0</v>
      </c>
      <c r="BL110" s="16" t="s">
        <v>190</v>
      </c>
      <c r="BM110" s="141" t="s">
        <v>987</v>
      </c>
    </row>
    <row r="111" spans="2:47" s="1" customFormat="1" ht="11.25">
      <c r="B111" s="31"/>
      <c r="D111" s="143" t="s">
        <v>192</v>
      </c>
      <c r="F111" s="144" t="s">
        <v>988</v>
      </c>
      <c r="I111" s="145"/>
      <c r="L111" s="31"/>
      <c r="M111" s="146"/>
      <c r="T111" s="52"/>
      <c r="AT111" s="16" t="s">
        <v>192</v>
      </c>
      <c r="AU111" s="16" t="s">
        <v>79</v>
      </c>
    </row>
    <row r="112" spans="2:51" s="12" customFormat="1" ht="11.25">
      <c r="B112" s="147"/>
      <c r="D112" s="148" t="s">
        <v>194</v>
      </c>
      <c r="E112" s="149" t="s">
        <v>19</v>
      </c>
      <c r="F112" s="150" t="s">
        <v>989</v>
      </c>
      <c r="H112" s="151">
        <v>5.5</v>
      </c>
      <c r="I112" s="152"/>
      <c r="L112" s="147"/>
      <c r="M112" s="153"/>
      <c r="T112" s="154"/>
      <c r="AT112" s="149" t="s">
        <v>194</v>
      </c>
      <c r="AU112" s="149" t="s">
        <v>79</v>
      </c>
      <c r="AV112" s="12" t="s">
        <v>79</v>
      </c>
      <c r="AW112" s="12" t="s">
        <v>31</v>
      </c>
      <c r="AX112" s="12" t="s">
        <v>77</v>
      </c>
      <c r="AY112" s="149" t="s">
        <v>182</v>
      </c>
    </row>
    <row r="113" spans="2:65" s="1" customFormat="1" ht="16.5" customHeight="1">
      <c r="B113" s="31"/>
      <c r="C113" s="130" t="s">
        <v>183</v>
      </c>
      <c r="D113" s="130" t="s">
        <v>185</v>
      </c>
      <c r="E113" s="131" t="s">
        <v>990</v>
      </c>
      <c r="F113" s="132" t="s">
        <v>991</v>
      </c>
      <c r="G113" s="133" t="s">
        <v>207</v>
      </c>
      <c r="H113" s="134">
        <v>5.5</v>
      </c>
      <c r="I113" s="135"/>
      <c r="J113" s="136">
        <f>ROUND(I113*H113,2)</f>
        <v>0</v>
      </c>
      <c r="K113" s="132" t="s">
        <v>189</v>
      </c>
      <c r="L113" s="31"/>
      <c r="M113" s="137" t="s">
        <v>19</v>
      </c>
      <c r="N113" s="138" t="s">
        <v>41</v>
      </c>
      <c r="P113" s="139">
        <f>O113*H113</f>
        <v>0</v>
      </c>
      <c r="Q113" s="139">
        <v>0</v>
      </c>
      <c r="R113" s="139">
        <f>Q113*H113</f>
        <v>0</v>
      </c>
      <c r="S113" s="139">
        <v>0</v>
      </c>
      <c r="T113" s="140">
        <f>S113*H113</f>
        <v>0</v>
      </c>
      <c r="AR113" s="141" t="s">
        <v>190</v>
      </c>
      <c r="AT113" s="141" t="s">
        <v>185</v>
      </c>
      <c r="AU113" s="141" t="s">
        <v>79</v>
      </c>
      <c r="AY113" s="16" t="s">
        <v>182</v>
      </c>
      <c r="BE113" s="142">
        <f>IF(N113="základní",J113,0)</f>
        <v>0</v>
      </c>
      <c r="BF113" s="142">
        <f>IF(N113="snížená",J113,0)</f>
        <v>0</v>
      </c>
      <c r="BG113" s="142">
        <f>IF(N113="zákl. přenesená",J113,0)</f>
        <v>0</v>
      </c>
      <c r="BH113" s="142">
        <f>IF(N113="sníž. přenesená",J113,0)</f>
        <v>0</v>
      </c>
      <c r="BI113" s="142">
        <f>IF(N113="nulová",J113,0)</f>
        <v>0</v>
      </c>
      <c r="BJ113" s="16" t="s">
        <v>77</v>
      </c>
      <c r="BK113" s="142">
        <f>ROUND(I113*H113,2)</f>
        <v>0</v>
      </c>
      <c r="BL113" s="16" t="s">
        <v>190</v>
      </c>
      <c r="BM113" s="141" t="s">
        <v>992</v>
      </c>
    </row>
    <row r="114" spans="2:47" s="1" customFormat="1" ht="11.25">
      <c r="B114" s="31"/>
      <c r="D114" s="143" t="s">
        <v>192</v>
      </c>
      <c r="F114" s="144" t="s">
        <v>993</v>
      </c>
      <c r="I114" s="145"/>
      <c r="L114" s="31"/>
      <c r="M114" s="146"/>
      <c r="T114" s="52"/>
      <c r="AT114" s="16" t="s">
        <v>192</v>
      </c>
      <c r="AU114" s="16" t="s">
        <v>79</v>
      </c>
    </row>
    <row r="115" spans="2:65" s="1" customFormat="1" ht="24.2" customHeight="1">
      <c r="B115" s="31"/>
      <c r="C115" s="130" t="s">
        <v>306</v>
      </c>
      <c r="D115" s="130" t="s">
        <v>185</v>
      </c>
      <c r="E115" s="131" t="s">
        <v>994</v>
      </c>
      <c r="F115" s="132" t="s">
        <v>995</v>
      </c>
      <c r="G115" s="133" t="s">
        <v>202</v>
      </c>
      <c r="H115" s="134">
        <v>1.599</v>
      </c>
      <c r="I115" s="135"/>
      <c r="J115" s="136">
        <f>ROUND(I115*H115,2)</f>
        <v>0</v>
      </c>
      <c r="K115" s="132" t="s">
        <v>189</v>
      </c>
      <c r="L115" s="31"/>
      <c r="M115" s="137" t="s">
        <v>19</v>
      </c>
      <c r="N115" s="138" t="s">
        <v>41</v>
      </c>
      <c r="P115" s="139">
        <f>O115*H115</f>
        <v>0</v>
      </c>
      <c r="Q115" s="139">
        <v>1.06062</v>
      </c>
      <c r="R115" s="139">
        <f>Q115*H115</f>
        <v>1.6959313799999998</v>
      </c>
      <c r="S115" s="139">
        <v>0</v>
      </c>
      <c r="T115" s="140">
        <f>S115*H115</f>
        <v>0</v>
      </c>
      <c r="AR115" s="141" t="s">
        <v>190</v>
      </c>
      <c r="AT115" s="141" t="s">
        <v>185</v>
      </c>
      <c r="AU115" s="141" t="s">
        <v>79</v>
      </c>
      <c r="AY115" s="16" t="s">
        <v>182</v>
      </c>
      <c r="BE115" s="142">
        <f>IF(N115="základní",J115,0)</f>
        <v>0</v>
      </c>
      <c r="BF115" s="142">
        <f>IF(N115="snížená",J115,0)</f>
        <v>0</v>
      </c>
      <c r="BG115" s="142">
        <f>IF(N115="zákl. přenesená",J115,0)</f>
        <v>0</v>
      </c>
      <c r="BH115" s="142">
        <f>IF(N115="sníž. přenesená",J115,0)</f>
        <v>0</v>
      </c>
      <c r="BI115" s="142">
        <f>IF(N115="nulová",J115,0)</f>
        <v>0</v>
      </c>
      <c r="BJ115" s="16" t="s">
        <v>77</v>
      </c>
      <c r="BK115" s="142">
        <f>ROUND(I115*H115,2)</f>
        <v>0</v>
      </c>
      <c r="BL115" s="16" t="s">
        <v>190</v>
      </c>
      <c r="BM115" s="141" t="s">
        <v>996</v>
      </c>
    </row>
    <row r="116" spans="2:47" s="1" customFormat="1" ht="11.25">
      <c r="B116" s="31"/>
      <c r="D116" s="143" t="s">
        <v>192</v>
      </c>
      <c r="F116" s="144" t="s">
        <v>997</v>
      </c>
      <c r="I116" s="145"/>
      <c r="L116" s="31"/>
      <c r="M116" s="146"/>
      <c r="T116" s="52"/>
      <c r="AT116" s="16" t="s">
        <v>192</v>
      </c>
      <c r="AU116" s="16" t="s">
        <v>79</v>
      </c>
    </row>
    <row r="117" spans="2:51" s="12" customFormat="1" ht="11.25">
      <c r="B117" s="147"/>
      <c r="D117" s="148" t="s">
        <v>194</v>
      </c>
      <c r="E117" s="149" t="s">
        <v>19</v>
      </c>
      <c r="F117" s="150" t="s">
        <v>998</v>
      </c>
      <c r="H117" s="151">
        <v>1.599</v>
      </c>
      <c r="I117" s="152"/>
      <c r="L117" s="147"/>
      <c r="M117" s="153"/>
      <c r="T117" s="154"/>
      <c r="AT117" s="149" t="s">
        <v>194</v>
      </c>
      <c r="AU117" s="149" t="s">
        <v>79</v>
      </c>
      <c r="AV117" s="12" t="s">
        <v>79</v>
      </c>
      <c r="AW117" s="12" t="s">
        <v>31</v>
      </c>
      <c r="AX117" s="12" t="s">
        <v>77</v>
      </c>
      <c r="AY117" s="149" t="s">
        <v>182</v>
      </c>
    </row>
    <row r="118" spans="2:63" s="11" customFormat="1" ht="22.9" customHeight="1">
      <c r="B118" s="118"/>
      <c r="D118" s="119" t="s">
        <v>69</v>
      </c>
      <c r="E118" s="128" t="s">
        <v>322</v>
      </c>
      <c r="F118" s="128" t="s">
        <v>323</v>
      </c>
      <c r="I118" s="121"/>
      <c r="J118" s="129">
        <f>BK118</f>
        <v>0</v>
      </c>
      <c r="L118" s="118"/>
      <c r="M118" s="123"/>
      <c r="P118" s="124">
        <f>SUM(P119:P120)</f>
        <v>0</v>
      </c>
      <c r="R118" s="124">
        <f>SUM(R119:R120)</f>
        <v>0</v>
      </c>
      <c r="T118" s="125">
        <f>SUM(T119:T120)</f>
        <v>0</v>
      </c>
      <c r="AR118" s="119" t="s">
        <v>77</v>
      </c>
      <c r="AT118" s="126" t="s">
        <v>69</v>
      </c>
      <c r="AU118" s="126" t="s">
        <v>77</v>
      </c>
      <c r="AY118" s="119" t="s">
        <v>182</v>
      </c>
      <c r="BK118" s="127">
        <f>SUM(BK119:BK120)</f>
        <v>0</v>
      </c>
    </row>
    <row r="119" spans="2:65" s="1" customFormat="1" ht="76.35" customHeight="1">
      <c r="B119" s="31"/>
      <c r="C119" s="130" t="s">
        <v>311</v>
      </c>
      <c r="D119" s="130" t="s">
        <v>185</v>
      </c>
      <c r="E119" s="131" t="s">
        <v>999</v>
      </c>
      <c r="F119" s="132" t="s">
        <v>1000</v>
      </c>
      <c r="G119" s="133" t="s">
        <v>202</v>
      </c>
      <c r="H119" s="134">
        <v>58.453</v>
      </c>
      <c r="I119" s="135"/>
      <c r="J119" s="136">
        <f>ROUND(I119*H119,2)</f>
        <v>0</v>
      </c>
      <c r="K119" s="132" t="s">
        <v>189</v>
      </c>
      <c r="L119" s="31"/>
      <c r="M119" s="137" t="s">
        <v>19</v>
      </c>
      <c r="N119" s="138" t="s">
        <v>41</v>
      </c>
      <c r="P119" s="139">
        <f>O119*H119</f>
        <v>0</v>
      </c>
      <c r="Q119" s="139">
        <v>0</v>
      </c>
      <c r="R119" s="139">
        <f>Q119*H119</f>
        <v>0</v>
      </c>
      <c r="S119" s="139">
        <v>0</v>
      </c>
      <c r="T119" s="140">
        <f>S119*H119</f>
        <v>0</v>
      </c>
      <c r="AR119" s="141" t="s">
        <v>190</v>
      </c>
      <c r="AT119" s="141" t="s">
        <v>185</v>
      </c>
      <c r="AU119" s="141" t="s">
        <v>79</v>
      </c>
      <c r="AY119" s="16" t="s">
        <v>182</v>
      </c>
      <c r="BE119" s="142">
        <f>IF(N119="základní",J119,0)</f>
        <v>0</v>
      </c>
      <c r="BF119" s="142">
        <f>IF(N119="snížená",J119,0)</f>
        <v>0</v>
      </c>
      <c r="BG119" s="142">
        <f>IF(N119="zákl. přenesená",J119,0)</f>
        <v>0</v>
      </c>
      <c r="BH119" s="142">
        <f>IF(N119="sníž. přenesená",J119,0)</f>
        <v>0</v>
      </c>
      <c r="BI119" s="142">
        <f>IF(N119="nulová",J119,0)</f>
        <v>0</v>
      </c>
      <c r="BJ119" s="16" t="s">
        <v>77</v>
      </c>
      <c r="BK119" s="142">
        <f>ROUND(I119*H119,2)</f>
        <v>0</v>
      </c>
      <c r="BL119" s="16" t="s">
        <v>190</v>
      </c>
      <c r="BM119" s="141" t="s">
        <v>1001</v>
      </c>
    </row>
    <row r="120" spans="2:47" s="1" customFormat="1" ht="11.25">
      <c r="B120" s="31"/>
      <c r="D120" s="143" t="s">
        <v>192</v>
      </c>
      <c r="F120" s="144" t="s">
        <v>1002</v>
      </c>
      <c r="I120" s="145"/>
      <c r="L120" s="31"/>
      <c r="M120" s="162"/>
      <c r="N120" s="163"/>
      <c r="O120" s="163"/>
      <c r="P120" s="163"/>
      <c r="Q120" s="163"/>
      <c r="R120" s="163"/>
      <c r="S120" s="163"/>
      <c r="T120" s="164"/>
      <c r="AT120" s="16" t="s">
        <v>192</v>
      </c>
      <c r="AU120" s="16" t="s">
        <v>79</v>
      </c>
    </row>
    <row r="121" spans="2:12" s="1" customFormat="1" ht="6.95" customHeight="1"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31"/>
    </row>
  </sheetData>
  <sheetProtection algorithmName="SHA-512" hashValue="5DX+XBG/w//Oeo3Sn2rrM8r121+nl6RfTL75/9A1uTuJPvikUDuxRcUo9YaKZhOTTqlXkE5gRoKVXSKqEQH9tg==" saltValue="ZU3Zz3zESiLhIQPOMMpFIW4D87H2yARsi83zDg/i7L9+U9YDLW4jiFRwewXf6KxhnH4nX8MtQqdap44r2bNT6Q==" spinCount="100000" sheet="1" objects="1" scenarios="1" formatColumns="0" formatRows="0" autoFilter="0"/>
  <autoFilter ref="C88:K120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hyperlinks>
    <hyperlink ref="F93" r:id="rId1" display="https://podminky.urs.cz/item/CS_URS_2022_01/122251101"/>
    <hyperlink ref="F96" r:id="rId2" display="https://podminky.urs.cz/item/CS_URS_2022_01/162751117"/>
    <hyperlink ref="F98" r:id="rId3" display="https://podminky.urs.cz/item/CS_URS_2022_01/167151101"/>
    <hyperlink ref="F100" r:id="rId4" display="https://podminky.urs.cz/item/CS_URS_2022_01/171201221"/>
    <hyperlink ref="F102" r:id="rId5" display="https://podminky.urs.cz/item/CS_URS_2022_01/171251201"/>
    <hyperlink ref="F105" r:id="rId6" display="https://podminky.urs.cz/item/CS_URS_2022_01/271532212"/>
    <hyperlink ref="F108" r:id="rId7" display="https://podminky.urs.cz/item/CS_URS_2022_01/273321611"/>
    <hyperlink ref="F111" r:id="rId8" display="https://podminky.urs.cz/item/CS_URS_2022_01/273351121"/>
    <hyperlink ref="F114" r:id="rId9" display="https://podminky.urs.cz/item/CS_URS_2022_01/273351122"/>
    <hyperlink ref="F116" r:id="rId10" display="https://podminky.urs.cz/item/CS_URS_2022_01/273361821"/>
    <hyperlink ref="F120" r:id="rId11" display="https://podminky.urs.cz/item/CS_URS_2022_01/998012021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13"/>
  <headerFooter>
    <oddFooter>&amp;CStrana &amp;P z &amp;N</oddFooter>
  </headerFooter>
  <drawing r:id="rId1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29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6" t="s">
        <v>97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79</v>
      </c>
    </row>
    <row r="4" spans="2:46" ht="24.95" customHeight="1">
      <c r="B4" s="19"/>
      <c r="D4" s="20" t="s">
        <v>151</v>
      </c>
      <c r="L4" s="19"/>
      <c r="M4" s="89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316" t="str">
        <f>'Rekapitulace stavby'!K6</f>
        <v>Rekonstrukce školní jídelny v budově č.p. 190</v>
      </c>
      <c r="F7" s="317"/>
      <c r="G7" s="317"/>
      <c r="H7" s="317"/>
      <c r="L7" s="19"/>
    </row>
    <row r="8" spans="2:12" s="1" customFormat="1" ht="12" customHeight="1">
      <c r="B8" s="31"/>
      <c r="D8" s="26" t="s">
        <v>152</v>
      </c>
      <c r="L8" s="31"/>
    </row>
    <row r="9" spans="2:12" s="1" customFormat="1" ht="16.5" customHeight="1">
      <c r="B9" s="31"/>
      <c r="E9" s="282" t="s">
        <v>1003</v>
      </c>
      <c r="F9" s="318"/>
      <c r="G9" s="318"/>
      <c r="H9" s="318"/>
      <c r="L9" s="31"/>
    </row>
    <row r="10" spans="2:12" s="1" customFormat="1" ht="11.25">
      <c r="B10" s="31"/>
      <c r="L10" s="31"/>
    </row>
    <row r="11" spans="2:12" s="1" customFormat="1" ht="12" customHeight="1">
      <c r="B11" s="31"/>
      <c r="D11" s="26" t="s">
        <v>18</v>
      </c>
      <c r="F11" s="24" t="s">
        <v>19</v>
      </c>
      <c r="I11" s="26" t="s">
        <v>20</v>
      </c>
      <c r="J11" s="24" t="s">
        <v>19</v>
      </c>
      <c r="L11" s="31"/>
    </row>
    <row r="12" spans="2:12" s="1" customFormat="1" ht="12" customHeight="1">
      <c r="B12" s="31"/>
      <c r="D12" s="26" t="s">
        <v>21</v>
      </c>
      <c r="F12" s="24" t="s">
        <v>22</v>
      </c>
      <c r="I12" s="26" t="s">
        <v>23</v>
      </c>
      <c r="J12" s="48" t="str">
        <f>'Rekapitulace stavby'!AN8</f>
        <v>28. 3. 2022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25</v>
      </c>
      <c r="I14" s="26" t="s">
        <v>26</v>
      </c>
      <c r="J14" s="24" t="s">
        <v>19</v>
      </c>
      <c r="L14" s="31"/>
    </row>
    <row r="15" spans="2:12" s="1" customFormat="1" ht="18" customHeight="1">
      <c r="B15" s="31"/>
      <c r="E15" s="24" t="s">
        <v>440</v>
      </c>
      <c r="I15" s="26" t="s">
        <v>27</v>
      </c>
      <c r="J15" s="24" t="s">
        <v>19</v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28</v>
      </c>
      <c r="I17" s="26" t="s">
        <v>26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319" t="str">
        <f>'Rekapitulace stavby'!E14</f>
        <v>Vyplň údaj</v>
      </c>
      <c r="F18" s="300"/>
      <c r="G18" s="300"/>
      <c r="H18" s="300"/>
      <c r="I18" s="26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30</v>
      </c>
      <c r="I20" s="26" t="s">
        <v>26</v>
      </c>
      <c r="J20" s="24" t="s">
        <v>157</v>
      </c>
      <c r="L20" s="31"/>
    </row>
    <row r="21" spans="2:12" s="1" customFormat="1" ht="18" customHeight="1">
      <c r="B21" s="31"/>
      <c r="E21" s="24" t="s">
        <v>33</v>
      </c>
      <c r="I21" s="26" t="s">
        <v>27</v>
      </c>
      <c r="J21" s="24" t="s">
        <v>158</v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32</v>
      </c>
      <c r="I23" s="26" t="s">
        <v>26</v>
      </c>
      <c r="J23" s="24" t="s">
        <v>19</v>
      </c>
      <c r="L23" s="31"/>
    </row>
    <row r="24" spans="2:12" s="1" customFormat="1" ht="18" customHeight="1">
      <c r="B24" s="31"/>
      <c r="E24" s="24" t="s">
        <v>159</v>
      </c>
      <c r="I24" s="26" t="s">
        <v>27</v>
      </c>
      <c r="J24" s="24" t="s">
        <v>19</v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34</v>
      </c>
      <c r="L26" s="31"/>
    </row>
    <row r="27" spans="2:12" s="7" customFormat="1" ht="16.5" customHeight="1">
      <c r="B27" s="90"/>
      <c r="E27" s="305" t="s">
        <v>19</v>
      </c>
      <c r="F27" s="305"/>
      <c r="G27" s="305"/>
      <c r="H27" s="305"/>
      <c r="L27" s="90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49"/>
      <c r="E29" s="49"/>
      <c r="F29" s="49"/>
      <c r="G29" s="49"/>
      <c r="H29" s="49"/>
      <c r="I29" s="49"/>
      <c r="J29" s="49"/>
      <c r="K29" s="49"/>
      <c r="L29" s="31"/>
    </row>
    <row r="30" spans="2:12" s="1" customFormat="1" ht="25.35" customHeight="1">
      <c r="B30" s="31"/>
      <c r="D30" s="91" t="s">
        <v>36</v>
      </c>
      <c r="J30" s="62">
        <f>ROUND(J93,2)</f>
        <v>0</v>
      </c>
      <c r="L30" s="31"/>
    </row>
    <row r="31" spans="2:12" s="1" customFormat="1" ht="6.95" customHeight="1">
      <c r="B31" s="31"/>
      <c r="D31" s="49"/>
      <c r="E31" s="49"/>
      <c r="F31" s="49"/>
      <c r="G31" s="49"/>
      <c r="H31" s="49"/>
      <c r="I31" s="49"/>
      <c r="J31" s="49"/>
      <c r="K31" s="49"/>
      <c r="L31" s="31"/>
    </row>
    <row r="32" spans="2:12" s="1" customFormat="1" ht="14.45" customHeight="1">
      <c r="B32" s="31"/>
      <c r="F32" s="34" t="s">
        <v>38</v>
      </c>
      <c r="I32" s="34" t="s">
        <v>37</v>
      </c>
      <c r="J32" s="34" t="s">
        <v>39</v>
      </c>
      <c r="L32" s="31"/>
    </row>
    <row r="33" spans="2:12" s="1" customFormat="1" ht="14.45" customHeight="1">
      <c r="B33" s="31"/>
      <c r="D33" s="51" t="s">
        <v>40</v>
      </c>
      <c r="E33" s="26" t="s">
        <v>41</v>
      </c>
      <c r="F33" s="82">
        <f>ROUND((SUM(BE93:BE291)),2)</f>
        <v>0</v>
      </c>
      <c r="I33" s="92">
        <v>0.21</v>
      </c>
      <c r="J33" s="82">
        <f>ROUND(((SUM(BE93:BE291))*I33),2)</f>
        <v>0</v>
      </c>
      <c r="L33" s="31"/>
    </row>
    <row r="34" spans="2:12" s="1" customFormat="1" ht="14.45" customHeight="1">
      <c r="B34" s="31"/>
      <c r="E34" s="26" t="s">
        <v>42</v>
      </c>
      <c r="F34" s="82">
        <f>ROUND((SUM(BF93:BF291)),2)</f>
        <v>0</v>
      </c>
      <c r="I34" s="92">
        <v>0.15</v>
      </c>
      <c r="J34" s="82">
        <f>ROUND(((SUM(BF93:BF291))*I34),2)</f>
        <v>0</v>
      </c>
      <c r="L34" s="31"/>
    </row>
    <row r="35" spans="2:12" s="1" customFormat="1" ht="14.45" customHeight="1" hidden="1">
      <c r="B35" s="31"/>
      <c r="E35" s="26" t="s">
        <v>43</v>
      </c>
      <c r="F35" s="82">
        <f>ROUND((SUM(BG93:BG291)),2)</f>
        <v>0</v>
      </c>
      <c r="I35" s="92">
        <v>0.21</v>
      </c>
      <c r="J35" s="82">
        <f>0</f>
        <v>0</v>
      </c>
      <c r="L35" s="31"/>
    </row>
    <row r="36" spans="2:12" s="1" customFormat="1" ht="14.45" customHeight="1" hidden="1">
      <c r="B36" s="31"/>
      <c r="E36" s="26" t="s">
        <v>44</v>
      </c>
      <c r="F36" s="82">
        <f>ROUND((SUM(BH93:BH291)),2)</f>
        <v>0</v>
      </c>
      <c r="I36" s="92">
        <v>0.15</v>
      </c>
      <c r="J36" s="82">
        <f>0</f>
        <v>0</v>
      </c>
      <c r="L36" s="31"/>
    </row>
    <row r="37" spans="2:12" s="1" customFormat="1" ht="14.45" customHeight="1" hidden="1">
      <c r="B37" s="31"/>
      <c r="E37" s="26" t="s">
        <v>45</v>
      </c>
      <c r="F37" s="82">
        <f>ROUND((SUM(BI93:BI291)),2)</f>
        <v>0</v>
      </c>
      <c r="I37" s="92">
        <v>0</v>
      </c>
      <c r="J37" s="82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3"/>
      <c r="D39" s="94" t="s">
        <v>46</v>
      </c>
      <c r="E39" s="53"/>
      <c r="F39" s="53"/>
      <c r="G39" s="95" t="s">
        <v>47</v>
      </c>
      <c r="H39" s="96" t="s">
        <v>48</v>
      </c>
      <c r="I39" s="53"/>
      <c r="J39" s="97">
        <f>SUM(J30:J37)</f>
        <v>0</v>
      </c>
      <c r="K39" s="98"/>
      <c r="L39" s="31"/>
    </row>
    <row r="40" spans="2:12" s="1" customFormat="1" ht="14.45" customHeight="1"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31"/>
    </row>
    <row r="44" spans="2:12" s="1" customFormat="1" ht="6.95" customHeight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31"/>
    </row>
    <row r="45" spans="2:12" s="1" customFormat="1" ht="24.95" customHeight="1">
      <c r="B45" s="31"/>
      <c r="C45" s="20" t="s">
        <v>160</v>
      </c>
      <c r="L45" s="31"/>
    </row>
    <row r="46" spans="2:12" s="1" customFormat="1" ht="6.95" customHeight="1">
      <c r="B46" s="31"/>
      <c r="L46" s="31"/>
    </row>
    <row r="47" spans="2:12" s="1" customFormat="1" ht="12" customHeight="1">
      <c r="B47" s="31"/>
      <c r="C47" s="26" t="s">
        <v>16</v>
      </c>
      <c r="L47" s="31"/>
    </row>
    <row r="48" spans="2:12" s="1" customFormat="1" ht="16.5" customHeight="1">
      <c r="B48" s="31"/>
      <c r="E48" s="316" t="str">
        <f>E7</f>
        <v>Rekonstrukce školní jídelny v budově č.p. 190</v>
      </c>
      <c r="F48" s="317"/>
      <c r="G48" s="317"/>
      <c r="H48" s="317"/>
      <c r="L48" s="31"/>
    </row>
    <row r="49" spans="2:12" s="1" customFormat="1" ht="12" customHeight="1">
      <c r="B49" s="31"/>
      <c r="C49" s="26" t="s">
        <v>152</v>
      </c>
      <c r="L49" s="31"/>
    </row>
    <row r="50" spans="2:12" s="1" customFormat="1" ht="16.5" customHeight="1">
      <c r="B50" s="31"/>
      <c r="E50" s="282" t="str">
        <f>E9</f>
        <v>SO01.01c - Ostatní pro dotace_(Dotace gastroprovozy)</v>
      </c>
      <c r="F50" s="318"/>
      <c r="G50" s="318"/>
      <c r="H50" s="318"/>
      <c r="L50" s="31"/>
    </row>
    <row r="51" spans="2:12" s="1" customFormat="1" ht="6.95" customHeight="1">
      <c r="B51" s="31"/>
      <c r="L51" s="31"/>
    </row>
    <row r="52" spans="2:12" s="1" customFormat="1" ht="12" customHeight="1">
      <c r="B52" s="31"/>
      <c r="C52" s="26" t="s">
        <v>21</v>
      </c>
      <c r="F52" s="24" t="str">
        <f>F12</f>
        <v xml:space="preserve"> </v>
      </c>
      <c r="I52" s="26" t="s">
        <v>23</v>
      </c>
      <c r="J52" s="48" t="str">
        <f>IF(J12="","",J12)</f>
        <v>28. 3. 2022</v>
      </c>
      <c r="L52" s="31"/>
    </row>
    <row r="53" spans="2:12" s="1" customFormat="1" ht="6.95" customHeight="1">
      <c r="B53" s="31"/>
      <c r="L53" s="31"/>
    </row>
    <row r="54" spans="2:12" s="1" customFormat="1" ht="25.7" customHeight="1">
      <c r="B54" s="31"/>
      <c r="C54" s="26" t="s">
        <v>25</v>
      </c>
      <c r="F54" s="24" t="str">
        <f>E15</f>
        <v>Město Jablunkov</v>
      </c>
      <c r="I54" s="26" t="s">
        <v>30</v>
      </c>
      <c r="J54" s="29" t="str">
        <f>E21</f>
        <v>Třinecká projekce, a. s.</v>
      </c>
      <c r="L54" s="31"/>
    </row>
    <row r="55" spans="2:12" s="1" customFormat="1" ht="15.2" customHeight="1">
      <c r="B55" s="31"/>
      <c r="C55" s="26" t="s">
        <v>28</v>
      </c>
      <c r="F55" s="24" t="str">
        <f>IF(E18="","",E18)</f>
        <v>Vyplň údaj</v>
      </c>
      <c r="I55" s="26" t="s">
        <v>32</v>
      </c>
      <c r="J55" s="29" t="str">
        <f>E24</f>
        <v>Radek Kultán</v>
      </c>
      <c r="L55" s="31"/>
    </row>
    <row r="56" spans="2:12" s="1" customFormat="1" ht="10.35" customHeight="1">
      <c r="B56" s="31"/>
      <c r="L56" s="31"/>
    </row>
    <row r="57" spans="2:12" s="1" customFormat="1" ht="29.25" customHeight="1">
      <c r="B57" s="31"/>
      <c r="C57" s="99" t="s">
        <v>161</v>
      </c>
      <c r="D57" s="93"/>
      <c r="E57" s="93"/>
      <c r="F57" s="93"/>
      <c r="G57" s="93"/>
      <c r="H57" s="93"/>
      <c r="I57" s="93"/>
      <c r="J57" s="100" t="s">
        <v>162</v>
      </c>
      <c r="K57" s="93"/>
      <c r="L57" s="31"/>
    </row>
    <row r="58" spans="2:12" s="1" customFormat="1" ht="10.35" customHeight="1">
      <c r="B58" s="31"/>
      <c r="L58" s="31"/>
    </row>
    <row r="59" spans="2:47" s="1" customFormat="1" ht="22.9" customHeight="1">
      <c r="B59" s="31"/>
      <c r="C59" s="101" t="s">
        <v>68</v>
      </c>
      <c r="J59" s="62">
        <f>J93</f>
        <v>0</v>
      </c>
      <c r="L59" s="31"/>
      <c r="AU59" s="16" t="s">
        <v>163</v>
      </c>
    </row>
    <row r="60" spans="2:12" s="8" customFormat="1" ht="24.95" customHeight="1">
      <c r="B60" s="102"/>
      <c r="D60" s="103" t="s">
        <v>164</v>
      </c>
      <c r="E60" s="104"/>
      <c r="F60" s="104"/>
      <c r="G60" s="104"/>
      <c r="H60" s="104"/>
      <c r="I60" s="104"/>
      <c r="J60" s="105">
        <f>J94</f>
        <v>0</v>
      </c>
      <c r="L60" s="102"/>
    </row>
    <row r="61" spans="2:12" s="9" customFormat="1" ht="19.9" customHeight="1">
      <c r="B61" s="106"/>
      <c r="D61" s="107" t="s">
        <v>239</v>
      </c>
      <c r="E61" s="108"/>
      <c r="F61" s="108"/>
      <c r="G61" s="108"/>
      <c r="H61" s="108"/>
      <c r="I61" s="108"/>
      <c r="J61" s="109">
        <f>J95</f>
        <v>0</v>
      </c>
      <c r="L61" s="106"/>
    </row>
    <row r="62" spans="2:12" s="9" customFormat="1" ht="19.9" customHeight="1">
      <c r="B62" s="106"/>
      <c r="D62" s="107" t="s">
        <v>442</v>
      </c>
      <c r="E62" s="108"/>
      <c r="F62" s="108"/>
      <c r="G62" s="108"/>
      <c r="H62" s="108"/>
      <c r="I62" s="108"/>
      <c r="J62" s="109">
        <f>J139</f>
        <v>0</v>
      </c>
      <c r="L62" s="106"/>
    </row>
    <row r="63" spans="2:12" s="9" customFormat="1" ht="19.9" customHeight="1">
      <c r="B63" s="106"/>
      <c r="D63" s="107" t="s">
        <v>240</v>
      </c>
      <c r="E63" s="108"/>
      <c r="F63" s="108"/>
      <c r="G63" s="108"/>
      <c r="H63" s="108"/>
      <c r="I63" s="108"/>
      <c r="J63" s="109">
        <f>J150</f>
        <v>0</v>
      </c>
      <c r="L63" s="106"/>
    </row>
    <row r="64" spans="2:12" s="9" customFormat="1" ht="19.9" customHeight="1">
      <c r="B64" s="106"/>
      <c r="D64" s="107" t="s">
        <v>241</v>
      </c>
      <c r="E64" s="108"/>
      <c r="F64" s="108"/>
      <c r="G64" s="108"/>
      <c r="H64" s="108"/>
      <c r="I64" s="108"/>
      <c r="J64" s="109">
        <f>J178</f>
        <v>0</v>
      </c>
      <c r="L64" s="106"/>
    </row>
    <row r="65" spans="2:12" s="9" customFormat="1" ht="19.9" customHeight="1">
      <c r="B65" s="106"/>
      <c r="D65" s="107" t="s">
        <v>166</v>
      </c>
      <c r="E65" s="108"/>
      <c r="F65" s="108"/>
      <c r="G65" s="108"/>
      <c r="H65" s="108"/>
      <c r="I65" s="108"/>
      <c r="J65" s="109">
        <f>J212</f>
        <v>0</v>
      </c>
      <c r="L65" s="106"/>
    </row>
    <row r="66" spans="2:12" s="9" customFormat="1" ht="19.9" customHeight="1">
      <c r="B66" s="106"/>
      <c r="D66" s="107" t="s">
        <v>242</v>
      </c>
      <c r="E66" s="108"/>
      <c r="F66" s="108"/>
      <c r="G66" s="108"/>
      <c r="H66" s="108"/>
      <c r="I66" s="108"/>
      <c r="J66" s="109">
        <f>J226</f>
        <v>0</v>
      </c>
      <c r="L66" s="106"/>
    </row>
    <row r="67" spans="2:12" s="8" customFormat="1" ht="24.95" customHeight="1">
      <c r="B67" s="102"/>
      <c r="D67" s="103" t="s">
        <v>243</v>
      </c>
      <c r="E67" s="104"/>
      <c r="F67" s="104"/>
      <c r="G67" s="104"/>
      <c r="H67" s="104"/>
      <c r="I67" s="104"/>
      <c r="J67" s="105">
        <f>J229</f>
        <v>0</v>
      </c>
      <c r="L67" s="102"/>
    </row>
    <row r="68" spans="2:12" s="9" customFormat="1" ht="19.9" customHeight="1">
      <c r="B68" s="106"/>
      <c r="D68" s="107" t="s">
        <v>1004</v>
      </c>
      <c r="E68" s="108"/>
      <c r="F68" s="108"/>
      <c r="G68" s="108"/>
      <c r="H68" s="108"/>
      <c r="I68" s="108"/>
      <c r="J68" s="109">
        <f>J230</f>
        <v>0</v>
      </c>
      <c r="L68" s="106"/>
    </row>
    <row r="69" spans="2:12" s="9" customFormat="1" ht="19.9" customHeight="1">
      <c r="B69" s="106"/>
      <c r="D69" s="107" t="s">
        <v>445</v>
      </c>
      <c r="E69" s="108"/>
      <c r="F69" s="108"/>
      <c r="G69" s="108"/>
      <c r="H69" s="108"/>
      <c r="I69" s="108"/>
      <c r="J69" s="109">
        <f>J233</f>
        <v>0</v>
      </c>
      <c r="L69" s="106"/>
    </row>
    <row r="70" spans="2:12" s="9" customFormat="1" ht="19.9" customHeight="1">
      <c r="B70" s="106"/>
      <c r="D70" s="107" t="s">
        <v>245</v>
      </c>
      <c r="E70" s="108"/>
      <c r="F70" s="108"/>
      <c r="G70" s="108"/>
      <c r="H70" s="108"/>
      <c r="I70" s="108"/>
      <c r="J70" s="109">
        <f>J240</f>
        <v>0</v>
      </c>
      <c r="L70" s="106"/>
    </row>
    <row r="71" spans="2:12" s="9" customFormat="1" ht="19.9" customHeight="1">
      <c r="B71" s="106"/>
      <c r="D71" s="107" t="s">
        <v>246</v>
      </c>
      <c r="E71" s="108"/>
      <c r="F71" s="108"/>
      <c r="G71" s="108"/>
      <c r="H71" s="108"/>
      <c r="I71" s="108"/>
      <c r="J71" s="109">
        <f>J270</f>
        <v>0</v>
      </c>
      <c r="L71" s="106"/>
    </row>
    <row r="72" spans="2:12" s="9" customFormat="1" ht="19.9" customHeight="1">
      <c r="B72" s="106"/>
      <c r="D72" s="107" t="s">
        <v>448</v>
      </c>
      <c r="E72" s="108"/>
      <c r="F72" s="108"/>
      <c r="G72" s="108"/>
      <c r="H72" s="108"/>
      <c r="I72" s="108"/>
      <c r="J72" s="109">
        <f>J272</f>
        <v>0</v>
      </c>
      <c r="L72" s="106"/>
    </row>
    <row r="73" spans="2:12" s="9" customFormat="1" ht="19.9" customHeight="1">
      <c r="B73" s="106"/>
      <c r="D73" s="107" t="s">
        <v>449</v>
      </c>
      <c r="E73" s="108"/>
      <c r="F73" s="108"/>
      <c r="G73" s="108"/>
      <c r="H73" s="108"/>
      <c r="I73" s="108"/>
      <c r="J73" s="109">
        <f>J285</f>
        <v>0</v>
      </c>
      <c r="L73" s="106"/>
    </row>
    <row r="74" spans="2:12" s="1" customFormat="1" ht="21.75" customHeight="1">
      <c r="B74" s="31"/>
      <c r="L74" s="31"/>
    </row>
    <row r="75" spans="2:12" s="1" customFormat="1" ht="6.95" customHeight="1"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31"/>
    </row>
    <row r="79" spans="2:12" s="1" customFormat="1" ht="6.95" customHeight="1"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31"/>
    </row>
    <row r="80" spans="2:12" s="1" customFormat="1" ht="24.95" customHeight="1">
      <c r="B80" s="31"/>
      <c r="C80" s="20" t="s">
        <v>167</v>
      </c>
      <c r="L80" s="31"/>
    </row>
    <row r="81" spans="2:12" s="1" customFormat="1" ht="6.95" customHeight="1">
      <c r="B81" s="31"/>
      <c r="L81" s="31"/>
    </row>
    <row r="82" spans="2:12" s="1" customFormat="1" ht="12" customHeight="1">
      <c r="B82" s="31"/>
      <c r="C82" s="26" t="s">
        <v>16</v>
      </c>
      <c r="L82" s="31"/>
    </row>
    <row r="83" spans="2:12" s="1" customFormat="1" ht="16.5" customHeight="1">
      <c r="B83" s="31"/>
      <c r="E83" s="316" t="str">
        <f>E7</f>
        <v>Rekonstrukce školní jídelny v budově č.p. 190</v>
      </c>
      <c r="F83" s="317"/>
      <c r="G83" s="317"/>
      <c r="H83" s="317"/>
      <c r="L83" s="31"/>
    </row>
    <row r="84" spans="2:12" s="1" customFormat="1" ht="12" customHeight="1">
      <c r="B84" s="31"/>
      <c r="C84" s="26" t="s">
        <v>152</v>
      </c>
      <c r="L84" s="31"/>
    </row>
    <row r="85" spans="2:12" s="1" customFormat="1" ht="16.5" customHeight="1">
      <c r="B85" s="31"/>
      <c r="E85" s="282" t="str">
        <f>E9</f>
        <v>SO01.01c - Ostatní pro dotace_(Dotace gastroprovozy)</v>
      </c>
      <c r="F85" s="318"/>
      <c r="G85" s="318"/>
      <c r="H85" s="318"/>
      <c r="L85" s="31"/>
    </row>
    <row r="86" spans="2:12" s="1" customFormat="1" ht="6.95" customHeight="1">
      <c r="B86" s="31"/>
      <c r="L86" s="31"/>
    </row>
    <row r="87" spans="2:12" s="1" customFormat="1" ht="12" customHeight="1">
      <c r="B87" s="31"/>
      <c r="C87" s="26" t="s">
        <v>21</v>
      </c>
      <c r="F87" s="24" t="str">
        <f>F12</f>
        <v xml:space="preserve"> </v>
      </c>
      <c r="I87" s="26" t="s">
        <v>23</v>
      </c>
      <c r="J87" s="48" t="str">
        <f>IF(J12="","",J12)</f>
        <v>28. 3. 2022</v>
      </c>
      <c r="L87" s="31"/>
    </row>
    <row r="88" spans="2:12" s="1" customFormat="1" ht="6.95" customHeight="1">
      <c r="B88" s="31"/>
      <c r="L88" s="31"/>
    </row>
    <row r="89" spans="2:12" s="1" customFormat="1" ht="25.7" customHeight="1">
      <c r="B89" s="31"/>
      <c r="C89" s="26" t="s">
        <v>25</v>
      </c>
      <c r="F89" s="24" t="str">
        <f>E15</f>
        <v>Město Jablunkov</v>
      </c>
      <c r="I89" s="26" t="s">
        <v>30</v>
      </c>
      <c r="J89" s="29" t="str">
        <f>E21</f>
        <v>Třinecká projekce, a. s.</v>
      </c>
      <c r="L89" s="31"/>
    </row>
    <row r="90" spans="2:12" s="1" customFormat="1" ht="15.2" customHeight="1">
      <c r="B90" s="31"/>
      <c r="C90" s="26" t="s">
        <v>28</v>
      </c>
      <c r="F90" s="24" t="str">
        <f>IF(E18="","",E18)</f>
        <v>Vyplň údaj</v>
      </c>
      <c r="I90" s="26" t="s">
        <v>32</v>
      </c>
      <c r="J90" s="29" t="str">
        <f>E24</f>
        <v>Radek Kultán</v>
      </c>
      <c r="L90" s="31"/>
    </row>
    <row r="91" spans="2:12" s="1" customFormat="1" ht="10.35" customHeight="1">
      <c r="B91" s="31"/>
      <c r="L91" s="31"/>
    </row>
    <row r="92" spans="2:20" s="10" customFormat="1" ht="29.25" customHeight="1">
      <c r="B92" s="110"/>
      <c r="C92" s="111" t="s">
        <v>168</v>
      </c>
      <c r="D92" s="112" t="s">
        <v>55</v>
      </c>
      <c r="E92" s="112" t="s">
        <v>51</v>
      </c>
      <c r="F92" s="112" t="s">
        <v>52</v>
      </c>
      <c r="G92" s="112" t="s">
        <v>169</v>
      </c>
      <c r="H92" s="112" t="s">
        <v>170</v>
      </c>
      <c r="I92" s="112" t="s">
        <v>171</v>
      </c>
      <c r="J92" s="112" t="s">
        <v>162</v>
      </c>
      <c r="K92" s="113" t="s">
        <v>172</v>
      </c>
      <c r="L92" s="110"/>
      <c r="M92" s="55" t="s">
        <v>19</v>
      </c>
      <c r="N92" s="56" t="s">
        <v>40</v>
      </c>
      <c r="O92" s="56" t="s">
        <v>173</v>
      </c>
      <c r="P92" s="56" t="s">
        <v>174</v>
      </c>
      <c r="Q92" s="56" t="s">
        <v>175</v>
      </c>
      <c r="R92" s="56" t="s">
        <v>176</v>
      </c>
      <c r="S92" s="56" t="s">
        <v>177</v>
      </c>
      <c r="T92" s="57" t="s">
        <v>178</v>
      </c>
    </row>
    <row r="93" spans="2:63" s="1" customFormat="1" ht="22.9" customHeight="1">
      <c r="B93" s="31"/>
      <c r="C93" s="60" t="s">
        <v>179</v>
      </c>
      <c r="J93" s="114">
        <f>BK93</f>
        <v>0</v>
      </c>
      <c r="L93" s="31"/>
      <c r="M93" s="58"/>
      <c r="N93" s="49"/>
      <c r="O93" s="49"/>
      <c r="P93" s="115">
        <f>P94+P229</f>
        <v>0</v>
      </c>
      <c r="Q93" s="49"/>
      <c r="R93" s="115">
        <f>R94+R229</f>
        <v>143.67419739</v>
      </c>
      <c r="S93" s="49"/>
      <c r="T93" s="116">
        <f>T94+T229</f>
        <v>195.304565</v>
      </c>
      <c r="AT93" s="16" t="s">
        <v>69</v>
      </c>
      <c r="AU93" s="16" t="s">
        <v>163</v>
      </c>
      <c r="BK93" s="117">
        <f>BK94+BK229</f>
        <v>0</v>
      </c>
    </row>
    <row r="94" spans="2:63" s="11" customFormat="1" ht="25.9" customHeight="1">
      <c r="B94" s="118"/>
      <c r="D94" s="119" t="s">
        <v>69</v>
      </c>
      <c r="E94" s="120" t="s">
        <v>180</v>
      </c>
      <c r="F94" s="120" t="s">
        <v>181</v>
      </c>
      <c r="I94" s="121"/>
      <c r="J94" s="122">
        <f>BK94</f>
        <v>0</v>
      </c>
      <c r="L94" s="118"/>
      <c r="M94" s="123"/>
      <c r="P94" s="124">
        <f>P95+P139+P150+P178+P212+P226</f>
        <v>0</v>
      </c>
      <c r="R94" s="124">
        <f>R95+R139+R150+R178+R212+R226</f>
        <v>119.67357339</v>
      </c>
      <c r="T94" s="125">
        <f>T95+T139+T150+T178+T212+T226</f>
        <v>191.149565</v>
      </c>
      <c r="AR94" s="119" t="s">
        <v>77</v>
      </c>
      <c r="AT94" s="126" t="s">
        <v>69</v>
      </c>
      <c r="AU94" s="126" t="s">
        <v>70</v>
      </c>
      <c r="AY94" s="119" t="s">
        <v>182</v>
      </c>
      <c r="BK94" s="127">
        <f>BK95+BK139+BK150+BK178+BK212+BK226</f>
        <v>0</v>
      </c>
    </row>
    <row r="95" spans="2:63" s="11" customFormat="1" ht="22.9" customHeight="1">
      <c r="B95" s="118"/>
      <c r="D95" s="119" t="s">
        <v>69</v>
      </c>
      <c r="E95" s="128" t="s">
        <v>118</v>
      </c>
      <c r="F95" s="128" t="s">
        <v>247</v>
      </c>
      <c r="I95" s="121"/>
      <c r="J95" s="129">
        <f>BK95</f>
        <v>0</v>
      </c>
      <c r="L95" s="118"/>
      <c r="M95" s="123"/>
      <c r="P95" s="124">
        <f>SUM(P96:P138)</f>
        <v>0</v>
      </c>
      <c r="R95" s="124">
        <f>SUM(R96:R138)</f>
        <v>63.624895529999996</v>
      </c>
      <c r="T95" s="125">
        <f>SUM(T96:T138)</f>
        <v>0</v>
      </c>
      <c r="AR95" s="119" t="s">
        <v>77</v>
      </c>
      <c r="AT95" s="126" t="s">
        <v>69</v>
      </c>
      <c r="AU95" s="126" t="s">
        <v>77</v>
      </c>
      <c r="AY95" s="119" t="s">
        <v>182</v>
      </c>
      <c r="BK95" s="127">
        <f>SUM(BK96:BK138)</f>
        <v>0</v>
      </c>
    </row>
    <row r="96" spans="2:65" s="1" customFormat="1" ht="44.25" customHeight="1">
      <c r="B96" s="31"/>
      <c r="C96" s="130" t="s">
        <v>77</v>
      </c>
      <c r="D96" s="130" t="s">
        <v>185</v>
      </c>
      <c r="E96" s="131" t="s">
        <v>512</v>
      </c>
      <c r="F96" s="132" t="s">
        <v>513</v>
      </c>
      <c r="G96" s="133" t="s">
        <v>286</v>
      </c>
      <c r="H96" s="134">
        <v>12</v>
      </c>
      <c r="I96" s="135"/>
      <c r="J96" s="136">
        <f>ROUND(I96*H96,2)</f>
        <v>0</v>
      </c>
      <c r="K96" s="132" t="s">
        <v>189</v>
      </c>
      <c r="L96" s="31"/>
      <c r="M96" s="137" t="s">
        <v>19</v>
      </c>
      <c r="N96" s="138" t="s">
        <v>41</v>
      </c>
      <c r="P96" s="139">
        <f>O96*H96</f>
        <v>0</v>
      </c>
      <c r="Q96" s="139">
        <v>0.02628</v>
      </c>
      <c r="R96" s="139">
        <f>Q96*H96</f>
        <v>0.31536000000000003</v>
      </c>
      <c r="S96" s="139">
        <v>0</v>
      </c>
      <c r="T96" s="140">
        <f>S96*H96</f>
        <v>0</v>
      </c>
      <c r="AR96" s="141" t="s">
        <v>190</v>
      </c>
      <c r="AT96" s="141" t="s">
        <v>185</v>
      </c>
      <c r="AU96" s="141" t="s">
        <v>79</v>
      </c>
      <c r="AY96" s="16" t="s">
        <v>182</v>
      </c>
      <c r="BE96" s="142">
        <f>IF(N96="základní",J96,0)</f>
        <v>0</v>
      </c>
      <c r="BF96" s="142">
        <f>IF(N96="snížená",J96,0)</f>
        <v>0</v>
      </c>
      <c r="BG96" s="142">
        <f>IF(N96="zákl. přenesená",J96,0)</f>
        <v>0</v>
      </c>
      <c r="BH96" s="142">
        <f>IF(N96="sníž. přenesená",J96,0)</f>
        <v>0</v>
      </c>
      <c r="BI96" s="142">
        <f>IF(N96="nulová",J96,0)</f>
        <v>0</v>
      </c>
      <c r="BJ96" s="16" t="s">
        <v>77</v>
      </c>
      <c r="BK96" s="142">
        <f>ROUND(I96*H96,2)</f>
        <v>0</v>
      </c>
      <c r="BL96" s="16" t="s">
        <v>190</v>
      </c>
      <c r="BM96" s="141" t="s">
        <v>514</v>
      </c>
    </row>
    <row r="97" spans="2:47" s="1" customFormat="1" ht="11.25">
      <c r="B97" s="31"/>
      <c r="D97" s="143" t="s">
        <v>192</v>
      </c>
      <c r="F97" s="144" t="s">
        <v>515</v>
      </c>
      <c r="I97" s="145"/>
      <c r="L97" s="31"/>
      <c r="M97" s="146"/>
      <c r="T97" s="52"/>
      <c r="AT97" s="16" t="s">
        <v>192</v>
      </c>
      <c r="AU97" s="16" t="s">
        <v>79</v>
      </c>
    </row>
    <row r="98" spans="2:65" s="1" customFormat="1" ht="44.25" customHeight="1">
      <c r="B98" s="31"/>
      <c r="C98" s="130" t="s">
        <v>79</v>
      </c>
      <c r="D98" s="130" t="s">
        <v>185</v>
      </c>
      <c r="E98" s="131" t="s">
        <v>516</v>
      </c>
      <c r="F98" s="132" t="s">
        <v>517</v>
      </c>
      <c r="G98" s="133" t="s">
        <v>286</v>
      </c>
      <c r="H98" s="134">
        <v>15</v>
      </c>
      <c r="I98" s="135"/>
      <c r="J98" s="136">
        <f>ROUND(I98*H98,2)</f>
        <v>0</v>
      </c>
      <c r="K98" s="132" t="s">
        <v>189</v>
      </c>
      <c r="L98" s="31"/>
      <c r="M98" s="137" t="s">
        <v>19</v>
      </c>
      <c r="N98" s="138" t="s">
        <v>41</v>
      </c>
      <c r="P98" s="139">
        <f>O98*H98</f>
        <v>0</v>
      </c>
      <c r="Q98" s="139">
        <v>0.03963</v>
      </c>
      <c r="R98" s="139">
        <f>Q98*H98</f>
        <v>0.5944499999999999</v>
      </c>
      <c r="S98" s="139">
        <v>0</v>
      </c>
      <c r="T98" s="140">
        <f>S98*H98</f>
        <v>0</v>
      </c>
      <c r="AR98" s="141" t="s">
        <v>190</v>
      </c>
      <c r="AT98" s="141" t="s">
        <v>185</v>
      </c>
      <c r="AU98" s="141" t="s">
        <v>79</v>
      </c>
      <c r="AY98" s="16" t="s">
        <v>182</v>
      </c>
      <c r="BE98" s="142">
        <f>IF(N98="základní",J98,0)</f>
        <v>0</v>
      </c>
      <c r="BF98" s="142">
        <f>IF(N98="snížená",J98,0)</f>
        <v>0</v>
      </c>
      <c r="BG98" s="142">
        <f>IF(N98="zákl. přenesená",J98,0)</f>
        <v>0</v>
      </c>
      <c r="BH98" s="142">
        <f>IF(N98="sníž. přenesená",J98,0)</f>
        <v>0</v>
      </c>
      <c r="BI98" s="142">
        <f>IF(N98="nulová",J98,0)</f>
        <v>0</v>
      </c>
      <c r="BJ98" s="16" t="s">
        <v>77</v>
      </c>
      <c r="BK98" s="142">
        <f>ROUND(I98*H98,2)</f>
        <v>0</v>
      </c>
      <c r="BL98" s="16" t="s">
        <v>190</v>
      </c>
      <c r="BM98" s="141" t="s">
        <v>518</v>
      </c>
    </row>
    <row r="99" spans="2:47" s="1" customFormat="1" ht="11.25">
      <c r="B99" s="31"/>
      <c r="D99" s="143" t="s">
        <v>192</v>
      </c>
      <c r="F99" s="144" t="s">
        <v>519</v>
      </c>
      <c r="I99" s="145"/>
      <c r="L99" s="31"/>
      <c r="M99" s="146"/>
      <c r="T99" s="52"/>
      <c r="AT99" s="16" t="s">
        <v>192</v>
      </c>
      <c r="AU99" s="16" t="s">
        <v>79</v>
      </c>
    </row>
    <row r="100" spans="2:65" s="1" customFormat="1" ht="21.75" customHeight="1">
      <c r="B100" s="31"/>
      <c r="C100" s="130" t="s">
        <v>118</v>
      </c>
      <c r="D100" s="130" t="s">
        <v>185</v>
      </c>
      <c r="E100" s="131" t="s">
        <v>1005</v>
      </c>
      <c r="F100" s="132" t="s">
        <v>1006</v>
      </c>
      <c r="G100" s="133" t="s">
        <v>188</v>
      </c>
      <c r="H100" s="134">
        <v>0.356</v>
      </c>
      <c r="I100" s="135"/>
      <c r="J100" s="136">
        <f>ROUND(I100*H100,2)</f>
        <v>0</v>
      </c>
      <c r="K100" s="132" t="s">
        <v>189</v>
      </c>
      <c r="L100" s="31"/>
      <c r="M100" s="137" t="s">
        <v>19</v>
      </c>
      <c r="N100" s="138" t="s">
        <v>41</v>
      </c>
      <c r="P100" s="139">
        <f>O100*H100</f>
        <v>0</v>
      </c>
      <c r="Q100" s="139">
        <v>2.4533</v>
      </c>
      <c r="R100" s="139">
        <f>Q100*H100</f>
        <v>0.8733748</v>
      </c>
      <c r="S100" s="139">
        <v>0</v>
      </c>
      <c r="T100" s="140">
        <f>S100*H100</f>
        <v>0</v>
      </c>
      <c r="AR100" s="141" t="s">
        <v>190</v>
      </c>
      <c r="AT100" s="141" t="s">
        <v>185</v>
      </c>
      <c r="AU100" s="141" t="s">
        <v>79</v>
      </c>
      <c r="AY100" s="16" t="s">
        <v>182</v>
      </c>
      <c r="BE100" s="142">
        <f>IF(N100="základní",J100,0)</f>
        <v>0</v>
      </c>
      <c r="BF100" s="142">
        <f>IF(N100="snížená",J100,0)</f>
        <v>0</v>
      </c>
      <c r="BG100" s="142">
        <f>IF(N100="zákl. přenesená",J100,0)</f>
        <v>0</v>
      </c>
      <c r="BH100" s="142">
        <f>IF(N100="sníž. přenesená",J100,0)</f>
        <v>0</v>
      </c>
      <c r="BI100" s="142">
        <f>IF(N100="nulová",J100,0)</f>
        <v>0</v>
      </c>
      <c r="BJ100" s="16" t="s">
        <v>77</v>
      </c>
      <c r="BK100" s="142">
        <f>ROUND(I100*H100,2)</f>
        <v>0</v>
      </c>
      <c r="BL100" s="16" t="s">
        <v>190</v>
      </c>
      <c r="BM100" s="141" t="s">
        <v>1007</v>
      </c>
    </row>
    <row r="101" spans="2:47" s="1" customFormat="1" ht="11.25">
      <c r="B101" s="31"/>
      <c r="D101" s="143" t="s">
        <v>192</v>
      </c>
      <c r="F101" s="144" t="s">
        <v>1008</v>
      </c>
      <c r="I101" s="145"/>
      <c r="L101" s="31"/>
      <c r="M101" s="146"/>
      <c r="T101" s="52"/>
      <c r="AT101" s="16" t="s">
        <v>192</v>
      </c>
      <c r="AU101" s="16" t="s">
        <v>79</v>
      </c>
    </row>
    <row r="102" spans="2:51" s="12" customFormat="1" ht="11.25">
      <c r="B102" s="147"/>
      <c r="D102" s="148" t="s">
        <v>194</v>
      </c>
      <c r="E102" s="149" t="s">
        <v>19</v>
      </c>
      <c r="F102" s="150" t="s">
        <v>1009</v>
      </c>
      <c r="H102" s="151">
        <v>0.175</v>
      </c>
      <c r="I102" s="152"/>
      <c r="L102" s="147"/>
      <c r="M102" s="153"/>
      <c r="T102" s="154"/>
      <c r="AT102" s="149" t="s">
        <v>194</v>
      </c>
      <c r="AU102" s="149" t="s">
        <v>79</v>
      </c>
      <c r="AV102" s="12" t="s">
        <v>79</v>
      </c>
      <c r="AW102" s="12" t="s">
        <v>31</v>
      </c>
      <c r="AX102" s="12" t="s">
        <v>70</v>
      </c>
      <c r="AY102" s="149" t="s">
        <v>182</v>
      </c>
    </row>
    <row r="103" spans="2:51" s="12" customFormat="1" ht="11.25">
      <c r="B103" s="147"/>
      <c r="D103" s="148" t="s">
        <v>194</v>
      </c>
      <c r="E103" s="149" t="s">
        <v>19</v>
      </c>
      <c r="F103" s="150" t="s">
        <v>1010</v>
      </c>
      <c r="H103" s="151">
        <v>0.128</v>
      </c>
      <c r="I103" s="152"/>
      <c r="L103" s="147"/>
      <c r="M103" s="153"/>
      <c r="T103" s="154"/>
      <c r="AT103" s="149" t="s">
        <v>194</v>
      </c>
      <c r="AU103" s="149" t="s">
        <v>79</v>
      </c>
      <c r="AV103" s="12" t="s">
        <v>79</v>
      </c>
      <c r="AW103" s="12" t="s">
        <v>31</v>
      </c>
      <c r="AX103" s="12" t="s">
        <v>70</v>
      </c>
      <c r="AY103" s="149" t="s">
        <v>182</v>
      </c>
    </row>
    <row r="104" spans="2:51" s="12" customFormat="1" ht="11.25">
      <c r="B104" s="147"/>
      <c r="D104" s="148" t="s">
        <v>194</v>
      </c>
      <c r="E104" s="149" t="s">
        <v>19</v>
      </c>
      <c r="F104" s="150" t="s">
        <v>1011</v>
      </c>
      <c r="H104" s="151">
        <v>0.053</v>
      </c>
      <c r="I104" s="152"/>
      <c r="L104" s="147"/>
      <c r="M104" s="153"/>
      <c r="T104" s="154"/>
      <c r="AT104" s="149" t="s">
        <v>194</v>
      </c>
      <c r="AU104" s="149" t="s">
        <v>79</v>
      </c>
      <c r="AV104" s="12" t="s">
        <v>79</v>
      </c>
      <c r="AW104" s="12" t="s">
        <v>31</v>
      </c>
      <c r="AX104" s="12" t="s">
        <v>70</v>
      </c>
      <c r="AY104" s="149" t="s">
        <v>182</v>
      </c>
    </row>
    <row r="105" spans="2:51" s="13" customFormat="1" ht="11.25">
      <c r="B105" s="155"/>
      <c r="D105" s="148" t="s">
        <v>194</v>
      </c>
      <c r="E105" s="156" t="s">
        <v>19</v>
      </c>
      <c r="F105" s="157" t="s">
        <v>199</v>
      </c>
      <c r="H105" s="158">
        <v>0.356</v>
      </c>
      <c r="I105" s="159"/>
      <c r="L105" s="155"/>
      <c r="M105" s="160"/>
      <c r="T105" s="161"/>
      <c r="AT105" s="156" t="s">
        <v>194</v>
      </c>
      <c r="AU105" s="156" t="s">
        <v>79</v>
      </c>
      <c r="AV105" s="13" t="s">
        <v>190</v>
      </c>
      <c r="AW105" s="13" t="s">
        <v>31</v>
      </c>
      <c r="AX105" s="13" t="s">
        <v>77</v>
      </c>
      <c r="AY105" s="156" t="s">
        <v>182</v>
      </c>
    </row>
    <row r="106" spans="2:65" s="1" customFormat="1" ht="37.9" customHeight="1">
      <c r="B106" s="31"/>
      <c r="C106" s="130" t="s">
        <v>190</v>
      </c>
      <c r="D106" s="130" t="s">
        <v>185</v>
      </c>
      <c r="E106" s="131" t="s">
        <v>1012</v>
      </c>
      <c r="F106" s="132" t="s">
        <v>1013</v>
      </c>
      <c r="G106" s="133" t="s">
        <v>207</v>
      </c>
      <c r="H106" s="134">
        <v>6</v>
      </c>
      <c r="I106" s="135"/>
      <c r="J106" s="136">
        <f>ROUND(I106*H106,2)</f>
        <v>0</v>
      </c>
      <c r="K106" s="132" t="s">
        <v>189</v>
      </c>
      <c r="L106" s="31"/>
      <c r="M106" s="137" t="s">
        <v>19</v>
      </c>
      <c r="N106" s="138" t="s">
        <v>41</v>
      </c>
      <c r="P106" s="139">
        <f>O106*H106</f>
        <v>0</v>
      </c>
      <c r="Q106" s="139">
        <v>0.00955</v>
      </c>
      <c r="R106" s="139">
        <f>Q106*H106</f>
        <v>0.0573</v>
      </c>
      <c r="S106" s="139">
        <v>0</v>
      </c>
      <c r="T106" s="140">
        <f>S106*H106</f>
        <v>0</v>
      </c>
      <c r="AR106" s="141" t="s">
        <v>190</v>
      </c>
      <c r="AT106" s="141" t="s">
        <v>185</v>
      </c>
      <c r="AU106" s="141" t="s">
        <v>79</v>
      </c>
      <c r="AY106" s="16" t="s">
        <v>182</v>
      </c>
      <c r="BE106" s="142">
        <f>IF(N106="základní",J106,0)</f>
        <v>0</v>
      </c>
      <c r="BF106" s="142">
        <f>IF(N106="snížená",J106,0)</f>
        <v>0</v>
      </c>
      <c r="BG106" s="142">
        <f>IF(N106="zákl. přenesená",J106,0)</f>
        <v>0</v>
      </c>
      <c r="BH106" s="142">
        <f>IF(N106="sníž. přenesená",J106,0)</f>
        <v>0</v>
      </c>
      <c r="BI106" s="142">
        <f>IF(N106="nulová",J106,0)</f>
        <v>0</v>
      </c>
      <c r="BJ106" s="16" t="s">
        <v>77</v>
      </c>
      <c r="BK106" s="142">
        <f>ROUND(I106*H106,2)</f>
        <v>0</v>
      </c>
      <c r="BL106" s="16" t="s">
        <v>190</v>
      </c>
      <c r="BM106" s="141" t="s">
        <v>1014</v>
      </c>
    </row>
    <row r="107" spans="2:47" s="1" customFormat="1" ht="11.25">
      <c r="B107" s="31"/>
      <c r="D107" s="143" t="s">
        <v>192</v>
      </c>
      <c r="F107" s="144" t="s">
        <v>1015</v>
      </c>
      <c r="I107" s="145"/>
      <c r="L107" s="31"/>
      <c r="M107" s="146"/>
      <c r="T107" s="52"/>
      <c r="AT107" s="16" t="s">
        <v>192</v>
      </c>
      <c r="AU107" s="16" t="s">
        <v>79</v>
      </c>
    </row>
    <row r="108" spans="2:51" s="12" customFormat="1" ht="11.25">
      <c r="B108" s="147"/>
      <c r="D108" s="148" t="s">
        <v>194</v>
      </c>
      <c r="E108" s="149" t="s">
        <v>19</v>
      </c>
      <c r="F108" s="150" t="s">
        <v>222</v>
      </c>
      <c r="H108" s="151">
        <v>6</v>
      </c>
      <c r="I108" s="152"/>
      <c r="L108" s="147"/>
      <c r="M108" s="153"/>
      <c r="T108" s="154"/>
      <c r="AT108" s="149" t="s">
        <v>194</v>
      </c>
      <c r="AU108" s="149" t="s">
        <v>79</v>
      </c>
      <c r="AV108" s="12" t="s">
        <v>79</v>
      </c>
      <c r="AW108" s="12" t="s">
        <v>31</v>
      </c>
      <c r="AX108" s="12" t="s">
        <v>77</v>
      </c>
      <c r="AY108" s="149" t="s">
        <v>182</v>
      </c>
    </row>
    <row r="109" spans="2:65" s="1" customFormat="1" ht="37.9" customHeight="1">
      <c r="B109" s="31"/>
      <c r="C109" s="130" t="s">
        <v>217</v>
      </c>
      <c r="D109" s="130" t="s">
        <v>185</v>
      </c>
      <c r="E109" s="131" t="s">
        <v>1016</v>
      </c>
      <c r="F109" s="132" t="s">
        <v>1017</v>
      </c>
      <c r="G109" s="133" t="s">
        <v>207</v>
      </c>
      <c r="H109" s="134">
        <v>6</v>
      </c>
      <c r="I109" s="135"/>
      <c r="J109" s="136">
        <f>ROUND(I109*H109,2)</f>
        <v>0</v>
      </c>
      <c r="K109" s="132" t="s">
        <v>189</v>
      </c>
      <c r="L109" s="31"/>
      <c r="M109" s="137" t="s">
        <v>19</v>
      </c>
      <c r="N109" s="138" t="s">
        <v>41</v>
      </c>
      <c r="P109" s="139">
        <f>O109*H109</f>
        <v>0</v>
      </c>
      <c r="Q109" s="139">
        <v>0</v>
      </c>
      <c r="R109" s="139">
        <f>Q109*H109</f>
        <v>0</v>
      </c>
      <c r="S109" s="139">
        <v>0</v>
      </c>
      <c r="T109" s="140">
        <f>S109*H109</f>
        <v>0</v>
      </c>
      <c r="AR109" s="141" t="s">
        <v>190</v>
      </c>
      <c r="AT109" s="141" t="s">
        <v>185</v>
      </c>
      <c r="AU109" s="141" t="s">
        <v>79</v>
      </c>
      <c r="AY109" s="16" t="s">
        <v>182</v>
      </c>
      <c r="BE109" s="142">
        <f>IF(N109="základní",J109,0)</f>
        <v>0</v>
      </c>
      <c r="BF109" s="142">
        <f>IF(N109="snížená",J109,0)</f>
        <v>0</v>
      </c>
      <c r="BG109" s="142">
        <f>IF(N109="zákl. přenesená",J109,0)</f>
        <v>0</v>
      </c>
      <c r="BH109" s="142">
        <f>IF(N109="sníž. přenesená",J109,0)</f>
        <v>0</v>
      </c>
      <c r="BI109" s="142">
        <f>IF(N109="nulová",J109,0)</f>
        <v>0</v>
      </c>
      <c r="BJ109" s="16" t="s">
        <v>77</v>
      </c>
      <c r="BK109" s="142">
        <f>ROUND(I109*H109,2)</f>
        <v>0</v>
      </c>
      <c r="BL109" s="16" t="s">
        <v>190</v>
      </c>
      <c r="BM109" s="141" t="s">
        <v>1018</v>
      </c>
    </row>
    <row r="110" spans="2:47" s="1" customFormat="1" ht="11.25">
      <c r="B110" s="31"/>
      <c r="D110" s="143" t="s">
        <v>192</v>
      </c>
      <c r="F110" s="144" t="s">
        <v>1019</v>
      </c>
      <c r="I110" s="145"/>
      <c r="L110" s="31"/>
      <c r="M110" s="146"/>
      <c r="T110" s="52"/>
      <c r="AT110" s="16" t="s">
        <v>192</v>
      </c>
      <c r="AU110" s="16" t="s">
        <v>79</v>
      </c>
    </row>
    <row r="111" spans="2:65" s="1" customFormat="1" ht="33" customHeight="1">
      <c r="B111" s="31"/>
      <c r="C111" s="130" t="s">
        <v>222</v>
      </c>
      <c r="D111" s="130" t="s">
        <v>185</v>
      </c>
      <c r="E111" s="131" t="s">
        <v>1020</v>
      </c>
      <c r="F111" s="132" t="s">
        <v>1021</v>
      </c>
      <c r="G111" s="133" t="s">
        <v>202</v>
      </c>
      <c r="H111" s="134">
        <v>0.072</v>
      </c>
      <c r="I111" s="135"/>
      <c r="J111" s="136">
        <f>ROUND(I111*H111,2)</f>
        <v>0</v>
      </c>
      <c r="K111" s="132" t="s">
        <v>189</v>
      </c>
      <c r="L111" s="31"/>
      <c r="M111" s="137" t="s">
        <v>19</v>
      </c>
      <c r="N111" s="138" t="s">
        <v>41</v>
      </c>
      <c r="P111" s="139">
        <f>O111*H111</f>
        <v>0</v>
      </c>
      <c r="Q111" s="139">
        <v>1.04575</v>
      </c>
      <c r="R111" s="139">
        <f>Q111*H111</f>
        <v>0.07529399999999999</v>
      </c>
      <c r="S111" s="139">
        <v>0</v>
      </c>
      <c r="T111" s="140">
        <f>S111*H111</f>
        <v>0</v>
      </c>
      <c r="AR111" s="141" t="s">
        <v>190</v>
      </c>
      <c r="AT111" s="141" t="s">
        <v>185</v>
      </c>
      <c r="AU111" s="141" t="s">
        <v>79</v>
      </c>
      <c r="AY111" s="16" t="s">
        <v>182</v>
      </c>
      <c r="BE111" s="142">
        <f>IF(N111="základní",J111,0)</f>
        <v>0</v>
      </c>
      <c r="BF111" s="142">
        <f>IF(N111="snížená",J111,0)</f>
        <v>0</v>
      </c>
      <c r="BG111" s="142">
        <f>IF(N111="zákl. přenesená",J111,0)</f>
        <v>0</v>
      </c>
      <c r="BH111" s="142">
        <f>IF(N111="sníž. přenesená",J111,0)</f>
        <v>0</v>
      </c>
      <c r="BI111" s="142">
        <f>IF(N111="nulová",J111,0)</f>
        <v>0</v>
      </c>
      <c r="BJ111" s="16" t="s">
        <v>77</v>
      </c>
      <c r="BK111" s="142">
        <f>ROUND(I111*H111,2)</f>
        <v>0</v>
      </c>
      <c r="BL111" s="16" t="s">
        <v>190</v>
      </c>
      <c r="BM111" s="141" t="s">
        <v>1022</v>
      </c>
    </row>
    <row r="112" spans="2:47" s="1" customFormat="1" ht="11.25">
      <c r="B112" s="31"/>
      <c r="D112" s="143" t="s">
        <v>192</v>
      </c>
      <c r="F112" s="144" t="s">
        <v>1023</v>
      </c>
      <c r="I112" s="145"/>
      <c r="L112" s="31"/>
      <c r="M112" s="146"/>
      <c r="T112" s="52"/>
      <c r="AT112" s="16" t="s">
        <v>192</v>
      </c>
      <c r="AU112" s="16" t="s">
        <v>79</v>
      </c>
    </row>
    <row r="113" spans="2:51" s="12" customFormat="1" ht="11.25">
      <c r="B113" s="147"/>
      <c r="D113" s="148" t="s">
        <v>194</v>
      </c>
      <c r="E113" s="149" t="s">
        <v>19</v>
      </c>
      <c r="F113" s="150" t="s">
        <v>1024</v>
      </c>
      <c r="H113" s="151">
        <v>0.025</v>
      </c>
      <c r="I113" s="152"/>
      <c r="L113" s="147"/>
      <c r="M113" s="153"/>
      <c r="T113" s="154"/>
      <c r="AT113" s="149" t="s">
        <v>194</v>
      </c>
      <c r="AU113" s="149" t="s">
        <v>79</v>
      </c>
      <c r="AV113" s="12" t="s">
        <v>79</v>
      </c>
      <c r="AW113" s="12" t="s">
        <v>31</v>
      </c>
      <c r="AX113" s="12" t="s">
        <v>70</v>
      </c>
      <c r="AY113" s="149" t="s">
        <v>182</v>
      </c>
    </row>
    <row r="114" spans="2:51" s="12" customFormat="1" ht="11.25">
      <c r="B114" s="147"/>
      <c r="D114" s="148" t="s">
        <v>194</v>
      </c>
      <c r="E114" s="149" t="s">
        <v>19</v>
      </c>
      <c r="F114" s="150" t="s">
        <v>1025</v>
      </c>
      <c r="H114" s="151">
        <v>0.032</v>
      </c>
      <c r="I114" s="152"/>
      <c r="L114" s="147"/>
      <c r="M114" s="153"/>
      <c r="T114" s="154"/>
      <c r="AT114" s="149" t="s">
        <v>194</v>
      </c>
      <c r="AU114" s="149" t="s">
        <v>79</v>
      </c>
      <c r="AV114" s="12" t="s">
        <v>79</v>
      </c>
      <c r="AW114" s="12" t="s">
        <v>31</v>
      </c>
      <c r="AX114" s="12" t="s">
        <v>70</v>
      </c>
      <c r="AY114" s="149" t="s">
        <v>182</v>
      </c>
    </row>
    <row r="115" spans="2:51" s="12" customFormat="1" ht="11.25">
      <c r="B115" s="147"/>
      <c r="D115" s="148" t="s">
        <v>194</v>
      </c>
      <c r="E115" s="149" t="s">
        <v>19</v>
      </c>
      <c r="F115" s="150" t="s">
        <v>1026</v>
      </c>
      <c r="H115" s="151">
        <v>0.015</v>
      </c>
      <c r="I115" s="152"/>
      <c r="L115" s="147"/>
      <c r="M115" s="153"/>
      <c r="T115" s="154"/>
      <c r="AT115" s="149" t="s">
        <v>194</v>
      </c>
      <c r="AU115" s="149" t="s">
        <v>79</v>
      </c>
      <c r="AV115" s="12" t="s">
        <v>79</v>
      </c>
      <c r="AW115" s="12" t="s">
        <v>31</v>
      </c>
      <c r="AX115" s="12" t="s">
        <v>70</v>
      </c>
      <c r="AY115" s="149" t="s">
        <v>182</v>
      </c>
    </row>
    <row r="116" spans="2:51" s="13" customFormat="1" ht="11.25">
      <c r="B116" s="155"/>
      <c r="D116" s="148" t="s">
        <v>194</v>
      </c>
      <c r="E116" s="156" t="s">
        <v>19</v>
      </c>
      <c r="F116" s="157" t="s">
        <v>199</v>
      </c>
      <c r="H116" s="158">
        <v>0.072</v>
      </c>
      <c r="I116" s="159"/>
      <c r="L116" s="155"/>
      <c r="M116" s="160"/>
      <c r="T116" s="161"/>
      <c r="AT116" s="156" t="s">
        <v>194</v>
      </c>
      <c r="AU116" s="156" t="s">
        <v>79</v>
      </c>
      <c r="AV116" s="13" t="s">
        <v>190</v>
      </c>
      <c r="AW116" s="13" t="s">
        <v>31</v>
      </c>
      <c r="AX116" s="13" t="s">
        <v>77</v>
      </c>
      <c r="AY116" s="156" t="s">
        <v>182</v>
      </c>
    </row>
    <row r="117" spans="2:65" s="1" customFormat="1" ht="37.9" customHeight="1">
      <c r="B117" s="31"/>
      <c r="C117" s="130" t="s">
        <v>228</v>
      </c>
      <c r="D117" s="130" t="s">
        <v>185</v>
      </c>
      <c r="E117" s="131" t="s">
        <v>520</v>
      </c>
      <c r="F117" s="132" t="s">
        <v>521</v>
      </c>
      <c r="G117" s="133" t="s">
        <v>202</v>
      </c>
      <c r="H117" s="134">
        <v>1.251</v>
      </c>
      <c r="I117" s="135"/>
      <c r="J117" s="136">
        <f>ROUND(I117*H117,2)</f>
        <v>0</v>
      </c>
      <c r="K117" s="132" t="s">
        <v>189</v>
      </c>
      <c r="L117" s="31"/>
      <c r="M117" s="137" t="s">
        <v>19</v>
      </c>
      <c r="N117" s="138" t="s">
        <v>41</v>
      </c>
      <c r="P117" s="139">
        <f>O117*H117</f>
        <v>0</v>
      </c>
      <c r="Q117" s="139">
        <v>0.01709</v>
      </c>
      <c r="R117" s="139">
        <f>Q117*H117</f>
        <v>0.02137959</v>
      </c>
      <c r="S117" s="139">
        <v>0</v>
      </c>
      <c r="T117" s="140">
        <f>S117*H117</f>
        <v>0</v>
      </c>
      <c r="AR117" s="141" t="s">
        <v>190</v>
      </c>
      <c r="AT117" s="141" t="s">
        <v>185</v>
      </c>
      <c r="AU117" s="141" t="s">
        <v>79</v>
      </c>
      <c r="AY117" s="16" t="s">
        <v>182</v>
      </c>
      <c r="BE117" s="142">
        <f>IF(N117="základní",J117,0)</f>
        <v>0</v>
      </c>
      <c r="BF117" s="142">
        <f>IF(N117="snížená",J117,0)</f>
        <v>0</v>
      </c>
      <c r="BG117" s="142">
        <f>IF(N117="zákl. přenesená",J117,0)</f>
        <v>0</v>
      </c>
      <c r="BH117" s="142">
        <f>IF(N117="sníž. přenesená",J117,0)</f>
        <v>0</v>
      </c>
      <c r="BI117" s="142">
        <f>IF(N117="nulová",J117,0)</f>
        <v>0</v>
      </c>
      <c r="BJ117" s="16" t="s">
        <v>77</v>
      </c>
      <c r="BK117" s="142">
        <f>ROUND(I117*H117,2)</f>
        <v>0</v>
      </c>
      <c r="BL117" s="16" t="s">
        <v>190</v>
      </c>
      <c r="BM117" s="141" t="s">
        <v>522</v>
      </c>
    </row>
    <row r="118" spans="2:47" s="1" customFormat="1" ht="11.25">
      <c r="B118" s="31"/>
      <c r="D118" s="143" t="s">
        <v>192</v>
      </c>
      <c r="F118" s="144" t="s">
        <v>523</v>
      </c>
      <c r="I118" s="145"/>
      <c r="L118" s="31"/>
      <c r="M118" s="146"/>
      <c r="T118" s="52"/>
      <c r="AT118" s="16" t="s">
        <v>192</v>
      </c>
      <c r="AU118" s="16" t="s">
        <v>79</v>
      </c>
    </row>
    <row r="119" spans="2:65" s="1" customFormat="1" ht="24.2" customHeight="1">
      <c r="B119" s="31"/>
      <c r="C119" s="165" t="s">
        <v>233</v>
      </c>
      <c r="D119" s="165" t="s">
        <v>277</v>
      </c>
      <c r="E119" s="166" t="s">
        <v>524</v>
      </c>
      <c r="F119" s="167" t="s">
        <v>525</v>
      </c>
      <c r="G119" s="168" t="s">
        <v>202</v>
      </c>
      <c r="H119" s="169">
        <v>1.138</v>
      </c>
      <c r="I119" s="170"/>
      <c r="J119" s="171">
        <f>ROUND(I119*H119,2)</f>
        <v>0</v>
      </c>
      <c r="K119" s="167" t="s">
        <v>189</v>
      </c>
      <c r="L119" s="172"/>
      <c r="M119" s="173" t="s">
        <v>19</v>
      </c>
      <c r="N119" s="174" t="s">
        <v>41</v>
      </c>
      <c r="P119" s="139">
        <f>O119*H119</f>
        <v>0</v>
      </c>
      <c r="Q119" s="139">
        <v>1</v>
      </c>
      <c r="R119" s="139">
        <f>Q119*H119</f>
        <v>1.138</v>
      </c>
      <c r="S119" s="139">
        <v>0</v>
      </c>
      <c r="T119" s="140">
        <f>S119*H119</f>
        <v>0</v>
      </c>
      <c r="AR119" s="141" t="s">
        <v>233</v>
      </c>
      <c r="AT119" s="141" t="s">
        <v>277</v>
      </c>
      <c r="AU119" s="141" t="s">
        <v>79</v>
      </c>
      <c r="AY119" s="16" t="s">
        <v>182</v>
      </c>
      <c r="BE119" s="142">
        <f>IF(N119="základní",J119,0)</f>
        <v>0</v>
      </c>
      <c r="BF119" s="142">
        <f>IF(N119="snížená",J119,0)</f>
        <v>0</v>
      </c>
      <c r="BG119" s="142">
        <f>IF(N119="zákl. přenesená",J119,0)</f>
        <v>0</v>
      </c>
      <c r="BH119" s="142">
        <f>IF(N119="sníž. přenesená",J119,0)</f>
        <v>0</v>
      </c>
      <c r="BI119" s="142">
        <f>IF(N119="nulová",J119,0)</f>
        <v>0</v>
      </c>
      <c r="BJ119" s="16" t="s">
        <v>77</v>
      </c>
      <c r="BK119" s="142">
        <f>ROUND(I119*H119,2)</f>
        <v>0</v>
      </c>
      <c r="BL119" s="16" t="s">
        <v>190</v>
      </c>
      <c r="BM119" s="141" t="s">
        <v>526</v>
      </c>
    </row>
    <row r="120" spans="2:51" s="12" customFormat="1" ht="11.25">
      <c r="B120" s="147"/>
      <c r="D120" s="148" t="s">
        <v>194</v>
      </c>
      <c r="E120" s="149" t="s">
        <v>19</v>
      </c>
      <c r="F120" s="150" t="s">
        <v>1027</v>
      </c>
      <c r="H120" s="151">
        <v>1.138</v>
      </c>
      <c r="I120" s="152"/>
      <c r="L120" s="147"/>
      <c r="M120" s="153"/>
      <c r="T120" s="154"/>
      <c r="AT120" s="149" t="s">
        <v>194</v>
      </c>
      <c r="AU120" s="149" t="s">
        <v>79</v>
      </c>
      <c r="AV120" s="12" t="s">
        <v>79</v>
      </c>
      <c r="AW120" s="12" t="s">
        <v>31</v>
      </c>
      <c r="AX120" s="12" t="s">
        <v>77</v>
      </c>
      <c r="AY120" s="149" t="s">
        <v>182</v>
      </c>
    </row>
    <row r="121" spans="2:65" s="1" customFormat="1" ht="24.2" customHeight="1">
      <c r="B121" s="31"/>
      <c r="C121" s="165" t="s">
        <v>183</v>
      </c>
      <c r="D121" s="165" t="s">
        <v>277</v>
      </c>
      <c r="E121" s="166" t="s">
        <v>1028</v>
      </c>
      <c r="F121" s="167" t="s">
        <v>1029</v>
      </c>
      <c r="G121" s="168" t="s">
        <v>202</v>
      </c>
      <c r="H121" s="169">
        <v>0.113</v>
      </c>
      <c r="I121" s="170"/>
      <c r="J121" s="171">
        <f>ROUND(I121*H121,2)</f>
        <v>0</v>
      </c>
      <c r="K121" s="167" t="s">
        <v>189</v>
      </c>
      <c r="L121" s="172"/>
      <c r="M121" s="173" t="s">
        <v>19</v>
      </c>
      <c r="N121" s="174" t="s">
        <v>41</v>
      </c>
      <c r="P121" s="139">
        <f>O121*H121</f>
        <v>0</v>
      </c>
      <c r="Q121" s="139">
        <v>1</v>
      </c>
      <c r="R121" s="139">
        <f>Q121*H121</f>
        <v>0.113</v>
      </c>
      <c r="S121" s="139">
        <v>0</v>
      </c>
      <c r="T121" s="140">
        <f>S121*H121</f>
        <v>0</v>
      </c>
      <c r="AR121" s="141" t="s">
        <v>233</v>
      </c>
      <c r="AT121" s="141" t="s">
        <v>277</v>
      </c>
      <c r="AU121" s="141" t="s">
        <v>79</v>
      </c>
      <c r="AY121" s="16" t="s">
        <v>182</v>
      </c>
      <c r="BE121" s="142">
        <f>IF(N121="základní",J121,0)</f>
        <v>0</v>
      </c>
      <c r="BF121" s="142">
        <f>IF(N121="snížená",J121,0)</f>
        <v>0</v>
      </c>
      <c r="BG121" s="142">
        <f>IF(N121="zákl. přenesená",J121,0)</f>
        <v>0</v>
      </c>
      <c r="BH121" s="142">
        <f>IF(N121="sníž. přenesená",J121,0)</f>
        <v>0</v>
      </c>
      <c r="BI121" s="142">
        <f>IF(N121="nulová",J121,0)</f>
        <v>0</v>
      </c>
      <c r="BJ121" s="16" t="s">
        <v>77</v>
      </c>
      <c r="BK121" s="142">
        <f>ROUND(I121*H121,2)</f>
        <v>0</v>
      </c>
      <c r="BL121" s="16" t="s">
        <v>190</v>
      </c>
      <c r="BM121" s="141" t="s">
        <v>1030</v>
      </c>
    </row>
    <row r="122" spans="2:65" s="1" customFormat="1" ht="37.9" customHeight="1">
      <c r="B122" s="31"/>
      <c r="C122" s="130" t="s">
        <v>306</v>
      </c>
      <c r="D122" s="130" t="s">
        <v>185</v>
      </c>
      <c r="E122" s="131" t="s">
        <v>534</v>
      </c>
      <c r="F122" s="132" t="s">
        <v>535</v>
      </c>
      <c r="G122" s="133" t="s">
        <v>207</v>
      </c>
      <c r="H122" s="134">
        <v>298.776</v>
      </c>
      <c r="I122" s="135"/>
      <c r="J122" s="136">
        <f>ROUND(I122*H122,2)</f>
        <v>0</v>
      </c>
      <c r="K122" s="132" t="s">
        <v>189</v>
      </c>
      <c r="L122" s="31"/>
      <c r="M122" s="137" t="s">
        <v>19</v>
      </c>
      <c r="N122" s="138" t="s">
        <v>41</v>
      </c>
      <c r="P122" s="139">
        <f>O122*H122</f>
        <v>0</v>
      </c>
      <c r="Q122" s="139">
        <v>0.05897</v>
      </c>
      <c r="R122" s="139">
        <f>Q122*H122</f>
        <v>17.618820720000002</v>
      </c>
      <c r="S122" s="139">
        <v>0</v>
      </c>
      <c r="T122" s="140">
        <f>S122*H122</f>
        <v>0</v>
      </c>
      <c r="AR122" s="141" t="s">
        <v>190</v>
      </c>
      <c r="AT122" s="141" t="s">
        <v>185</v>
      </c>
      <c r="AU122" s="141" t="s">
        <v>79</v>
      </c>
      <c r="AY122" s="16" t="s">
        <v>182</v>
      </c>
      <c r="BE122" s="142">
        <f>IF(N122="základní",J122,0)</f>
        <v>0</v>
      </c>
      <c r="BF122" s="142">
        <f>IF(N122="snížená",J122,0)</f>
        <v>0</v>
      </c>
      <c r="BG122" s="142">
        <f>IF(N122="zákl. přenesená",J122,0)</f>
        <v>0</v>
      </c>
      <c r="BH122" s="142">
        <f>IF(N122="sníž. přenesená",J122,0)</f>
        <v>0</v>
      </c>
      <c r="BI122" s="142">
        <f>IF(N122="nulová",J122,0)</f>
        <v>0</v>
      </c>
      <c r="BJ122" s="16" t="s">
        <v>77</v>
      </c>
      <c r="BK122" s="142">
        <f>ROUND(I122*H122,2)</f>
        <v>0</v>
      </c>
      <c r="BL122" s="16" t="s">
        <v>190</v>
      </c>
      <c r="BM122" s="141" t="s">
        <v>536</v>
      </c>
    </row>
    <row r="123" spans="2:47" s="1" customFormat="1" ht="11.25">
      <c r="B123" s="31"/>
      <c r="D123" s="143" t="s">
        <v>192</v>
      </c>
      <c r="F123" s="144" t="s">
        <v>537</v>
      </c>
      <c r="I123" s="145"/>
      <c r="L123" s="31"/>
      <c r="M123" s="146"/>
      <c r="T123" s="52"/>
      <c r="AT123" s="16" t="s">
        <v>192</v>
      </c>
      <c r="AU123" s="16" t="s">
        <v>79</v>
      </c>
    </row>
    <row r="124" spans="2:51" s="12" customFormat="1" ht="11.25">
      <c r="B124" s="147"/>
      <c r="D124" s="148" t="s">
        <v>194</v>
      </c>
      <c r="E124" s="149" t="s">
        <v>19</v>
      </c>
      <c r="F124" s="150" t="s">
        <v>1031</v>
      </c>
      <c r="H124" s="151">
        <v>75.188</v>
      </c>
      <c r="I124" s="152"/>
      <c r="L124" s="147"/>
      <c r="M124" s="153"/>
      <c r="T124" s="154"/>
      <c r="AT124" s="149" t="s">
        <v>194</v>
      </c>
      <c r="AU124" s="149" t="s">
        <v>79</v>
      </c>
      <c r="AV124" s="12" t="s">
        <v>79</v>
      </c>
      <c r="AW124" s="12" t="s">
        <v>31</v>
      </c>
      <c r="AX124" s="12" t="s">
        <v>70</v>
      </c>
      <c r="AY124" s="149" t="s">
        <v>182</v>
      </c>
    </row>
    <row r="125" spans="2:51" s="12" customFormat="1" ht="11.25">
      <c r="B125" s="147"/>
      <c r="D125" s="148" t="s">
        <v>194</v>
      </c>
      <c r="E125" s="149" t="s">
        <v>19</v>
      </c>
      <c r="F125" s="150" t="s">
        <v>1032</v>
      </c>
      <c r="H125" s="151">
        <v>70.273</v>
      </c>
      <c r="I125" s="152"/>
      <c r="L125" s="147"/>
      <c r="M125" s="153"/>
      <c r="T125" s="154"/>
      <c r="AT125" s="149" t="s">
        <v>194</v>
      </c>
      <c r="AU125" s="149" t="s">
        <v>79</v>
      </c>
      <c r="AV125" s="12" t="s">
        <v>79</v>
      </c>
      <c r="AW125" s="12" t="s">
        <v>31</v>
      </c>
      <c r="AX125" s="12" t="s">
        <v>70</v>
      </c>
      <c r="AY125" s="149" t="s">
        <v>182</v>
      </c>
    </row>
    <row r="126" spans="2:51" s="12" customFormat="1" ht="22.5">
      <c r="B126" s="147"/>
      <c r="D126" s="148" t="s">
        <v>194</v>
      </c>
      <c r="E126" s="149" t="s">
        <v>19</v>
      </c>
      <c r="F126" s="150" t="s">
        <v>1033</v>
      </c>
      <c r="H126" s="151">
        <v>147.573</v>
      </c>
      <c r="I126" s="152"/>
      <c r="L126" s="147"/>
      <c r="M126" s="153"/>
      <c r="T126" s="154"/>
      <c r="AT126" s="149" t="s">
        <v>194</v>
      </c>
      <c r="AU126" s="149" t="s">
        <v>79</v>
      </c>
      <c r="AV126" s="12" t="s">
        <v>79</v>
      </c>
      <c r="AW126" s="12" t="s">
        <v>31</v>
      </c>
      <c r="AX126" s="12" t="s">
        <v>70</v>
      </c>
      <c r="AY126" s="149" t="s">
        <v>182</v>
      </c>
    </row>
    <row r="127" spans="2:51" s="12" customFormat="1" ht="11.25">
      <c r="B127" s="147"/>
      <c r="D127" s="148" t="s">
        <v>194</v>
      </c>
      <c r="E127" s="149" t="s">
        <v>19</v>
      </c>
      <c r="F127" s="150" t="s">
        <v>1034</v>
      </c>
      <c r="H127" s="151">
        <v>5.742</v>
      </c>
      <c r="I127" s="152"/>
      <c r="L127" s="147"/>
      <c r="M127" s="153"/>
      <c r="T127" s="154"/>
      <c r="AT127" s="149" t="s">
        <v>194</v>
      </c>
      <c r="AU127" s="149" t="s">
        <v>79</v>
      </c>
      <c r="AV127" s="12" t="s">
        <v>79</v>
      </c>
      <c r="AW127" s="12" t="s">
        <v>31</v>
      </c>
      <c r="AX127" s="12" t="s">
        <v>70</v>
      </c>
      <c r="AY127" s="149" t="s">
        <v>182</v>
      </c>
    </row>
    <row r="128" spans="2:51" s="13" customFormat="1" ht="11.25">
      <c r="B128" s="155"/>
      <c r="D128" s="148" t="s">
        <v>194</v>
      </c>
      <c r="E128" s="156" t="s">
        <v>19</v>
      </c>
      <c r="F128" s="157" t="s">
        <v>199</v>
      </c>
      <c r="H128" s="158">
        <v>298.776</v>
      </c>
      <c r="I128" s="159"/>
      <c r="L128" s="155"/>
      <c r="M128" s="160"/>
      <c r="T128" s="161"/>
      <c r="AT128" s="156" t="s">
        <v>194</v>
      </c>
      <c r="AU128" s="156" t="s">
        <v>79</v>
      </c>
      <c r="AV128" s="13" t="s">
        <v>190</v>
      </c>
      <c r="AW128" s="13" t="s">
        <v>31</v>
      </c>
      <c r="AX128" s="13" t="s">
        <v>77</v>
      </c>
      <c r="AY128" s="156" t="s">
        <v>182</v>
      </c>
    </row>
    <row r="129" spans="2:65" s="1" customFormat="1" ht="37.9" customHeight="1">
      <c r="B129" s="31"/>
      <c r="C129" s="130" t="s">
        <v>311</v>
      </c>
      <c r="D129" s="130" t="s">
        <v>185</v>
      </c>
      <c r="E129" s="131" t="s">
        <v>538</v>
      </c>
      <c r="F129" s="132" t="s">
        <v>539</v>
      </c>
      <c r="G129" s="133" t="s">
        <v>207</v>
      </c>
      <c r="H129" s="134">
        <v>561.982</v>
      </c>
      <c r="I129" s="135"/>
      <c r="J129" s="136">
        <f>ROUND(I129*H129,2)</f>
        <v>0</v>
      </c>
      <c r="K129" s="132" t="s">
        <v>189</v>
      </c>
      <c r="L129" s="31"/>
      <c r="M129" s="137" t="s">
        <v>19</v>
      </c>
      <c r="N129" s="138" t="s">
        <v>41</v>
      </c>
      <c r="P129" s="139">
        <f>O129*H129</f>
        <v>0</v>
      </c>
      <c r="Q129" s="139">
        <v>0.07571</v>
      </c>
      <c r="R129" s="139">
        <f>Q129*H129</f>
        <v>42.54765722</v>
      </c>
      <c r="S129" s="139">
        <v>0</v>
      </c>
      <c r="T129" s="140">
        <f>S129*H129</f>
        <v>0</v>
      </c>
      <c r="AR129" s="141" t="s">
        <v>190</v>
      </c>
      <c r="AT129" s="141" t="s">
        <v>185</v>
      </c>
      <c r="AU129" s="141" t="s">
        <v>79</v>
      </c>
      <c r="AY129" s="16" t="s">
        <v>182</v>
      </c>
      <c r="BE129" s="142">
        <f>IF(N129="základní",J129,0)</f>
        <v>0</v>
      </c>
      <c r="BF129" s="142">
        <f>IF(N129="snížená",J129,0)</f>
        <v>0</v>
      </c>
      <c r="BG129" s="142">
        <f>IF(N129="zákl. přenesená",J129,0)</f>
        <v>0</v>
      </c>
      <c r="BH129" s="142">
        <f>IF(N129="sníž. přenesená",J129,0)</f>
        <v>0</v>
      </c>
      <c r="BI129" s="142">
        <f>IF(N129="nulová",J129,0)</f>
        <v>0</v>
      </c>
      <c r="BJ129" s="16" t="s">
        <v>77</v>
      </c>
      <c r="BK129" s="142">
        <f>ROUND(I129*H129,2)</f>
        <v>0</v>
      </c>
      <c r="BL129" s="16" t="s">
        <v>190</v>
      </c>
      <c r="BM129" s="141" t="s">
        <v>540</v>
      </c>
    </row>
    <row r="130" spans="2:47" s="1" customFormat="1" ht="11.25">
      <c r="B130" s="31"/>
      <c r="D130" s="143" t="s">
        <v>192</v>
      </c>
      <c r="F130" s="144" t="s">
        <v>541</v>
      </c>
      <c r="I130" s="145"/>
      <c r="L130" s="31"/>
      <c r="M130" s="146"/>
      <c r="T130" s="52"/>
      <c r="AT130" s="16" t="s">
        <v>192</v>
      </c>
      <c r="AU130" s="16" t="s">
        <v>79</v>
      </c>
    </row>
    <row r="131" spans="2:51" s="12" customFormat="1" ht="11.25">
      <c r="B131" s="147"/>
      <c r="D131" s="148" t="s">
        <v>194</v>
      </c>
      <c r="E131" s="149" t="s">
        <v>19</v>
      </c>
      <c r="F131" s="150" t="s">
        <v>1035</v>
      </c>
      <c r="H131" s="151">
        <v>178.637</v>
      </c>
      <c r="I131" s="152"/>
      <c r="L131" s="147"/>
      <c r="M131" s="153"/>
      <c r="T131" s="154"/>
      <c r="AT131" s="149" t="s">
        <v>194</v>
      </c>
      <c r="AU131" s="149" t="s">
        <v>79</v>
      </c>
      <c r="AV131" s="12" t="s">
        <v>79</v>
      </c>
      <c r="AW131" s="12" t="s">
        <v>31</v>
      </c>
      <c r="AX131" s="12" t="s">
        <v>70</v>
      </c>
      <c r="AY131" s="149" t="s">
        <v>182</v>
      </c>
    </row>
    <row r="132" spans="2:51" s="12" customFormat="1" ht="11.25">
      <c r="B132" s="147"/>
      <c r="D132" s="148" t="s">
        <v>194</v>
      </c>
      <c r="E132" s="149" t="s">
        <v>19</v>
      </c>
      <c r="F132" s="150" t="s">
        <v>1036</v>
      </c>
      <c r="H132" s="151">
        <v>91.45</v>
      </c>
      <c r="I132" s="152"/>
      <c r="L132" s="147"/>
      <c r="M132" s="153"/>
      <c r="T132" s="154"/>
      <c r="AT132" s="149" t="s">
        <v>194</v>
      </c>
      <c r="AU132" s="149" t="s">
        <v>79</v>
      </c>
      <c r="AV132" s="12" t="s">
        <v>79</v>
      </c>
      <c r="AW132" s="12" t="s">
        <v>31</v>
      </c>
      <c r="AX132" s="12" t="s">
        <v>70</v>
      </c>
      <c r="AY132" s="149" t="s">
        <v>182</v>
      </c>
    </row>
    <row r="133" spans="2:51" s="12" customFormat="1" ht="22.5">
      <c r="B133" s="147"/>
      <c r="D133" s="148" t="s">
        <v>194</v>
      </c>
      <c r="E133" s="149" t="s">
        <v>19</v>
      </c>
      <c r="F133" s="150" t="s">
        <v>1037</v>
      </c>
      <c r="H133" s="151">
        <v>260.163</v>
      </c>
      <c r="I133" s="152"/>
      <c r="L133" s="147"/>
      <c r="M133" s="153"/>
      <c r="T133" s="154"/>
      <c r="AT133" s="149" t="s">
        <v>194</v>
      </c>
      <c r="AU133" s="149" t="s">
        <v>79</v>
      </c>
      <c r="AV133" s="12" t="s">
        <v>79</v>
      </c>
      <c r="AW133" s="12" t="s">
        <v>31</v>
      </c>
      <c r="AX133" s="12" t="s">
        <v>70</v>
      </c>
      <c r="AY133" s="149" t="s">
        <v>182</v>
      </c>
    </row>
    <row r="134" spans="2:51" s="12" customFormat="1" ht="11.25">
      <c r="B134" s="147"/>
      <c r="D134" s="148" t="s">
        <v>194</v>
      </c>
      <c r="E134" s="149" t="s">
        <v>19</v>
      </c>
      <c r="F134" s="150" t="s">
        <v>1038</v>
      </c>
      <c r="H134" s="151">
        <v>31.732</v>
      </c>
      <c r="I134" s="152"/>
      <c r="L134" s="147"/>
      <c r="M134" s="153"/>
      <c r="T134" s="154"/>
      <c r="AT134" s="149" t="s">
        <v>194</v>
      </c>
      <c r="AU134" s="149" t="s">
        <v>79</v>
      </c>
      <c r="AV134" s="12" t="s">
        <v>79</v>
      </c>
      <c r="AW134" s="12" t="s">
        <v>31</v>
      </c>
      <c r="AX134" s="12" t="s">
        <v>70</v>
      </c>
      <c r="AY134" s="149" t="s">
        <v>182</v>
      </c>
    </row>
    <row r="135" spans="2:51" s="13" customFormat="1" ht="11.25">
      <c r="B135" s="155"/>
      <c r="D135" s="148" t="s">
        <v>194</v>
      </c>
      <c r="E135" s="156" t="s">
        <v>19</v>
      </c>
      <c r="F135" s="157" t="s">
        <v>199</v>
      </c>
      <c r="H135" s="158">
        <v>561.982</v>
      </c>
      <c r="I135" s="159"/>
      <c r="L135" s="155"/>
      <c r="M135" s="160"/>
      <c r="T135" s="161"/>
      <c r="AT135" s="156" t="s">
        <v>194</v>
      </c>
      <c r="AU135" s="156" t="s">
        <v>79</v>
      </c>
      <c r="AV135" s="13" t="s">
        <v>190</v>
      </c>
      <c r="AW135" s="13" t="s">
        <v>31</v>
      </c>
      <c r="AX135" s="13" t="s">
        <v>77</v>
      </c>
      <c r="AY135" s="156" t="s">
        <v>182</v>
      </c>
    </row>
    <row r="136" spans="2:65" s="1" customFormat="1" ht="37.9" customHeight="1">
      <c r="B136" s="31"/>
      <c r="C136" s="130" t="s">
        <v>317</v>
      </c>
      <c r="D136" s="130" t="s">
        <v>185</v>
      </c>
      <c r="E136" s="131" t="s">
        <v>1039</v>
      </c>
      <c r="F136" s="132" t="s">
        <v>1040</v>
      </c>
      <c r="G136" s="133" t="s">
        <v>207</v>
      </c>
      <c r="H136" s="134">
        <v>3.84</v>
      </c>
      <c r="I136" s="135"/>
      <c r="J136" s="136">
        <f>ROUND(I136*H136,2)</f>
        <v>0</v>
      </c>
      <c r="K136" s="132" t="s">
        <v>189</v>
      </c>
      <c r="L136" s="31"/>
      <c r="M136" s="137" t="s">
        <v>19</v>
      </c>
      <c r="N136" s="138" t="s">
        <v>41</v>
      </c>
      <c r="P136" s="139">
        <f>O136*H136</f>
        <v>0</v>
      </c>
      <c r="Q136" s="139">
        <v>0.07038</v>
      </c>
      <c r="R136" s="139">
        <f>Q136*H136</f>
        <v>0.2702592</v>
      </c>
      <c r="S136" s="139">
        <v>0</v>
      </c>
      <c r="T136" s="140">
        <f>S136*H136</f>
        <v>0</v>
      </c>
      <c r="AR136" s="141" t="s">
        <v>190</v>
      </c>
      <c r="AT136" s="141" t="s">
        <v>185</v>
      </c>
      <c r="AU136" s="141" t="s">
        <v>79</v>
      </c>
      <c r="AY136" s="16" t="s">
        <v>182</v>
      </c>
      <c r="BE136" s="142">
        <f>IF(N136="základní",J136,0)</f>
        <v>0</v>
      </c>
      <c r="BF136" s="142">
        <f>IF(N136="snížená",J136,0)</f>
        <v>0</v>
      </c>
      <c r="BG136" s="142">
        <f>IF(N136="zákl. přenesená",J136,0)</f>
        <v>0</v>
      </c>
      <c r="BH136" s="142">
        <f>IF(N136="sníž. přenesená",J136,0)</f>
        <v>0</v>
      </c>
      <c r="BI136" s="142">
        <f>IF(N136="nulová",J136,0)</f>
        <v>0</v>
      </c>
      <c r="BJ136" s="16" t="s">
        <v>77</v>
      </c>
      <c r="BK136" s="142">
        <f>ROUND(I136*H136,2)</f>
        <v>0</v>
      </c>
      <c r="BL136" s="16" t="s">
        <v>190</v>
      </c>
      <c r="BM136" s="141" t="s">
        <v>1041</v>
      </c>
    </row>
    <row r="137" spans="2:47" s="1" customFormat="1" ht="11.25">
      <c r="B137" s="31"/>
      <c r="D137" s="143" t="s">
        <v>192</v>
      </c>
      <c r="F137" s="144" t="s">
        <v>1042</v>
      </c>
      <c r="I137" s="145"/>
      <c r="L137" s="31"/>
      <c r="M137" s="146"/>
      <c r="T137" s="52"/>
      <c r="AT137" s="16" t="s">
        <v>192</v>
      </c>
      <c r="AU137" s="16" t="s">
        <v>79</v>
      </c>
    </row>
    <row r="138" spans="2:51" s="12" customFormat="1" ht="11.25">
      <c r="B138" s="147"/>
      <c r="D138" s="148" t="s">
        <v>194</v>
      </c>
      <c r="E138" s="149" t="s">
        <v>19</v>
      </c>
      <c r="F138" s="150" t="s">
        <v>1043</v>
      </c>
      <c r="H138" s="151">
        <v>3.84</v>
      </c>
      <c r="I138" s="152"/>
      <c r="L138" s="147"/>
      <c r="M138" s="153"/>
      <c r="T138" s="154"/>
      <c r="AT138" s="149" t="s">
        <v>194</v>
      </c>
      <c r="AU138" s="149" t="s">
        <v>79</v>
      </c>
      <c r="AV138" s="12" t="s">
        <v>79</v>
      </c>
      <c r="AW138" s="12" t="s">
        <v>31</v>
      </c>
      <c r="AX138" s="12" t="s">
        <v>77</v>
      </c>
      <c r="AY138" s="149" t="s">
        <v>182</v>
      </c>
    </row>
    <row r="139" spans="2:63" s="11" customFormat="1" ht="22.9" customHeight="1">
      <c r="B139" s="118"/>
      <c r="D139" s="119" t="s">
        <v>69</v>
      </c>
      <c r="E139" s="128" t="s">
        <v>190</v>
      </c>
      <c r="F139" s="128" t="s">
        <v>566</v>
      </c>
      <c r="I139" s="121"/>
      <c r="J139" s="129">
        <f>BK139</f>
        <v>0</v>
      </c>
      <c r="L139" s="118"/>
      <c r="M139" s="123"/>
      <c r="P139" s="124">
        <f>SUM(P140:P149)</f>
        <v>0</v>
      </c>
      <c r="R139" s="124">
        <f>SUM(R140:R149)</f>
        <v>26.67174786</v>
      </c>
      <c r="T139" s="125">
        <f>SUM(T140:T149)</f>
        <v>0</v>
      </c>
      <c r="AR139" s="119" t="s">
        <v>77</v>
      </c>
      <c r="AT139" s="126" t="s">
        <v>69</v>
      </c>
      <c r="AU139" s="126" t="s">
        <v>77</v>
      </c>
      <c r="AY139" s="119" t="s">
        <v>182</v>
      </c>
      <c r="BK139" s="127">
        <f>SUM(BK140:BK149)</f>
        <v>0</v>
      </c>
    </row>
    <row r="140" spans="2:65" s="1" customFormat="1" ht="24.2" customHeight="1">
      <c r="B140" s="31"/>
      <c r="C140" s="130" t="s">
        <v>324</v>
      </c>
      <c r="D140" s="130" t="s">
        <v>185</v>
      </c>
      <c r="E140" s="131" t="s">
        <v>567</v>
      </c>
      <c r="F140" s="132" t="s">
        <v>568</v>
      </c>
      <c r="G140" s="133" t="s">
        <v>188</v>
      </c>
      <c r="H140" s="134">
        <v>10.157</v>
      </c>
      <c r="I140" s="135"/>
      <c r="J140" s="136">
        <f>ROUND(I140*H140,2)</f>
        <v>0</v>
      </c>
      <c r="K140" s="132" t="s">
        <v>189</v>
      </c>
      <c r="L140" s="31"/>
      <c r="M140" s="137" t="s">
        <v>19</v>
      </c>
      <c r="N140" s="138" t="s">
        <v>41</v>
      </c>
      <c r="P140" s="139">
        <f>O140*H140</f>
        <v>0</v>
      </c>
      <c r="Q140" s="139">
        <v>2.4534</v>
      </c>
      <c r="R140" s="139">
        <f>Q140*H140</f>
        <v>24.9191838</v>
      </c>
      <c r="S140" s="139">
        <v>0</v>
      </c>
      <c r="T140" s="140">
        <f>S140*H140</f>
        <v>0</v>
      </c>
      <c r="AR140" s="141" t="s">
        <v>190</v>
      </c>
      <c r="AT140" s="141" t="s">
        <v>185</v>
      </c>
      <c r="AU140" s="141" t="s">
        <v>79</v>
      </c>
      <c r="AY140" s="16" t="s">
        <v>182</v>
      </c>
      <c r="BE140" s="142">
        <f>IF(N140="základní",J140,0)</f>
        <v>0</v>
      </c>
      <c r="BF140" s="142">
        <f>IF(N140="snížená",J140,0)</f>
        <v>0</v>
      </c>
      <c r="BG140" s="142">
        <f>IF(N140="zákl. přenesená",J140,0)</f>
        <v>0</v>
      </c>
      <c r="BH140" s="142">
        <f>IF(N140="sníž. přenesená",J140,0)</f>
        <v>0</v>
      </c>
      <c r="BI140" s="142">
        <f>IF(N140="nulová",J140,0)</f>
        <v>0</v>
      </c>
      <c r="BJ140" s="16" t="s">
        <v>77</v>
      </c>
      <c r="BK140" s="142">
        <f>ROUND(I140*H140,2)</f>
        <v>0</v>
      </c>
      <c r="BL140" s="16" t="s">
        <v>190</v>
      </c>
      <c r="BM140" s="141" t="s">
        <v>569</v>
      </c>
    </row>
    <row r="141" spans="2:47" s="1" customFormat="1" ht="11.25">
      <c r="B141" s="31"/>
      <c r="D141" s="143" t="s">
        <v>192</v>
      </c>
      <c r="F141" s="144" t="s">
        <v>570</v>
      </c>
      <c r="I141" s="145"/>
      <c r="L141" s="31"/>
      <c r="M141" s="146"/>
      <c r="T141" s="52"/>
      <c r="AT141" s="16" t="s">
        <v>192</v>
      </c>
      <c r="AU141" s="16" t="s">
        <v>79</v>
      </c>
    </row>
    <row r="142" spans="2:51" s="12" customFormat="1" ht="11.25">
      <c r="B142" s="147"/>
      <c r="D142" s="148" t="s">
        <v>194</v>
      </c>
      <c r="E142" s="149" t="s">
        <v>19</v>
      </c>
      <c r="F142" s="150" t="s">
        <v>1044</v>
      </c>
      <c r="H142" s="151">
        <v>10.157</v>
      </c>
      <c r="I142" s="152"/>
      <c r="L142" s="147"/>
      <c r="M142" s="153"/>
      <c r="T142" s="154"/>
      <c r="AT142" s="149" t="s">
        <v>194</v>
      </c>
      <c r="AU142" s="149" t="s">
        <v>79</v>
      </c>
      <c r="AV142" s="12" t="s">
        <v>79</v>
      </c>
      <c r="AW142" s="12" t="s">
        <v>31</v>
      </c>
      <c r="AX142" s="12" t="s">
        <v>77</v>
      </c>
      <c r="AY142" s="149" t="s">
        <v>182</v>
      </c>
    </row>
    <row r="143" spans="2:65" s="1" customFormat="1" ht="24.2" customHeight="1">
      <c r="B143" s="31"/>
      <c r="C143" s="130" t="s">
        <v>333</v>
      </c>
      <c r="D143" s="130" t="s">
        <v>185</v>
      </c>
      <c r="E143" s="131" t="s">
        <v>571</v>
      </c>
      <c r="F143" s="132" t="s">
        <v>572</v>
      </c>
      <c r="G143" s="133" t="s">
        <v>207</v>
      </c>
      <c r="H143" s="134">
        <v>151.812</v>
      </c>
      <c r="I143" s="135"/>
      <c r="J143" s="136">
        <f>ROUND(I143*H143,2)</f>
        <v>0</v>
      </c>
      <c r="K143" s="132" t="s">
        <v>189</v>
      </c>
      <c r="L143" s="31"/>
      <c r="M143" s="137" t="s">
        <v>19</v>
      </c>
      <c r="N143" s="138" t="s">
        <v>41</v>
      </c>
      <c r="P143" s="139">
        <f>O143*H143</f>
        <v>0</v>
      </c>
      <c r="Q143" s="139">
        <v>0.00576</v>
      </c>
      <c r="R143" s="139">
        <f>Q143*H143</f>
        <v>0.8744371200000001</v>
      </c>
      <c r="S143" s="139">
        <v>0</v>
      </c>
      <c r="T143" s="140">
        <f>S143*H143</f>
        <v>0</v>
      </c>
      <c r="AR143" s="141" t="s">
        <v>190</v>
      </c>
      <c r="AT143" s="141" t="s">
        <v>185</v>
      </c>
      <c r="AU143" s="141" t="s">
        <v>79</v>
      </c>
      <c r="AY143" s="16" t="s">
        <v>182</v>
      </c>
      <c r="BE143" s="142">
        <f>IF(N143="základní",J143,0)</f>
        <v>0</v>
      </c>
      <c r="BF143" s="142">
        <f>IF(N143="snížená",J143,0)</f>
        <v>0</v>
      </c>
      <c r="BG143" s="142">
        <f>IF(N143="zákl. přenesená",J143,0)</f>
        <v>0</v>
      </c>
      <c r="BH143" s="142">
        <f>IF(N143="sníž. přenesená",J143,0)</f>
        <v>0</v>
      </c>
      <c r="BI143" s="142">
        <f>IF(N143="nulová",J143,0)</f>
        <v>0</v>
      </c>
      <c r="BJ143" s="16" t="s">
        <v>77</v>
      </c>
      <c r="BK143" s="142">
        <f>ROUND(I143*H143,2)</f>
        <v>0</v>
      </c>
      <c r="BL143" s="16" t="s">
        <v>190</v>
      </c>
      <c r="BM143" s="141" t="s">
        <v>573</v>
      </c>
    </row>
    <row r="144" spans="2:47" s="1" customFormat="1" ht="11.25">
      <c r="B144" s="31"/>
      <c r="D144" s="143" t="s">
        <v>192</v>
      </c>
      <c r="F144" s="144" t="s">
        <v>574</v>
      </c>
      <c r="I144" s="145"/>
      <c r="L144" s="31"/>
      <c r="M144" s="146"/>
      <c r="T144" s="52"/>
      <c r="AT144" s="16" t="s">
        <v>192</v>
      </c>
      <c r="AU144" s="16" t="s">
        <v>79</v>
      </c>
    </row>
    <row r="145" spans="2:51" s="12" customFormat="1" ht="11.25">
      <c r="B145" s="147"/>
      <c r="D145" s="148" t="s">
        <v>194</v>
      </c>
      <c r="E145" s="149" t="s">
        <v>19</v>
      </c>
      <c r="F145" s="150" t="s">
        <v>1045</v>
      </c>
      <c r="H145" s="151">
        <v>151.812</v>
      </c>
      <c r="I145" s="152"/>
      <c r="L145" s="147"/>
      <c r="M145" s="153"/>
      <c r="T145" s="154"/>
      <c r="AT145" s="149" t="s">
        <v>194</v>
      </c>
      <c r="AU145" s="149" t="s">
        <v>79</v>
      </c>
      <c r="AV145" s="12" t="s">
        <v>79</v>
      </c>
      <c r="AW145" s="12" t="s">
        <v>31</v>
      </c>
      <c r="AX145" s="12" t="s">
        <v>77</v>
      </c>
      <c r="AY145" s="149" t="s">
        <v>182</v>
      </c>
    </row>
    <row r="146" spans="2:65" s="1" customFormat="1" ht="24.2" customHeight="1">
      <c r="B146" s="31"/>
      <c r="C146" s="130" t="s">
        <v>8</v>
      </c>
      <c r="D146" s="130" t="s">
        <v>185</v>
      </c>
      <c r="E146" s="131" t="s">
        <v>575</v>
      </c>
      <c r="F146" s="132" t="s">
        <v>576</v>
      </c>
      <c r="G146" s="133" t="s">
        <v>207</v>
      </c>
      <c r="H146" s="134">
        <v>151.812</v>
      </c>
      <c r="I146" s="135"/>
      <c r="J146" s="136">
        <f>ROUND(I146*H146,2)</f>
        <v>0</v>
      </c>
      <c r="K146" s="132" t="s">
        <v>189</v>
      </c>
      <c r="L146" s="31"/>
      <c r="M146" s="137" t="s">
        <v>19</v>
      </c>
      <c r="N146" s="138" t="s">
        <v>41</v>
      </c>
      <c r="P146" s="139">
        <f>O146*H146</f>
        <v>0</v>
      </c>
      <c r="Q146" s="139">
        <v>0</v>
      </c>
      <c r="R146" s="139">
        <f>Q146*H146</f>
        <v>0</v>
      </c>
      <c r="S146" s="139">
        <v>0</v>
      </c>
      <c r="T146" s="140">
        <f>S146*H146</f>
        <v>0</v>
      </c>
      <c r="AR146" s="141" t="s">
        <v>190</v>
      </c>
      <c r="AT146" s="141" t="s">
        <v>185</v>
      </c>
      <c r="AU146" s="141" t="s">
        <v>79</v>
      </c>
      <c r="AY146" s="16" t="s">
        <v>182</v>
      </c>
      <c r="BE146" s="142">
        <f>IF(N146="základní",J146,0)</f>
        <v>0</v>
      </c>
      <c r="BF146" s="142">
        <f>IF(N146="snížená",J146,0)</f>
        <v>0</v>
      </c>
      <c r="BG146" s="142">
        <f>IF(N146="zákl. přenesená",J146,0)</f>
        <v>0</v>
      </c>
      <c r="BH146" s="142">
        <f>IF(N146="sníž. přenesená",J146,0)</f>
        <v>0</v>
      </c>
      <c r="BI146" s="142">
        <f>IF(N146="nulová",J146,0)</f>
        <v>0</v>
      </c>
      <c r="BJ146" s="16" t="s">
        <v>77</v>
      </c>
      <c r="BK146" s="142">
        <f>ROUND(I146*H146,2)</f>
        <v>0</v>
      </c>
      <c r="BL146" s="16" t="s">
        <v>190</v>
      </c>
      <c r="BM146" s="141" t="s">
        <v>577</v>
      </c>
    </row>
    <row r="147" spans="2:47" s="1" customFormat="1" ht="11.25">
      <c r="B147" s="31"/>
      <c r="D147" s="143" t="s">
        <v>192</v>
      </c>
      <c r="F147" s="144" t="s">
        <v>578</v>
      </c>
      <c r="I147" s="145"/>
      <c r="L147" s="31"/>
      <c r="M147" s="146"/>
      <c r="T147" s="52"/>
      <c r="AT147" s="16" t="s">
        <v>192</v>
      </c>
      <c r="AU147" s="16" t="s">
        <v>79</v>
      </c>
    </row>
    <row r="148" spans="2:65" s="1" customFormat="1" ht="24.2" customHeight="1">
      <c r="B148" s="31"/>
      <c r="C148" s="130" t="s">
        <v>336</v>
      </c>
      <c r="D148" s="130" t="s">
        <v>185</v>
      </c>
      <c r="E148" s="131" t="s">
        <v>579</v>
      </c>
      <c r="F148" s="132" t="s">
        <v>580</v>
      </c>
      <c r="G148" s="133" t="s">
        <v>202</v>
      </c>
      <c r="H148" s="134">
        <v>0.834</v>
      </c>
      <c r="I148" s="135"/>
      <c r="J148" s="136">
        <f>ROUND(I148*H148,2)</f>
        <v>0</v>
      </c>
      <c r="K148" s="132" t="s">
        <v>189</v>
      </c>
      <c r="L148" s="31"/>
      <c r="M148" s="137" t="s">
        <v>19</v>
      </c>
      <c r="N148" s="138" t="s">
        <v>41</v>
      </c>
      <c r="P148" s="139">
        <f>O148*H148</f>
        <v>0</v>
      </c>
      <c r="Q148" s="139">
        <v>1.05291</v>
      </c>
      <c r="R148" s="139">
        <f>Q148*H148</f>
        <v>0.87812694</v>
      </c>
      <c r="S148" s="139">
        <v>0</v>
      </c>
      <c r="T148" s="140">
        <f>S148*H148</f>
        <v>0</v>
      </c>
      <c r="AR148" s="141" t="s">
        <v>190</v>
      </c>
      <c r="AT148" s="141" t="s">
        <v>185</v>
      </c>
      <c r="AU148" s="141" t="s">
        <v>79</v>
      </c>
      <c r="AY148" s="16" t="s">
        <v>182</v>
      </c>
      <c r="BE148" s="142">
        <f>IF(N148="základní",J148,0)</f>
        <v>0</v>
      </c>
      <c r="BF148" s="142">
        <f>IF(N148="snížená",J148,0)</f>
        <v>0</v>
      </c>
      <c r="BG148" s="142">
        <f>IF(N148="zákl. přenesená",J148,0)</f>
        <v>0</v>
      </c>
      <c r="BH148" s="142">
        <f>IF(N148="sníž. přenesená",J148,0)</f>
        <v>0</v>
      </c>
      <c r="BI148" s="142">
        <f>IF(N148="nulová",J148,0)</f>
        <v>0</v>
      </c>
      <c r="BJ148" s="16" t="s">
        <v>77</v>
      </c>
      <c r="BK148" s="142">
        <f>ROUND(I148*H148,2)</f>
        <v>0</v>
      </c>
      <c r="BL148" s="16" t="s">
        <v>190</v>
      </c>
      <c r="BM148" s="141" t="s">
        <v>581</v>
      </c>
    </row>
    <row r="149" spans="2:47" s="1" customFormat="1" ht="11.25">
      <c r="B149" s="31"/>
      <c r="D149" s="143" t="s">
        <v>192</v>
      </c>
      <c r="F149" s="144" t="s">
        <v>582</v>
      </c>
      <c r="I149" s="145"/>
      <c r="L149" s="31"/>
      <c r="M149" s="146"/>
      <c r="T149" s="52"/>
      <c r="AT149" s="16" t="s">
        <v>192</v>
      </c>
      <c r="AU149" s="16" t="s">
        <v>79</v>
      </c>
    </row>
    <row r="150" spans="2:63" s="11" customFormat="1" ht="22.9" customHeight="1">
      <c r="B150" s="118"/>
      <c r="D150" s="119" t="s">
        <v>69</v>
      </c>
      <c r="E150" s="128" t="s">
        <v>222</v>
      </c>
      <c r="F150" s="128" t="s">
        <v>258</v>
      </c>
      <c r="I150" s="121"/>
      <c r="J150" s="129">
        <f>BK150</f>
        <v>0</v>
      </c>
      <c r="L150" s="118"/>
      <c r="M150" s="123"/>
      <c r="P150" s="124">
        <f>SUM(P151:P177)</f>
        <v>0</v>
      </c>
      <c r="R150" s="124">
        <f>SUM(R151:R177)</f>
        <v>29.376929999999994</v>
      </c>
      <c r="T150" s="125">
        <f>SUM(T151:T177)</f>
        <v>0</v>
      </c>
      <c r="AR150" s="119" t="s">
        <v>77</v>
      </c>
      <c r="AT150" s="126" t="s">
        <v>69</v>
      </c>
      <c r="AU150" s="126" t="s">
        <v>77</v>
      </c>
      <c r="AY150" s="119" t="s">
        <v>182</v>
      </c>
      <c r="BK150" s="127">
        <f>SUM(BK151:BK177)</f>
        <v>0</v>
      </c>
    </row>
    <row r="151" spans="2:65" s="1" customFormat="1" ht="24.2" customHeight="1">
      <c r="B151" s="31"/>
      <c r="C151" s="130" t="s">
        <v>350</v>
      </c>
      <c r="D151" s="130" t="s">
        <v>185</v>
      </c>
      <c r="E151" s="131" t="s">
        <v>583</v>
      </c>
      <c r="F151" s="132" t="s">
        <v>584</v>
      </c>
      <c r="G151" s="133" t="s">
        <v>207</v>
      </c>
      <c r="H151" s="134">
        <v>1764</v>
      </c>
      <c r="I151" s="135"/>
      <c r="J151" s="136">
        <f>ROUND(I151*H151,2)</f>
        <v>0</v>
      </c>
      <c r="K151" s="132" t="s">
        <v>189</v>
      </c>
      <c r="L151" s="31"/>
      <c r="M151" s="137" t="s">
        <v>19</v>
      </c>
      <c r="N151" s="138" t="s">
        <v>41</v>
      </c>
      <c r="P151" s="139">
        <f>O151*H151</f>
        <v>0</v>
      </c>
      <c r="Q151" s="139">
        <v>0.00026</v>
      </c>
      <c r="R151" s="139">
        <f>Q151*H151</f>
        <v>0.45863999999999994</v>
      </c>
      <c r="S151" s="139">
        <v>0</v>
      </c>
      <c r="T151" s="140">
        <f>S151*H151</f>
        <v>0</v>
      </c>
      <c r="AR151" s="141" t="s">
        <v>190</v>
      </c>
      <c r="AT151" s="141" t="s">
        <v>185</v>
      </c>
      <c r="AU151" s="141" t="s">
        <v>79</v>
      </c>
      <c r="AY151" s="16" t="s">
        <v>182</v>
      </c>
      <c r="BE151" s="142">
        <f>IF(N151="základní",J151,0)</f>
        <v>0</v>
      </c>
      <c r="BF151" s="142">
        <f>IF(N151="snížená",J151,0)</f>
        <v>0</v>
      </c>
      <c r="BG151" s="142">
        <f>IF(N151="zákl. přenesená",J151,0)</f>
        <v>0</v>
      </c>
      <c r="BH151" s="142">
        <f>IF(N151="sníž. přenesená",J151,0)</f>
        <v>0</v>
      </c>
      <c r="BI151" s="142">
        <f>IF(N151="nulová",J151,0)</f>
        <v>0</v>
      </c>
      <c r="BJ151" s="16" t="s">
        <v>77</v>
      </c>
      <c r="BK151" s="142">
        <f>ROUND(I151*H151,2)</f>
        <v>0</v>
      </c>
      <c r="BL151" s="16" t="s">
        <v>190</v>
      </c>
      <c r="BM151" s="141" t="s">
        <v>585</v>
      </c>
    </row>
    <row r="152" spans="2:47" s="1" customFormat="1" ht="11.25">
      <c r="B152" s="31"/>
      <c r="D152" s="143" t="s">
        <v>192</v>
      </c>
      <c r="F152" s="144" t="s">
        <v>586</v>
      </c>
      <c r="I152" s="145"/>
      <c r="L152" s="31"/>
      <c r="M152" s="146"/>
      <c r="T152" s="52"/>
      <c r="AT152" s="16" t="s">
        <v>192</v>
      </c>
      <c r="AU152" s="16" t="s">
        <v>79</v>
      </c>
    </row>
    <row r="153" spans="2:51" s="12" customFormat="1" ht="11.25">
      <c r="B153" s="147"/>
      <c r="D153" s="148" t="s">
        <v>194</v>
      </c>
      <c r="E153" s="149" t="s">
        <v>19</v>
      </c>
      <c r="F153" s="150" t="s">
        <v>1046</v>
      </c>
      <c r="H153" s="151">
        <v>1764</v>
      </c>
      <c r="I153" s="152"/>
      <c r="L153" s="147"/>
      <c r="M153" s="153"/>
      <c r="T153" s="154"/>
      <c r="AT153" s="149" t="s">
        <v>194</v>
      </c>
      <c r="AU153" s="149" t="s">
        <v>79</v>
      </c>
      <c r="AV153" s="12" t="s">
        <v>79</v>
      </c>
      <c r="AW153" s="12" t="s">
        <v>31</v>
      </c>
      <c r="AX153" s="12" t="s">
        <v>77</v>
      </c>
      <c r="AY153" s="149" t="s">
        <v>182</v>
      </c>
    </row>
    <row r="154" spans="2:65" s="1" customFormat="1" ht="37.9" customHeight="1">
      <c r="B154" s="31"/>
      <c r="C154" s="130" t="s">
        <v>355</v>
      </c>
      <c r="D154" s="130" t="s">
        <v>185</v>
      </c>
      <c r="E154" s="131" t="s">
        <v>587</v>
      </c>
      <c r="F154" s="132" t="s">
        <v>588</v>
      </c>
      <c r="G154" s="133" t="s">
        <v>207</v>
      </c>
      <c r="H154" s="134">
        <v>1764</v>
      </c>
      <c r="I154" s="135"/>
      <c r="J154" s="136">
        <f>ROUND(I154*H154,2)</f>
        <v>0</v>
      </c>
      <c r="K154" s="132" t="s">
        <v>189</v>
      </c>
      <c r="L154" s="31"/>
      <c r="M154" s="137" t="s">
        <v>19</v>
      </c>
      <c r="N154" s="138" t="s">
        <v>41</v>
      </c>
      <c r="P154" s="139">
        <f>O154*H154</f>
        <v>0</v>
      </c>
      <c r="Q154" s="139">
        <v>0.00438</v>
      </c>
      <c r="R154" s="139">
        <f>Q154*H154</f>
        <v>7.72632</v>
      </c>
      <c r="S154" s="139">
        <v>0</v>
      </c>
      <c r="T154" s="140">
        <f>S154*H154</f>
        <v>0</v>
      </c>
      <c r="AR154" s="141" t="s">
        <v>190</v>
      </c>
      <c r="AT154" s="141" t="s">
        <v>185</v>
      </c>
      <c r="AU154" s="141" t="s">
        <v>79</v>
      </c>
      <c r="AY154" s="16" t="s">
        <v>182</v>
      </c>
      <c r="BE154" s="142">
        <f>IF(N154="základní",J154,0)</f>
        <v>0</v>
      </c>
      <c r="BF154" s="142">
        <f>IF(N154="snížená",J154,0)</f>
        <v>0</v>
      </c>
      <c r="BG154" s="142">
        <f>IF(N154="zákl. přenesená",J154,0)</f>
        <v>0</v>
      </c>
      <c r="BH154" s="142">
        <f>IF(N154="sníž. přenesená",J154,0)</f>
        <v>0</v>
      </c>
      <c r="BI154" s="142">
        <f>IF(N154="nulová",J154,0)</f>
        <v>0</v>
      </c>
      <c r="BJ154" s="16" t="s">
        <v>77</v>
      </c>
      <c r="BK154" s="142">
        <f>ROUND(I154*H154,2)</f>
        <v>0</v>
      </c>
      <c r="BL154" s="16" t="s">
        <v>190</v>
      </c>
      <c r="BM154" s="141" t="s">
        <v>589</v>
      </c>
    </row>
    <row r="155" spans="2:47" s="1" customFormat="1" ht="11.25">
      <c r="B155" s="31"/>
      <c r="D155" s="143" t="s">
        <v>192</v>
      </c>
      <c r="F155" s="144" t="s">
        <v>590</v>
      </c>
      <c r="I155" s="145"/>
      <c r="L155" s="31"/>
      <c r="M155" s="146"/>
      <c r="T155" s="52"/>
      <c r="AT155" s="16" t="s">
        <v>192</v>
      </c>
      <c r="AU155" s="16" t="s">
        <v>79</v>
      </c>
    </row>
    <row r="156" spans="2:65" s="1" customFormat="1" ht="44.25" customHeight="1">
      <c r="B156" s="31"/>
      <c r="C156" s="130" t="s">
        <v>360</v>
      </c>
      <c r="D156" s="130" t="s">
        <v>185</v>
      </c>
      <c r="E156" s="131" t="s">
        <v>591</v>
      </c>
      <c r="F156" s="132" t="s">
        <v>592</v>
      </c>
      <c r="G156" s="133" t="s">
        <v>207</v>
      </c>
      <c r="H156" s="134">
        <v>877</v>
      </c>
      <c r="I156" s="135"/>
      <c r="J156" s="136">
        <f>ROUND(I156*H156,2)</f>
        <v>0</v>
      </c>
      <c r="K156" s="132" t="s">
        <v>189</v>
      </c>
      <c r="L156" s="31"/>
      <c r="M156" s="137" t="s">
        <v>19</v>
      </c>
      <c r="N156" s="138" t="s">
        <v>41</v>
      </c>
      <c r="P156" s="139">
        <f>O156*H156</f>
        <v>0</v>
      </c>
      <c r="Q156" s="139">
        <v>0.01628</v>
      </c>
      <c r="R156" s="139">
        <f>Q156*H156</f>
        <v>14.27756</v>
      </c>
      <c r="S156" s="139">
        <v>0</v>
      </c>
      <c r="T156" s="140">
        <f>S156*H156</f>
        <v>0</v>
      </c>
      <c r="AR156" s="141" t="s">
        <v>190</v>
      </c>
      <c r="AT156" s="141" t="s">
        <v>185</v>
      </c>
      <c r="AU156" s="141" t="s">
        <v>79</v>
      </c>
      <c r="AY156" s="16" t="s">
        <v>182</v>
      </c>
      <c r="BE156" s="142">
        <f>IF(N156="základní",J156,0)</f>
        <v>0</v>
      </c>
      <c r="BF156" s="142">
        <f>IF(N156="snížená",J156,0)</f>
        <v>0</v>
      </c>
      <c r="BG156" s="142">
        <f>IF(N156="zákl. přenesená",J156,0)</f>
        <v>0</v>
      </c>
      <c r="BH156" s="142">
        <f>IF(N156="sníž. přenesená",J156,0)</f>
        <v>0</v>
      </c>
      <c r="BI156" s="142">
        <f>IF(N156="nulová",J156,0)</f>
        <v>0</v>
      </c>
      <c r="BJ156" s="16" t="s">
        <v>77</v>
      </c>
      <c r="BK156" s="142">
        <f>ROUND(I156*H156,2)</f>
        <v>0</v>
      </c>
      <c r="BL156" s="16" t="s">
        <v>190</v>
      </c>
      <c r="BM156" s="141" t="s">
        <v>593</v>
      </c>
    </row>
    <row r="157" spans="2:47" s="1" customFormat="1" ht="11.25">
      <c r="B157" s="31"/>
      <c r="D157" s="143" t="s">
        <v>192</v>
      </c>
      <c r="F157" s="144" t="s">
        <v>594</v>
      </c>
      <c r="I157" s="145"/>
      <c r="L157" s="31"/>
      <c r="M157" s="146"/>
      <c r="T157" s="52"/>
      <c r="AT157" s="16" t="s">
        <v>192</v>
      </c>
      <c r="AU157" s="16" t="s">
        <v>79</v>
      </c>
    </row>
    <row r="158" spans="2:47" s="1" customFormat="1" ht="19.5">
      <c r="B158" s="31"/>
      <c r="D158" s="148" t="s">
        <v>281</v>
      </c>
      <c r="F158" s="175" t="s">
        <v>595</v>
      </c>
      <c r="I158" s="145"/>
      <c r="L158" s="31"/>
      <c r="M158" s="146"/>
      <c r="T158" s="52"/>
      <c r="AT158" s="16" t="s">
        <v>281</v>
      </c>
      <c r="AU158" s="16" t="s">
        <v>79</v>
      </c>
    </row>
    <row r="159" spans="2:51" s="12" customFormat="1" ht="11.25">
      <c r="B159" s="147"/>
      <c r="D159" s="148" t="s">
        <v>194</v>
      </c>
      <c r="E159" s="149" t="s">
        <v>19</v>
      </c>
      <c r="F159" s="150" t="s">
        <v>1047</v>
      </c>
      <c r="H159" s="151">
        <v>877</v>
      </c>
      <c r="I159" s="152"/>
      <c r="L159" s="147"/>
      <c r="M159" s="153"/>
      <c r="T159" s="154"/>
      <c r="AT159" s="149" t="s">
        <v>194</v>
      </c>
      <c r="AU159" s="149" t="s">
        <v>79</v>
      </c>
      <c r="AV159" s="12" t="s">
        <v>79</v>
      </c>
      <c r="AW159" s="12" t="s">
        <v>31</v>
      </c>
      <c r="AX159" s="12" t="s">
        <v>77</v>
      </c>
      <c r="AY159" s="149" t="s">
        <v>182</v>
      </c>
    </row>
    <row r="160" spans="2:65" s="1" customFormat="1" ht="37.9" customHeight="1">
      <c r="B160" s="31"/>
      <c r="C160" s="130" t="s">
        <v>363</v>
      </c>
      <c r="D160" s="130" t="s">
        <v>185</v>
      </c>
      <c r="E160" s="131" t="s">
        <v>601</v>
      </c>
      <c r="F160" s="132" t="s">
        <v>602</v>
      </c>
      <c r="G160" s="133" t="s">
        <v>286</v>
      </c>
      <c r="H160" s="134">
        <v>28</v>
      </c>
      <c r="I160" s="135"/>
      <c r="J160" s="136">
        <f>ROUND(I160*H160,2)</f>
        <v>0</v>
      </c>
      <c r="K160" s="132" t="s">
        <v>189</v>
      </c>
      <c r="L160" s="31"/>
      <c r="M160" s="137" t="s">
        <v>19</v>
      </c>
      <c r="N160" s="138" t="s">
        <v>41</v>
      </c>
      <c r="P160" s="139">
        <f>O160*H160</f>
        <v>0</v>
      </c>
      <c r="Q160" s="139">
        <v>0.01777</v>
      </c>
      <c r="R160" s="139">
        <f>Q160*H160</f>
        <v>0.49756</v>
      </c>
      <c r="S160" s="139">
        <v>0</v>
      </c>
      <c r="T160" s="140">
        <f>S160*H160</f>
        <v>0</v>
      </c>
      <c r="AR160" s="141" t="s">
        <v>190</v>
      </c>
      <c r="AT160" s="141" t="s">
        <v>185</v>
      </c>
      <c r="AU160" s="141" t="s">
        <v>79</v>
      </c>
      <c r="AY160" s="16" t="s">
        <v>182</v>
      </c>
      <c r="BE160" s="142">
        <f>IF(N160="základní",J160,0)</f>
        <v>0</v>
      </c>
      <c r="BF160" s="142">
        <f>IF(N160="snížená",J160,0)</f>
        <v>0</v>
      </c>
      <c r="BG160" s="142">
        <f>IF(N160="zákl. přenesená",J160,0)</f>
        <v>0</v>
      </c>
      <c r="BH160" s="142">
        <f>IF(N160="sníž. přenesená",J160,0)</f>
        <v>0</v>
      </c>
      <c r="BI160" s="142">
        <f>IF(N160="nulová",J160,0)</f>
        <v>0</v>
      </c>
      <c r="BJ160" s="16" t="s">
        <v>77</v>
      </c>
      <c r="BK160" s="142">
        <f>ROUND(I160*H160,2)</f>
        <v>0</v>
      </c>
      <c r="BL160" s="16" t="s">
        <v>190</v>
      </c>
      <c r="BM160" s="141" t="s">
        <v>603</v>
      </c>
    </row>
    <row r="161" spans="2:47" s="1" customFormat="1" ht="11.25">
      <c r="B161" s="31"/>
      <c r="D161" s="143" t="s">
        <v>192</v>
      </c>
      <c r="F161" s="144" t="s">
        <v>604</v>
      </c>
      <c r="I161" s="145"/>
      <c r="L161" s="31"/>
      <c r="M161" s="146"/>
      <c r="T161" s="52"/>
      <c r="AT161" s="16" t="s">
        <v>192</v>
      </c>
      <c r="AU161" s="16" t="s">
        <v>79</v>
      </c>
    </row>
    <row r="162" spans="2:65" s="1" customFormat="1" ht="24.2" customHeight="1">
      <c r="B162" s="31"/>
      <c r="C162" s="165" t="s">
        <v>7</v>
      </c>
      <c r="D162" s="165" t="s">
        <v>277</v>
      </c>
      <c r="E162" s="166" t="s">
        <v>1048</v>
      </c>
      <c r="F162" s="167" t="s">
        <v>1049</v>
      </c>
      <c r="G162" s="168" t="s">
        <v>286</v>
      </c>
      <c r="H162" s="169">
        <v>2</v>
      </c>
      <c r="I162" s="170"/>
      <c r="J162" s="171">
        <f aca="true" t="shared" si="0" ref="J162:J169">ROUND(I162*H162,2)</f>
        <v>0</v>
      </c>
      <c r="K162" s="167" t="s">
        <v>189</v>
      </c>
      <c r="L162" s="172"/>
      <c r="M162" s="173" t="s">
        <v>19</v>
      </c>
      <c r="N162" s="174" t="s">
        <v>41</v>
      </c>
      <c r="P162" s="139">
        <f aca="true" t="shared" si="1" ref="P162:P169">O162*H162</f>
        <v>0</v>
      </c>
      <c r="Q162" s="139">
        <v>0.0195</v>
      </c>
      <c r="R162" s="139">
        <f aca="true" t="shared" si="2" ref="R162:R169">Q162*H162</f>
        <v>0.039</v>
      </c>
      <c r="S162" s="139">
        <v>0</v>
      </c>
      <c r="T162" s="140">
        <f aca="true" t="shared" si="3" ref="T162:T169">S162*H162</f>
        <v>0</v>
      </c>
      <c r="AR162" s="141" t="s">
        <v>233</v>
      </c>
      <c r="AT162" s="141" t="s">
        <v>277</v>
      </c>
      <c r="AU162" s="141" t="s">
        <v>79</v>
      </c>
      <c r="AY162" s="16" t="s">
        <v>182</v>
      </c>
      <c r="BE162" s="142">
        <f aca="true" t="shared" si="4" ref="BE162:BE169">IF(N162="základní",J162,0)</f>
        <v>0</v>
      </c>
      <c r="BF162" s="142">
        <f aca="true" t="shared" si="5" ref="BF162:BF169">IF(N162="snížená",J162,0)</f>
        <v>0</v>
      </c>
      <c r="BG162" s="142">
        <f aca="true" t="shared" si="6" ref="BG162:BG169">IF(N162="zákl. přenesená",J162,0)</f>
        <v>0</v>
      </c>
      <c r="BH162" s="142">
        <f aca="true" t="shared" si="7" ref="BH162:BH169">IF(N162="sníž. přenesená",J162,0)</f>
        <v>0</v>
      </c>
      <c r="BI162" s="142">
        <f aca="true" t="shared" si="8" ref="BI162:BI169">IF(N162="nulová",J162,0)</f>
        <v>0</v>
      </c>
      <c r="BJ162" s="16" t="s">
        <v>77</v>
      </c>
      <c r="BK162" s="142">
        <f aca="true" t="shared" si="9" ref="BK162:BK169">ROUND(I162*H162,2)</f>
        <v>0</v>
      </c>
      <c r="BL162" s="16" t="s">
        <v>190</v>
      </c>
      <c r="BM162" s="141" t="s">
        <v>1050</v>
      </c>
    </row>
    <row r="163" spans="2:65" s="1" customFormat="1" ht="24.2" customHeight="1">
      <c r="B163" s="31"/>
      <c r="C163" s="165" t="s">
        <v>374</v>
      </c>
      <c r="D163" s="165" t="s">
        <v>277</v>
      </c>
      <c r="E163" s="166" t="s">
        <v>606</v>
      </c>
      <c r="F163" s="167" t="s">
        <v>607</v>
      </c>
      <c r="G163" s="168" t="s">
        <v>286</v>
      </c>
      <c r="H163" s="169">
        <v>1</v>
      </c>
      <c r="I163" s="170"/>
      <c r="J163" s="171">
        <f t="shared" si="0"/>
        <v>0</v>
      </c>
      <c r="K163" s="167" t="s">
        <v>189</v>
      </c>
      <c r="L163" s="172"/>
      <c r="M163" s="173" t="s">
        <v>19</v>
      </c>
      <c r="N163" s="174" t="s">
        <v>41</v>
      </c>
      <c r="P163" s="139">
        <f t="shared" si="1"/>
        <v>0</v>
      </c>
      <c r="Q163" s="139">
        <v>0.01868</v>
      </c>
      <c r="R163" s="139">
        <f t="shared" si="2"/>
        <v>0.01868</v>
      </c>
      <c r="S163" s="139">
        <v>0</v>
      </c>
      <c r="T163" s="140">
        <f t="shared" si="3"/>
        <v>0</v>
      </c>
      <c r="AR163" s="141" t="s">
        <v>233</v>
      </c>
      <c r="AT163" s="141" t="s">
        <v>277</v>
      </c>
      <c r="AU163" s="141" t="s">
        <v>79</v>
      </c>
      <c r="AY163" s="16" t="s">
        <v>182</v>
      </c>
      <c r="BE163" s="142">
        <f t="shared" si="4"/>
        <v>0</v>
      </c>
      <c r="BF163" s="142">
        <f t="shared" si="5"/>
        <v>0</v>
      </c>
      <c r="BG163" s="142">
        <f t="shared" si="6"/>
        <v>0</v>
      </c>
      <c r="BH163" s="142">
        <f t="shared" si="7"/>
        <v>0</v>
      </c>
      <c r="BI163" s="142">
        <f t="shared" si="8"/>
        <v>0</v>
      </c>
      <c r="BJ163" s="16" t="s">
        <v>77</v>
      </c>
      <c r="BK163" s="142">
        <f t="shared" si="9"/>
        <v>0</v>
      </c>
      <c r="BL163" s="16" t="s">
        <v>190</v>
      </c>
      <c r="BM163" s="141" t="s">
        <v>608</v>
      </c>
    </row>
    <row r="164" spans="2:65" s="1" customFormat="1" ht="24.2" customHeight="1">
      <c r="B164" s="31"/>
      <c r="C164" s="165" t="s">
        <v>379</v>
      </c>
      <c r="D164" s="165" t="s">
        <v>277</v>
      </c>
      <c r="E164" s="166" t="s">
        <v>610</v>
      </c>
      <c r="F164" s="167" t="s">
        <v>611</v>
      </c>
      <c r="G164" s="168" t="s">
        <v>286</v>
      </c>
      <c r="H164" s="169">
        <v>1</v>
      </c>
      <c r="I164" s="170"/>
      <c r="J164" s="171">
        <f t="shared" si="0"/>
        <v>0</v>
      </c>
      <c r="K164" s="167" t="s">
        <v>189</v>
      </c>
      <c r="L164" s="172"/>
      <c r="M164" s="173" t="s">
        <v>19</v>
      </c>
      <c r="N164" s="174" t="s">
        <v>41</v>
      </c>
      <c r="P164" s="139">
        <f t="shared" si="1"/>
        <v>0</v>
      </c>
      <c r="Q164" s="139">
        <v>0.01786</v>
      </c>
      <c r="R164" s="139">
        <f t="shared" si="2"/>
        <v>0.01786</v>
      </c>
      <c r="S164" s="139">
        <v>0</v>
      </c>
      <c r="T164" s="140">
        <f t="shared" si="3"/>
        <v>0</v>
      </c>
      <c r="AR164" s="141" t="s">
        <v>233</v>
      </c>
      <c r="AT164" s="141" t="s">
        <v>277</v>
      </c>
      <c r="AU164" s="141" t="s">
        <v>79</v>
      </c>
      <c r="AY164" s="16" t="s">
        <v>182</v>
      </c>
      <c r="BE164" s="142">
        <f t="shared" si="4"/>
        <v>0</v>
      </c>
      <c r="BF164" s="142">
        <f t="shared" si="5"/>
        <v>0</v>
      </c>
      <c r="BG164" s="142">
        <f t="shared" si="6"/>
        <v>0</v>
      </c>
      <c r="BH164" s="142">
        <f t="shared" si="7"/>
        <v>0</v>
      </c>
      <c r="BI164" s="142">
        <f t="shared" si="8"/>
        <v>0</v>
      </c>
      <c r="BJ164" s="16" t="s">
        <v>77</v>
      </c>
      <c r="BK164" s="142">
        <f t="shared" si="9"/>
        <v>0</v>
      </c>
      <c r="BL164" s="16" t="s">
        <v>190</v>
      </c>
      <c r="BM164" s="141" t="s">
        <v>612</v>
      </c>
    </row>
    <row r="165" spans="2:65" s="1" customFormat="1" ht="24.2" customHeight="1">
      <c r="B165" s="31"/>
      <c r="C165" s="165" t="s">
        <v>386</v>
      </c>
      <c r="D165" s="165" t="s">
        <v>277</v>
      </c>
      <c r="E165" s="166" t="s">
        <v>1051</v>
      </c>
      <c r="F165" s="167" t="s">
        <v>1052</v>
      </c>
      <c r="G165" s="168" t="s">
        <v>286</v>
      </c>
      <c r="H165" s="169">
        <v>1</v>
      </c>
      <c r="I165" s="170"/>
      <c r="J165" s="171">
        <f t="shared" si="0"/>
        <v>0</v>
      </c>
      <c r="K165" s="167" t="s">
        <v>189</v>
      </c>
      <c r="L165" s="172"/>
      <c r="M165" s="173" t="s">
        <v>19</v>
      </c>
      <c r="N165" s="174" t="s">
        <v>41</v>
      </c>
      <c r="P165" s="139">
        <f t="shared" si="1"/>
        <v>0</v>
      </c>
      <c r="Q165" s="139">
        <v>0.01624</v>
      </c>
      <c r="R165" s="139">
        <f t="shared" si="2"/>
        <v>0.01624</v>
      </c>
      <c r="S165" s="139">
        <v>0</v>
      </c>
      <c r="T165" s="140">
        <f t="shared" si="3"/>
        <v>0</v>
      </c>
      <c r="AR165" s="141" t="s">
        <v>233</v>
      </c>
      <c r="AT165" s="141" t="s">
        <v>277</v>
      </c>
      <c r="AU165" s="141" t="s">
        <v>79</v>
      </c>
      <c r="AY165" s="16" t="s">
        <v>182</v>
      </c>
      <c r="BE165" s="142">
        <f t="shared" si="4"/>
        <v>0</v>
      </c>
      <c r="BF165" s="142">
        <f t="shared" si="5"/>
        <v>0</v>
      </c>
      <c r="BG165" s="142">
        <f t="shared" si="6"/>
        <v>0</v>
      </c>
      <c r="BH165" s="142">
        <f t="shared" si="7"/>
        <v>0</v>
      </c>
      <c r="BI165" s="142">
        <f t="shared" si="8"/>
        <v>0</v>
      </c>
      <c r="BJ165" s="16" t="s">
        <v>77</v>
      </c>
      <c r="BK165" s="142">
        <f t="shared" si="9"/>
        <v>0</v>
      </c>
      <c r="BL165" s="16" t="s">
        <v>190</v>
      </c>
      <c r="BM165" s="141" t="s">
        <v>1053</v>
      </c>
    </row>
    <row r="166" spans="2:65" s="1" customFormat="1" ht="24.2" customHeight="1">
      <c r="B166" s="31"/>
      <c r="C166" s="165" t="s">
        <v>390</v>
      </c>
      <c r="D166" s="165" t="s">
        <v>277</v>
      </c>
      <c r="E166" s="166" t="s">
        <v>614</v>
      </c>
      <c r="F166" s="167" t="s">
        <v>615</v>
      </c>
      <c r="G166" s="168" t="s">
        <v>286</v>
      </c>
      <c r="H166" s="169">
        <v>11</v>
      </c>
      <c r="I166" s="170"/>
      <c r="J166" s="171">
        <f t="shared" si="0"/>
        <v>0</v>
      </c>
      <c r="K166" s="167" t="s">
        <v>189</v>
      </c>
      <c r="L166" s="172"/>
      <c r="M166" s="173" t="s">
        <v>19</v>
      </c>
      <c r="N166" s="174" t="s">
        <v>41</v>
      </c>
      <c r="P166" s="139">
        <f t="shared" si="1"/>
        <v>0</v>
      </c>
      <c r="Q166" s="139">
        <v>0.01521</v>
      </c>
      <c r="R166" s="139">
        <f t="shared" si="2"/>
        <v>0.16731</v>
      </c>
      <c r="S166" s="139">
        <v>0</v>
      </c>
      <c r="T166" s="140">
        <f t="shared" si="3"/>
        <v>0</v>
      </c>
      <c r="AR166" s="141" t="s">
        <v>233</v>
      </c>
      <c r="AT166" s="141" t="s">
        <v>277</v>
      </c>
      <c r="AU166" s="141" t="s">
        <v>79</v>
      </c>
      <c r="AY166" s="16" t="s">
        <v>182</v>
      </c>
      <c r="BE166" s="142">
        <f t="shared" si="4"/>
        <v>0</v>
      </c>
      <c r="BF166" s="142">
        <f t="shared" si="5"/>
        <v>0</v>
      </c>
      <c r="BG166" s="142">
        <f t="shared" si="6"/>
        <v>0</v>
      </c>
      <c r="BH166" s="142">
        <f t="shared" si="7"/>
        <v>0</v>
      </c>
      <c r="BI166" s="142">
        <f t="shared" si="8"/>
        <v>0</v>
      </c>
      <c r="BJ166" s="16" t="s">
        <v>77</v>
      </c>
      <c r="BK166" s="142">
        <f t="shared" si="9"/>
        <v>0</v>
      </c>
      <c r="BL166" s="16" t="s">
        <v>190</v>
      </c>
      <c r="BM166" s="141" t="s">
        <v>616</v>
      </c>
    </row>
    <row r="167" spans="2:65" s="1" customFormat="1" ht="24.2" customHeight="1">
      <c r="B167" s="31"/>
      <c r="C167" s="165" t="s">
        <v>401</v>
      </c>
      <c r="D167" s="165" t="s">
        <v>277</v>
      </c>
      <c r="E167" s="166" t="s">
        <v>618</v>
      </c>
      <c r="F167" s="167" t="s">
        <v>619</v>
      </c>
      <c r="G167" s="168" t="s">
        <v>286</v>
      </c>
      <c r="H167" s="169">
        <v>8</v>
      </c>
      <c r="I167" s="170"/>
      <c r="J167" s="171">
        <f t="shared" si="0"/>
        <v>0</v>
      </c>
      <c r="K167" s="167" t="s">
        <v>189</v>
      </c>
      <c r="L167" s="172"/>
      <c r="M167" s="173" t="s">
        <v>19</v>
      </c>
      <c r="N167" s="174" t="s">
        <v>41</v>
      </c>
      <c r="P167" s="139">
        <f t="shared" si="1"/>
        <v>0</v>
      </c>
      <c r="Q167" s="139">
        <v>0.01489</v>
      </c>
      <c r="R167" s="139">
        <f t="shared" si="2"/>
        <v>0.11912</v>
      </c>
      <c r="S167" s="139">
        <v>0</v>
      </c>
      <c r="T167" s="140">
        <f t="shared" si="3"/>
        <v>0</v>
      </c>
      <c r="AR167" s="141" t="s">
        <v>233</v>
      </c>
      <c r="AT167" s="141" t="s">
        <v>277</v>
      </c>
      <c r="AU167" s="141" t="s">
        <v>79</v>
      </c>
      <c r="AY167" s="16" t="s">
        <v>182</v>
      </c>
      <c r="BE167" s="142">
        <f t="shared" si="4"/>
        <v>0</v>
      </c>
      <c r="BF167" s="142">
        <f t="shared" si="5"/>
        <v>0</v>
      </c>
      <c r="BG167" s="142">
        <f t="shared" si="6"/>
        <v>0</v>
      </c>
      <c r="BH167" s="142">
        <f t="shared" si="7"/>
        <v>0</v>
      </c>
      <c r="BI167" s="142">
        <f t="shared" si="8"/>
        <v>0</v>
      </c>
      <c r="BJ167" s="16" t="s">
        <v>77</v>
      </c>
      <c r="BK167" s="142">
        <f t="shared" si="9"/>
        <v>0</v>
      </c>
      <c r="BL167" s="16" t="s">
        <v>190</v>
      </c>
      <c r="BM167" s="141" t="s">
        <v>620</v>
      </c>
    </row>
    <row r="168" spans="2:65" s="1" customFormat="1" ht="24.2" customHeight="1">
      <c r="B168" s="31"/>
      <c r="C168" s="165" t="s">
        <v>405</v>
      </c>
      <c r="D168" s="165" t="s">
        <v>277</v>
      </c>
      <c r="E168" s="166" t="s">
        <v>1054</v>
      </c>
      <c r="F168" s="167" t="s">
        <v>1055</v>
      </c>
      <c r="G168" s="168" t="s">
        <v>286</v>
      </c>
      <c r="H168" s="169">
        <v>4</v>
      </c>
      <c r="I168" s="170"/>
      <c r="J168" s="171">
        <f t="shared" si="0"/>
        <v>0</v>
      </c>
      <c r="K168" s="167" t="s">
        <v>189</v>
      </c>
      <c r="L168" s="172"/>
      <c r="M168" s="173" t="s">
        <v>19</v>
      </c>
      <c r="N168" s="174" t="s">
        <v>41</v>
      </c>
      <c r="P168" s="139">
        <f t="shared" si="1"/>
        <v>0</v>
      </c>
      <c r="Q168" s="139">
        <v>0.01458</v>
      </c>
      <c r="R168" s="139">
        <f t="shared" si="2"/>
        <v>0.05832</v>
      </c>
      <c r="S168" s="139">
        <v>0</v>
      </c>
      <c r="T168" s="140">
        <f t="shared" si="3"/>
        <v>0</v>
      </c>
      <c r="AR168" s="141" t="s">
        <v>233</v>
      </c>
      <c r="AT168" s="141" t="s">
        <v>277</v>
      </c>
      <c r="AU168" s="141" t="s">
        <v>79</v>
      </c>
      <c r="AY168" s="16" t="s">
        <v>182</v>
      </c>
      <c r="BE168" s="142">
        <f t="shared" si="4"/>
        <v>0</v>
      </c>
      <c r="BF168" s="142">
        <f t="shared" si="5"/>
        <v>0</v>
      </c>
      <c r="BG168" s="142">
        <f t="shared" si="6"/>
        <v>0</v>
      </c>
      <c r="BH168" s="142">
        <f t="shared" si="7"/>
        <v>0</v>
      </c>
      <c r="BI168" s="142">
        <f t="shared" si="8"/>
        <v>0</v>
      </c>
      <c r="BJ168" s="16" t="s">
        <v>77</v>
      </c>
      <c r="BK168" s="142">
        <f t="shared" si="9"/>
        <v>0</v>
      </c>
      <c r="BL168" s="16" t="s">
        <v>190</v>
      </c>
      <c r="BM168" s="141" t="s">
        <v>1056</v>
      </c>
    </row>
    <row r="169" spans="2:65" s="1" customFormat="1" ht="37.9" customHeight="1">
      <c r="B169" s="31"/>
      <c r="C169" s="130" t="s">
        <v>413</v>
      </c>
      <c r="D169" s="130" t="s">
        <v>185</v>
      </c>
      <c r="E169" s="131" t="s">
        <v>622</v>
      </c>
      <c r="F169" s="132" t="s">
        <v>623</v>
      </c>
      <c r="G169" s="133" t="s">
        <v>286</v>
      </c>
      <c r="H169" s="134">
        <v>9</v>
      </c>
      <c r="I169" s="135"/>
      <c r="J169" s="136">
        <f t="shared" si="0"/>
        <v>0</v>
      </c>
      <c r="K169" s="132" t="s">
        <v>189</v>
      </c>
      <c r="L169" s="31"/>
      <c r="M169" s="137" t="s">
        <v>19</v>
      </c>
      <c r="N169" s="138" t="s">
        <v>41</v>
      </c>
      <c r="P169" s="139">
        <f t="shared" si="1"/>
        <v>0</v>
      </c>
      <c r="Q169" s="139">
        <v>0.4417</v>
      </c>
      <c r="R169" s="139">
        <f t="shared" si="2"/>
        <v>3.9753</v>
      </c>
      <c r="S169" s="139">
        <v>0</v>
      </c>
      <c r="T169" s="140">
        <f t="shared" si="3"/>
        <v>0</v>
      </c>
      <c r="AR169" s="141" t="s">
        <v>190</v>
      </c>
      <c r="AT169" s="141" t="s">
        <v>185</v>
      </c>
      <c r="AU169" s="141" t="s">
        <v>79</v>
      </c>
      <c r="AY169" s="16" t="s">
        <v>182</v>
      </c>
      <c r="BE169" s="142">
        <f t="shared" si="4"/>
        <v>0</v>
      </c>
      <c r="BF169" s="142">
        <f t="shared" si="5"/>
        <v>0</v>
      </c>
      <c r="BG169" s="142">
        <f t="shared" si="6"/>
        <v>0</v>
      </c>
      <c r="BH169" s="142">
        <f t="shared" si="7"/>
        <v>0</v>
      </c>
      <c r="BI169" s="142">
        <f t="shared" si="8"/>
        <v>0</v>
      </c>
      <c r="BJ169" s="16" t="s">
        <v>77</v>
      </c>
      <c r="BK169" s="142">
        <f t="shared" si="9"/>
        <v>0</v>
      </c>
      <c r="BL169" s="16" t="s">
        <v>190</v>
      </c>
      <c r="BM169" s="141" t="s">
        <v>624</v>
      </c>
    </row>
    <row r="170" spans="2:47" s="1" customFormat="1" ht="11.25">
      <c r="B170" s="31"/>
      <c r="D170" s="143" t="s">
        <v>192</v>
      </c>
      <c r="F170" s="144" t="s">
        <v>625</v>
      </c>
      <c r="I170" s="145"/>
      <c r="L170" s="31"/>
      <c r="M170" s="146"/>
      <c r="T170" s="52"/>
      <c r="AT170" s="16" t="s">
        <v>192</v>
      </c>
      <c r="AU170" s="16" t="s">
        <v>79</v>
      </c>
    </row>
    <row r="171" spans="2:65" s="1" customFormat="1" ht="24.2" customHeight="1">
      <c r="B171" s="31"/>
      <c r="C171" s="165" t="s">
        <v>415</v>
      </c>
      <c r="D171" s="165" t="s">
        <v>277</v>
      </c>
      <c r="E171" s="166" t="s">
        <v>627</v>
      </c>
      <c r="F171" s="167" t="s">
        <v>628</v>
      </c>
      <c r="G171" s="168" t="s">
        <v>286</v>
      </c>
      <c r="H171" s="169">
        <v>9</v>
      </c>
      <c r="I171" s="170"/>
      <c r="J171" s="171">
        <f>ROUND(I171*H171,2)</f>
        <v>0</v>
      </c>
      <c r="K171" s="167" t="s">
        <v>189</v>
      </c>
      <c r="L171" s="172"/>
      <c r="M171" s="173" t="s">
        <v>19</v>
      </c>
      <c r="N171" s="174" t="s">
        <v>41</v>
      </c>
      <c r="P171" s="139">
        <f>O171*H171</f>
        <v>0</v>
      </c>
      <c r="Q171" s="139">
        <v>0.01553</v>
      </c>
      <c r="R171" s="139">
        <f>Q171*H171</f>
        <v>0.13977</v>
      </c>
      <c r="S171" s="139">
        <v>0</v>
      </c>
      <c r="T171" s="140">
        <f>S171*H171</f>
        <v>0</v>
      </c>
      <c r="AR171" s="141" t="s">
        <v>233</v>
      </c>
      <c r="AT171" s="141" t="s">
        <v>277</v>
      </c>
      <c r="AU171" s="141" t="s">
        <v>79</v>
      </c>
      <c r="AY171" s="16" t="s">
        <v>182</v>
      </c>
      <c r="BE171" s="142">
        <f>IF(N171="základní",J171,0)</f>
        <v>0</v>
      </c>
      <c r="BF171" s="142">
        <f>IF(N171="snížená",J171,0)</f>
        <v>0</v>
      </c>
      <c r="BG171" s="142">
        <f>IF(N171="zákl. přenesená",J171,0)</f>
        <v>0</v>
      </c>
      <c r="BH171" s="142">
        <f>IF(N171="sníž. přenesená",J171,0)</f>
        <v>0</v>
      </c>
      <c r="BI171" s="142">
        <f>IF(N171="nulová",J171,0)</f>
        <v>0</v>
      </c>
      <c r="BJ171" s="16" t="s">
        <v>77</v>
      </c>
      <c r="BK171" s="142">
        <f>ROUND(I171*H171,2)</f>
        <v>0</v>
      </c>
      <c r="BL171" s="16" t="s">
        <v>190</v>
      </c>
      <c r="BM171" s="141" t="s">
        <v>629</v>
      </c>
    </row>
    <row r="172" spans="2:65" s="1" customFormat="1" ht="44.25" customHeight="1">
      <c r="B172" s="31"/>
      <c r="C172" s="130" t="s">
        <v>421</v>
      </c>
      <c r="D172" s="130" t="s">
        <v>185</v>
      </c>
      <c r="E172" s="131" t="s">
        <v>631</v>
      </c>
      <c r="F172" s="132" t="s">
        <v>632</v>
      </c>
      <c r="G172" s="133" t="s">
        <v>286</v>
      </c>
      <c r="H172" s="134">
        <v>1</v>
      </c>
      <c r="I172" s="135"/>
      <c r="J172" s="136">
        <f>ROUND(I172*H172,2)</f>
        <v>0</v>
      </c>
      <c r="K172" s="132" t="s">
        <v>189</v>
      </c>
      <c r="L172" s="31"/>
      <c r="M172" s="137" t="s">
        <v>19</v>
      </c>
      <c r="N172" s="138" t="s">
        <v>41</v>
      </c>
      <c r="P172" s="139">
        <f>O172*H172</f>
        <v>0</v>
      </c>
      <c r="Q172" s="139">
        <v>0.54769</v>
      </c>
      <c r="R172" s="139">
        <f>Q172*H172</f>
        <v>0.54769</v>
      </c>
      <c r="S172" s="139">
        <v>0</v>
      </c>
      <c r="T172" s="140">
        <f>S172*H172</f>
        <v>0</v>
      </c>
      <c r="AR172" s="141" t="s">
        <v>190</v>
      </c>
      <c r="AT172" s="141" t="s">
        <v>185</v>
      </c>
      <c r="AU172" s="141" t="s">
        <v>79</v>
      </c>
      <c r="AY172" s="16" t="s">
        <v>182</v>
      </c>
      <c r="BE172" s="142">
        <f>IF(N172="základní",J172,0)</f>
        <v>0</v>
      </c>
      <c r="BF172" s="142">
        <f>IF(N172="snížená",J172,0)</f>
        <v>0</v>
      </c>
      <c r="BG172" s="142">
        <f>IF(N172="zákl. přenesená",J172,0)</f>
        <v>0</v>
      </c>
      <c r="BH172" s="142">
        <f>IF(N172="sníž. přenesená",J172,0)</f>
        <v>0</v>
      </c>
      <c r="BI172" s="142">
        <f>IF(N172="nulová",J172,0)</f>
        <v>0</v>
      </c>
      <c r="BJ172" s="16" t="s">
        <v>77</v>
      </c>
      <c r="BK172" s="142">
        <f>ROUND(I172*H172,2)</f>
        <v>0</v>
      </c>
      <c r="BL172" s="16" t="s">
        <v>190</v>
      </c>
      <c r="BM172" s="141" t="s">
        <v>633</v>
      </c>
    </row>
    <row r="173" spans="2:47" s="1" customFormat="1" ht="11.25">
      <c r="B173" s="31"/>
      <c r="D173" s="143" t="s">
        <v>192</v>
      </c>
      <c r="F173" s="144" t="s">
        <v>634</v>
      </c>
      <c r="I173" s="145"/>
      <c r="L173" s="31"/>
      <c r="M173" s="146"/>
      <c r="T173" s="52"/>
      <c r="AT173" s="16" t="s">
        <v>192</v>
      </c>
      <c r="AU173" s="16" t="s">
        <v>79</v>
      </c>
    </row>
    <row r="174" spans="2:65" s="1" customFormat="1" ht="24.2" customHeight="1">
      <c r="B174" s="31"/>
      <c r="C174" s="165" t="s">
        <v>425</v>
      </c>
      <c r="D174" s="165" t="s">
        <v>277</v>
      </c>
      <c r="E174" s="166" t="s">
        <v>636</v>
      </c>
      <c r="F174" s="167" t="s">
        <v>637</v>
      </c>
      <c r="G174" s="168" t="s">
        <v>286</v>
      </c>
      <c r="H174" s="169">
        <v>1</v>
      </c>
      <c r="I174" s="170"/>
      <c r="J174" s="171">
        <f>ROUND(I174*H174,2)</f>
        <v>0</v>
      </c>
      <c r="K174" s="167" t="s">
        <v>287</v>
      </c>
      <c r="L174" s="172"/>
      <c r="M174" s="173" t="s">
        <v>19</v>
      </c>
      <c r="N174" s="174" t="s">
        <v>41</v>
      </c>
      <c r="P174" s="139">
        <f>O174*H174</f>
        <v>0</v>
      </c>
      <c r="Q174" s="139">
        <v>0.0195</v>
      </c>
      <c r="R174" s="139">
        <f>Q174*H174</f>
        <v>0.0195</v>
      </c>
      <c r="S174" s="139">
        <v>0</v>
      </c>
      <c r="T174" s="140">
        <f>S174*H174</f>
        <v>0</v>
      </c>
      <c r="AR174" s="141" t="s">
        <v>233</v>
      </c>
      <c r="AT174" s="141" t="s">
        <v>277</v>
      </c>
      <c r="AU174" s="141" t="s">
        <v>79</v>
      </c>
      <c r="AY174" s="16" t="s">
        <v>182</v>
      </c>
      <c r="BE174" s="142">
        <f>IF(N174="základní",J174,0)</f>
        <v>0</v>
      </c>
      <c r="BF174" s="142">
        <f>IF(N174="snížená",J174,0)</f>
        <v>0</v>
      </c>
      <c r="BG174" s="142">
        <f>IF(N174="zákl. přenesená",J174,0)</f>
        <v>0</v>
      </c>
      <c r="BH174" s="142">
        <f>IF(N174="sníž. přenesená",J174,0)</f>
        <v>0</v>
      </c>
      <c r="BI174" s="142">
        <f>IF(N174="nulová",J174,0)</f>
        <v>0</v>
      </c>
      <c r="BJ174" s="16" t="s">
        <v>77</v>
      </c>
      <c r="BK174" s="142">
        <f>ROUND(I174*H174,2)</f>
        <v>0</v>
      </c>
      <c r="BL174" s="16" t="s">
        <v>190</v>
      </c>
      <c r="BM174" s="141" t="s">
        <v>638</v>
      </c>
    </row>
    <row r="175" spans="2:65" s="1" customFormat="1" ht="33" customHeight="1">
      <c r="B175" s="31"/>
      <c r="C175" s="130" t="s">
        <v>353</v>
      </c>
      <c r="D175" s="130" t="s">
        <v>185</v>
      </c>
      <c r="E175" s="131" t="s">
        <v>1057</v>
      </c>
      <c r="F175" s="132" t="s">
        <v>1058</v>
      </c>
      <c r="G175" s="133" t="s">
        <v>286</v>
      </c>
      <c r="H175" s="134">
        <v>13</v>
      </c>
      <c r="I175" s="135"/>
      <c r="J175" s="136">
        <f>ROUND(I175*H175,2)</f>
        <v>0</v>
      </c>
      <c r="K175" s="132" t="s">
        <v>287</v>
      </c>
      <c r="L175" s="31"/>
      <c r="M175" s="137" t="s">
        <v>19</v>
      </c>
      <c r="N175" s="138" t="s">
        <v>41</v>
      </c>
      <c r="P175" s="139">
        <f>O175*H175</f>
        <v>0</v>
      </c>
      <c r="Q175" s="139">
        <v>0.05362</v>
      </c>
      <c r="R175" s="139">
        <f>Q175*H175</f>
        <v>0.69706</v>
      </c>
      <c r="S175" s="139">
        <v>0</v>
      </c>
      <c r="T175" s="140">
        <f>S175*H175</f>
        <v>0</v>
      </c>
      <c r="AR175" s="141" t="s">
        <v>190</v>
      </c>
      <c r="AT175" s="141" t="s">
        <v>185</v>
      </c>
      <c r="AU175" s="141" t="s">
        <v>79</v>
      </c>
      <c r="AY175" s="16" t="s">
        <v>182</v>
      </c>
      <c r="BE175" s="142">
        <f>IF(N175="základní",J175,0)</f>
        <v>0</v>
      </c>
      <c r="BF175" s="142">
        <f>IF(N175="snížená",J175,0)</f>
        <v>0</v>
      </c>
      <c r="BG175" s="142">
        <f>IF(N175="zákl. přenesená",J175,0)</f>
        <v>0</v>
      </c>
      <c r="BH175" s="142">
        <f>IF(N175="sníž. přenesená",J175,0)</f>
        <v>0</v>
      </c>
      <c r="BI175" s="142">
        <f>IF(N175="nulová",J175,0)</f>
        <v>0</v>
      </c>
      <c r="BJ175" s="16" t="s">
        <v>77</v>
      </c>
      <c r="BK175" s="142">
        <f>ROUND(I175*H175,2)</f>
        <v>0</v>
      </c>
      <c r="BL175" s="16" t="s">
        <v>190</v>
      </c>
      <c r="BM175" s="141" t="s">
        <v>1059</v>
      </c>
    </row>
    <row r="176" spans="2:65" s="1" customFormat="1" ht="24.2" customHeight="1">
      <c r="B176" s="31"/>
      <c r="C176" s="165" t="s">
        <v>434</v>
      </c>
      <c r="D176" s="165" t="s">
        <v>277</v>
      </c>
      <c r="E176" s="166" t="s">
        <v>1060</v>
      </c>
      <c r="F176" s="167" t="s">
        <v>1061</v>
      </c>
      <c r="G176" s="168" t="s">
        <v>286</v>
      </c>
      <c r="H176" s="169">
        <v>12</v>
      </c>
      <c r="I176" s="170"/>
      <c r="J176" s="171">
        <f>ROUND(I176*H176,2)</f>
        <v>0</v>
      </c>
      <c r="K176" s="167" t="s">
        <v>189</v>
      </c>
      <c r="L176" s="172"/>
      <c r="M176" s="173" t="s">
        <v>19</v>
      </c>
      <c r="N176" s="174" t="s">
        <v>41</v>
      </c>
      <c r="P176" s="139">
        <f>O176*H176</f>
        <v>0</v>
      </c>
      <c r="Q176" s="139">
        <v>0.045</v>
      </c>
      <c r="R176" s="139">
        <f>Q176*H176</f>
        <v>0.54</v>
      </c>
      <c r="S176" s="139">
        <v>0</v>
      </c>
      <c r="T176" s="140">
        <f>S176*H176</f>
        <v>0</v>
      </c>
      <c r="AR176" s="141" t="s">
        <v>233</v>
      </c>
      <c r="AT176" s="141" t="s">
        <v>277</v>
      </c>
      <c r="AU176" s="141" t="s">
        <v>79</v>
      </c>
      <c r="AY176" s="16" t="s">
        <v>182</v>
      </c>
      <c r="BE176" s="142">
        <f>IF(N176="základní",J176,0)</f>
        <v>0</v>
      </c>
      <c r="BF176" s="142">
        <f>IF(N176="snížená",J176,0)</f>
        <v>0</v>
      </c>
      <c r="BG176" s="142">
        <f>IF(N176="zákl. přenesená",J176,0)</f>
        <v>0</v>
      </c>
      <c r="BH176" s="142">
        <f>IF(N176="sníž. přenesená",J176,0)</f>
        <v>0</v>
      </c>
      <c r="BI176" s="142">
        <f>IF(N176="nulová",J176,0)</f>
        <v>0</v>
      </c>
      <c r="BJ176" s="16" t="s">
        <v>77</v>
      </c>
      <c r="BK176" s="142">
        <f>ROUND(I176*H176,2)</f>
        <v>0</v>
      </c>
      <c r="BL176" s="16" t="s">
        <v>190</v>
      </c>
      <c r="BM176" s="141" t="s">
        <v>1062</v>
      </c>
    </row>
    <row r="177" spans="2:65" s="1" customFormat="1" ht="24.2" customHeight="1">
      <c r="B177" s="31"/>
      <c r="C177" s="165" t="s">
        <v>600</v>
      </c>
      <c r="D177" s="165" t="s">
        <v>277</v>
      </c>
      <c r="E177" s="166" t="s">
        <v>1063</v>
      </c>
      <c r="F177" s="167" t="s">
        <v>1064</v>
      </c>
      <c r="G177" s="168" t="s">
        <v>286</v>
      </c>
      <c r="H177" s="169">
        <v>1</v>
      </c>
      <c r="I177" s="170"/>
      <c r="J177" s="171">
        <f>ROUND(I177*H177,2)</f>
        <v>0</v>
      </c>
      <c r="K177" s="167" t="s">
        <v>287</v>
      </c>
      <c r="L177" s="172"/>
      <c r="M177" s="173" t="s">
        <v>19</v>
      </c>
      <c r="N177" s="174" t="s">
        <v>41</v>
      </c>
      <c r="P177" s="139">
        <f>O177*H177</f>
        <v>0</v>
      </c>
      <c r="Q177" s="139">
        <v>0.061</v>
      </c>
      <c r="R177" s="139">
        <f>Q177*H177</f>
        <v>0.061</v>
      </c>
      <c r="S177" s="139">
        <v>0</v>
      </c>
      <c r="T177" s="140">
        <f>S177*H177</f>
        <v>0</v>
      </c>
      <c r="AR177" s="141" t="s">
        <v>233</v>
      </c>
      <c r="AT177" s="141" t="s">
        <v>277</v>
      </c>
      <c r="AU177" s="141" t="s">
        <v>79</v>
      </c>
      <c r="AY177" s="16" t="s">
        <v>182</v>
      </c>
      <c r="BE177" s="142">
        <f>IF(N177="základní",J177,0)</f>
        <v>0</v>
      </c>
      <c r="BF177" s="142">
        <f>IF(N177="snížená",J177,0)</f>
        <v>0</v>
      </c>
      <c r="BG177" s="142">
        <f>IF(N177="zákl. přenesená",J177,0)</f>
        <v>0</v>
      </c>
      <c r="BH177" s="142">
        <f>IF(N177="sníž. přenesená",J177,0)</f>
        <v>0</v>
      </c>
      <c r="BI177" s="142">
        <f>IF(N177="nulová",J177,0)</f>
        <v>0</v>
      </c>
      <c r="BJ177" s="16" t="s">
        <v>77</v>
      </c>
      <c r="BK177" s="142">
        <f>ROUND(I177*H177,2)</f>
        <v>0</v>
      </c>
      <c r="BL177" s="16" t="s">
        <v>190</v>
      </c>
      <c r="BM177" s="141" t="s">
        <v>1065</v>
      </c>
    </row>
    <row r="178" spans="2:63" s="11" customFormat="1" ht="22.9" customHeight="1">
      <c r="B178" s="118"/>
      <c r="D178" s="119" t="s">
        <v>69</v>
      </c>
      <c r="E178" s="128" t="s">
        <v>183</v>
      </c>
      <c r="F178" s="128" t="s">
        <v>305</v>
      </c>
      <c r="I178" s="121"/>
      <c r="J178" s="129">
        <f>BK178</f>
        <v>0</v>
      </c>
      <c r="L178" s="118"/>
      <c r="M178" s="123"/>
      <c r="P178" s="124">
        <f>SUM(P179:P211)</f>
        <v>0</v>
      </c>
      <c r="R178" s="124">
        <f>SUM(R179:R211)</f>
        <v>0</v>
      </c>
      <c r="T178" s="125">
        <f>SUM(T179:T211)</f>
        <v>191.149565</v>
      </c>
      <c r="AR178" s="119" t="s">
        <v>77</v>
      </c>
      <c r="AT178" s="126" t="s">
        <v>69</v>
      </c>
      <c r="AU178" s="126" t="s">
        <v>77</v>
      </c>
      <c r="AY178" s="119" t="s">
        <v>182</v>
      </c>
      <c r="BK178" s="127">
        <f>SUM(BK179:BK211)</f>
        <v>0</v>
      </c>
    </row>
    <row r="179" spans="2:65" s="1" customFormat="1" ht="44.25" customHeight="1">
      <c r="B179" s="31"/>
      <c r="C179" s="130" t="s">
        <v>605</v>
      </c>
      <c r="D179" s="130" t="s">
        <v>185</v>
      </c>
      <c r="E179" s="131" t="s">
        <v>656</v>
      </c>
      <c r="F179" s="132" t="s">
        <v>657</v>
      </c>
      <c r="G179" s="133" t="s">
        <v>207</v>
      </c>
      <c r="H179" s="134">
        <v>439.706</v>
      </c>
      <c r="I179" s="135"/>
      <c r="J179" s="136">
        <f>ROUND(I179*H179,2)</f>
        <v>0</v>
      </c>
      <c r="K179" s="132" t="s">
        <v>189</v>
      </c>
      <c r="L179" s="31"/>
      <c r="M179" s="137" t="s">
        <v>19</v>
      </c>
      <c r="N179" s="138" t="s">
        <v>41</v>
      </c>
      <c r="P179" s="139">
        <f>O179*H179</f>
        <v>0</v>
      </c>
      <c r="Q179" s="139">
        <v>0</v>
      </c>
      <c r="R179" s="139">
        <f>Q179*H179</f>
        <v>0</v>
      </c>
      <c r="S179" s="139">
        <v>0.131</v>
      </c>
      <c r="T179" s="140">
        <f>S179*H179</f>
        <v>57.601486</v>
      </c>
      <c r="AR179" s="141" t="s">
        <v>190</v>
      </c>
      <c r="AT179" s="141" t="s">
        <v>185</v>
      </c>
      <c r="AU179" s="141" t="s">
        <v>79</v>
      </c>
      <c r="AY179" s="16" t="s">
        <v>182</v>
      </c>
      <c r="BE179" s="142">
        <f>IF(N179="základní",J179,0)</f>
        <v>0</v>
      </c>
      <c r="BF179" s="142">
        <f>IF(N179="snížená",J179,0)</f>
        <v>0</v>
      </c>
      <c r="BG179" s="142">
        <f>IF(N179="zákl. přenesená",J179,0)</f>
        <v>0</v>
      </c>
      <c r="BH179" s="142">
        <f>IF(N179="sníž. přenesená",J179,0)</f>
        <v>0</v>
      </c>
      <c r="BI179" s="142">
        <f>IF(N179="nulová",J179,0)</f>
        <v>0</v>
      </c>
      <c r="BJ179" s="16" t="s">
        <v>77</v>
      </c>
      <c r="BK179" s="142">
        <f>ROUND(I179*H179,2)</f>
        <v>0</v>
      </c>
      <c r="BL179" s="16" t="s">
        <v>190</v>
      </c>
      <c r="BM179" s="141" t="s">
        <v>658</v>
      </c>
    </row>
    <row r="180" spans="2:47" s="1" customFormat="1" ht="11.25">
      <c r="B180" s="31"/>
      <c r="D180" s="143" t="s">
        <v>192</v>
      </c>
      <c r="F180" s="144" t="s">
        <v>659</v>
      </c>
      <c r="I180" s="145"/>
      <c r="L180" s="31"/>
      <c r="M180" s="146"/>
      <c r="T180" s="52"/>
      <c r="AT180" s="16" t="s">
        <v>192</v>
      </c>
      <c r="AU180" s="16" t="s">
        <v>79</v>
      </c>
    </row>
    <row r="181" spans="2:51" s="12" customFormat="1" ht="22.5">
      <c r="B181" s="147"/>
      <c r="D181" s="148" t="s">
        <v>194</v>
      </c>
      <c r="E181" s="149" t="s">
        <v>19</v>
      </c>
      <c r="F181" s="150" t="s">
        <v>1066</v>
      </c>
      <c r="H181" s="151">
        <v>142.45</v>
      </c>
      <c r="I181" s="152"/>
      <c r="L181" s="147"/>
      <c r="M181" s="153"/>
      <c r="T181" s="154"/>
      <c r="AT181" s="149" t="s">
        <v>194</v>
      </c>
      <c r="AU181" s="149" t="s">
        <v>79</v>
      </c>
      <c r="AV181" s="12" t="s">
        <v>79</v>
      </c>
      <c r="AW181" s="12" t="s">
        <v>31</v>
      </c>
      <c r="AX181" s="12" t="s">
        <v>70</v>
      </c>
      <c r="AY181" s="149" t="s">
        <v>182</v>
      </c>
    </row>
    <row r="182" spans="2:51" s="12" customFormat="1" ht="11.25">
      <c r="B182" s="147"/>
      <c r="D182" s="148" t="s">
        <v>194</v>
      </c>
      <c r="E182" s="149" t="s">
        <v>19</v>
      </c>
      <c r="F182" s="150" t="s">
        <v>1067</v>
      </c>
      <c r="H182" s="151">
        <v>124.863</v>
      </c>
      <c r="I182" s="152"/>
      <c r="L182" s="147"/>
      <c r="M182" s="153"/>
      <c r="T182" s="154"/>
      <c r="AT182" s="149" t="s">
        <v>194</v>
      </c>
      <c r="AU182" s="149" t="s">
        <v>79</v>
      </c>
      <c r="AV182" s="12" t="s">
        <v>79</v>
      </c>
      <c r="AW182" s="12" t="s">
        <v>31</v>
      </c>
      <c r="AX182" s="12" t="s">
        <v>70</v>
      </c>
      <c r="AY182" s="149" t="s">
        <v>182</v>
      </c>
    </row>
    <row r="183" spans="2:51" s="12" customFormat="1" ht="22.5">
      <c r="B183" s="147"/>
      <c r="D183" s="148" t="s">
        <v>194</v>
      </c>
      <c r="E183" s="149" t="s">
        <v>19</v>
      </c>
      <c r="F183" s="150" t="s">
        <v>1068</v>
      </c>
      <c r="H183" s="151">
        <v>172.393</v>
      </c>
      <c r="I183" s="152"/>
      <c r="L183" s="147"/>
      <c r="M183" s="153"/>
      <c r="T183" s="154"/>
      <c r="AT183" s="149" t="s">
        <v>194</v>
      </c>
      <c r="AU183" s="149" t="s">
        <v>79</v>
      </c>
      <c r="AV183" s="12" t="s">
        <v>79</v>
      </c>
      <c r="AW183" s="12" t="s">
        <v>31</v>
      </c>
      <c r="AX183" s="12" t="s">
        <v>70</v>
      </c>
      <c r="AY183" s="149" t="s">
        <v>182</v>
      </c>
    </row>
    <row r="184" spans="2:51" s="13" customFormat="1" ht="11.25">
      <c r="B184" s="155"/>
      <c r="D184" s="148" t="s">
        <v>194</v>
      </c>
      <c r="E184" s="156" t="s">
        <v>19</v>
      </c>
      <c r="F184" s="157" t="s">
        <v>199</v>
      </c>
      <c r="H184" s="158">
        <v>439.706</v>
      </c>
      <c r="I184" s="159"/>
      <c r="L184" s="155"/>
      <c r="M184" s="160"/>
      <c r="T184" s="161"/>
      <c r="AT184" s="156" t="s">
        <v>194</v>
      </c>
      <c r="AU184" s="156" t="s">
        <v>79</v>
      </c>
      <c r="AV184" s="13" t="s">
        <v>190</v>
      </c>
      <c r="AW184" s="13" t="s">
        <v>31</v>
      </c>
      <c r="AX184" s="13" t="s">
        <v>77</v>
      </c>
      <c r="AY184" s="156" t="s">
        <v>182</v>
      </c>
    </row>
    <row r="185" spans="2:65" s="1" customFormat="1" ht="44.25" customHeight="1">
      <c r="B185" s="31"/>
      <c r="C185" s="130" t="s">
        <v>609</v>
      </c>
      <c r="D185" s="130" t="s">
        <v>185</v>
      </c>
      <c r="E185" s="131" t="s">
        <v>661</v>
      </c>
      <c r="F185" s="132" t="s">
        <v>662</v>
      </c>
      <c r="G185" s="133" t="s">
        <v>207</v>
      </c>
      <c r="H185" s="134">
        <v>332.725</v>
      </c>
      <c r="I185" s="135"/>
      <c r="J185" s="136">
        <f>ROUND(I185*H185,2)</f>
        <v>0</v>
      </c>
      <c r="K185" s="132" t="s">
        <v>189</v>
      </c>
      <c r="L185" s="31"/>
      <c r="M185" s="137" t="s">
        <v>19</v>
      </c>
      <c r="N185" s="138" t="s">
        <v>41</v>
      </c>
      <c r="P185" s="139">
        <f>O185*H185</f>
        <v>0</v>
      </c>
      <c r="Q185" s="139">
        <v>0</v>
      </c>
      <c r="R185" s="139">
        <f>Q185*H185</f>
        <v>0</v>
      </c>
      <c r="S185" s="139">
        <v>0.261</v>
      </c>
      <c r="T185" s="140">
        <f>S185*H185</f>
        <v>86.84122500000001</v>
      </c>
      <c r="AR185" s="141" t="s">
        <v>190</v>
      </c>
      <c r="AT185" s="141" t="s">
        <v>185</v>
      </c>
      <c r="AU185" s="141" t="s">
        <v>79</v>
      </c>
      <c r="AY185" s="16" t="s">
        <v>182</v>
      </c>
      <c r="BE185" s="142">
        <f>IF(N185="základní",J185,0)</f>
        <v>0</v>
      </c>
      <c r="BF185" s="142">
        <f>IF(N185="snížená",J185,0)</f>
        <v>0</v>
      </c>
      <c r="BG185" s="142">
        <f>IF(N185="zákl. přenesená",J185,0)</f>
        <v>0</v>
      </c>
      <c r="BH185" s="142">
        <f>IF(N185="sníž. přenesená",J185,0)</f>
        <v>0</v>
      </c>
      <c r="BI185" s="142">
        <f>IF(N185="nulová",J185,0)</f>
        <v>0</v>
      </c>
      <c r="BJ185" s="16" t="s">
        <v>77</v>
      </c>
      <c r="BK185" s="142">
        <f>ROUND(I185*H185,2)</f>
        <v>0</v>
      </c>
      <c r="BL185" s="16" t="s">
        <v>190</v>
      </c>
      <c r="BM185" s="141" t="s">
        <v>663</v>
      </c>
    </row>
    <row r="186" spans="2:47" s="1" customFormat="1" ht="11.25">
      <c r="B186" s="31"/>
      <c r="D186" s="143" t="s">
        <v>192</v>
      </c>
      <c r="F186" s="144" t="s">
        <v>664</v>
      </c>
      <c r="I186" s="145"/>
      <c r="L186" s="31"/>
      <c r="M186" s="146"/>
      <c r="T186" s="52"/>
      <c r="AT186" s="16" t="s">
        <v>192</v>
      </c>
      <c r="AU186" s="16" t="s">
        <v>79</v>
      </c>
    </row>
    <row r="187" spans="2:51" s="12" customFormat="1" ht="11.25">
      <c r="B187" s="147"/>
      <c r="D187" s="148" t="s">
        <v>194</v>
      </c>
      <c r="E187" s="149" t="s">
        <v>19</v>
      </c>
      <c r="F187" s="150" t="s">
        <v>1069</v>
      </c>
      <c r="H187" s="151">
        <v>170.8</v>
      </c>
      <c r="I187" s="152"/>
      <c r="L187" s="147"/>
      <c r="M187" s="153"/>
      <c r="T187" s="154"/>
      <c r="AT187" s="149" t="s">
        <v>194</v>
      </c>
      <c r="AU187" s="149" t="s">
        <v>79</v>
      </c>
      <c r="AV187" s="12" t="s">
        <v>79</v>
      </c>
      <c r="AW187" s="12" t="s">
        <v>31</v>
      </c>
      <c r="AX187" s="12" t="s">
        <v>70</v>
      </c>
      <c r="AY187" s="149" t="s">
        <v>182</v>
      </c>
    </row>
    <row r="188" spans="2:51" s="12" customFormat="1" ht="11.25">
      <c r="B188" s="147"/>
      <c r="D188" s="148" t="s">
        <v>194</v>
      </c>
      <c r="E188" s="149" t="s">
        <v>19</v>
      </c>
      <c r="F188" s="150" t="s">
        <v>1070</v>
      </c>
      <c r="H188" s="151">
        <v>161.925</v>
      </c>
      <c r="I188" s="152"/>
      <c r="L188" s="147"/>
      <c r="M188" s="153"/>
      <c r="T188" s="154"/>
      <c r="AT188" s="149" t="s">
        <v>194</v>
      </c>
      <c r="AU188" s="149" t="s">
        <v>79</v>
      </c>
      <c r="AV188" s="12" t="s">
        <v>79</v>
      </c>
      <c r="AW188" s="12" t="s">
        <v>31</v>
      </c>
      <c r="AX188" s="12" t="s">
        <v>70</v>
      </c>
      <c r="AY188" s="149" t="s">
        <v>182</v>
      </c>
    </row>
    <row r="189" spans="2:51" s="13" customFormat="1" ht="11.25">
      <c r="B189" s="155"/>
      <c r="D189" s="148" t="s">
        <v>194</v>
      </c>
      <c r="E189" s="156" t="s">
        <v>19</v>
      </c>
      <c r="F189" s="157" t="s">
        <v>199</v>
      </c>
      <c r="H189" s="158">
        <v>332.725</v>
      </c>
      <c r="I189" s="159"/>
      <c r="L189" s="155"/>
      <c r="M189" s="160"/>
      <c r="T189" s="161"/>
      <c r="AT189" s="156" t="s">
        <v>194</v>
      </c>
      <c r="AU189" s="156" t="s">
        <v>79</v>
      </c>
      <c r="AV189" s="13" t="s">
        <v>190</v>
      </c>
      <c r="AW189" s="13" t="s">
        <v>31</v>
      </c>
      <c r="AX189" s="13" t="s">
        <v>77</v>
      </c>
      <c r="AY189" s="156" t="s">
        <v>182</v>
      </c>
    </row>
    <row r="190" spans="2:65" s="1" customFormat="1" ht="24.2" customHeight="1">
      <c r="B190" s="31"/>
      <c r="C190" s="130" t="s">
        <v>613</v>
      </c>
      <c r="D190" s="130" t="s">
        <v>185</v>
      </c>
      <c r="E190" s="131" t="s">
        <v>666</v>
      </c>
      <c r="F190" s="132" t="s">
        <v>667</v>
      </c>
      <c r="G190" s="133" t="s">
        <v>188</v>
      </c>
      <c r="H190" s="134">
        <v>9.942</v>
      </c>
      <c r="I190" s="135"/>
      <c r="J190" s="136">
        <f>ROUND(I190*H190,2)</f>
        <v>0</v>
      </c>
      <c r="K190" s="132" t="s">
        <v>189</v>
      </c>
      <c r="L190" s="31"/>
      <c r="M190" s="137" t="s">
        <v>19</v>
      </c>
      <c r="N190" s="138" t="s">
        <v>41</v>
      </c>
      <c r="P190" s="139">
        <f>O190*H190</f>
        <v>0</v>
      </c>
      <c r="Q190" s="139">
        <v>0</v>
      </c>
      <c r="R190" s="139">
        <f>Q190*H190</f>
        <v>0</v>
      </c>
      <c r="S190" s="139">
        <v>2.4</v>
      </c>
      <c r="T190" s="140">
        <f>S190*H190</f>
        <v>23.8608</v>
      </c>
      <c r="AR190" s="141" t="s">
        <v>190</v>
      </c>
      <c r="AT190" s="141" t="s">
        <v>185</v>
      </c>
      <c r="AU190" s="141" t="s">
        <v>79</v>
      </c>
      <c r="AY190" s="16" t="s">
        <v>182</v>
      </c>
      <c r="BE190" s="142">
        <f>IF(N190="základní",J190,0)</f>
        <v>0</v>
      </c>
      <c r="BF190" s="142">
        <f>IF(N190="snížená",J190,0)</f>
        <v>0</v>
      </c>
      <c r="BG190" s="142">
        <f>IF(N190="zákl. přenesená",J190,0)</f>
        <v>0</v>
      </c>
      <c r="BH190" s="142">
        <f>IF(N190="sníž. přenesená",J190,0)</f>
        <v>0</v>
      </c>
      <c r="BI190" s="142">
        <f>IF(N190="nulová",J190,0)</f>
        <v>0</v>
      </c>
      <c r="BJ190" s="16" t="s">
        <v>77</v>
      </c>
      <c r="BK190" s="142">
        <f>ROUND(I190*H190,2)</f>
        <v>0</v>
      </c>
      <c r="BL190" s="16" t="s">
        <v>190</v>
      </c>
      <c r="BM190" s="141" t="s">
        <v>668</v>
      </c>
    </row>
    <row r="191" spans="2:47" s="1" customFormat="1" ht="11.25">
      <c r="B191" s="31"/>
      <c r="D191" s="143" t="s">
        <v>192</v>
      </c>
      <c r="F191" s="144" t="s">
        <v>669</v>
      </c>
      <c r="I191" s="145"/>
      <c r="L191" s="31"/>
      <c r="M191" s="146"/>
      <c r="T191" s="52"/>
      <c r="AT191" s="16" t="s">
        <v>192</v>
      </c>
      <c r="AU191" s="16" t="s">
        <v>79</v>
      </c>
    </row>
    <row r="192" spans="2:51" s="12" customFormat="1" ht="11.25">
      <c r="B192" s="147"/>
      <c r="D192" s="148" t="s">
        <v>194</v>
      </c>
      <c r="E192" s="149" t="s">
        <v>19</v>
      </c>
      <c r="F192" s="150" t="s">
        <v>1071</v>
      </c>
      <c r="H192" s="151">
        <v>3.063</v>
      </c>
      <c r="I192" s="152"/>
      <c r="L192" s="147"/>
      <c r="M192" s="153"/>
      <c r="T192" s="154"/>
      <c r="AT192" s="149" t="s">
        <v>194</v>
      </c>
      <c r="AU192" s="149" t="s">
        <v>79</v>
      </c>
      <c r="AV192" s="12" t="s">
        <v>79</v>
      </c>
      <c r="AW192" s="12" t="s">
        <v>31</v>
      </c>
      <c r="AX192" s="12" t="s">
        <v>70</v>
      </c>
      <c r="AY192" s="149" t="s">
        <v>182</v>
      </c>
    </row>
    <row r="193" spans="2:51" s="12" customFormat="1" ht="33.75">
      <c r="B193" s="147"/>
      <c r="D193" s="148" t="s">
        <v>194</v>
      </c>
      <c r="E193" s="149" t="s">
        <v>19</v>
      </c>
      <c r="F193" s="150" t="s">
        <v>1072</v>
      </c>
      <c r="H193" s="151">
        <v>6.879</v>
      </c>
      <c r="I193" s="152"/>
      <c r="L193" s="147"/>
      <c r="M193" s="153"/>
      <c r="T193" s="154"/>
      <c r="AT193" s="149" t="s">
        <v>194</v>
      </c>
      <c r="AU193" s="149" t="s">
        <v>79</v>
      </c>
      <c r="AV193" s="12" t="s">
        <v>79</v>
      </c>
      <c r="AW193" s="12" t="s">
        <v>31</v>
      </c>
      <c r="AX193" s="12" t="s">
        <v>70</v>
      </c>
      <c r="AY193" s="149" t="s">
        <v>182</v>
      </c>
    </row>
    <row r="194" spans="2:51" s="13" customFormat="1" ht="11.25">
      <c r="B194" s="155"/>
      <c r="D194" s="148" t="s">
        <v>194</v>
      </c>
      <c r="E194" s="156" t="s">
        <v>19</v>
      </c>
      <c r="F194" s="157" t="s">
        <v>1073</v>
      </c>
      <c r="H194" s="158">
        <v>9.942</v>
      </c>
      <c r="I194" s="159"/>
      <c r="L194" s="155"/>
      <c r="M194" s="160"/>
      <c r="T194" s="161"/>
      <c r="AT194" s="156" t="s">
        <v>194</v>
      </c>
      <c r="AU194" s="156" t="s">
        <v>79</v>
      </c>
      <c r="AV194" s="13" t="s">
        <v>190</v>
      </c>
      <c r="AW194" s="13" t="s">
        <v>31</v>
      </c>
      <c r="AX194" s="13" t="s">
        <v>77</v>
      </c>
      <c r="AY194" s="156" t="s">
        <v>182</v>
      </c>
    </row>
    <row r="195" spans="2:65" s="1" customFormat="1" ht="37.9" customHeight="1">
      <c r="B195" s="31"/>
      <c r="C195" s="130" t="s">
        <v>617</v>
      </c>
      <c r="D195" s="130" t="s">
        <v>185</v>
      </c>
      <c r="E195" s="131" t="s">
        <v>690</v>
      </c>
      <c r="F195" s="132" t="s">
        <v>691</v>
      </c>
      <c r="G195" s="133" t="s">
        <v>207</v>
      </c>
      <c r="H195" s="134">
        <v>122.514</v>
      </c>
      <c r="I195" s="135"/>
      <c r="J195" s="136">
        <f>ROUND(I195*H195,2)</f>
        <v>0</v>
      </c>
      <c r="K195" s="132" t="s">
        <v>189</v>
      </c>
      <c r="L195" s="31"/>
      <c r="M195" s="137" t="s">
        <v>19</v>
      </c>
      <c r="N195" s="138" t="s">
        <v>41</v>
      </c>
      <c r="P195" s="139">
        <f>O195*H195</f>
        <v>0</v>
      </c>
      <c r="Q195" s="139">
        <v>0</v>
      </c>
      <c r="R195" s="139">
        <f>Q195*H195</f>
        <v>0</v>
      </c>
      <c r="S195" s="139">
        <v>0.076</v>
      </c>
      <c r="T195" s="140">
        <f>S195*H195</f>
        <v>9.311064</v>
      </c>
      <c r="AR195" s="141" t="s">
        <v>190</v>
      </c>
      <c r="AT195" s="141" t="s">
        <v>185</v>
      </c>
      <c r="AU195" s="141" t="s">
        <v>79</v>
      </c>
      <c r="AY195" s="16" t="s">
        <v>182</v>
      </c>
      <c r="BE195" s="142">
        <f>IF(N195="základní",J195,0)</f>
        <v>0</v>
      </c>
      <c r="BF195" s="142">
        <f>IF(N195="snížená",J195,0)</f>
        <v>0</v>
      </c>
      <c r="BG195" s="142">
        <f>IF(N195="zákl. přenesená",J195,0)</f>
        <v>0</v>
      </c>
      <c r="BH195" s="142">
        <f>IF(N195="sníž. přenesená",J195,0)</f>
        <v>0</v>
      </c>
      <c r="BI195" s="142">
        <f>IF(N195="nulová",J195,0)</f>
        <v>0</v>
      </c>
      <c r="BJ195" s="16" t="s">
        <v>77</v>
      </c>
      <c r="BK195" s="142">
        <f>ROUND(I195*H195,2)</f>
        <v>0</v>
      </c>
      <c r="BL195" s="16" t="s">
        <v>190</v>
      </c>
      <c r="BM195" s="141" t="s">
        <v>692</v>
      </c>
    </row>
    <row r="196" spans="2:47" s="1" customFormat="1" ht="11.25">
      <c r="B196" s="31"/>
      <c r="D196" s="143" t="s">
        <v>192</v>
      </c>
      <c r="F196" s="144" t="s">
        <v>693</v>
      </c>
      <c r="I196" s="145"/>
      <c r="L196" s="31"/>
      <c r="M196" s="146"/>
      <c r="T196" s="52"/>
      <c r="AT196" s="16" t="s">
        <v>192</v>
      </c>
      <c r="AU196" s="16" t="s">
        <v>79</v>
      </c>
    </row>
    <row r="197" spans="2:51" s="12" customFormat="1" ht="11.25">
      <c r="B197" s="147"/>
      <c r="D197" s="148" t="s">
        <v>194</v>
      </c>
      <c r="E197" s="149" t="s">
        <v>19</v>
      </c>
      <c r="F197" s="150" t="s">
        <v>720</v>
      </c>
      <c r="H197" s="151">
        <v>58</v>
      </c>
      <c r="I197" s="152"/>
      <c r="L197" s="147"/>
      <c r="M197" s="153"/>
      <c r="T197" s="154"/>
      <c r="AT197" s="149" t="s">
        <v>194</v>
      </c>
      <c r="AU197" s="149" t="s">
        <v>79</v>
      </c>
      <c r="AV197" s="12" t="s">
        <v>79</v>
      </c>
      <c r="AW197" s="12" t="s">
        <v>31</v>
      </c>
      <c r="AX197" s="12" t="s">
        <v>70</v>
      </c>
      <c r="AY197" s="149" t="s">
        <v>182</v>
      </c>
    </row>
    <row r="198" spans="2:51" s="12" customFormat="1" ht="11.25">
      <c r="B198" s="147"/>
      <c r="D198" s="148" t="s">
        <v>194</v>
      </c>
      <c r="E198" s="149" t="s">
        <v>19</v>
      </c>
      <c r="F198" s="150" t="s">
        <v>1074</v>
      </c>
      <c r="H198" s="151">
        <v>55.16</v>
      </c>
      <c r="I198" s="152"/>
      <c r="L198" s="147"/>
      <c r="M198" s="153"/>
      <c r="T198" s="154"/>
      <c r="AT198" s="149" t="s">
        <v>194</v>
      </c>
      <c r="AU198" s="149" t="s">
        <v>79</v>
      </c>
      <c r="AV198" s="12" t="s">
        <v>79</v>
      </c>
      <c r="AW198" s="12" t="s">
        <v>31</v>
      </c>
      <c r="AX198" s="12" t="s">
        <v>70</v>
      </c>
      <c r="AY198" s="149" t="s">
        <v>182</v>
      </c>
    </row>
    <row r="199" spans="2:51" s="12" customFormat="1" ht="11.25">
      <c r="B199" s="147"/>
      <c r="D199" s="148" t="s">
        <v>194</v>
      </c>
      <c r="E199" s="149" t="s">
        <v>19</v>
      </c>
      <c r="F199" s="150" t="s">
        <v>1075</v>
      </c>
      <c r="H199" s="151">
        <v>20.094</v>
      </c>
      <c r="I199" s="152"/>
      <c r="L199" s="147"/>
      <c r="M199" s="153"/>
      <c r="T199" s="154"/>
      <c r="AT199" s="149" t="s">
        <v>194</v>
      </c>
      <c r="AU199" s="149" t="s">
        <v>79</v>
      </c>
      <c r="AV199" s="12" t="s">
        <v>79</v>
      </c>
      <c r="AW199" s="12" t="s">
        <v>31</v>
      </c>
      <c r="AX199" s="12" t="s">
        <v>70</v>
      </c>
      <c r="AY199" s="149" t="s">
        <v>182</v>
      </c>
    </row>
    <row r="200" spans="2:51" s="12" customFormat="1" ht="11.25">
      <c r="B200" s="147"/>
      <c r="D200" s="148" t="s">
        <v>194</v>
      </c>
      <c r="E200" s="149" t="s">
        <v>19</v>
      </c>
      <c r="F200" s="150" t="s">
        <v>1076</v>
      </c>
      <c r="H200" s="151">
        <v>7.092</v>
      </c>
      <c r="I200" s="152"/>
      <c r="L200" s="147"/>
      <c r="M200" s="153"/>
      <c r="T200" s="154"/>
      <c r="AT200" s="149" t="s">
        <v>194</v>
      </c>
      <c r="AU200" s="149" t="s">
        <v>79</v>
      </c>
      <c r="AV200" s="12" t="s">
        <v>79</v>
      </c>
      <c r="AW200" s="12" t="s">
        <v>31</v>
      </c>
      <c r="AX200" s="12" t="s">
        <v>70</v>
      </c>
      <c r="AY200" s="149" t="s">
        <v>182</v>
      </c>
    </row>
    <row r="201" spans="2:51" s="12" customFormat="1" ht="11.25">
      <c r="B201" s="147"/>
      <c r="D201" s="148" t="s">
        <v>194</v>
      </c>
      <c r="E201" s="149" t="s">
        <v>19</v>
      </c>
      <c r="F201" s="150" t="s">
        <v>1077</v>
      </c>
      <c r="H201" s="151">
        <v>1.08</v>
      </c>
      <c r="I201" s="152"/>
      <c r="L201" s="147"/>
      <c r="M201" s="153"/>
      <c r="T201" s="154"/>
      <c r="AT201" s="149" t="s">
        <v>194</v>
      </c>
      <c r="AU201" s="149" t="s">
        <v>79</v>
      </c>
      <c r="AV201" s="12" t="s">
        <v>79</v>
      </c>
      <c r="AW201" s="12" t="s">
        <v>31</v>
      </c>
      <c r="AX201" s="12" t="s">
        <v>70</v>
      </c>
      <c r="AY201" s="149" t="s">
        <v>182</v>
      </c>
    </row>
    <row r="202" spans="2:51" s="12" customFormat="1" ht="11.25">
      <c r="B202" s="147"/>
      <c r="D202" s="148" t="s">
        <v>194</v>
      </c>
      <c r="E202" s="149" t="s">
        <v>19</v>
      </c>
      <c r="F202" s="150" t="s">
        <v>1078</v>
      </c>
      <c r="H202" s="151">
        <v>-18.912</v>
      </c>
      <c r="I202" s="152"/>
      <c r="L202" s="147"/>
      <c r="M202" s="153"/>
      <c r="T202" s="154"/>
      <c r="AT202" s="149" t="s">
        <v>194</v>
      </c>
      <c r="AU202" s="149" t="s">
        <v>79</v>
      </c>
      <c r="AV202" s="12" t="s">
        <v>79</v>
      </c>
      <c r="AW202" s="12" t="s">
        <v>31</v>
      </c>
      <c r="AX202" s="12" t="s">
        <v>70</v>
      </c>
      <c r="AY202" s="149" t="s">
        <v>182</v>
      </c>
    </row>
    <row r="203" spans="2:51" s="13" customFormat="1" ht="11.25">
      <c r="B203" s="155"/>
      <c r="D203" s="148" t="s">
        <v>194</v>
      </c>
      <c r="E203" s="156" t="s">
        <v>19</v>
      </c>
      <c r="F203" s="157" t="s">
        <v>199</v>
      </c>
      <c r="H203" s="158">
        <v>122.514</v>
      </c>
      <c r="I203" s="159"/>
      <c r="L203" s="155"/>
      <c r="M203" s="160"/>
      <c r="T203" s="161"/>
      <c r="AT203" s="156" t="s">
        <v>194</v>
      </c>
      <c r="AU203" s="156" t="s">
        <v>79</v>
      </c>
      <c r="AV203" s="13" t="s">
        <v>190</v>
      </c>
      <c r="AW203" s="13" t="s">
        <v>31</v>
      </c>
      <c r="AX203" s="13" t="s">
        <v>77</v>
      </c>
      <c r="AY203" s="156" t="s">
        <v>182</v>
      </c>
    </row>
    <row r="204" spans="2:65" s="1" customFormat="1" ht="37.9" customHeight="1">
      <c r="B204" s="31"/>
      <c r="C204" s="130" t="s">
        <v>621</v>
      </c>
      <c r="D204" s="130" t="s">
        <v>185</v>
      </c>
      <c r="E204" s="131" t="s">
        <v>695</v>
      </c>
      <c r="F204" s="132" t="s">
        <v>696</v>
      </c>
      <c r="G204" s="133" t="s">
        <v>207</v>
      </c>
      <c r="H204" s="134">
        <v>17.73</v>
      </c>
      <c r="I204" s="135"/>
      <c r="J204" s="136">
        <f>ROUND(I204*H204,2)</f>
        <v>0</v>
      </c>
      <c r="K204" s="132" t="s">
        <v>189</v>
      </c>
      <c r="L204" s="31"/>
      <c r="M204" s="137" t="s">
        <v>19</v>
      </c>
      <c r="N204" s="138" t="s">
        <v>41</v>
      </c>
      <c r="P204" s="139">
        <f>O204*H204</f>
        <v>0</v>
      </c>
      <c r="Q204" s="139">
        <v>0</v>
      </c>
      <c r="R204" s="139">
        <f>Q204*H204</f>
        <v>0</v>
      </c>
      <c r="S204" s="139">
        <v>0.063</v>
      </c>
      <c r="T204" s="140">
        <f>S204*H204</f>
        <v>1.11699</v>
      </c>
      <c r="AR204" s="141" t="s">
        <v>190</v>
      </c>
      <c r="AT204" s="141" t="s">
        <v>185</v>
      </c>
      <c r="AU204" s="141" t="s">
        <v>79</v>
      </c>
      <c r="AY204" s="16" t="s">
        <v>182</v>
      </c>
      <c r="BE204" s="142">
        <f>IF(N204="základní",J204,0)</f>
        <v>0</v>
      </c>
      <c r="BF204" s="142">
        <f>IF(N204="snížená",J204,0)</f>
        <v>0</v>
      </c>
      <c r="BG204" s="142">
        <f>IF(N204="zákl. přenesená",J204,0)</f>
        <v>0</v>
      </c>
      <c r="BH204" s="142">
        <f>IF(N204="sníž. přenesená",J204,0)</f>
        <v>0</v>
      </c>
      <c r="BI204" s="142">
        <f>IF(N204="nulová",J204,0)</f>
        <v>0</v>
      </c>
      <c r="BJ204" s="16" t="s">
        <v>77</v>
      </c>
      <c r="BK204" s="142">
        <f>ROUND(I204*H204,2)</f>
        <v>0</v>
      </c>
      <c r="BL204" s="16" t="s">
        <v>190</v>
      </c>
      <c r="BM204" s="141" t="s">
        <v>697</v>
      </c>
    </row>
    <row r="205" spans="2:47" s="1" customFormat="1" ht="11.25">
      <c r="B205" s="31"/>
      <c r="D205" s="143" t="s">
        <v>192</v>
      </c>
      <c r="F205" s="144" t="s">
        <v>698</v>
      </c>
      <c r="I205" s="145"/>
      <c r="L205" s="31"/>
      <c r="M205" s="146"/>
      <c r="T205" s="52"/>
      <c r="AT205" s="16" t="s">
        <v>192</v>
      </c>
      <c r="AU205" s="16" t="s">
        <v>79</v>
      </c>
    </row>
    <row r="206" spans="2:51" s="12" customFormat="1" ht="11.25">
      <c r="B206" s="147"/>
      <c r="D206" s="148" t="s">
        <v>194</v>
      </c>
      <c r="E206" s="149" t="s">
        <v>19</v>
      </c>
      <c r="F206" s="150" t="s">
        <v>1079</v>
      </c>
      <c r="H206" s="151">
        <v>17.73</v>
      </c>
      <c r="I206" s="152"/>
      <c r="L206" s="147"/>
      <c r="M206" s="153"/>
      <c r="T206" s="154"/>
      <c r="AT206" s="149" t="s">
        <v>194</v>
      </c>
      <c r="AU206" s="149" t="s">
        <v>79</v>
      </c>
      <c r="AV206" s="12" t="s">
        <v>79</v>
      </c>
      <c r="AW206" s="12" t="s">
        <v>31</v>
      </c>
      <c r="AX206" s="12" t="s">
        <v>77</v>
      </c>
      <c r="AY206" s="149" t="s">
        <v>182</v>
      </c>
    </row>
    <row r="207" spans="2:65" s="1" customFormat="1" ht="37.9" customHeight="1">
      <c r="B207" s="31"/>
      <c r="C207" s="130" t="s">
        <v>626</v>
      </c>
      <c r="D207" s="130" t="s">
        <v>185</v>
      </c>
      <c r="E207" s="131" t="s">
        <v>704</v>
      </c>
      <c r="F207" s="132" t="s">
        <v>705</v>
      </c>
      <c r="G207" s="133" t="s">
        <v>207</v>
      </c>
      <c r="H207" s="134">
        <v>183</v>
      </c>
      <c r="I207" s="135"/>
      <c r="J207" s="136">
        <f>ROUND(I207*H207,2)</f>
        <v>0</v>
      </c>
      <c r="K207" s="132" t="s">
        <v>189</v>
      </c>
      <c r="L207" s="31"/>
      <c r="M207" s="137" t="s">
        <v>19</v>
      </c>
      <c r="N207" s="138" t="s">
        <v>41</v>
      </c>
      <c r="P207" s="139">
        <f>O207*H207</f>
        <v>0</v>
      </c>
      <c r="Q207" s="139">
        <v>0</v>
      </c>
      <c r="R207" s="139">
        <f>Q207*H207</f>
        <v>0</v>
      </c>
      <c r="S207" s="139">
        <v>0.046</v>
      </c>
      <c r="T207" s="140">
        <f>S207*H207</f>
        <v>8.418</v>
      </c>
      <c r="AR207" s="141" t="s">
        <v>190</v>
      </c>
      <c r="AT207" s="141" t="s">
        <v>185</v>
      </c>
      <c r="AU207" s="141" t="s">
        <v>79</v>
      </c>
      <c r="AY207" s="16" t="s">
        <v>182</v>
      </c>
      <c r="BE207" s="142">
        <f>IF(N207="základní",J207,0)</f>
        <v>0</v>
      </c>
      <c r="BF207" s="142">
        <f>IF(N207="snížená",J207,0)</f>
        <v>0</v>
      </c>
      <c r="BG207" s="142">
        <f>IF(N207="zákl. přenesená",J207,0)</f>
        <v>0</v>
      </c>
      <c r="BH207" s="142">
        <f>IF(N207="sníž. přenesená",J207,0)</f>
        <v>0</v>
      </c>
      <c r="BI207" s="142">
        <f>IF(N207="nulová",J207,0)</f>
        <v>0</v>
      </c>
      <c r="BJ207" s="16" t="s">
        <v>77</v>
      </c>
      <c r="BK207" s="142">
        <f>ROUND(I207*H207,2)</f>
        <v>0</v>
      </c>
      <c r="BL207" s="16" t="s">
        <v>190</v>
      </c>
      <c r="BM207" s="141" t="s">
        <v>706</v>
      </c>
    </row>
    <row r="208" spans="2:47" s="1" customFormat="1" ht="11.25">
      <c r="B208" s="31"/>
      <c r="D208" s="143" t="s">
        <v>192</v>
      </c>
      <c r="F208" s="144" t="s">
        <v>707</v>
      </c>
      <c r="I208" s="145"/>
      <c r="L208" s="31"/>
      <c r="M208" s="146"/>
      <c r="T208" s="52"/>
      <c r="AT208" s="16" t="s">
        <v>192</v>
      </c>
      <c r="AU208" s="16" t="s">
        <v>79</v>
      </c>
    </row>
    <row r="209" spans="2:51" s="12" customFormat="1" ht="11.25">
      <c r="B209" s="147"/>
      <c r="D209" s="148" t="s">
        <v>194</v>
      </c>
      <c r="E209" s="149" t="s">
        <v>19</v>
      </c>
      <c r="F209" s="150" t="s">
        <v>1080</v>
      </c>
      <c r="H209" s="151">
        <v>183</v>
      </c>
      <c r="I209" s="152"/>
      <c r="L209" s="147"/>
      <c r="M209" s="153"/>
      <c r="T209" s="154"/>
      <c r="AT209" s="149" t="s">
        <v>194</v>
      </c>
      <c r="AU209" s="149" t="s">
        <v>79</v>
      </c>
      <c r="AV209" s="12" t="s">
        <v>79</v>
      </c>
      <c r="AW209" s="12" t="s">
        <v>31</v>
      </c>
      <c r="AX209" s="12" t="s">
        <v>77</v>
      </c>
      <c r="AY209" s="149" t="s">
        <v>182</v>
      </c>
    </row>
    <row r="210" spans="2:65" s="1" customFormat="1" ht="16.5" customHeight="1">
      <c r="B210" s="31"/>
      <c r="C210" s="130" t="s">
        <v>630</v>
      </c>
      <c r="D210" s="130" t="s">
        <v>185</v>
      </c>
      <c r="E210" s="131" t="s">
        <v>1081</v>
      </c>
      <c r="F210" s="132" t="s">
        <v>1082</v>
      </c>
      <c r="G210" s="133" t="s">
        <v>1083</v>
      </c>
      <c r="H210" s="134">
        <v>4</v>
      </c>
      <c r="I210" s="135"/>
      <c r="J210" s="136">
        <f>ROUND(I210*H210,2)</f>
        <v>0</v>
      </c>
      <c r="K210" s="132" t="s">
        <v>287</v>
      </c>
      <c r="L210" s="31"/>
      <c r="M210" s="137" t="s">
        <v>19</v>
      </c>
      <c r="N210" s="138" t="s">
        <v>41</v>
      </c>
      <c r="P210" s="139">
        <f>O210*H210</f>
        <v>0</v>
      </c>
      <c r="Q210" s="139">
        <v>0</v>
      </c>
      <c r="R210" s="139">
        <f>Q210*H210</f>
        <v>0</v>
      </c>
      <c r="S210" s="139">
        <v>1</v>
      </c>
      <c r="T210" s="140">
        <f>S210*H210</f>
        <v>4</v>
      </c>
      <c r="AR210" s="141" t="s">
        <v>190</v>
      </c>
      <c r="AT210" s="141" t="s">
        <v>185</v>
      </c>
      <c r="AU210" s="141" t="s">
        <v>79</v>
      </c>
      <c r="AY210" s="16" t="s">
        <v>182</v>
      </c>
      <c r="BE210" s="142">
        <f>IF(N210="základní",J210,0)</f>
        <v>0</v>
      </c>
      <c r="BF210" s="142">
        <f>IF(N210="snížená",J210,0)</f>
        <v>0</v>
      </c>
      <c r="BG210" s="142">
        <f>IF(N210="zákl. přenesená",J210,0)</f>
        <v>0</v>
      </c>
      <c r="BH210" s="142">
        <f>IF(N210="sníž. přenesená",J210,0)</f>
        <v>0</v>
      </c>
      <c r="BI210" s="142">
        <f>IF(N210="nulová",J210,0)</f>
        <v>0</v>
      </c>
      <c r="BJ210" s="16" t="s">
        <v>77</v>
      </c>
      <c r="BK210" s="142">
        <f>ROUND(I210*H210,2)</f>
        <v>0</v>
      </c>
      <c r="BL210" s="16" t="s">
        <v>190</v>
      </c>
      <c r="BM210" s="141" t="s">
        <v>1084</v>
      </c>
    </row>
    <row r="211" spans="2:51" s="12" customFormat="1" ht="11.25">
      <c r="B211" s="147"/>
      <c r="D211" s="148" t="s">
        <v>194</v>
      </c>
      <c r="E211" s="149" t="s">
        <v>19</v>
      </c>
      <c r="F211" s="150" t="s">
        <v>1085</v>
      </c>
      <c r="H211" s="151">
        <v>4</v>
      </c>
      <c r="I211" s="152"/>
      <c r="L211" s="147"/>
      <c r="M211" s="153"/>
      <c r="T211" s="154"/>
      <c r="AT211" s="149" t="s">
        <v>194</v>
      </c>
      <c r="AU211" s="149" t="s">
        <v>79</v>
      </c>
      <c r="AV211" s="12" t="s">
        <v>79</v>
      </c>
      <c r="AW211" s="12" t="s">
        <v>31</v>
      </c>
      <c r="AX211" s="12" t="s">
        <v>77</v>
      </c>
      <c r="AY211" s="149" t="s">
        <v>182</v>
      </c>
    </row>
    <row r="212" spans="2:63" s="11" customFormat="1" ht="22.9" customHeight="1">
      <c r="B212" s="118"/>
      <c r="D212" s="119" t="s">
        <v>69</v>
      </c>
      <c r="E212" s="128" t="s">
        <v>211</v>
      </c>
      <c r="F212" s="128" t="s">
        <v>212</v>
      </c>
      <c r="I212" s="121"/>
      <c r="J212" s="129">
        <f>BK212</f>
        <v>0</v>
      </c>
      <c r="L212" s="118"/>
      <c r="M212" s="123"/>
      <c r="P212" s="124">
        <f>SUM(P213:P225)</f>
        <v>0</v>
      </c>
      <c r="R212" s="124">
        <f>SUM(R213:R225)</f>
        <v>0</v>
      </c>
      <c r="T212" s="125">
        <f>SUM(T213:T225)</f>
        <v>0</v>
      </c>
      <c r="AR212" s="119" t="s">
        <v>77</v>
      </c>
      <c r="AT212" s="126" t="s">
        <v>69</v>
      </c>
      <c r="AU212" s="126" t="s">
        <v>77</v>
      </c>
      <c r="AY212" s="119" t="s">
        <v>182</v>
      </c>
      <c r="BK212" s="127">
        <f>SUM(BK213:BK225)</f>
        <v>0</v>
      </c>
    </row>
    <row r="213" spans="2:65" s="1" customFormat="1" ht="37.9" customHeight="1">
      <c r="B213" s="31"/>
      <c r="C213" s="130" t="s">
        <v>635</v>
      </c>
      <c r="D213" s="130" t="s">
        <v>185</v>
      </c>
      <c r="E213" s="131" t="s">
        <v>213</v>
      </c>
      <c r="F213" s="132" t="s">
        <v>214</v>
      </c>
      <c r="G213" s="133" t="s">
        <v>202</v>
      </c>
      <c r="H213" s="134">
        <v>195.305</v>
      </c>
      <c r="I213" s="135"/>
      <c r="J213" s="136">
        <f>ROUND(I213*H213,2)</f>
        <v>0</v>
      </c>
      <c r="K213" s="132" t="s">
        <v>189</v>
      </c>
      <c r="L213" s="31"/>
      <c r="M213" s="137" t="s">
        <v>19</v>
      </c>
      <c r="N213" s="138" t="s">
        <v>41</v>
      </c>
      <c r="P213" s="139">
        <f>O213*H213</f>
        <v>0</v>
      </c>
      <c r="Q213" s="139">
        <v>0</v>
      </c>
      <c r="R213" s="139">
        <f>Q213*H213</f>
        <v>0</v>
      </c>
      <c r="S213" s="139">
        <v>0</v>
      </c>
      <c r="T213" s="140">
        <f>S213*H213</f>
        <v>0</v>
      </c>
      <c r="AR213" s="141" t="s">
        <v>190</v>
      </c>
      <c r="AT213" s="141" t="s">
        <v>185</v>
      </c>
      <c r="AU213" s="141" t="s">
        <v>79</v>
      </c>
      <c r="AY213" s="16" t="s">
        <v>182</v>
      </c>
      <c r="BE213" s="142">
        <f>IF(N213="základní",J213,0)</f>
        <v>0</v>
      </c>
      <c r="BF213" s="142">
        <f>IF(N213="snížená",J213,0)</f>
        <v>0</v>
      </c>
      <c r="BG213" s="142">
        <f>IF(N213="zákl. přenesená",J213,0)</f>
        <v>0</v>
      </c>
      <c r="BH213" s="142">
        <f>IF(N213="sníž. přenesená",J213,0)</f>
        <v>0</v>
      </c>
      <c r="BI213" s="142">
        <f>IF(N213="nulová",J213,0)</f>
        <v>0</v>
      </c>
      <c r="BJ213" s="16" t="s">
        <v>77</v>
      </c>
      <c r="BK213" s="142">
        <f>ROUND(I213*H213,2)</f>
        <v>0</v>
      </c>
      <c r="BL213" s="16" t="s">
        <v>190</v>
      </c>
      <c r="BM213" s="141" t="s">
        <v>721</v>
      </c>
    </row>
    <row r="214" spans="2:47" s="1" customFormat="1" ht="11.25">
      <c r="B214" s="31"/>
      <c r="D214" s="143" t="s">
        <v>192</v>
      </c>
      <c r="F214" s="144" t="s">
        <v>216</v>
      </c>
      <c r="I214" s="145"/>
      <c r="L214" s="31"/>
      <c r="M214" s="146"/>
      <c r="T214" s="52"/>
      <c r="AT214" s="16" t="s">
        <v>192</v>
      </c>
      <c r="AU214" s="16" t="s">
        <v>79</v>
      </c>
    </row>
    <row r="215" spans="2:65" s="1" customFormat="1" ht="33" customHeight="1">
      <c r="B215" s="31"/>
      <c r="C215" s="130" t="s">
        <v>639</v>
      </c>
      <c r="D215" s="130" t="s">
        <v>185</v>
      </c>
      <c r="E215" s="131" t="s">
        <v>218</v>
      </c>
      <c r="F215" s="132" t="s">
        <v>219</v>
      </c>
      <c r="G215" s="133" t="s">
        <v>202</v>
      </c>
      <c r="H215" s="134">
        <v>195.305</v>
      </c>
      <c r="I215" s="135"/>
      <c r="J215" s="136">
        <f>ROUND(I215*H215,2)</f>
        <v>0</v>
      </c>
      <c r="K215" s="132" t="s">
        <v>189</v>
      </c>
      <c r="L215" s="31"/>
      <c r="M215" s="137" t="s">
        <v>19</v>
      </c>
      <c r="N215" s="138" t="s">
        <v>41</v>
      </c>
      <c r="P215" s="139">
        <f>O215*H215</f>
        <v>0</v>
      </c>
      <c r="Q215" s="139">
        <v>0</v>
      </c>
      <c r="R215" s="139">
        <f>Q215*H215</f>
        <v>0</v>
      </c>
      <c r="S215" s="139">
        <v>0</v>
      </c>
      <c r="T215" s="140">
        <f>S215*H215</f>
        <v>0</v>
      </c>
      <c r="AR215" s="141" t="s">
        <v>190</v>
      </c>
      <c r="AT215" s="141" t="s">
        <v>185</v>
      </c>
      <c r="AU215" s="141" t="s">
        <v>79</v>
      </c>
      <c r="AY215" s="16" t="s">
        <v>182</v>
      </c>
      <c r="BE215" s="142">
        <f>IF(N215="základní",J215,0)</f>
        <v>0</v>
      </c>
      <c r="BF215" s="142">
        <f>IF(N215="snížená",J215,0)</f>
        <v>0</v>
      </c>
      <c r="BG215" s="142">
        <f>IF(N215="zákl. přenesená",J215,0)</f>
        <v>0</v>
      </c>
      <c r="BH215" s="142">
        <f>IF(N215="sníž. přenesená",J215,0)</f>
        <v>0</v>
      </c>
      <c r="BI215" s="142">
        <f>IF(N215="nulová",J215,0)</f>
        <v>0</v>
      </c>
      <c r="BJ215" s="16" t="s">
        <v>77</v>
      </c>
      <c r="BK215" s="142">
        <f>ROUND(I215*H215,2)</f>
        <v>0</v>
      </c>
      <c r="BL215" s="16" t="s">
        <v>190</v>
      </c>
      <c r="BM215" s="141" t="s">
        <v>723</v>
      </c>
    </row>
    <row r="216" spans="2:47" s="1" customFormat="1" ht="11.25">
      <c r="B216" s="31"/>
      <c r="D216" s="143" t="s">
        <v>192</v>
      </c>
      <c r="F216" s="144" t="s">
        <v>221</v>
      </c>
      <c r="I216" s="145"/>
      <c r="L216" s="31"/>
      <c r="M216" s="146"/>
      <c r="T216" s="52"/>
      <c r="AT216" s="16" t="s">
        <v>192</v>
      </c>
      <c r="AU216" s="16" t="s">
        <v>79</v>
      </c>
    </row>
    <row r="217" spans="2:65" s="1" customFormat="1" ht="44.25" customHeight="1">
      <c r="B217" s="31"/>
      <c r="C217" s="130" t="s">
        <v>645</v>
      </c>
      <c r="D217" s="130" t="s">
        <v>185</v>
      </c>
      <c r="E217" s="131" t="s">
        <v>223</v>
      </c>
      <c r="F217" s="132" t="s">
        <v>224</v>
      </c>
      <c r="G217" s="133" t="s">
        <v>202</v>
      </c>
      <c r="H217" s="134">
        <v>1953.05</v>
      </c>
      <c r="I217" s="135"/>
      <c r="J217" s="136">
        <f>ROUND(I217*H217,2)</f>
        <v>0</v>
      </c>
      <c r="K217" s="132" t="s">
        <v>189</v>
      </c>
      <c r="L217" s="31"/>
      <c r="M217" s="137" t="s">
        <v>19</v>
      </c>
      <c r="N217" s="138" t="s">
        <v>41</v>
      </c>
      <c r="P217" s="139">
        <f>O217*H217</f>
        <v>0</v>
      </c>
      <c r="Q217" s="139">
        <v>0</v>
      </c>
      <c r="R217" s="139">
        <f>Q217*H217</f>
        <v>0</v>
      </c>
      <c r="S217" s="139">
        <v>0</v>
      </c>
      <c r="T217" s="140">
        <f>S217*H217</f>
        <v>0</v>
      </c>
      <c r="AR217" s="141" t="s">
        <v>190</v>
      </c>
      <c r="AT217" s="141" t="s">
        <v>185</v>
      </c>
      <c r="AU217" s="141" t="s">
        <v>79</v>
      </c>
      <c r="AY217" s="16" t="s">
        <v>182</v>
      </c>
      <c r="BE217" s="142">
        <f>IF(N217="základní",J217,0)</f>
        <v>0</v>
      </c>
      <c r="BF217" s="142">
        <f>IF(N217="snížená",J217,0)</f>
        <v>0</v>
      </c>
      <c r="BG217" s="142">
        <f>IF(N217="zákl. přenesená",J217,0)</f>
        <v>0</v>
      </c>
      <c r="BH217" s="142">
        <f>IF(N217="sníž. přenesená",J217,0)</f>
        <v>0</v>
      </c>
      <c r="BI217" s="142">
        <f>IF(N217="nulová",J217,0)</f>
        <v>0</v>
      </c>
      <c r="BJ217" s="16" t="s">
        <v>77</v>
      </c>
      <c r="BK217" s="142">
        <f>ROUND(I217*H217,2)</f>
        <v>0</v>
      </c>
      <c r="BL217" s="16" t="s">
        <v>190</v>
      </c>
      <c r="BM217" s="141" t="s">
        <v>725</v>
      </c>
    </row>
    <row r="218" spans="2:47" s="1" customFormat="1" ht="11.25">
      <c r="B218" s="31"/>
      <c r="D218" s="143" t="s">
        <v>192</v>
      </c>
      <c r="F218" s="144" t="s">
        <v>226</v>
      </c>
      <c r="I218" s="145"/>
      <c r="L218" s="31"/>
      <c r="M218" s="146"/>
      <c r="T218" s="52"/>
      <c r="AT218" s="16" t="s">
        <v>192</v>
      </c>
      <c r="AU218" s="16" t="s">
        <v>79</v>
      </c>
    </row>
    <row r="219" spans="2:51" s="12" customFormat="1" ht="11.25">
      <c r="B219" s="147"/>
      <c r="D219" s="148" t="s">
        <v>194</v>
      </c>
      <c r="F219" s="150" t="s">
        <v>1086</v>
      </c>
      <c r="H219" s="151">
        <v>1953.05</v>
      </c>
      <c r="I219" s="152"/>
      <c r="L219" s="147"/>
      <c r="M219" s="153"/>
      <c r="T219" s="154"/>
      <c r="AT219" s="149" t="s">
        <v>194</v>
      </c>
      <c r="AU219" s="149" t="s">
        <v>79</v>
      </c>
      <c r="AV219" s="12" t="s">
        <v>79</v>
      </c>
      <c r="AW219" s="12" t="s">
        <v>4</v>
      </c>
      <c r="AX219" s="12" t="s">
        <v>77</v>
      </c>
      <c r="AY219" s="149" t="s">
        <v>182</v>
      </c>
    </row>
    <row r="220" spans="2:65" s="1" customFormat="1" ht="44.25" customHeight="1">
      <c r="B220" s="31"/>
      <c r="C220" s="130" t="s">
        <v>649</v>
      </c>
      <c r="D220" s="130" t="s">
        <v>185</v>
      </c>
      <c r="E220" s="131" t="s">
        <v>730</v>
      </c>
      <c r="F220" s="132" t="s">
        <v>731</v>
      </c>
      <c r="G220" s="133" t="s">
        <v>202</v>
      </c>
      <c r="H220" s="134">
        <v>20</v>
      </c>
      <c r="I220" s="135"/>
      <c r="J220" s="136">
        <f>ROUND(I220*H220,2)</f>
        <v>0</v>
      </c>
      <c r="K220" s="132" t="s">
        <v>189</v>
      </c>
      <c r="L220" s="31"/>
      <c r="M220" s="137" t="s">
        <v>19</v>
      </c>
      <c r="N220" s="138" t="s">
        <v>41</v>
      </c>
      <c r="P220" s="139">
        <f>O220*H220</f>
        <v>0</v>
      </c>
      <c r="Q220" s="139">
        <v>0</v>
      </c>
      <c r="R220" s="139">
        <f>Q220*H220</f>
        <v>0</v>
      </c>
      <c r="S220" s="139">
        <v>0</v>
      </c>
      <c r="T220" s="140">
        <f>S220*H220</f>
        <v>0</v>
      </c>
      <c r="AR220" s="141" t="s">
        <v>190</v>
      </c>
      <c r="AT220" s="141" t="s">
        <v>185</v>
      </c>
      <c r="AU220" s="141" t="s">
        <v>79</v>
      </c>
      <c r="AY220" s="16" t="s">
        <v>182</v>
      </c>
      <c r="BE220" s="142">
        <f>IF(N220="základní",J220,0)</f>
        <v>0</v>
      </c>
      <c r="BF220" s="142">
        <f>IF(N220="snížená",J220,0)</f>
        <v>0</v>
      </c>
      <c r="BG220" s="142">
        <f>IF(N220="zákl. přenesená",J220,0)</f>
        <v>0</v>
      </c>
      <c r="BH220" s="142">
        <f>IF(N220="sníž. přenesená",J220,0)</f>
        <v>0</v>
      </c>
      <c r="BI220" s="142">
        <f>IF(N220="nulová",J220,0)</f>
        <v>0</v>
      </c>
      <c r="BJ220" s="16" t="s">
        <v>77</v>
      </c>
      <c r="BK220" s="142">
        <f>ROUND(I220*H220,2)</f>
        <v>0</v>
      </c>
      <c r="BL220" s="16" t="s">
        <v>190</v>
      </c>
      <c r="BM220" s="141" t="s">
        <v>732</v>
      </c>
    </row>
    <row r="221" spans="2:47" s="1" customFormat="1" ht="11.25">
      <c r="B221" s="31"/>
      <c r="D221" s="143" t="s">
        <v>192</v>
      </c>
      <c r="F221" s="144" t="s">
        <v>733</v>
      </c>
      <c r="I221" s="145"/>
      <c r="L221" s="31"/>
      <c r="M221" s="146"/>
      <c r="T221" s="52"/>
      <c r="AT221" s="16" t="s">
        <v>192</v>
      </c>
      <c r="AU221" s="16" t="s">
        <v>79</v>
      </c>
    </row>
    <row r="222" spans="2:65" s="1" customFormat="1" ht="37.9" customHeight="1">
      <c r="B222" s="31"/>
      <c r="C222" s="130" t="s">
        <v>655</v>
      </c>
      <c r="D222" s="130" t="s">
        <v>185</v>
      </c>
      <c r="E222" s="131" t="s">
        <v>735</v>
      </c>
      <c r="F222" s="132" t="s">
        <v>736</v>
      </c>
      <c r="G222" s="133" t="s">
        <v>202</v>
      </c>
      <c r="H222" s="134">
        <v>110</v>
      </c>
      <c r="I222" s="135"/>
      <c r="J222" s="136">
        <f>ROUND(I222*H222,2)</f>
        <v>0</v>
      </c>
      <c r="K222" s="132" t="s">
        <v>189</v>
      </c>
      <c r="L222" s="31"/>
      <c r="M222" s="137" t="s">
        <v>19</v>
      </c>
      <c r="N222" s="138" t="s">
        <v>41</v>
      </c>
      <c r="P222" s="139">
        <f>O222*H222</f>
        <v>0</v>
      </c>
      <c r="Q222" s="139">
        <v>0</v>
      </c>
      <c r="R222" s="139">
        <f>Q222*H222</f>
        <v>0</v>
      </c>
      <c r="S222" s="139">
        <v>0</v>
      </c>
      <c r="T222" s="140">
        <f>S222*H222</f>
        <v>0</v>
      </c>
      <c r="AR222" s="141" t="s">
        <v>190</v>
      </c>
      <c r="AT222" s="141" t="s">
        <v>185</v>
      </c>
      <c r="AU222" s="141" t="s">
        <v>79</v>
      </c>
      <c r="AY222" s="16" t="s">
        <v>182</v>
      </c>
      <c r="BE222" s="142">
        <f>IF(N222="základní",J222,0)</f>
        <v>0</v>
      </c>
      <c r="BF222" s="142">
        <f>IF(N222="snížená",J222,0)</f>
        <v>0</v>
      </c>
      <c r="BG222" s="142">
        <f>IF(N222="zákl. přenesená",J222,0)</f>
        <v>0</v>
      </c>
      <c r="BH222" s="142">
        <f>IF(N222="sníž. přenesená",J222,0)</f>
        <v>0</v>
      </c>
      <c r="BI222" s="142">
        <f>IF(N222="nulová",J222,0)</f>
        <v>0</v>
      </c>
      <c r="BJ222" s="16" t="s">
        <v>77</v>
      </c>
      <c r="BK222" s="142">
        <f>ROUND(I222*H222,2)</f>
        <v>0</v>
      </c>
      <c r="BL222" s="16" t="s">
        <v>190</v>
      </c>
      <c r="BM222" s="141" t="s">
        <v>737</v>
      </c>
    </row>
    <row r="223" spans="2:47" s="1" customFormat="1" ht="11.25">
      <c r="B223" s="31"/>
      <c r="D223" s="143" t="s">
        <v>192</v>
      </c>
      <c r="F223" s="144" t="s">
        <v>738</v>
      </c>
      <c r="I223" s="145"/>
      <c r="L223" s="31"/>
      <c r="M223" s="146"/>
      <c r="T223" s="52"/>
      <c r="AT223" s="16" t="s">
        <v>192</v>
      </c>
      <c r="AU223" s="16" t="s">
        <v>79</v>
      </c>
    </row>
    <row r="224" spans="2:65" s="1" customFormat="1" ht="44.25" customHeight="1">
      <c r="B224" s="31"/>
      <c r="C224" s="130" t="s">
        <v>660</v>
      </c>
      <c r="D224" s="130" t="s">
        <v>185</v>
      </c>
      <c r="E224" s="131" t="s">
        <v>234</v>
      </c>
      <c r="F224" s="132" t="s">
        <v>235</v>
      </c>
      <c r="G224" s="133" t="s">
        <v>202</v>
      </c>
      <c r="H224" s="134">
        <v>65.305</v>
      </c>
      <c r="I224" s="135"/>
      <c r="J224" s="136">
        <f>ROUND(I224*H224,2)</f>
        <v>0</v>
      </c>
      <c r="K224" s="132" t="s">
        <v>189</v>
      </c>
      <c r="L224" s="31"/>
      <c r="M224" s="137" t="s">
        <v>19</v>
      </c>
      <c r="N224" s="138" t="s">
        <v>41</v>
      </c>
      <c r="P224" s="139">
        <f>O224*H224</f>
        <v>0</v>
      </c>
      <c r="Q224" s="139">
        <v>0</v>
      </c>
      <c r="R224" s="139">
        <f>Q224*H224</f>
        <v>0</v>
      </c>
      <c r="S224" s="139">
        <v>0</v>
      </c>
      <c r="T224" s="140">
        <f>S224*H224</f>
        <v>0</v>
      </c>
      <c r="AR224" s="141" t="s">
        <v>190</v>
      </c>
      <c r="AT224" s="141" t="s">
        <v>185</v>
      </c>
      <c r="AU224" s="141" t="s">
        <v>79</v>
      </c>
      <c r="AY224" s="16" t="s">
        <v>182</v>
      </c>
      <c r="BE224" s="142">
        <f>IF(N224="základní",J224,0)</f>
        <v>0</v>
      </c>
      <c r="BF224" s="142">
        <f>IF(N224="snížená",J224,0)</f>
        <v>0</v>
      </c>
      <c r="BG224" s="142">
        <f>IF(N224="zákl. přenesená",J224,0)</f>
        <v>0</v>
      </c>
      <c r="BH224" s="142">
        <f>IF(N224="sníž. přenesená",J224,0)</f>
        <v>0</v>
      </c>
      <c r="BI224" s="142">
        <f>IF(N224="nulová",J224,0)</f>
        <v>0</v>
      </c>
      <c r="BJ224" s="16" t="s">
        <v>77</v>
      </c>
      <c r="BK224" s="142">
        <f>ROUND(I224*H224,2)</f>
        <v>0</v>
      </c>
      <c r="BL224" s="16" t="s">
        <v>190</v>
      </c>
      <c r="BM224" s="141" t="s">
        <v>740</v>
      </c>
    </row>
    <row r="225" spans="2:47" s="1" customFormat="1" ht="11.25">
      <c r="B225" s="31"/>
      <c r="D225" s="143" t="s">
        <v>192</v>
      </c>
      <c r="F225" s="144" t="s">
        <v>237</v>
      </c>
      <c r="I225" s="145"/>
      <c r="L225" s="31"/>
      <c r="M225" s="146"/>
      <c r="T225" s="52"/>
      <c r="AT225" s="16" t="s">
        <v>192</v>
      </c>
      <c r="AU225" s="16" t="s">
        <v>79</v>
      </c>
    </row>
    <row r="226" spans="2:63" s="11" customFormat="1" ht="22.9" customHeight="1">
      <c r="B226" s="118"/>
      <c r="D226" s="119" t="s">
        <v>69</v>
      </c>
      <c r="E226" s="128" t="s">
        <v>322</v>
      </c>
      <c r="F226" s="128" t="s">
        <v>323</v>
      </c>
      <c r="I226" s="121"/>
      <c r="J226" s="129">
        <f>BK226</f>
        <v>0</v>
      </c>
      <c r="L226" s="118"/>
      <c r="M226" s="123"/>
      <c r="P226" s="124">
        <f>SUM(P227:P228)</f>
        <v>0</v>
      </c>
      <c r="R226" s="124">
        <f>SUM(R227:R228)</f>
        <v>0</v>
      </c>
      <c r="T226" s="125">
        <f>SUM(T227:T228)</f>
        <v>0</v>
      </c>
      <c r="AR226" s="119" t="s">
        <v>77</v>
      </c>
      <c r="AT226" s="126" t="s">
        <v>69</v>
      </c>
      <c r="AU226" s="126" t="s">
        <v>77</v>
      </c>
      <c r="AY226" s="119" t="s">
        <v>182</v>
      </c>
      <c r="BK226" s="127">
        <f>SUM(BK227:BK228)</f>
        <v>0</v>
      </c>
    </row>
    <row r="227" spans="2:65" s="1" customFormat="1" ht="49.15" customHeight="1">
      <c r="B227" s="31"/>
      <c r="C227" s="130" t="s">
        <v>665</v>
      </c>
      <c r="D227" s="130" t="s">
        <v>185</v>
      </c>
      <c r="E227" s="131" t="s">
        <v>325</v>
      </c>
      <c r="F227" s="132" t="s">
        <v>326</v>
      </c>
      <c r="G227" s="133" t="s">
        <v>202</v>
      </c>
      <c r="H227" s="134">
        <v>119.82</v>
      </c>
      <c r="I227" s="135"/>
      <c r="J227" s="136">
        <f>ROUND(I227*H227,2)</f>
        <v>0</v>
      </c>
      <c r="K227" s="132" t="s">
        <v>189</v>
      </c>
      <c r="L227" s="31"/>
      <c r="M227" s="137" t="s">
        <v>19</v>
      </c>
      <c r="N227" s="138" t="s">
        <v>41</v>
      </c>
      <c r="P227" s="139">
        <f>O227*H227</f>
        <v>0</v>
      </c>
      <c r="Q227" s="139">
        <v>0</v>
      </c>
      <c r="R227" s="139">
        <f>Q227*H227</f>
        <v>0</v>
      </c>
      <c r="S227" s="139">
        <v>0</v>
      </c>
      <c r="T227" s="140">
        <f>S227*H227</f>
        <v>0</v>
      </c>
      <c r="AR227" s="141" t="s">
        <v>190</v>
      </c>
      <c r="AT227" s="141" t="s">
        <v>185</v>
      </c>
      <c r="AU227" s="141" t="s">
        <v>79</v>
      </c>
      <c r="AY227" s="16" t="s">
        <v>182</v>
      </c>
      <c r="BE227" s="142">
        <f>IF(N227="základní",J227,0)</f>
        <v>0</v>
      </c>
      <c r="BF227" s="142">
        <f>IF(N227="snížená",J227,0)</f>
        <v>0</v>
      </c>
      <c r="BG227" s="142">
        <f>IF(N227="zákl. přenesená",J227,0)</f>
        <v>0</v>
      </c>
      <c r="BH227" s="142">
        <f>IF(N227="sníž. přenesená",J227,0)</f>
        <v>0</v>
      </c>
      <c r="BI227" s="142">
        <f>IF(N227="nulová",J227,0)</f>
        <v>0</v>
      </c>
      <c r="BJ227" s="16" t="s">
        <v>77</v>
      </c>
      <c r="BK227" s="142">
        <f>ROUND(I227*H227,2)</f>
        <v>0</v>
      </c>
      <c r="BL227" s="16" t="s">
        <v>190</v>
      </c>
      <c r="BM227" s="141" t="s">
        <v>747</v>
      </c>
    </row>
    <row r="228" spans="2:47" s="1" customFormat="1" ht="11.25">
      <c r="B228" s="31"/>
      <c r="D228" s="143" t="s">
        <v>192</v>
      </c>
      <c r="F228" s="144" t="s">
        <v>328</v>
      </c>
      <c r="I228" s="145"/>
      <c r="L228" s="31"/>
      <c r="M228" s="146"/>
      <c r="T228" s="52"/>
      <c r="AT228" s="16" t="s">
        <v>192</v>
      </c>
      <c r="AU228" s="16" t="s">
        <v>79</v>
      </c>
    </row>
    <row r="229" spans="2:63" s="11" customFormat="1" ht="25.9" customHeight="1">
      <c r="B229" s="118"/>
      <c r="D229" s="119" t="s">
        <v>69</v>
      </c>
      <c r="E229" s="120" t="s">
        <v>329</v>
      </c>
      <c r="F229" s="120" t="s">
        <v>330</v>
      </c>
      <c r="I229" s="121"/>
      <c r="J229" s="122">
        <f>BK229</f>
        <v>0</v>
      </c>
      <c r="L229" s="118"/>
      <c r="M229" s="123"/>
      <c r="P229" s="124">
        <f>P230+P233+P240+P270+P272+P285</f>
        <v>0</v>
      </c>
      <c r="R229" s="124">
        <f>R230+R233+R240+R270+R272+R285</f>
        <v>24.000624</v>
      </c>
      <c r="T229" s="125">
        <f>T230+T233+T240+T270+T272+T285</f>
        <v>4.155</v>
      </c>
      <c r="AR229" s="119" t="s">
        <v>79</v>
      </c>
      <c r="AT229" s="126" t="s">
        <v>69</v>
      </c>
      <c r="AU229" s="126" t="s">
        <v>70</v>
      </c>
      <c r="AY229" s="119" t="s">
        <v>182</v>
      </c>
      <c r="BK229" s="127">
        <f>BK230+BK233+BK240+BK270+BK272+BK285</f>
        <v>0</v>
      </c>
    </row>
    <row r="230" spans="2:63" s="11" customFormat="1" ht="22.9" customHeight="1">
      <c r="B230" s="118"/>
      <c r="D230" s="119" t="s">
        <v>69</v>
      </c>
      <c r="E230" s="128" t="s">
        <v>1087</v>
      </c>
      <c r="F230" s="128" t="s">
        <v>1088</v>
      </c>
      <c r="I230" s="121"/>
      <c r="J230" s="129">
        <f>BK230</f>
        <v>0</v>
      </c>
      <c r="L230" s="118"/>
      <c r="M230" s="123"/>
      <c r="P230" s="124">
        <f>SUM(P231:P232)</f>
        <v>0</v>
      </c>
      <c r="R230" s="124">
        <f>SUM(R231:R232)</f>
        <v>0</v>
      </c>
      <c r="T230" s="125">
        <f>SUM(T231:T232)</f>
        <v>0.08</v>
      </c>
      <c r="AR230" s="119" t="s">
        <v>79</v>
      </c>
      <c r="AT230" s="126" t="s">
        <v>69</v>
      </c>
      <c r="AU230" s="126" t="s">
        <v>77</v>
      </c>
      <c r="AY230" s="119" t="s">
        <v>182</v>
      </c>
      <c r="BK230" s="127">
        <f>SUM(BK231:BK232)</f>
        <v>0</v>
      </c>
    </row>
    <row r="231" spans="2:65" s="1" customFormat="1" ht="37.9" customHeight="1">
      <c r="B231" s="31"/>
      <c r="C231" s="130" t="s">
        <v>670</v>
      </c>
      <c r="D231" s="130" t="s">
        <v>185</v>
      </c>
      <c r="E231" s="131" t="s">
        <v>1089</v>
      </c>
      <c r="F231" s="132" t="s">
        <v>1090</v>
      </c>
      <c r="G231" s="133" t="s">
        <v>207</v>
      </c>
      <c r="H231" s="134">
        <v>80</v>
      </c>
      <c r="I231" s="135"/>
      <c r="J231" s="136">
        <f>ROUND(I231*H231,2)</f>
        <v>0</v>
      </c>
      <c r="K231" s="132" t="s">
        <v>189</v>
      </c>
      <c r="L231" s="31"/>
      <c r="M231" s="137" t="s">
        <v>19</v>
      </c>
      <c r="N231" s="138" t="s">
        <v>41</v>
      </c>
      <c r="P231" s="139">
        <f>O231*H231</f>
        <v>0</v>
      </c>
      <c r="Q231" s="139">
        <v>0</v>
      </c>
      <c r="R231" s="139">
        <f>Q231*H231</f>
        <v>0</v>
      </c>
      <c r="S231" s="139">
        <v>0.001</v>
      </c>
      <c r="T231" s="140">
        <f>S231*H231</f>
        <v>0.08</v>
      </c>
      <c r="AR231" s="141" t="s">
        <v>336</v>
      </c>
      <c r="AT231" s="141" t="s">
        <v>185</v>
      </c>
      <c r="AU231" s="141" t="s">
        <v>79</v>
      </c>
      <c r="AY231" s="16" t="s">
        <v>182</v>
      </c>
      <c r="BE231" s="142">
        <f>IF(N231="základní",J231,0)</f>
        <v>0</v>
      </c>
      <c r="BF231" s="142">
        <f>IF(N231="snížená",J231,0)</f>
        <v>0</v>
      </c>
      <c r="BG231" s="142">
        <f>IF(N231="zákl. přenesená",J231,0)</f>
        <v>0</v>
      </c>
      <c r="BH231" s="142">
        <f>IF(N231="sníž. přenesená",J231,0)</f>
        <v>0</v>
      </c>
      <c r="BI231" s="142">
        <f>IF(N231="nulová",J231,0)</f>
        <v>0</v>
      </c>
      <c r="BJ231" s="16" t="s">
        <v>77</v>
      </c>
      <c r="BK231" s="142">
        <f>ROUND(I231*H231,2)</f>
        <v>0</v>
      </c>
      <c r="BL231" s="16" t="s">
        <v>336</v>
      </c>
      <c r="BM231" s="141" t="s">
        <v>1091</v>
      </c>
    </row>
    <row r="232" spans="2:47" s="1" customFormat="1" ht="11.25">
      <c r="B232" s="31"/>
      <c r="D232" s="143" t="s">
        <v>192</v>
      </c>
      <c r="F232" s="144" t="s">
        <v>1092</v>
      </c>
      <c r="I232" s="145"/>
      <c r="L232" s="31"/>
      <c r="M232" s="146"/>
      <c r="T232" s="52"/>
      <c r="AT232" s="16" t="s">
        <v>192</v>
      </c>
      <c r="AU232" s="16" t="s">
        <v>79</v>
      </c>
    </row>
    <row r="233" spans="2:63" s="11" customFormat="1" ht="22.9" customHeight="1">
      <c r="B233" s="118"/>
      <c r="D233" s="119" t="s">
        <v>69</v>
      </c>
      <c r="E233" s="128" t="s">
        <v>783</v>
      </c>
      <c r="F233" s="128" t="s">
        <v>784</v>
      </c>
      <c r="I233" s="121"/>
      <c r="J233" s="129">
        <f>BK233</f>
        <v>0</v>
      </c>
      <c r="L233" s="118"/>
      <c r="M233" s="123"/>
      <c r="P233" s="124">
        <f>SUM(P234:P239)</f>
        <v>0</v>
      </c>
      <c r="R233" s="124">
        <f>SUM(R234:R239)</f>
        <v>5.03344</v>
      </c>
      <c r="T233" s="125">
        <f>SUM(T234:T239)</f>
        <v>0</v>
      </c>
      <c r="AR233" s="119" t="s">
        <v>79</v>
      </c>
      <c r="AT233" s="126" t="s">
        <v>69</v>
      </c>
      <c r="AU233" s="126" t="s">
        <v>77</v>
      </c>
      <c r="AY233" s="119" t="s">
        <v>182</v>
      </c>
      <c r="BK233" s="127">
        <f>SUM(BK234:BK239)</f>
        <v>0</v>
      </c>
    </row>
    <row r="234" spans="2:65" s="1" customFormat="1" ht="37.9" customHeight="1">
      <c r="B234" s="31"/>
      <c r="C234" s="130" t="s">
        <v>676</v>
      </c>
      <c r="D234" s="130" t="s">
        <v>185</v>
      </c>
      <c r="E234" s="131" t="s">
        <v>786</v>
      </c>
      <c r="F234" s="132" t="s">
        <v>787</v>
      </c>
      <c r="G234" s="133" t="s">
        <v>207</v>
      </c>
      <c r="H234" s="134">
        <v>521.6</v>
      </c>
      <c r="I234" s="135"/>
      <c r="J234" s="136">
        <f>ROUND(I234*H234,2)</f>
        <v>0</v>
      </c>
      <c r="K234" s="132" t="s">
        <v>189</v>
      </c>
      <c r="L234" s="31"/>
      <c r="M234" s="137" t="s">
        <v>19</v>
      </c>
      <c r="N234" s="138" t="s">
        <v>41</v>
      </c>
      <c r="P234" s="139">
        <f>O234*H234</f>
        <v>0</v>
      </c>
      <c r="Q234" s="139">
        <v>0.00125</v>
      </c>
      <c r="R234" s="139">
        <f>Q234*H234</f>
        <v>0.652</v>
      </c>
      <c r="S234" s="139">
        <v>0</v>
      </c>
      <c r="T234" s="140">
        <f>S234*H234</f>
        <v>0</v>
      </c>
      <c r="AR234" s="141" t="s">
        <v>336</v>
      </c>
      <c r="AT234" s="141" t="s">
        <v>185</v>
      </c>
      <c r="AU234" s="141" t="s">
        <v>79</v>
      </c>
      <c r="AY234" s="16" t="s">
        <v>182</v>
      </c>
      <c r="BE234" s="142">
        <f>IF(N234="základní",J234,0)</f>
        <v>0</v>
      </c>
      <c r="BF234" s="142">
        <f>IF(N234="snížená",J234,0)</f>
        <v>0</v>
      </c>
      <c r="BG234" s="142">
        <f>IF(N234="zákl. přenesená",J234,0)</f>
        <v>0</v>
      </c>
      <c r="BH234" s="142">
        <f>IF(N234="sníž. přenesená",J234,0)</f>
        <v>0</v>
      </c>
      <c r="BI234" s="142">
        <f>IF(N234="nulová",J234,0)</f>
        <v>0</v>
      </c>
      <c r="BJ234" s="16" t="s">
        <v>77</v>
      </c>
      <c r="BK234" s="142">
        <f>ROUND(I234*H234,2)</f>
        <v>0</v>
      </c>
      <c r="BL234" s="16" t="s">
        <v>336</v>
      </c>
      <c r="BM234" s="141" t="s">
        <v>788</v>
      </c>
    </row>
    <row r="235" spans="2:47" s="1" customFormat="1" ht="11.25">
      <c r="B235" s="31"/>
      <c r="D235" s="143" t="s">
        <v>192</v>
      </c>
      <c r="F235" s="144" t="s">
        <v>789</v>
      </c>
      <c r="I235" s="145"/>
      <c r="L235" s="31"/>
      <c r="M235" s="146"/>
      <c r="T235" s="52"/>
      <c r="AT235" s="16" t="s">
        <v>192</v>
      </c>
      <c r="AU235" s="16" t="s">
        <v>79</v>
      </c>
    </row>
    <row r="236" spans="2:65" s="1" customFormat="1" ht="24.2" customHeight="1">
      <c r="B236" s="31"/>
      <c r="C236" s="165" t="s">
        <v>682</v>
      </c>
      <c r="D236" s="165" t="s">
        <v>277</v>
      </c>
      <c r="E236" s="166" t="s">
        <v>797</v>
      </c>
      <c r="F236" s="167" t="s">
        <v>798</v>
      </c>
      <c r="G236" s="168" t="s">
        <v>207</v>
      </c>
      <c r="H236" s="169">
        <v>547.68</v>
      </c>
      <c r="I236" s="170"/>
      <c r="J236" s="171">
        <f>ROUND(I236*H236,2)</f>
        <v>0</v>
      </c>
      <c r="K236" s="167" t="s">
        <v>189</v>
      </c>
      <c r="L236" s="172"/>
      <c r="M236" s="173" t="s">
        <v>19</v>
      </c>
      <c r="N236" s="174" t="s">
        <v>41</v>
      </c>
      <c r="P236" s="139">
        <f>O236*H236</f>
        <v>0</v>
      </c>
      <c r="Q236" s="139">
        <v>0.008</v>
      </c>
      <c r="R236" s="139">
        <f>Q236*H236</f>
        <v>4.38144</v>
      </c>
      <c r="S236" s="139">
        <v>0</v>
      </c>
      <c r="T236" s="140">
        <f>S236*H236</f>
        <v>0</v>
      </c>
      <c r="AR236" s="141" t="s">
        <v>353</v>
      </c>
      <c r="AT236" s="141" t="s">
        <v>277</v>
      </c>
      <c r="AU236" s="141" t="s">
        <v>79</v>
      </c>
      <c r="AY236" s="16" t="s">
        <v>182</v>
      </c>
      <c r="BE236" s="142">
        <f>IF(N236="základní",J236,0)</f>
        <v>0</v>
      </c>
      <c r="BF236" s="142">
        <f>IF(N236="snížená",J236,0)</f>
        <v>0</v>
      </c>
      <c r="BG236" s="142">
        <f>IF(N236="zákl. přenesená",J236,0)</f>
        <v>0</v>
      </c>
      <c r="BH236" s="142">
        <f>IF(N236="sníž. přenesená",J236,0)</f>
        <v>0</v>
      </c>
      <c r="BI236" s="142">
        <f>IF(N236="nulová",J236,0)</f>
        <v>0</v>
      </c>
      <c r="BJ236" s="16" t="s">
        <v>77</v>
      </c>
      <c r="BK236" s="142">
        <f>ROUND(I236*H236,2)</f>
        <v>0</v>
      </c>
      <c r="BL236" s="16" t="s">
        <v>336</v>
      </c>
      <c r="BM236" s="141" t="s">
        <v>799</v>
      </c>
    </row>
    <row r="237" spans="2:51" s="12" customFormat="1" ht="11.25">
      <c r="B237" s="147"/>
      <c r="D237" s="148" t="s">
        <v>194</v>
      </c>
      <c r="F237" s="150" t="s">
        <v>1093</v>
      </c>
      <c r="H237" s="151">
        <v>547.68</v>
      </c>
      <c r="I237" s="152"/>
      <c r="L237" s="147"/>
      <c r="M237" s="153"/>
      <c r="T237" s="154"/>
      <c r="AT237" s="149" t="s">
        <v>194</v>
      </c>
      <c r="AU237" s="149" t="s">
        <v>79</v>
      </c>
      <c r="AV237" s="12" t="s">
        <v>79</v>
      </c>
      <c r="AW237" s="12" t="s">
        <v>4</v>
      </c>
      <c r="AX237" s="12" t="s">
        <v>77</v>
      </c>
      <c r="AY237" s="149" t="s">
        <v>182</v>
      </c>
    </row>
    <row r="238" spans="2:65" s="1" customFormat="1" ht="66.75" customHeight="1">
      <c r="B238" s="31"/>
      <c r="C238" s="130" t="s">
        <v>689</v>
      </c>
      <c r="D238" s="130" t="s">
        <v>185</v>
      </c>
      <c r="E238" s="131" t="s">
        <v>802</v>
      </c>
      <c r="F238" s="132" t="s">
        <v>803</v>
      </c>
      <c r="G238" s="133" t="s">
        <v>202</v>
      </c>
      <c r="H238" s="134">
        <v>5.033</v>
      </c>
      <c r="I238" s="135"/>
      <c r="J238" s="136">
        <f>ROUND(I238*H238,2)</f>
        <v>0</v>
      </c>
      <c r="K238" s="132" t="s">
        <v>189</v>
      </c>
      <c r="L238" s="31"/>
      <c r="M238" s="137" t="s">
        <v>19</v>
      </c>
      <c r="N238" s="138" t="s">
        <v>41</v>
      </c>
      <c r="P238" s="139">
        <f>O238*H238</f>
        <v>0</v>
      </c>
      <c r="Q238" s="139">
        <v>0</v>
      </c>
      <c r="R238" s="139">
        <f>Q238*H238</f>
        <v>0</v>
      </c>
      <c r="S238" s="139">
        <v>0</v>
      </c>
      <c r="T238" s="140">
        <f>S238*H238</f>
        <v>0</v>
      </c>
      <c r="AR238" s="141" t="s">
        <v>336</v>
      </c>
      <c r="AT238" s="141" t="s">
        <v>185</v>
      </c>
      <c r="AU238" s="141" t="s">
        <v>79</v>
      </c>
      <c r="AY238" s="16" t="s">
        <v>182</v>
      </c>
      <c r="BE238" s="142">
        <f>IF(N238="základní",J238,0)</f>
        <v>0</v>
      </c>
      <c r="BF238" s="142">
        <f>IF(N238="snížená",J238,0)</f>
        <v>0</v>
      </c>
      <c r="BG238" s="142">
        <f>IF(N238="zákl. přenesená",J238,0)</f>
        <v>0</v>
      </c>
      <c r="BH238" s="142">
        <f>IF(N238="sníž. přenesená",J238,0)</f>
        <v>0</v>
      </c>
      <c r="BI238" s="142">
        <f>IF(N238="nulová",J238,0)</f>
        <v>0</v>
      </c>
      <c r="BJ238" s="16" t="s">
        <v>77</v>
      </c>
      <c r="BK238" s="142">
        <f>ROUND(I238*H238,2)</f>
        <v>0</v>
      </c>
      <c r="BL238" s="16" t="s">
        <v>336</v>
      </c>
      <c r="BM238" s="141" t="s">
        <v>804</v>
      </c>
    </row>
    <row r="239" spans="2:47" s="1" customFormat="1" ht="11.25">
      <c r="B239" s="31"/>
      <c r="D239" s="143" t="s">
        <v>192</v>
      </c>
      <c r="F239" s="144" t="s">
        <v>805</v>
      </c>
      <c r="I239" s="145"/>
      <c r="L239" s="31"/>
      <c r="M239" s="146"/>
      <c r="T239" s="52"/>
      <c r="AT239" s="16" t="s">
        <v>192</v>
      </c>
      <c r="AU239" s="16" t="s">
        <v>79</v>
      </c>
    </row>
    <row r="240" spans="2:63" s="11" customFormat="1" ht="22.9" customHeight="1">
      <c r="B240" s="118"/>
      <c r="D240" s="119" t="s">
        <v>69</v>
      </c>
      <c r="E240" s="128" t="s">
        <v>344</v>
      </c>
      <c r="F240" s="128" t="s">
        <v>345</v>
      </c>
      <c r="I240" s="121"/>
      <c r="J240" s="129">
        <f>BK240</f>
        <v>0</v>
      </c>
      <c r="L240" s="118"/>
      <c r="M240" s="123"/>
      <c r="P240" s="124">
        <f>SUM(P241:P269)</f>
        <v>0</v>
      </c>
      <c r="R240" s="124">
        <f>SUM(R241:R269)</f>
        <v>1.4620039999999999</v>
      </c>
      <c r="T240" s="125">
        <f>SUM(T241:T269)</f>
        <v>0</v>
      </c>
      <c r="AR240" s="119" t="s">
        <v>79</v>
      </c>
      <c r="AT240" s="126" t="s">
        <v>69</v>
      </c>
      <c r="AU240" s="126" t="s">
        <v>77</v>
      </c>
      <c r="AY240" s="119" t="s">
        <v>182</v>
      </c>
      <c r="BK240" s="127">
        <f>SUM(BK241:BK269)</f>
        <v>0</v>
      </c>
    </row>
    <row r="241" spans="2:65" s="1" customFormat="1" ht="33" customHeight="1">
      <c r="B241" s="31"/>
      <c r="C241" s="130" t="s">
        <v>694</v>
      </c>
      <c r="D241" s="130" t="s">
        <v>185</v>
      </c>
      <c r="E241" s="131" t="s">
        <v>1094</v>
      </c>
      <c r="F241" s="132" t="s">
        <v>1095</v>
      </c>
      <c r="G241" s="133" t="s">
        <v>207</v>
      </c>
      <c r="H241" s="134">
        <v>5.76</v>
      </c>
      <c r="I241" s="135"/>
      <c r="J241" s="136">
        <f>ROUND(I241*H241,2)</f>
        <v>0</v>
      </c>
      <c r="K241" s="132" t="s">
        <v>189</v>
      </c>
      <c r="L241" s="31"/>
      <c r="M241" s="137" t="s">
        <v>19</v>
      </c>
      <c r="N241" s="138" t="s">
        <v>41</v>
      </c>
      <c r="P241" s="139">
        <f>O241*H241</f>
        <v>0</v>
      </c>
      <c r="Q241" s="139">
        <v>0.00026</v>
      </c>
      <c r="R241" s="139">
        <f>Q241*H241</f>
        <v>0.0014975999999999998</v>
      </c>
      <c r="S241" s="139">
        <v>0</v>
      </c>
      <c r="T241" s="140">
        <f>S241*H241</f>
        <v>0</v>
      </c>
      <c r="AR241" s="141" t="s">
        <v>336</v>
      </c>
      <c r="AT241" s="141" t="s">
        <v>185</v>
      </c>
      <c r="AU241" s="141" t="s">
        <v>79</v>
      </c>
      <c r="AY241" s="16" t="s">
        <v>182</v>
      </c>
      <c r="BE241" s="142">
        <f>IF(N241="základní",J241,0)</f>
        <v>0</v>
      </c>
      <c r="BF241" s="142">
        <f>IF(N241="snížená",J241,0)</f>
        <v>0</v>
      </c>
      <c r="BG241" s="142">
        <f>IF(N241="zákl. přenesená",J241,0)</f>
        <v>0</v>
      </c>
      <c r="BH241" s="142">
        <f>IF(N241="sníž. přenesená",J241,0)</f>
        <v>0</v>
      </c>
      <c r="BI241" s="142">
        <f>IF(N241="nulová",J241,0)</f>
        <v>0</v>
      </c>
      <c r="BJ241" s="16" t="s">
        <v>77</v>
      </c>
      <c r="BK241" s="142">
        <f>ROUND(I241*H241,2)</f>
        <v>0</v>
      </c>
      <c r="BL241" s="16" t="s">
        <v>336</v>
      </c>
      <c r="BM241" s="141" t="s">
        <v>1096</v>
      </c>
    </row>
    <row r="242" spans="2:47" s="1" customFormat="1" ht="11.25">
      <c r="B242" s="31"/>
      <c r="D242" s="143" t="s">
        <v>192</v>
      </c>
      <c r="F242" s="144" t="s">
        <v>1097</v>
      </c>
      <c r="I242" s="145"/>
      <c r="L242" s="31"/>
      <c r="M242" s="146"/>
      <c r="T242" s="52"/>
      <c r="AT242" s="16" t="s">
        <v>192</v>
      </c>
      <c r="AU242" s="16" t="s">
        <v>79</v>
      </c>
    </row>
    <row r="243" spans="2:51" s="12" customFormat="1" ht="11.25">
      <c r="B243" s="147"/>
      <c r="D243" s="148" t="s">
        <v>194</v>
      </c>
      <c r="E243" s="149" t="s">
        <v>19</v>
      </c>
      <c r="F243" s="150" t="s">
        <v>1098</v>
      </c>
      <c r="H243" s="151">
        <v>5.76</v>
      </c>
      <c r="I243" s="152"/>
      <c r="L243" s="147"/>
      <c r="M243" s="153"/>
      <c r="T243" s="154"/>
      <c r="AT243" s="149" t="s">
        <v>194</v>
      </c>
      <c r="AU243" s="149" t="s">
        <v>79</v>
      </c>
      <c r="AV243" s="12" t="s">
        <v>79</v>
      </c>
      <c r="AW243" s="12" t="s">
        <v>31</v>
      </c>
      <c r="AX243" s="12" t="s">
        <v>77</v>
      </c>
      <c r="AY243" s="149" t="s">
        <v>182</v>
      </c>
    </row>
    <row r="244" spans="2:65" s="1" customFormat="1" ht="24.2" customHeight="1">
      <c r="B244" s="31"/>
      <c r="C244" s="165" t="s">
        <v>699</v>
      </c>
      <c r="D244" s="165" t="s">
        <v>277</v>
      </c>
      <c r="E244" s="166" t="s">
        <v>1099</v>
      </c>
      <c r="F244" s="167" t="s">
        <v>1100</v>
      </c>
      <c r="G244" s="168" t="s">
        <v>207</v>
      </c>
      <c r="H244" s="169">
        <v>5.76</v>
      </c>
      <c r="I244" s="170"/>
      <c r="J244" s="171">
        <f>ROUND(I244*H244,2)</f>
        <v>0</v>
      </c>
      <c r="K244" s="167" t="s">
        <v>287</v>
      </c>
      <c r="L244" s="172"/>
      <c r="M244" s="173" t="s">
        <v>19</v>
      </c>
      <c r="N244" s="174" t="s">
        <v>41</v>
      </c>
      <c r="P244" s="139">
        <f>O244*H244</f>
        <v>0</v>
      </c>
      <c r="Q244" s="139">
        <v>0.02639</v>
      </c>
      <c r="R244" s="139">
        <f>Q244*H244</f>
        <v>0.15200639999999999</v>
      </c>
      <c r="S244" s="139">
        <v>0</v>
      </c>
      <c r="T244" s="140">
        <f>S244*H244</f>
        <v>0</v>
      </c>
      <c r="AR244" s="141" t="s">
        <v>353</v>
      </c>
      <c r="AT244" s="141" t="s">
        <v>277</v>
      </c>
      <c r="AU244" s="141" t="s">
        <v>79</v>
      </c>
      <c r="AY244" s="16" t="s">
        <v>182</v>
      </c>
      <c r="BE244" s="142">
        <f>IF(N244="základní",J244,0)</f>
        <v>0</v>
      </c>
      <c r="BF244" s="142">
        <f>IF(N244="snížená",J244,0)</f>
        <v>0</v>
      </c>
      <c r="BG244" s="142">
        <f>IF(N244="zákl. přenesená",J244,0)</f>
        <v>0</v>
      </c>
      <c r="BH244" s="142">
        <f>IF(N244="sníž. přenesená",J244,0)</f>
        <v>0</v>
      </c>
      <c r="BI244" s="142">
        <f>IF(N244="nulová",J244,0)</f>
        <v>0</v>
      </c>
      <c r="BJ244" s="16" t="s">
        <v>77</v>
      </c>
      <c r="BK244" s="142">
        <f>ROUND(I244*H244,2)</f>
        <v>0</v>
      </c>
      <c r="BL244" s="16" t="s">
        <v>336</v>
      </c>
      <c r="BM244" s="141" t="s">
        <v>1101</v>
      </c>
    </row>
    <row r="245" spans="2:65" s="1" customFormat="1" ht="37.9" customHeight="1">
      <c r="B245" s="31"/>
      <c r="C245" s="130" t="s">
        <v>496</v>
      </c>
      <c r="D245" s="130" t="s">
        <v>185</v>
      </c>
      <c r="E245" s="131" t="s">
        <v>817</v>
      </c>
      <c r="F245" s="132" t="s">
        <v>818</v>
      </c>
      <c r="G245" s="133" t="s">
        <v>286</v>
      </c>
      <c r="H245" s="134">
        <v>23</v>
      </c>
      <c r="I245" s="135"/>
      <c r="J245" s="136">
        <f>ROUND(I245*H245,2)</f>
        <v>0</v>
      </c>
      <c r="K245" s="132" t="s">
        <v>189</v>
      </c>
      <c r="L245" s="31"/>
      <c r="M245" s="137" t="s">
        <v>19</v>
      </c>
      <c r="N245" s="138" t="s">
        <v>41</v>
      </c>
      <c r="P245" s="139">
        <f>O245*H245</f>
        <v>0</v>
      </c>
      <c r="Q245" s="139">
        <v>0</v>
      </c>
      <c r="R245" s="139">
        <f>Q245*H245</f>
        <v>0</v>
      </c>
      <c r="S245" s="139">
        <v>0</v>
      </c>
      <c r="T245" s="140">
        <f>S245*H245</f>
        <v>0</v>
      </c>
      <c r="AR245" s="141" t="s">
        <v>336</v>
      </c>
      <c r="AT245" s="141" t="s">
        <v>185</v>
      </c>
      <c r="AU245" s="141" t="s">
        <v>79</v>
      </c>
      <c r="AY245" s="16" t="s">
        <v>182</v>
      </c>
      <c r="BE245" s="142">
        <f>IF(N245="základní",J245,0)</f>
        <v>0</v>
      </c>
      <c r="BF245" s="142">
        <f>IF(N245="snížená",J245,0)</f>
        <v>0</v>
      </c>
      <c r="BG245" s="142">
        <f>IF(N245="zákl. přenesená",J245,0)</f>
        <v>0</v>
      </c>
      <c r="BH245" s="142">
        <f>IF(N245="sníž. přenesená",J245,0)</f>
        <v>0</v>
      </c>
      <c r="BI245" s="142">
        <f>IF(N245="nulová",J245,0)</f>
        <v>0</v>
      </c>
      <c r="BJ245" s="16" t="s">
        <v>77</v>
      </c>
      <c r="BK245" s="142">
        <f>ROUND(I245*H245,2)</f>
        <v>0</v>
      </c>
      <c r="BL245" s="16" t="s">
        <v>336</v>
      </c>
      <c r="BM245" s="141" t="s">
        <v>819</v>
      </c>
    </row>
    <row r="246" spans="2:47" s="1" customFormat="1" ht="11.25">
      <c r="B246" s="31"/>
      <c r="D246" s="143" t="s">
        <v>192</v>
      </c>
      <c r="F246" s="144" t="s">
        <v>820</v>
      </c>
      <c r="I246" s="145"/>
      <c r="L246" s="31"/>
      <c r="M246" s="146"/>
      <c r="T246" s="52"/>
      <c r="AT246" s="16" t="s">
        <v>192</v>
      </c>
      <c r="AU246" s="16" t="s">
        <v>79</v>
      </c>
    </row>
    <row r="247" spans="2:65" s="1" customFormat="1" ht="24.2" customHeight="1">
      <c r="B247" s="31"/>
      <c r="C247" s="165" t="s">
        <v>708</v>
      </c>
      <c r="D247" s="165" t="s">
        <v>277</v>
      </c>
      <c r="E247" s="166" t="s">
        <v>1102</v>
      </c>
      <c r="F247" s="167" t="s">
        <v>1103</v>
      </c>
      <c r="G247" s="168" t="s">
        <v>286</v>
      </c>
      <c r="H247" s="169">
        <v>4</v>
      </c>
      <c r="I247" s="170"/>
      <c r="J247" s="171">
        <f>ROUND(I247*H247,2)</f>
        <v>0</v>
      </c>
      <c r="K247" s="167" t="s">
        <v>189</v>
      </c>
      <c r="L247" s="172"/>
      <c r="M247" s="173" t="s">
        <v>19</v>
      </c>
      <c r="N247" s="174" t="s">
        <v>41</v>
      </c>
      <c r="P247" s="139">
        <f>O247*H247</f>
        <v>0</v>
      </c>
      <c r="Q247" s="139">
        <v>0.016</v>
      </c>
      <c r="R247" s="139">
        <f>Q247*H247</f>
        <v>0.064</v>
      </c>
      <c r="S247" s="139">
        <v>0</v>
      </c>
      <c r="T247" s="140">
        <f>S247*H247</f>
        <v>0</v>
      </c>
      <c r="AR247" s="141" t="s">
        <v>353</v>
      </c>
      <c r="AT247" s="141" t="s">
        <v>277</v>
      </c>
      <c r="AU247" s="141" t="s">
        <v>79</v>
      </c>
      <c r="AY247" s="16" t="s">
        <v>182</v>
      </c>
      <c r="BE247" s="142">
        <f>IF(N247="základní",J247,0)</f>
        <v>0</v>
      </c>
      <c r="BF247" s="142">
        <f>IF(N247="snížená",J247,0)</f>
        <v>0</v>
      </c>
      <c r="BG247" s="142">
        <f>IF(N247="zákl. přenesená",J247,0)</f>
        <v>0</v>
      </c>
      <c r="BH247" s="142">
        <f>IF(N247="sníž. přenesená",J247,0)</f>
        <v>0</v>
      </c>
      <c r="BI247" s="142">
        <f>IF(N247="nulová",J247,0)</f>
        <v>0</v>
      </c>
      <c r="BJ247" s="16" t="s">
        <v>77</v>
      </c>
      <c r="BK247" s="142">
        <f>ROUND(I247*H247,2)</f>
        <v>0</v>
      </c>
      <c r="BL247" s="16" t="s">
        <v>336</v>
      </c>
      <c r="BM247" s="141" t="s">
        <v>1104</v>
      </c>
    </row>
    <row r="248" spans="2:65" s="1" customFormat="1" ht="24.2" customHeight="1">
      <c r="B248" s="31"/>
      <c r="C248" s="165" t="s">
        <v>715</v>
      </c>
      <c r="D248" s="165" t="s">
        <v>277</v>
      </c>
      <c r="E248" s="166" t="s">
        <v>821</v>
      </c>
      <c r="F248" s="167" t="s">
        <v>822</v>
      </c>
      <c r="G248" s="168" t="s">
        <v>286</v>
      </c>
      <c r="H248" s="169">
        <v>8</v>
      </c>
      <c r="I248" s="170"/>
      <c r="J248" s="171">
        <f>ROUND(I248*H248,2)</f>
        <v>0</v>
      </c>
      <c r="K248" s="167" t="s">
        <v>189</v>
      </c>
      <c r="L248" s="172"/>
      <c r="M248" s="173" t="s">
        <v>19</v>
      </c>
      <c r="N248" s="174" t="s">
        <v>41</v>
      </c>
      <c r="P248" s="139">
        <f>O248*H248</f>
        <v>0</v>
      </c>
      <c r="Q248" s="139">
        <v>0.0175</v>
      </c>
      <c r="R248" s="139">
        <f>Q248*H248</f>
        <v>0.14</v>
      </c>
      <c r="S248" s="139">
        <v>0</v>
      </c>
      <c r="T248" s="140">
        <f>S248*H248</f>
        <v>0</v>
      </c>
      <c r="AR248" s="141" t="s">
        <v>353</v>
      </c>
      <c r="AT248" s="141" t="s">
        <v>277</v>
      </c>
      <c r="AU248" s="141" t="s">
        <v>79</v>
      </c>
      <c r="AY248" s="16" t="s">
        <v>182</v>
      </c>
      <c r="BE248" s="142">
        <f>IF(N248="základní",J248,0)</f>
        <v>0</v>
      </c>
      <c r="BF248" s="142">
        <f>IF(N248="snížená",J248,0)</f>
        <v>0</v>
      </c>
      <c r="BG248" s="142">
        <f>IF(N248="zákl. přenesená",J248,0)</f>
        <v>0</v>
      </c>
      <c r="BH248" s="142">
        <f>IF(N248="sníž. přenesená",J248,0)</f>
        <v>0</v>
      </c>
      <c r="BI248" s="142">
        <f>IF(N248="nulová",J248,0)</f>
        <v>0</v>
      </c>
      <c r="BJ248" s="16" t="s">
        <v>77</v>
      </c>
      <c r="BK248" s="142">
        <f>ROUND(I248*H248,2)</f>
        <v>0</v>
      </c>
      <c r="BL248" s="16" t="s">
        <v>336</v>
      </c>
      <c r="BM248" s="141" t="s">
        <v>823</v>
      </c>
    </row>
    <row r="249" spans="2:65" s="1" customFormat="1" ht="24.2" customHeight="1">
      <c r="B249" s="31"/>
      <c r="C249" s="165" t="s">
        <v>720</v>
      </c>
      <c r="D249" s="165" t="s">
        <v>277</v>
      </c>
      <c r="E249" s="166" t="s">
        <v>825</v>
      </c>
      <c r="F249" s="167" t="s">
        <v>826</v>
      </c>
      <c r="G249" s="168" t="s">
        <v>286</v>
      </c>
      <c r="H249" s="169">
        <v>11</v>
      </c>
      <c r="I249" s="170"/>
      <c r="J249" s="171">
        <f>ROUND(I249*H249,2)</f>
        <v>0</v>
      </c>
      <c r="K249" s="167" t="s">
        <v>189</v>
      </c>
      <c r="L249" s="172"/>
      <c r="M249" s="173" t="s">
        <v>19</v>
      </c>
      <c r="N249" s="174" t="s">
        <v>41</v>
      </c>
      <c r="P249" s="139">
        <f>O249*H249</f>
        <v>0</v>
      </c>
      <c r="Q249" s="139">
        <v>0.0195</v>
      </c>
      <c r="R249" s="139">
        <f>Q249*H249</f>
        <v>0.2145</v>
      </c>
      <c r="S249" s="139">
        <v>0</v>
      </c>
      <c r="T249" s="140">
        <f>S249*H249</f>
        <v>0</v>
      </c>
      <c r="AR249" s="141" t="s">
        <v>353</v>
      </c>
      <c r="AT249" s="141" t="s">
        <v>277</v>
      </c>
      <c r="AU249" s="141" t="s">
        <v>79</v>
      </c>
      <c r="AY249" s="16" t="s">
        <v>182</v>
      </c>
      <c r="BE249" s="142">
        <f>IF(N249="základní",J249,0)</f>
        <v>0</v>
      </c>
      <c r="BF249" s="142">
        <f>IF(N249="snížená",J249,0)</f>
        <v>0</v>
      </c>
      <c r="BG249" s="142">
        <f>IF(N249="zákl. přenesená",J249,0)</f>
        <v>0</v>
      </c>
      <c r="BH249" s="142">
        <f>IF(N249="sníž. přenesená",J249,0)</f>
        <v>0</v>
      </c>
      <c r="BI249" s="142">
        <f>IF(N249="nulová",J249,0)</f>
        <v>0</v>
      </c>
      <c r="BJ249" s="16" t="s">
        <v>77</v>
      </c>
      <c r="BK249" s="142">
        <f>ROUND(I249*H249,2)</f>
        <v>0</v>
      </c>
      <c r="BL249" s="16" t="s">
        <v>336</v>
      </c>
      <c r="BM249" s="141" t="s">
        <v>827</v>
      </c>
    </row>
    <row r="250" spans="2:65" s="1" customFormat="1" ht="37.9" customHeight="1">
      <c r="B250" s="31"/>
      <c r="C250" s="130" t="s">
        <v>722</v>
      </c>
      <c r="D250" s="130" t="s">
        <v>185</v>
      </c>
      <c r="E250" s="131" t="s">
        <v>1105</v>
      </c>
      <c r="F250" s="132" t="s">
        <v>1106</v>
      </c>
      <c r="G250" s="133" t="s">
        <v>286</v>
      </c>
      <c r="H250" s="134">
        <v>1</v>
      </c>
      <c r="I250" s="135"/>
      <c r="J250" s="136">
        <f>ROUND(I250*H250,2)</f>
        <v>0</v>
      </c>
      <c r="K250" s="132" t="s">
        <v>189</v>
      </c>
      <c r="L250" s="31"/>
      <c r="M250" s="137" t="s">
        <v>19</v>
      </c>
      <c r="N250" s="138" t="s">
        <v>41</v>
      </c>
      <c r="P250" s="139">
        <f>O250*H250</f>
        <v>0</v>
      </c>
      <c r="Q250" s="139">
        <v>0</v>
      </c>
      <c r="R250" s="139">
        <f>Q250*H250</f>
        <v>0</v>
      </c>
      <c r="S250" s="139">
        <v>0</v>
      </c>
      <c r="T250" s="140">
        <f>S250*H250</f>
        <v>0</v>
      </c>
      <c r="AR250" s="141" t="s">
        <v>336</v>
      </c>
      <c r="AT250" s="141" t="s">
        <v>185</v>
      </c>
      <c r="AU250" s="141" t="s">
        <v>79</v>
      </c>
      <c r="AY250" s="16" t="s">
        <v>182</v>
      </c>
      <c r="BE250" s="142">
        <f>IF(N250="základní",J250,0)</f>
        <v>0</v>
      </c>
      <c r="BF250" s="142">
        <f>IF(N250="snížená",J250,0)</f>
        <v>0</v>
      </c>
      <c r="BG250" s="142">
        <f>IF(N250="zákl. přenesená",J250,0)</f>
        <v>0</v>
      </c>
      <c r="BH250" s="142">
        <f>IF(N250="sníž. přenesená",J250,0)</f>
        <v>0</v>
      </c>
      <c r="BI250" s="142">
        <f>IF(N250="nulová",J250,0)</f>
        <v>0</v>
      </c>
      <c r="BJ250" s="16" t="s">
        <v>77</v>
      </c>
      <c r="BK250" s="142">
        <f>ROUND(I250*H250,2)</f>
        <v>0</v>
      </c>
      <c r="BL250" s="16" t="s">
        <v>336</v>
      </c>
      <c r="BM250" s="141" t="s">
        <v>1107</v>
      </c>
    </row>
    <row r="251" spans="2:47" s="1" customFormat="1" ht="11.25">
      <c r="B251" s="31"/>
      <c r="D251" s="143" t="s">
        <v>192</v>
      </c>
      <c r="F251" s="144" t="s">
        <v>1108</v>
      </c>
      <c r="I251" s="145"/>
      <c r="L251" s="31"/>
      <c r="M251" s="146"/>
      <c r="T251" s="52"/>
      <c r="AT251" s="16" t="s">
        <v>192</v>
      </c>
      <c r="AU251" s="16" t="s">
        <v>79</v>
      </c>
    </row>
    <row r="252" spans="2:51" s="12" customFormat="1" ht="11.25">
      <c r="B252" s="147"/>
      <c r="D252" s="148" t="s">
        <v>194</v>
      </c>
      <c r="E252" s="149" t="s">
        <v>19</v>
      </c>
      <c r="F252" s="150" t="s">
        <v>77</v>
      </c>
      <c r="H252" s="151">
        <v>1</v>
      </c>
      <c r="I252" s="152"/>
      <c r="L252" s="147"/>
      <c r="M252" s="153"/>
      <c r="T252" s="154"/>
      <c r="AT252" s="149" t="s">
        <v>194</v>
      </c>
      <c r="AU252" s="149" t="s">
        <v>79</v>
      </c>
      <c r="AV252" s="12" t="s">
        <v>79</v>
      </c>
      <c r="AW252" s="12" t="s">
        <v>31</v>
      </c>
      <c r="AX252" s="12" t="s">
        <v>77</v>
      </c>
      <c r="AY252" s="149" t="s">
        <v>182</v>
      </c>
    </row>
    <row r="253" spans="2:65" s="1" customFormat="1" ht="24.2" customHeight="1">
      <c r="B253" s="31"/>
      <c r="C253" s="165" t="s">
        <v>724</v>
      </c>
      <c r="D253" s="165" t="s">
        <v>277</v>
      </c>
      <c r="E253" s="166" t="s">
        <v>1109</v>
      </c>
      <c r="F253" s="167" t="s">
        <v>1110</v>
      </c>
      <c r="G253" s="168" t="s">
        <v>286</v>
      </c>
      <c r="H253" s="169">
        <v>1</v>
      </c>
      <c r="I253" s="170"/>
      <c r="J253" s="171">
        <f>ROUND(I253*H253,2)</f>
        <v>0</v>
      </c>
      <c r="K253" s="167" t="s">
        <v>189</v>
      </c>
      <c r="L253" s="172"/>
      <c r="M253" s="173" t="s">
        <v>19</v>
      </c>
      <c r="N253" s="174" t="s">
        <v>41</v>
      </c>
      <c r="P253" s="139">
        <f>O253*H253</f>
        <v>0</v>
      </c>
      <c r="Q253" s="139">
        <v>0.0225</v>
      </c>
      <c r="R253" s="139">
        <f>Q253*H253</f>
        <v>0.0225</v>
      </c>
      <c r="S253" s="139">
        <v>0</v>
      </c>
      <c r="T253" s="140">
        <f>S253*H253</f>
        <v>0</v>
      </c>
      <c r="AR253" s="141" t="s">
        <v>353</v>
      </c>
      <c r="AT253" s="141" t="s">
        <v>277</v>
      </c>
      <c r="AU253" s="141" t="s">
        <v>79</v>
      </c>
      <c r="AY253" s="16" t="s">
        <v>182</v>
      </c>
      <c r="BE253" s="142">
        <f>IF(N253="základní",J253,0)</f>
        <v>0</v>
      </c>
      <c r="BF253" s="142">
        <f>IF(N253="snížená",J253,0)</f>
        <v>0</v>
      </c>
      <c r="BG253" s="142">
        <f>IF(N253="zákl. přenesená",J253,0)</f>
        <v>0</v>
      </c>
      <c r="BH253" s="142">
        <f>IF(N253="sníž. přenesená",J253,0)</f>
        <v>0</v>
      </c>
      <c r="BI253" s="142">
        <f>IF(N253="nulová",J253,0)</f>
        <v>0</v>
      </c>
      <c r="BJ253" s="16" t="s">
        <v>77</v>
      </c>
      <c r="BK253" s="142">
        <f>ROUND(I253*H253,2)</f>
        <v>0</v>
      </c>
      <c r="BL253" s="16" t="s">
        <v>336</v>
      </c>
      <c r="BM253" s="141" t="s">
        <v>1111</v>
      </c>
    </row>
    <row r="254" spans="2:65" s="1" customFormat="1" ht="37.9" customHeight="1">
      <c r="B254" s="31"/>
      <c r="C254" s="130" t="s">
        <v>727</v>
      </c>
      <c r="D254" s="130" t="s">
        <v>185</v>
      </c>
      <c r="E254" s="131" t="s">
        <v>833</v>
      </c>
      <c r="F254" s="132" t="s">
        <v>834</v>
      </c>
      <c r="G254" s="133" t="s">
        <v>286</v>
      </c>
      <c r="H254" s="134">
        <v>2</v>
      </c>
      <c r="I254" s="135"/>
      <c r="J254" s="136">
        <f>ROUND(I254*H254,2)</f>
        <v>0</v>
      </c>
      <c r="K254" s="132" t="s">
        <v>189</v>
      </c>
      <c r="L254" s="31"/>
      <c r="M254" s="137" t="s">
        <v>19</v>
      </c>
      <c r="N254" s="138" t="s">
        <v>41</v>
      </c>
      <c r="P254" s="139">
        <f>O254*H254</f>
        <v>0</v>
      </c>
      <c r="Q254" s="139">
        <v>0</v>
      </c>
      <c r="R254" s="139">
        <f>Q254*H254</f>
        <v>0</v>
      </c>
      <c r="S254" s="139">
        <v>0</v>
      </c>
      <c r="T254" s="140">
        <f>S254*H254</f>
        <v>0</v>
      </c>
      <c r="AR254" s="141" t="s">
        <v>336</v>
      </c>
      <c r="AT254" s="141" t="s">
        <v>185</v>
      </c>
      <c r="AU254" s="141" t="s">
        <v>79</v>
      </c>
      <c r="AY254" s="16" t="s">
        <v>182</v>
      </c>
      <c r="BE254" s="142">
        <f>IF(N254="základní",J254,0)</f>
        <v>0</v>
      </c>
      <c r="BF254" s="142">
        <f>IF(N254="snížená",J254,0)</f>
        <v>0</v>
      </c>
      <c r="BG254" s="142">
        <f>IF(N254="zákl. přenesená",J254,0)</f>
        <v>0</v>
      </c>
      <c r="BH254" s="142">
        <f>IF(N254="sníž. přenesená",J254,0)</f>
        <v>0</v>
      </c>
      <c r="BI254" s="142">
        <f>IF(N254="nulová",J254,0)</f>
        <v>0</v>
      </c>
      <c r="BJ254" s="16" t="s">
        <v>77</v>
      </c>
      <c r="BK254" s="142">
        <f>ROUND(I254*H254,2)</f>
        <v>0</v>
      </c>
      <c r="BL254" s="16" t="s">
        <v>336</v>
      </c>
      <c r="BM254" s="141" t="s">
        <v>835</v>
      </c>
    </row>
    <row r="255" spans="2:47" s="1" customFormat="1" ht="11.25">
      <c r="B255" s="31"/>
      <c r="D255" s="143" t="s">
        <v>192</v>
      </c>
      <c r="F255" s="144" t="s">
        <v>836</v>
      </c>
      <c r="I255" s="145"/>
      <c r="L255" s="31"/>
      <c r="M255" s="146"/>
      <c r="T255" s="52"/>
      <c r="AT255" s="16" t="s">
        <v>192</v>
      </c>
      <c r="AU255" s="16" t="s">
        <v>79</v>
      </c>
    </row>
    <row r="256" spans="2:65" s="1" customFormat="1" ht="24.2" customHeight="1">
      <c r="B256" s="31"/>
      <c r="C256" s="165" t="s">
        <v>729</v>
      </c>
      <c r="D256" s="165" t="s">
        <v>277</v>
      </c>
      <c r="E256" s="166" t="s">
        <v>838</v>
      </c>
      <c r="F256" s="167" t="s">
        <v>839</v>
      </c>
      <c r="G256" s="168" t="s">
        <v>286</v>
      </c>
      <c r="H256" s="169">
        <v>1</v>
      </c>
      <c r="I256" s="170"/>
      <c r="J256" s="171">
        <f>ROUND(I256*H256,2)</f>
        <v>0</v>
      </c>
      <c r="K256" s="167" t="s">
        <v>189</v>
      </c>
      <c r="L256" s="172"/>
      <c r="M256" s="173" t="s">
        <v>19</v>
      </c>
      <c r="N256" s="174" t="s">
        <v>41</v>
      </c>
      <c r="P256" s="139">
        <f>O256*H256</f>
        <v>0</v>
      </c>
      <c r="Q256" s="139">
        <v>0.036</v>
      </c>
      <c r="R256" s="139">
        <f>Q256*H256</f>
        <v>0.036</v>
      </c>
      <c r="S256" s="139">
        <v>0</v>
      </c>
      <c r="T256" s="140">
        <f>S256*H256</f>
        <v>0</v>
      </c>
      <c r="AR256" s="141" t="s">
        <v>353</v>
      </c>
      <c r="AT256" s="141" t="s">
        <v>277</v>
      </c>
      <c r="AU256" s="141" t="s">
        <v>79</v>
      </c>
      <c r="AY256" s="16" t="s">
        <v>182</v>
      </c>
      <c r="BE256" s="142">
        <f>IF(N256="základní",J256,0)</f>
        <v>0</v>
      </c>
      <c r="BF256" s="142">
        <f>IF(N256="snížená",J256,0)</f>
        <v>0</v>
      </c>
      <c r="BG256" s="142">
        <f>IF(N256="zákl. přenesená",J256,0)</f>
        <v>0</v>
      </c>
      <c r="BH256" s="142">
        <f>IF(N256="sníž. přenesená",J256,0)</f>
        <v>0</v>
      </c>
      <c r="BI256" s="142">
        <f>IF(N256="nulová",J256,0)</f>
        <v>0</v>
      </c>
      <c r="BJ256" s="16" t="s">
        <v>77</v>
      </c>
      <c r="BK256" s="142">
        <f>ROUND(I256*H256,2)</f>
        <v>0</v>
      </c>
      <c r="BL256" s="16" t="s">
        <v>336</v>
      </c>
      <c r="BM256" s="141" t="s">
        <v>840</v>
      </c>
    </row>
    <row r="257" spans="2:65" s="1" customFormat="1" ht="24.2" customHeight="1">
      <c r="B257" s="31"/>
      <c r="C257" s="165" t="s">
        <v>734</v>
      </c>
      <c r="D257" s="165" t="s">
        <v>277</v>
      </c>
      <c r="E257" s="166" t="s">
        <v>842</v>
      </c>
      <c r="F257" s="167" t="s">
        <v>843</v>
      </c>
      <c r="G257" s="168" t="s">
        <v>286</v>
      </c>
      <c r="H257" s="169">
        <v>1</v>
      </c>
      <c r="I257" s="170"/>
      <c r="J257" s="171">
        <f>ROUND(I257*H257,2)</f>
        <v>0</v>
      </c>
      <c r="K257" s="167" t="s">
        <v>189</v>
      </c>
      <c r="L257" s="172"/>
      <c r="M257" s="173" t="s">
        <v>19</v>
      </c>
      <c r="N257" s="174" t="s">
        <v>41</v>
      </c>
      <c r="P257" s="139">
        <f>O257*H257</f>
        <v>0</v>
      </c>
      <c r="Q257" s="139">
        <v>0.032</v>
      </c>
      <c r="R257" s="139">
        <f>Q257*H257</f>
        <v>0.032</v>
      </c>
      <c r="S257" s="139">
        <v>0</v>
      </c>
      <c r="T257" s="140">
        <f>S257*H257</f>
        <v>0</v>
      </c>
      <c r="AR257" s="141" t="s">
        <v>353</v>
      </c>
      <c r="AT257" s="141" t="s">
        <v>277</v>
      </c>
      <c r="AU257" s="141" t="s">
        <v>79</v>
      </c>
      <c r="AY257" s="16" t="s">
        <v>182</v>
      </c>
      <c r="BE257" s="142">
        <f>IF(N257="základní",J257,0)</f>
        <v>0</v>
      </c>
      <c r="BF257" s="142">
        <f>IF(N257="snížená",J257,0)</f>
        <v>0</v>
      </c>
      <c r="BG257" s="142">
        <f>IF(N257="zákl. přenesená",J257,0)</f>
        <v>0</v>
      </c>
      <c r="BH257" s="142">
        <f>IF(N257="sníž. přenesená",J257,0)</f>
        <v>0</v>
      </c>
      <c r="BI257" s="142">
        <f>IF(N257="nulová",J257,0)</f>
        <v>0</v>
      </c>
      <c r="BJ257" s="16" t="s">
        <v>77</v>
      </c>
      <c r="BK257" s="142">
        <f>ROUND(I257*H257,2)</f>
        <v>0</v>
      </c>
      <c r="BL257" s="16" t="s">
        <v>336</v>
      </c>
      <c r="BM257" s="141" t="s">
        <v>844</v>
      </c>
    </row>
    <row r="258" spans="2:65" s="1" customFormat="1" ht="37.9" customHeight="1">
      <c r="B258" s="31"/>
      <c r="C258" s="130" t="s">
        <v>739</v>
      </c>
      <c r="D258" s="130" t="s">
        <v>185</v>
      </c>
      <c r="E258" s="131" t="s">
        <v>1112</v>
      </c>
      <c r="F258" s="132" t="s">
        <v>1113</v>
      </c>
      <c r="G258" s="133" t="s">
        <v>286</v>
      </c>
      <c r="H258" s="134">
        <v>2</v>
      </c>
      <c r="I258" s="135"/>
      <c r="J258" s="136">
        <f>ROUND(I258*H258,2)</f>
        <v>0</v>
      </c>
      <c r="K258" s="132" t="s">
        <v>189</v>
      </c>
      <c r="L258" s="31"/>
      <c r="M258" s="137" t="s">
        <v>19</v>
      </c>
      <c r="N258" s="138" t="s">
        <v>41</v>
      </c>
      <c r="P258" s="139">
        <f>O258*H258</f>
        <v>0</v>
      </c>
      <c r="Q258" s="139">
        <v>0</v>
      </c>
      <c r="R258" s="139">
        <f>Q258*H258</f>
        <v>0</v>
      </c>
      <c r="S258" s="139">
        <v>0</v>
      </c>
      <c r="T258" s="140">
        <f>S258*H258</f>
        <v>0</v>
      </c>
      <c r="AR258" s="141" t="s">
        <v>190</v>
      </c>
      <c r="AT258" s="141" t="s">
        <v>185</v>
      </c>
      <c r="AU258" s="141" t="s">
        <v>79</v>
      </c>
      <c r="AY258" s="16" t="s">
        <v>182</v>
      </c>
      <c r="BE258" s="142">
        <f>IF(N258="základní",J258,0)</f>
        <v>0</v>
      </c>
      <c r="BF258" s="142">
        <f>IF(N258="snížená",J258,0)</f>
        <v>0</v>
      </c>
      <c r="BG258" s="142">
        <f>IF(N258="zákl. přenesená",J258,0)</f>
        <v>0</v>
      </c>
      <c r="BH258" s="142">
        <f>IF(N258="sníž. přenesená",J258,0)</f>
        <v>0</v>
      </c>
      <c r="BI258" s="142">
        <f>IF(N258="nulová",J258,0)</f>
        <v>0</v>
      </c>
      <c r="BJ258" s="16" t="s">
        <v>77</v>
      </c>
      <c r="BK258" s="142">
        <f>ROUND(I258*H258,2)</f>
        <v>0</v>
      </c>
      <c r="BL258" s="16" t="s">
        <v>190</v>
      </c>
      <c r="BM258" s="141" t="s">
        <v>1114</v>
      </c>
    </row>
    <row r="259" spans="2:47" s="1" customFormat="1" ht="11.25">
      <c r="B259" s="31"/>
      <c r="D259" s="143" t="s">
        <v>192</v>
      </c>
      <c r="F259" s="144" t="s">
        <v>1115</v>
      </c>
      <c r="I259" s="145"/>
      <c r="L259" s="31"/>
      <c r="M259" s="146"/>
      <c r="T259" s="52"/>
      <c r="AT259" s="16" t="s">
        <v>192</v>
      </c>
      <c r="AU259" s="16" t="s">
        <v>79</v>
      </c>
    </row>
    <row r="260" spans="2:65" s="1" customFormat="1" ht="24.2" customHeight="1">
      <c r="B260" s="31"/>
      <c r="C260" s="165" t="s">
        <v>741</v>
      </c>
      <c r="D260" s="165" t="s">
        <v>277</v>
      </c>
      <c r="E260" s="166" t="s">
        <v>1116</v>
      </c>
      <c r="F260" s="167" t="s">
        <v>1117</v>
      </c>
      <c r="G260" s="168" t="s">
        <v>286</v>
      </c>
      <c r="H260" s="169">
        <v>2</v>
      </c>
      <c r="I260" s="170"/>
      <c r="J260" s="171">
        <f>ROUND(I260*H260,2)</f>
        <v>0</v>
      </c>
      <c r="K260" s="167" t="s">
        <v>189</v>
      </c>
      <c r="L260" s="172"/>
      <c r="M260" s="173" t="s">
        <v>19</v>
      </c>
      <c r="N260" s="174" t="s">
        <v>41</v>
      </c>
      <c r="P260" s="139">
        <f>O260*H260</f>
        <v>0</v>
      </c>
      <c r="Q260" s="139">
        <v>0.051</v>
      </c>
      <c r="R260" s="139">
        <f>Q260*H260</f>
        <v>0.102</v>
      </c>
      <c r="S260" s="139">
        <v>0</v>
      </c>
      <c r="T260" s="140">
        <f>S260*H260</f>
        <v>0</v>
      </c>
      <c r="AR260" s="141" t="s">
        <v>233</v>
      </c>
      <c r="AT260" s="141" t="s">
        <v>277</v>
      </c>
      <c r="AU260" s="141" t="s">
        <v>79</v>
      </c>
      <c r="AY260" s="16" t="s">
        <v>182</v>
      </c>
      <c r="BE260" s="142">
        <f>IF(N260="základní",J260,0)</f>
        <v>0</v>
      </c>
      <c r="BF260" s="142">
        <f>IF(N260="snížená",J260,0)</f>
        <v>0</v>
      </c>
      <c r="BG260" s="142">
        <f>IF(N260="zákl. přenesená",J260,0)</f>
        <v>0</v>
      </c>
      <c r="BH260" s="142">
        <f>IF(N260="sníž. přenesená",J260,0)</f>
        <v>0</v>
      </c>
      <c r="BI260" s="142">
        <f>IF(N260="nulová",J260,0)</f>
        <v>0</v>
      </c>
      <c r="BJ260" s="16" t="s">
        <v>77</v>
      </c>
      <c r="BK260" s="142">
        <f>ROUND(I260*H260,2)</f>
        <v>0</v>
      </c>
      <c r="BL260" s="16" t="s">
        <v>190</v>
      </c>
      <c r="BM260" s="141" t="s">
        <v>1118</v>
      </c>
    </row>
    <row r="261" spans="2:65" s="1" customFormat="1" ht="37.9" customHeight="1">
      <c r="B261" s="31"/>
      <c r="C261" s="130" t="s">
        <v>746</v>
      </c>
      <c r="D261" s="130" t="s">
        <v>185</v>
      </c>
      <c r="E261" s="131" t="s">
        <v>846</v>
      </c>
      <c r="F261" s="132" t="s">
        <v>847</v>
      </c>
      <c r="G261" s="133" t="s">
        <v>286</v>
      </c>
      <c r="H261" s="134">
        <v>9</v>
      </c>
      <c r="I261" s="135"/>
      <c r="J261" s="136">
        <f>ROUND(I261*H261,2)</f>
        <v>0</v>
      </c>
      <c r="K261" s="132" t="s">
        <v>189</v>
      </c>
      <c r="L261" s="31"/>
      <c r="M261" s="137" t="s">
        <v>19</v>
      </c>
      <c r="N261" s="138" t="s">
        <v>41</v>
      </c>
      <c r="P261" s="139">
        <f>O261*H261</f>
        <v>0</v>
      </c>
      <c r="Q261" s="139">
        <v>0</v>
      </c>
      <c r="R261" s="139">
        <f>Q261*H261</f>
        <v>0</v>
      </c>
      <c r="S261" s="139">
        <v>0</v>
      </c>
      <c r="T261" s="140">
        <f>S261*H261</f>
        <v>0</v>
      </c>
      <c r="AR261" s="141" t="s">
        <v>336</v>
      </c>
      <c r="AT261" s="141" t="s">
        <v>185</v>
      </c>
      <c r="AU261" s="141" t="s">
        <v>79</v>
      </c>
      <c r="AY261" s="16" t="s">
        <v>182</v>
      </c>
      <c r="BE261" s="142">
        <f>IF(N261="základní",J261,0)</f>
        <v>0</v>
      </c>
      <c r="BF261" s="142">
        <f>IF(N261="snížená",J261,0)</f>
        <v>0</v>
      </c>
      <c r="BG261" s="142">
        <f>IF(N261="zákl. přenesená",J261,0)</f>
        <v>0</v>
      </c>
      <c r="BH261" s="142">
        <f>IF(N261="sníž. přenesená",J261,0)</f>
        <v>0</v>
      </c>
      <c r="BI261" s="142">
        <f>IF(N261="nulová",J261,0)</f>
        <v>0</v>
      </c>
      <c r="BJ261" s="16" t="s">
        <v>77</v>
      </c>
      <c r="BK261" s="142">
        <f>ROUND(I261*H261,2)</f>
        <v>0</v>
      </c>
      <c r="BL261" s="16" t="s">
        <v>336</v>
      </c>
      <c r="BM261" s="141" t="s">
        <v>848</v>
      </c>
    </row>
    <row r="262" spans="2:47" s="1" customFormat="1" ht="11.25">
      <c r="B262" s="31"/>
      <c r="D262" s="143" t="s">
        <v>192</v>
      </c>
      <c r="F262" s="144" t="s">
        <v>849</v>
      </c>
      <c r="I262" s="145"/>
      <c r="L262" s="31"/>
      <c r="M262" s="146"/>
      <c r="T262" s="52"/>
      <c r="AT262" s="16" t="s">
        <v>192</v>
      </c>
      <c r="AU262" s="16" t="s">
        <v>79</v>
      </c>
    </row>
    <row r="263" spans="2:65" s="1" customFormat="1" ht="33" customHeight="1">
      <c r="B263" s="31"/>
      <c r="C263" s="165" t="s">
        <v>750</v>
      </c>
      <c r="D263" s="165" t="s">
        <v>277</v>
      </c>
      <c r="E263" s="166" t="s">
        <v>851</v>
      </c>
      <c r="F263" s="167" t="s">
        <v>852</v>
      </c>
      <c r="G263" s="168" t="s">
        <v>286</v>
      </c>
      <c r="H263" s="169">
        <v>9</v>
      </c>
      <c r="I263" s="170"/>
      <c r="J263" s="171">
        <f>ROUND(I263*H263,2)</f>
        <v>0</v>
      </c>
      <c r="K263" s="167" t="s">
        <v>189</v>
      </c>
      <c r="L263" s="172"/>
      <c r="M263" s="173" t="s">
        <v>19</v>
      </c>
      <c r="N263" s="174" t="s">
        <v>41</v>
      </c>
      <c r="P263" s="139">
        <f>O263*H263</f>
        <v>0</v>
      </c>
      <c r="Q263" s="139">
        <v>0.043</v>
      </c>
      <c r="R263" s="139">
        <f>Q263*H263</f>
        <v>0.38699999999999996</v>
      </c>
      <c r="S263" s="139">
        <v>0</v>
      </c>
      <c r="T263" s="140">
        <f>S263*H263</f>
        <v>0</v>
      </c>
      <c r="AR263" s="141" t="s">
        <v>353</v>
      </c>
      <c r="AT263" s="141" t="s">
        <v>277</v>
      </c>
      <c r="AU263" s="141" t="s">
        <v>79</v>
      </c>
      <c r="AY263" s="16" t="s">
        <v>182</v>
      </c>
      <c r="BE263" s="142">
        <f>IF(N263="základní",J263,0)</f>
        <v>0</v>
      </c>
      <c r="BF263" s="142">
        <f>IF(N263="snížená",J263,0)</f>
        <v>0</v>
      </c>
      <c r="BG263" s="142">
        <f>IF(N263="zákl. přenesená",J263,0)</f>
        <v>0</v>
      </c>
      <c r="BH263" s="142">
        <f>IF(N263="sníž. přenesená",J263,0)</f>
        <v>0</v>
      </c>
      <c r="BI263" s="142">
        <f>IF(N263="nulová",J263,0)</f>
        <v>0</v>
      </c>
      <c r="BJ263" s="16" t="s">
        <v>77</v>
      </c>
      <c r="BK263" s="142">
        <f>ROUND(I263*H263,2)</f>
        <v>0</v>
      </c>
      <c r="BL263" s="16" t="s">
        <v>336</v>
      </c>
      <c r="BM263" s="141" t="s">
        <v>853</v>
      </c>
    </row>
    <row r="264" spans="2:65" s="1" customFormat="1" ht="37.9" customHeight="1">
      <c r="B264" s="31"/>
      <c r="C264" s="130" t="s">
        <v>755</v>
      </c>
      <c r="D264" s="130" t="s">
        <v>185</v>
      </c>
      <c r="E264" s="131" t="s">
        <v>855</v>
      </c>
      <c r="F264" s="132" t="s">
        <v>856</v>
      </c>
      <c r="G264" s="133" t="s">
        <v>286</v>
      </c>
      <c r="H264" s="134">
        <v>1</v>
      </c>
      <c r="I264" s="135"/>
      <c r="J264" s="136">
        <f>ROUND(I264*H264,2)</f>
        <v>0</v>
      </c>
      <c r="K264" s="132" t="s">
        <v>189</v>
      </c>
      <c r="L264" s="31"/>
      <c r="M264" s="137" t="s">
        <v>19</v>
      </c>
      <c r="N264" s="138" t="s">
        <v>41</v>
      </c>
      <c r="P264" s="139">
        <f>O264*H264</f>
        <v>0</v>
      </c>
      <c r="Q264" s="139">
        <v>0</v>
      </c>
      <c r="R264" s="139">
        <f>Q264*H264</f>
        <v>0</v>
      </c>
      <c r="S264" s="139">
        <v>0</v>
      </c>
      <c r="T264" s="140">
        <f>S264*H264</f>
        <v>0</v>
      </c>
      <c r="AR264" s="141" t="s">
        <v>336</v>
      </c>
      <c r="AT264" s="141" t="s">
        <v>185</v>
      </c>
      <c r="AU264" s="141" t="s">
        <v>79</v>
      </c>
      <c r="AY264" s="16" t="s">
        <v>182</v>
      </c>
      <c r="BE264" s="142">
        <f>IF(N264="základní",J264,0)</f>
        <v>0</v>
      </c>
      <c r="BF264" s="142">
        <f>IF(N264="snížená",J264,0)</f>
        <v>0</v>
      </c>
      <c r="BG264" s="142">
        <f>IF(N264="zákl. přenesená",J264,0)</f>
        <v>0</v>
      </c>
      <c r="BH264" s="142">
        <f>IF(N264="sníž. přenesená",J264,0)</f>
        <v>0</v>
      </c>
      <c r="BI264" s="142">
        <f>IF(N264="nulová",J264,0)</f>
        <v>0</v>
      </c>
      <c r="BJ264" s="16" t="s">
        <v>77</v>
      </c>
      <c r="BK264" s="142">
        <f>ROUND(I264*H264,2)</f>
        <v>0</v>
      </c>
      <c r="BL264" s="16" t="s">
        <v>336</v>
      </c>
      <c r="BM264" s="141" t="s">
        <v>857</v>
      </c>
    </row>
    <row r="265" spans="2:47" s="1" customFormat="1" ht="11.25">
      <c r="B265" s="31"/>
      <c r="D265" s="143" t="s">
        <v>192</v>
      </c>
      <c r="F265" s="144" t="s">
        <v>858</v>
      </c>
      <c r="I265" s="145"/>
      <c r="L265" s="31"/>
      <c r="M265" s="146"/>
      <c r="T265" s="52"/>
      <c r="AT265" s="16" t="s">
        <v>192</v>
      </c>
      <c r="AU265" s="16" t="s">
        <v>79</v>
      </c>
    </row>
    <row r="266" spans="2:65" s="1" customFormat="1" ht="33" customHeight="1">
      <c r="B266" s="31"/>
      <c r="C266" s="165" t="s">
        <v>762</v>
      </c>
      <c r="D266" s="165" t="s">
        <v>277</v>
      </c>
      <c r="E266" s="166" t="s">
        <v>860</v>
      </c>
      <c r="F266" s="167" t="s">
        <v>861</v>
      </c>
      <c r="G266" s="168" t="s">
        <v>286</v>
      </c>
      <c r="H266" s="169">
        <v>1</v>
      </c>
      <c r="I266" s="170"/>
      <c r="J266" s="171">
        <f>ROUND(I266*H266,2)</f>
        <v>0</v>
      </c>
      <c r="K266" s="167" t="s">
        <v>189</v>
      </c>
      <c r="L266" s="172"/>
      <c r="M266" s="173" t="s">
        <v>19</v>
      </c>
      <c r="N266" s="174" t="s">
        <v>41</v>
      </c>
      <c r="P266" s="139">
        <f>O266*H266</f>
        <v>0</v>
      </c>
      <c r="Q266" s="139">
        <v>0.044</v>
      </c>
      <c r="R266" s="139">
        <f>Q266*H266</f>
        <v>0.044</v>
      </c>
      <c r="S266" s="139">
        <v>0</v>
      </c>
      <c r="T266" s="140">
        <f>S266*H266</f>
        <v>0</v>
      </c>
      <c r="AR266" s="141" t="s">
        <v>233</v>
      </c>
      <c r="AT266" s="141" t="s">
        <v>277</v>
      </c>
      <c r="AU266" s="141" t="s">
        <v>79</v>
      </c>
      <c r="AY266" s="16" t="s">
        <v>182</v>
      </c>
      <c r="BE266" s="142">
        <f>IF(N266="základní",J266,0)</f>
        <v>0</v>
      </c>
      <c r="BF266" s="142">
        <f>IF(N266="snížená",J266,0)</f>
        <v>0</v>
      </c>
      <c r="BG266" s="142">
        <f>IF(N266="zákl. přenesená",J266,0)</f>
        <v>0</v>
      </c>
      <c r="BH266" s="142">
        <f>IF(N266="sníž. přenesená",J266,0)</f>
        <v>0</v>
      </c>
      <c r="BI266" s="142">
        <f>IF(N266="nulová",J266,0)</f>
        <v>0</v>
      </c>
      <c r="BJ266" s="16" t="s">
        <v>77</v>
      </c>
      <c r="BK266" s="142">
        <f>ROUND(I266*H266,2)</f>
        <v>0</v>
      </c>
      <c r="BL266" s="16" t="s">
        <v>190</v>
      </c>
      <c r="BM266" s="141" t="s">
        <v>862</v>
      </c>
    </row>
    <row r="267" spans="2:65" s="1" customFormat="1" ht="33" customHeight="1">
      <c r="B267" s="31"/>
      <c r="C267" s="130" t="s">
        <v>768</v>
      </c>
      <c r="D267" s="130" t="s">
        <v>185</v>
      </c>
      <c r="E267" s="131" t="s">
        <v>1119</v>
      </c>
      <c r="F267" s="132" t="s">
        <v>1120</v>
      </c>
      <c r="G267" s="133" t="s">
        <v>286</v>
      </c>
      <c r="H267" s="134">
        <v>13</v>
      </c>
      <c r="I267" s="135"/>
      <c r="J267" s="136">
        <f>ROUND(I267*H267,2)</f>
        <v>0</v>
      </c>
      <c r="K267" s="132" t="s">
        <v>287</v>
      </c>
      <c r="L267" s="31"/>
      <c r="M267" s="137" t="s">
        <v>19</v>
      </c>
      <c r="N267" s="138" t="s">
        <v>41</v>
      </c>
      <c r="P267" s="139">
        <f>O267*H267</f>
        <v>0</v>
      </c>
      <c r="Q267" s="139">
        <v>0</v>
      </c>
      <c r="R267" s="139">
        <f>Q267*H267</f>
        <v>0</v>
      </c>
      <c r="S267" s="139">
        <v>0</v>
      </c>
      <c r="T267" s="140">
        <f>S267*H267</f>
        <v>0</v>
      </c>
      <c r="AR267" s="141" t="s">
        <v>336</v>
      </c>
      <c r="AT267" s="141" t="s">
        <v>185</v>
      </c>
      <c r="AU267" s="141" t="s">
        <v>79</v>
      </c>
      <c r="AY267" s="16" t="s">
        <v>182</v>
      </c>
      <c r="BE267" s="142">
        <f>IF(N267="základní",J267,0)</f>
        <v>0</v>
      </c>
      <c r="BF267" s="142">
        <f>IF(N267="snížená",J267,0)</f>
        <v>0</v>
      </c>
      <c r="BG267" s="142">
        <f>IF(N267="zákl. přenesená",J267,0)</f>
        <v>0</v>
      </c>
      <c r="BH267" s="142">
        <f>IF(N267="sníž. přenesená",J267,0)</f>
        <v>0</v>
      </c>
      <c r="BI267" s="142">
        <f>IF(N267="nulová",J267,0)</f>
        <v>0</v>
      </c>
      <c r="BJ267" s="16" t="s">
        <v>77</v>
      </c>
      <c r="BK267" s="142">
        <f>ROUND(I267*H267,2)</f>
        <v>0</v>
      </c>
      <c r="BL267" s="16" t="s">
        <v>336</v>
      </c>
      <c r="BM267" s="141" t="s">
        <v>1121</v>
      </c>
    </row>
    <row r="268" spans="2:65" s="1" customFormat="1" ht="24.2" customHeight="1">
      <c r="B268" s="31"/>
      <c r="C268" s="165" t="s">
        <v>772</v>
      </c>
      <c r="D268" s="165" t="s">
        <v>277</v>
      </c>
      <c r="E268" s="166" t="s">
        <v>1122</v>
      </c>
      <c r="F268" s="167" t="s">
        <v>1123</v>
      </c>
      <c r="G268" s="168" t="s">
        <v>286</v>
      </c>
      <c r="H268" s="169">
        <v>12</v>
      </c>
      <c r="I268" s="170"/>
      <c r="J268" s="171">
        <f>ROUND(I268*H268,2)</f>
        <v>0</v>
      </c>
      <c r="K268" s="167" t="s">
        <v>287</v>
      </c>
      <c r="L268" s="172"/>
      <c r="M268" s="173" t="s">
        <v>19</v>
      </c>
      <c r="N268" s="174" t="s">
        <v>41</v>
      </c>
      <c r="P268" s="139">
        <f>O268*H268</f>
        <v>0</v>
      </c>
      <c r="Q268" s="139">
        <v>0.0205</v>
      </c>
      <c r="R268" s="139">
        <f>Q268*H268</f>
        <v>0.246</v>
      </c>
      <c r="S268" s="139">
        <v>0</v>
      </c>
      <c r="T268" s="140">
        <f>S268*H268</f>
        <v>0</v>
      </c>
      <c r="AR268" s="141" t="s">
        <v>353</v>
      </c>
      <c r="AT268" s="141" t="s">
        <v>277</v>
      </c>
      <c r="AU268" s="141" t="s">
        <v>79</v>
      </c>
      <c r="AY268" s="16" t="s">
        <v>182</v>
      </c>
      <c r="BE268" s="142">
        <f>IF(N268="základní",J268,0)</f>
        <v>0</v>
      </c>
      <c r="BF268" s="142">
        <f>IF(N268="snížená",J268,0)</f>
        <v>0</v>
      </c>
      <c r="BG268" s="142">
        <f>IF(N268="zákl. přenesená",J268,0)</f>
        <v>0</v>
      </c>
      <c r="BH268" s="142">
        <f>IF(N268="sníž. přenesená",J268,0)</f>
        <v>0</v>
      </c>
      <c r="BI268" s="142">
        <f>IF(N268="nulová",J268,0)</f>
        <v>0</v>
      </c>
      <c r="BJ268" s="16" t="s">
        <v>77</v>
      </c>
      <c r="BK268" s="142">
        <f>ROUND(I268*H268,2)</f>
        <v>0</v>
      </c>
      <c r="BL268" s="16" t="s">
        <v>336</v>
      </c>
      <c r="BM268" s="141" t="s">
        <v>1124</v>
      </c>
    </row>
    <row r="269" spans="2:65" s="1" customFormat="1" ht="24.2" customHeight="1">
      <c r="B269" s="31"/>
      <c r="C269" s="165" t="s">
        <v>779</v>
      </c>
      <c r="D269" s="165" t="s">
        <v>277</v>
      </c>
      <c r="E269" s="166" t="s">
        <v>1125</v>
      </c>
      <c r="F269" s="167" t="s">
        <v>1126</v>
      </c>
      <c r="G269" s="168" t="s">
        <v>286</v>
      </c>
      <c r="H269" s="169">
        <v>1</v>
      </c>
      <c r="I269" s="170"/>
      <c r="J269" s="171">
        <f>ROUND(I269*H269,2)</f>
        <v>0</v>
      </c>
      <c r="K269" s="167" t="s">
        <v>287</v>
      </c>
      <c r="L269" s="172"/>
      <c r="M269" s="173" t="s">
        <v>19</v>
      </c>
      <c r="N269" s="174" t="s">
        <v>41</v>
      </c>
      <c r="P269" s="139">
        <f>O269*H269</f>
        <v>0</v>
      </c>
      <c r="Q269" s="139">
        <v>0.0205</v>
      </c>
      <c r="R269" s="139">
        <f>Q269*H269</f>
        <v>0.0205</v>
      </c>
      <c r="S269" s="139">
        <v>0</v>
      </c>
      <c r="T269" s="140">
        <f>S269*H269</f>
        <v>0</v>
      </c>
      <c r="AR269" s="141" t="s">
        <v>353</v>
      </c>
      <c r="AT269" s="141" t="s">
        <v>277</v>
      </c>
      <c r="AU269" s="141" t="s">
        <v>79</v>
      </c>
      <c r="AY269" s="16" t="s">
        <v>182</v>
      </c>
      <c r="BE269" s="142">
        <f>IF(N269="základní",J269,0)</f>
        <v>0</v>
      </c>
      <c r="BF269" s="142">
        <f>IF(N269="snížená",J269,0)</f>
        <v>0</v>
      </c>
      <c r="BG269" s="142">
        <f>IF(N269="zákl. přenesená",J269,0)</f>
        <v>0</v>
      </c>
      <c r="BH269" s="142">
        <f>IF(N269="sníž. přenesená",J269,0)</f>
        <v>0</v>
      </c>
      <c r="BI269" s="142">
        <f>IF(N269="nulová",J269,0)</f>
        <v>0</v>
      </c>
      <c r="BJ269" s="16" t="s">
        <v>77</v>
      </c>
      <c r="BK269" s="142">
        <f>ROUND(I269*H269,2)</f>
        <v>0</v>
      </c>
      <c r="BL269" s="16" t="s">
        <v>336</v>
      </c>
      <c r="BM269" s="141" t="s">
        <v>1127</v>
      </c>
    </row>
    <row r="270" spans="2:63" s="11" customFormat="1" ht="22.9" customHeight="1">
      <c r="B270" s="118"/>
      <c r="D270" s="119" t="s">
        <v>69</v>
      </c>
      <c r="E270" s="128" t="s">
        <v>368</v>
      </c>
      <c r="F270" s="128" t="s">
        <v>369</v>
      </c>
      <c r="I270" s="121"/>
      <c r="J270" s="129">
        <f>BK270</f>
        <v>0</v>
      </c>
      <c r="L270" s="118"/>
      <c r="M270" s="123"/>
      <c r="P270" s="124">
        <f>P271</f>
        <v>0</v>
      </c>
      <c r="R270" s="124">
        <f>R271</f>
        <v>0.0004</v>
      </c>
      <c r="T270" s="125">
        <f>T271</f>
        <v>0</v>
      </c>
      <c r="AR270" s="119" t="s">
        <v>79</v>
      </c>
      <c r="AT270" s="126" t="s">
        <v>69</v>
      </c>
      <c r="AU270" s="126" t="s">
        <v>77</v>
      </c>
      <c r="AY270" s="119" t="s">
        <v>182</v>
      </c>
      <c r="BK270" s="127">
        <f>BK271</f>
        <v>0</v>
      </c>
    </row>
    <row r="271" spans="2:65" s="1" customFormat="1" ht="24.2" customHeight="1">
      <c r="B271" s="31"/>
      <c r="C271" s="130" t="s">
        <v>785</v>
      </c>
      <c r="D271" s="130" t="s">
        <v>185</v>
      </c>
      <c r="E271" s="131" t="s">
        <v>1128</v>
      </c>
      <c r="F271" s="132" t="s">
        <v>1129</v>
      </c>
      <c r="G271" s="133" t="s">
        <v>642</v>
      </c>
      <c r="H271" s="134">
        <v>1</v>
      </c>
      <c r="I271" s="135"/>
      <c r="J271" s="136">
        <f>ROUND(I271*H271,2)</f>
        <v>0</v>
      </c>
      <c r="K271" s="132" t="s">
        <v>287</v>
      </c>
      <c r="L271" s="31"/>
      <c r="M271" s="137" t="s">
        <v>19</v>
      </c>
      <c r="N271" s="138" t="s">
        <v>41</v>
      </c>
      <c r="P271" s="139">
        <f>O271*H271</f>
        <v>0</v>
      </c>
      <c r="Q271" s="139">
        <v>0.0004</v>
      </c>
      <c r="R271" s="139">
        <f>Q271*H271</f>
        <v>0.0004</v>
      </c>
      <c r="S271" s="139">
        <v>0</v>
      </c>
      <c r="T271" s="140">
        <f>S271*H271</f>
        <v>0</v>
      </c>
      <c r="AR271" s="141" t="s">
        <v>336</v>
      </c>
      <c r="AT271" s="141" t="s">
        <v>185</v>
      </c>
      <c r="AU271" s="141" t="s">
        <v>79</v>
      </c>
      <c r="AY271" s="16" t="s">
        <v>182</v>
      </c>
      <c r="BE271" s="142">
        <f>IF(N271="základní",J271,0)</f>
        <v>0</v>
      </c>
      <c r="BF271" s="142">
        <f>IF(N271="snížená",J271,0)</f>
        <v>0</v>
      </c>
      <c r="BG271" s="142">
        <f>IF(N271="zákl. přenesená",J271,0)</f>
        <v>0</v>
      </c>
      <c r="BH271" s="142">
        <f>IF(N271="sníž. přenesená",J271,0)</f>
        <v>0</v>
      </c>
      <c r="BI271" s="142">
        <f>IF(N271="nulová",J271,0)</f>
        <v>0</v>
      </c>
      <c r="BJ271" s="16" t="s">
        <v>77</v>
      </c>
      <c r="BK271" s="142">
        <f>ROUND(I271*H271,2)</f>
        <v>0</v>
      </c>
      <c r="BL271" s="16" t="s">
        <v>336</v>
      </c>
      <c r="BM271" s="141" t="s">
        <v>1130</v>
      </c>
    </row>
    <row r="272" spans="2:63" s="11" customFormat="1" ht="22.9" customHeight="1">
      <c r="B272" s="118"/>
      <c r="D272" s="119" t="s">
        <v>69</v>
      </c>
      <c r="E272" s="128" t="s">
        <v>912</v>
      </c>
      <c r="F272" s="128" t="s">
        <v>913</v>
      </c>
      <c r="I272" s="121"/>
      <c r="J272" s="129">
        <f>BK272</f>
        <v>0</v>
      </c>
      <c r="L272" s="118"/>
      <c r="M272" s="123"/>
      <c r="P272" s="124">
        <f>SUM(P273:P284)</f>
        <v>0</v>
      </c>
      <c r="R272" s="124">
        <f>SUM(R273:R284)</f>
        <v>17.10136</v>
      </c>
      <c r="T272" s="125">
        <f>SUM(T273:T284)</f>
        <v>4.075</v>
      </c>
      <c r="AR272" s="119" t="s">
        <v>79</v>
      </c>
      <c r="AT272" s="126" t="s">
        <v>69</v>
      </c>
      <c r="AU272" s="126" t="s">
        <v>77</v>
      </c>
      <c r="AY272" s="119" t="s">
        <v>182</v>
      </c>
      <c r="BK272" s="127">
        <f>SUM(BK273:BK284)</f>
        <v>0</v>
      </c>
    </row>
    <row r="273" spans="2:65" s="1" customFormat="1" ht="24.2" customHeight="1">
      <c r="B273" s="31"/>
      <c r="C273" s="130" t="s">
        <v>790</v>
      </c>
      <c r="D273" s="130" t="s">
        <v>185</v>
      </c>
      <c r="E273" s="131" t="s">
        <v>915</v>
      </c>
      <c r="F273" s="132" t="s">
        <v>916</v>
      </c>
      <c r="G273" s="133" t="s">
        <v>207</v>
      </c>
      <c r="H273" s="134">
        <v>887</v>
      </c>
      <c r="I273" s="135"/>
      <c r="J273" s="136">
        <f>ROUND(I273*H273,2)</f>
        <v>0</v>
      </c>
      <c r="K273" s="132" t="s">
        <v>189</v>
      </c>
      <c r="L273" s="31"/>
      <c r="M273" s="137" t="s">
        <v>19</v>
      </c>
      <c r="N273" s="138" t="s">
        <v>41</v>
      </c>
      <c r="P273" s="139">
        <f>O273*H273</f>
        <v>0</v>
      </c>
      <c r="Q273" s="139">
        <v>0.0003</v>
      </c>
      <c r="R273" s="139">
        <f>Q273*H273</f>
        <v>0.2661</v>
      </c>
      <c r="S273" s="139">
        <v>0</v>
      </c>
      <c r="T273" s="140">
        <f>S273*H273</f>
        <v>0</v>
      </c>
      <c r="AR273" s="141" t="s">
        <v>336</v>
      </c>
      <c r="AT273" s="141" t="s">
        <v>185</v>
      </c>
      <c r="AU273" s="141" t="s">
        <v>79</v>
      </c>
      <c r="AY273" s="16" t="s">
        <v>182</v>
      </c>
      <c r="BE273" s="142">
        <f>IF(N273="základní",J273,0)</f>
        <v>0</v>
      </c>
      <c r="BF273" s="142">
        <f>IF(N273="snížená",J273,0)</f>
        <v>0</v>
      </c>
      <c r="BG273" s="142">
        <f>IF(N273="zákl. přenesená",J273,0)</f>
        <v>0</v>
      </c>
      <c r="BH273" s="142">
        <f>IF(N273="sníž. přenesená",J273,0)</f>
        <v>0</v>
      </c>
      <c r="BI273" s="142">
        <f>IF(N273="nulová",J273,0)</f>
        <v>0</v>
      </c>
      <c r="BJ273" s="16" t="s">
        <v>77</v>
      </c>
      <c r="BK273" s="142">
        <f>ROUND(I273*H273,2)</f>
        <v>0</v>
      </c>
      <c r="BL273" s="16" t="s">
        <v>336</v>
      </c>
      <c r="BM273" s="141" t="s">
        <v>917</v>
      </c>
    </row>
    <row r="274" spans="2:47" s="1" customFormat="1" ht="11.25">
      <c r="B274" s="31"/>
      <c r="D274" s="143" t="s">
        <v>192</v>
      </c>
      <c r="F274" s="144" t="s">
        <v>918</v>
      </c>
      <c r="I274" s="145"/>
      <c r="L274" s="31"/>
      <c r="M274" s="146"/>
      <c r="T274" s="52"/>
      <c r="AT274" s="16" t="s">
        <v>192</v>
      </c>
      <c r="AU274" s="16" t="s">
        <v>79</v>
      </c>
    </row>
    <row r="275" spans="2:51" s="12" customFormat="1" ht="11.25">
      <c r="B275" s="147"/>
      <c r="D275" s="148" t="s">
        <v>194</v>
      </c>
      <c r="E275" s="149" t="s">
        <v>19</v>
      </c>
      <c r="F275" s="150" t="s">
        <v>1131</v>
      </c>
      <c r="H275" s="151">
        <v>887</v>
      </c>
      <c r="I275" s="152"/>
      <c r="L275" s="147"/>
      <c r="M275" s="153"/>
      <c r="T275" s="154"/>
      <c r="AT275" s="149" t="s">
        <v>194</v>
      </c>
      <c r="AU275" s="149" t="s">
        <v>79</v>
      </c>
      <c r="AV275" s="12" t="s">
        <v>79</v>
      </c>
      <c r="AW275" s="12" t="s">
        <v>31</v>
      </c>
      <c r="AX275" s="12" t="s">
        <v>77</v>
      </c>
      <c r="AY275" s="149" t="s">
        <v>182</v>
      </c>
    </row>
    <row r="276" spans="2:65" s="1" customFormat="1" ht="24.2" customHeight="1">
      <c r="B276" s="31"/>
      <c r="C276" s="130" t="s">
        <v>796</v>
      </c>
      <c r="D276" s="130" t="s">
        <v>185</v>
      </c>
      <c r="E276" s="131" t="s">
        <v>920</v>
      </c>
      <c r="F276" s="132" t="s">
        <v>921</v>
      </c>
      <c r="G276" s="133" t="s">
        <v>207</v>
      </c>
      <c r="H276" s="134">
        <v>50</v>
      </c>
      <c r="I276" s="135"/>
      <c r="J276" s="136">
        <f>ROUND(I276*H276,2)</f>
        <v>0</v>
      </c>
      <c r="K276" s="132" t="s">
        <v>189</v>
      </c>
      <c r="L276" s="31"/>
      <c r="M276" s="137" t="s">
        <v>19</v>
      </c>
      <c r="N276" s="138" t="s">
        <v>41</v>
      </c>
      <c r="P276" s="139">
        <f>O276*H276</f>
        <v>0</v>
      </c>
      <c r="Q276" s="139">
        <v>0</v>
      </c>
      <c r="R276" s="139">
        <f>Q276*H276</f>
        <v>0</v>
      </c>
      <c r="S276" s="139">
        <v>0.0815</v>
      </c>
      <c r="T276" s="140">
        <f>S276*H276</f>
        <v>4.075</v>
      </c>
      <c r="AR276" s="141" t="s">
        <v>336</v>
      </c>
      <c r="AT276" s="141" t="s">
        <v>185</v>
      </c>
      <c r="AU276" s="141" t="s">
        <v>79</v>
      </c>
      <c r="AY276" s="16" t="s">
        <v>182</v>
      </c>
      <c r="BE276" s="142">
        <f>IF(N276="základní",J276,0)</f>
        <v>0</v>
      </c>
      <c r="BF276" s="142">
        <f>IF(N276="snížená",J276,0)</f>
        <v>0</v>
      </c>
      <c r="BG276" s="142">
        <f>IF(N276="zákl. přenesená",J276,0)</f>
        <v>0</v>
      </c>
      <c r="BH276" s="142">
        <f>IF(N276="sníž. přenesená",J276,0)</f>
        <v>0</v>
      </c>
      <c r="BI276" s="142">
        <f>IF(N276="nulová",J276,0)</f>
        <v>0</v>
      </c>
      <c r="BJ276" s="16" t="s">
        <v>77</v>
      </c>
      <c r="BK276" s="142">
        <f>ROUND(I276*H276,2)</f>
        <v>0</v>
      </c>
      <c r="BL276" s="16" t="s">
        <v>336</v>
      </c>
      <c r="BM276" s="141" t="s">
        <v>922</v>
      </c>
    </row>
    <row r="277" spans="2:47" s="1" customFormat="1" ht="11.25">
      <c r="B277" s="31"/>
      <c r="D277" s="143" t="s">
        <v>192</v>
      </c>
      <c r="F277" s="144" t="s">
        <v>923</v>
      </c>
      <c r="I277" s="145"/>
      <c r="L277" s="31"/>
      <c r="M277" s="146"/>
      <c r="T277" s="52"/>
      <c r="AT277" s="16" t="s">
        <v>192</v>
      </c>
      <c r="AU277" s="16" t="s">
        <v>79</v>
      </c>
    </row>
    <row r="278" spans="2:65" s="1" customFormat="1" ht="37.9" customHeight="1">
      <c r="B278" s="31"/>
      <c r="C278" s="130" t="s">
        <v>801</v>
      </c>
      <c r="D278" s="130" t="s">
        <v>185</v>
      </c>
      <c r="E278" s="131" t="s">
        <v>925</v>
      </c>
      <c r="F278" s="132" t="s">
        <v>926</v>
      </c>
      <c r="G278" s="133" t="s">
        <v>207</v>
      </c>
      <c r="H278" s="134">
        <v>887</v>
      </c>
      <c r="I278" s="135"/>
      <c r="J278" s="136">
        <f>ROUND(I278*H278,2)</f>
        <v>0</v>
      </c>
      <c r="K278" s="132" t="s">
        <v>189</v>
      </c>
      <c r="L278" s="31"/>
      <c r="M278" s="137" t="s">
        <v>19</v>
      </c>
      <c r="N278" s="138" t="s">
        <v>41</v>
      </c>
      <c r="P278" s="139">
        <f>O278*H278</f>
        <v>0</v>
      </c>
      <c r="Q278" s="139">
        <v>0.006</v>
      </c>
      <c r="R278" s="139">
        <f>Q278*H278</f>
        <v>5.322</v>
      </c>
      <c r="S278" s="139">
        <v>0</v>
      </c>
      <c r="T278" s="140">
        <f>S278*H278</f>
        <v>0</v>
      </c>
      <c r="AR278" s="141" t="s">
        <v>336</v>
      </c>
      <c r="AT278" s="141" t="s">
        <v>185</v>
      </c>
      <c r="AU278" s="141" t="s">
        <v>79</v>
      </c>
      <c r="AY278" s="16" t="s">
        <v>182</v>
      </c>
      <c r="BE278" s="142">
        <f>IF(N278="základní",J278,0)</f>
        <v>0</v>
      </c>
      <c r="BF278" s="142">
        <f>IF(N278="snížená",J278,0)</f>
        <v>0</v>
      </c>
      <c r="BG278" s="142">
        <f>IF(N278="zákl. přenesená",J278,0)</f>
        <v>0</v>
      </c>
      <c r="BH278" s="142">
        <f>IF(N278="sníž. přenesená",J278,0)</f>
        <v>0</v>
      </c>
      <c r="BI278" s="142">
        <f>IF(N278="nulová",J278,0)</f>
        <v>0</v>
      </c>
      <c r="BJ278" s="16" t="s">
        <v>77</v>
      </c>
      <c r="BK278" s="142">
        <f>ROUND(I278*H278,2)</f>
        <v>0</v>
      </c>
      <c r="BL278" s="16" t="s">
        <v>336</v>
      </c>
      <c r="BM278" s="141" t="s">
        <v>927</v>
      </c>
    </row>
    <row r="279" spans="2:47" s="1" customFormat="1" ht="11.25">
      <c r="B279" s="31"/>
      <c r="D279" s="143" t="s">
        <v>192</v>
      </c>
      <c r="F279" s="144" t="s">
        <v>928</v>
      </c>
      <c r="I279" s="145"/>
      <c r="L279" s="31"/>
      <c r="M279" s="146"/>
      <c r="T279" s="52"/>
      <c r="AT279" s="16" t="s">
        <v>192</v>
      </c>
      <c r="AU279" s="16" t="s">
        <v>79</v>
      </c>
    </row>
    <row r="280" spans="2:47" s="1" customFormat="1" ht="19.5">
      <c r="B280" s="31"/>
      <c r="D280" s="148" t="s">
        <v>281</v>
      </c>
      <c r="F280" s="175" t="s">
        <v>929</v>
      </c>
      <c r="I280" s="145"/>
      <c r="L280" s="31"/>
      <c r="M280" s="146"/>
      <c r="T280" s="52"/>
      <c r="AT280" s="16" t="s">
        <v>281</v>
      </c>
      <c r="AU280" s="16" t="s">
        <v>79</v>
      </c>
    </row>
    <row r="281" spans="2:65" s="1" customFormat="1" ht="16.5" customHeight="1">
      <c r="B281" s="31"/>
      <c r="C281" s="165" t="s">
        <v>806</v>
      </c>
      <c r="D281" s="165" t="s">
        <v>277</v>
      </c>
      <c r="E281" s="166" t="s">
        <v>931</v>
      </c>
      <c r="F281" s="167" t="s">
        <v>932</v>
      </c>
      <c r="G281" s="168" t="s">
        <v>207</v>
      </c>
      <c r="H281" s="169">
        <v>975.7</v>
      </c>
      <c r="I281" s="170"/>
      <c r="J281" s="171">
        <f>ROUND(I281*H281,2)</f>
        <v>0</v>
      </c>
      <c r="K281" s="167" t="s">
        <v>189</v>
      </c>
      <c r="L281" s="172"/>
      <c r="M281" s="173" t="s">
        <v>19</v>
      </c>
      <c r="N281" s="174" t="s">
        <v>41</v>
      </c>
      <c r="P281" s="139">
        <f>O281*H281</f>
        <v>0</v>
      </c>
      <c r="Q281" s="139">
        <v>0.0118</v>
      </c>
      <c r="R281" s="139">
        <f>Q281*H281</f>
        <v>11.51326</v>
      </c>
      <c r="S281" s="139">
        <v>0</v>
      </c>
      <c r="T281" s="140">
        <f>S281*H281</f>
        <v>0</v>
      </c>
      <c r="AR281" s="141" t="s">
        <v>353</v>
      </c>
      <c r="AT281" s="141" t="s">
        <v>277</v>
      </c>
      <c r="AU281" s="141" t="s">
        <v>79</v>
      </c>
      <c r="AY281" s="16" t="s">
        <v>182</v>
      </c>
      <c r="BE281" s="142">
        <f>IF(N281="základní",J281,0)</f>
        <v>0</v>
      </c>
      <c r="BF281" s="142">
        <f>IF(N281="snížená",J281,0)</f>
        <v>0</v>
      </c>
      <c r="BG281" s="142">
        <f>IF(N281="zákl. přenesená",J281,0)</f>
        <v>0</v>
      </c>
      <c r="BH281" s="142">
        <f>IF(N281="sníž. přenesená",J281,0)</f>
        <v>0</v>
      </c>
      <c r="BI281" s="142">
        <f>IF(N281="nulová",J281,0)</f>
        <v>0</v>
      </c>
      <c r="BJ281" s="16" t="s">
        <v>77</v>
      </c>
      <c r="BK281" s="142">
        <f>ROUND(I281*H281,2)</f>
        <v>0</v>
      </c>
      <c r="BL281" s="16" t="s">
        <v>336</v>
      </c>
      <c r="BM281" s="141" t="s">
        <v>933</v>
      </c>
    </row>
    <row r="282" spans="2:51" s="12" customFormat="1" ht="11.25">
      <c r="B282" s="147"/>
      <c r="D282" s="148" t="s">
        <v>194</v>
      </c>
      <c r="F282" s="150" t="s">
        <v>1132</v>
      </c>
      <c r="H282" s="151">
        <v>975.7</v>
      </c>
      <c r="I282" s="152"/>
      <c r="L282" s="147"/>
      <c r="M282" s="153"/>
      <c r="T282" s="154"/>
      <c r="AT282" s="149" t="s">
        <v>194</v>
      </c>
      <c r="AU282" s="149" t="s">
        <v>79</v>
      </c>
      <c r="AV282" s="12" t="s">
        <v>79</v>
      </c>
      <c r="AW282" s="12" t="s">
        <v>4</v>
      </c>
      <c r="AX282" s="12" t="s">
        <v>77</v>
      </c>
      <c r="AY282" s="149" t="s">
        <v>182</v>
      </c>
    </row>
    <row r="283" spans="2:65" s="1" customFormat="1" ht="44.25" customHeight="1">
      <c r="B283" s="31"/>
      <c r="C283" s="130" t="s">
        <v>812</v>
      </c>
      <c r="D283" s="130" t="s">
        <v>185</v>
      </c>
      <c r="E283" s="131" t="s">
        <v>936</v>
      </c>
      <c r="F283" s="132" t="s">
        <v>937</v>
      </c>
      <c r="G283" s="133" t="s">
        <v>202</v>
      </c>
      <c r="H283" s="134">
        <v>17.101</v>
      </c>
      <c r="I283" s="135"/>
      <c r="J283" s="136">
        <f>ROUND(I283*H283,2)</f>
        <v>0</v>
      </c>
      <c r="K283" s="132" t="s">
        <v>189</v>
      </c>
      <c r="L283" s="31"/>
      <c r="M283" s="137" t="s">
        <v>19</v>
      </c>
      <c r="N283" s="138" t="s">
        <v>41</v>
      </c>
      <c r="P283" s="139">
        <f>O283*H283</f>
        <v>0</v>
      </c>
      <c r="Q283" s="139">
        <v>0</v>
      </c>
      <c r="R283" s="139">
        <f>Q283*H283</f>
        <v>0</v>
      </c>
      <c r="S283" s="139">
        <v>0</v>
      </c>
      <c r="T283" s="140">
        <f>S283*H283</f>
        <v>0</v>
      </c>
      <c r="AR283" s="141" t="s">
        <v>336</v>
      </c>
      <c r="AT283" s="141" t="s">
        <v>185</v>
      </c>
      <c r="AU283" s="141" t="s">
        <v>79</v>
      </c>
      <c r="AY283" s="16" t="s">
        <v>182</v>
      </c>
      <c r="BE283" s="142">
        <f>IF(N283="základní",J283,0)</f>
        <v>0</v>
      </c>
      <c r="BF283" s="142">
        <f>IF(N283="snížená",J283,0)</f>
        <v>0</v>
      </c>
      <c r="BG283" s="142">
        <f>IF(N283="zákl. přenesená",J283,0)</f>
        <v>0</v>
      </c>
      <c r="BH283" s="142">
        <f>IF(N283="sníž. přenesená",J283,0)</f>
        <v>0</v>
      </c>
      <c r="BI283" s="142">
        <f>IF(N283="nulová",J283,0)</f>
        <v>0</v>
      </c>
      <c r="BJ283" s="16" t="s">
        <v>77</v>
      </c>
      <c r="BK283" s="142">
        <f>ROUND(I283*H283,2)</f>
        <v>0</v>
      </c>
      <c r="BL283" s="16" t="s">
        <v>336</v>
      </c>
      <c r="BM283" s="141" t="s">
        <v>938</v>
      </c>
    </row>
    <row r="284" spans="2:47" s="1" customFormat="1" ht="11.25">
      <c r="B284" s="31"/>
      <c r="D284" s="143" t="s">
        <v>192</v>
      </c>
      <c r="F284" s="144" t="s">
        <v>939</v>
      </c>
      <c r="I284" s="145"/>
      <c r="L284" s="31"/>
      <c r="M284" s="146"/>
      <c r="T284" s="52"/>
      <c r="AT284" s="16" t="s">
        <v>192</v>
      </c>
      <c r="AU284" s="16" t="s">
        <v>79</v>
      </c>
    </row>
    <row r="285" spans="2:63" s="11" customFormat="1" ht="22.9" customHeight="1">
      <c r="B285" s="118"/>
      <c r="D285" s="119" t="s">
        <v>69</v>
      </c>
      <c r="E285" s="128" t="s">
        <v>940</v>
      </c>
      <c r="F285" s="128" t="s">
        <v>941</v>
      </c>
      <c r="I285" s="121"/>
      <c r="J285" s="129">
        <f>BK285</f>
        <v>0</v>
      </c>
      <c r="L285" s="118"/>
      <c r="M285" s="123"/>
      <c r="P285" s="124">
        <f>SUM(P286:P291)</f>
        <v>0</v>
      </c>
      <c r="R285" s="124">
        <f>SUM(R286:R291)</f>
        <v>0.40342</v>
      </c>
      <c r="T285" s="125">
        <f>SUM(T286:T291)</f>
        <v>0</v>
      </c>
      <c r="AR285" s="119" t="s">
        <v>79</v>
      </c>
      <c r="AT285" s="126" t="s">
        <v>69</v>
      </c>
      <c r="AU285" s="126" t="s">
        <v>77</v>
      </c>
      <c r="AY285" s="119" t="s">
        <v>182</v>
      </c>
      <c r="BK285" s="127">
        <f>SUM(BK286:BK291)</f>
        <v>0</v>
      </c>
    </row>
    <row r="286" spans="2:65" s="1" customFormat="1" ht="24.2" customHeight="1">
      <c r="B286" s="31"/>
      <c r="C286" s="130" t="s">
        <v>816</v>
      </c>
      <c r="D286" s="130" t="s">
        <v>185</v>
      </c>
      <c r="E286" s="131" t="s">
        <v>943</v>
      </c>
      <c r="F286" s="132" t="s">
        <v>944</v>
      </c>
      <c r="G286" s="133" t="s">
        <v>207</v>
      </c>
      <c r="H286" s="134">
        <v>877</v>
      </c>
      <c r="I286" s="135"/>
      <c r="J286" s="136">
        <f>ROUND(I286*H286,2)</f>
        <v>0</v>
      </c>
      <c r="K286" s="132" t="s">
        <v>189</v>
      </c>
      <c r="L286" s="31"/>
      <c r="M286" s="137" t="s">
        <v>19</v>
      </c>
      <c r="N286" s="138" t="s">
        <v>41</v>
      </c>
      <c r="P286" s="139">
        <f>O286*H286</f>
        <v>0</v>
      </c>
      <c r="Q286" s="139">
        <v>0</v>
      </c>
      <c r="R286" s="139">
        <f>Q286*H286</f>
        <v>0</v>
      </c>
      <c r="S286" s="139">
        <v>0</v>
      </c>
      <c r="T286" s="140">
        <f>S286*H286</f>
        <v>0</v>
      </c>
      <c r="AR286" s="141" t="s">
        <v>336</v>
      </c>
      <c r="AT286" s="141" t="s">
        <v>185</v>
      </c>
      <c r="AU286" s="141" t="s">
        <v>79</v>
      </c>
      <c r="AY286" s="16" t="s">
        <v>182</v>
      </c>
      <c r="BE286" s="142">
        <f>IF(N286="základní",J286,0)</f>
        <v>0</v>
      </c>
      <c r="BF286" s="142">
        <f>IF(N286="snížená",J286,0)</f>
        <v>0</v>
      </c>
      <c r="BG286" s="142">
        <f>IF(N286="zákl. přenesená",J286,0)</f>
        <v>0</v>
      </c>
      <c r="BH286" s="142">
        <f>IF(N286="sníž. přenesená",J286,0)</f>
        <v>0</v>
      </c>
      <c r="BI286" s="142">
        <f>IF(N286="nulová",J286,0)</f>
        <v>0</v>
      </c>
      <c r="BJ286" s="16" t="s">
        <v>77</v>
      </c>
      <c r="BK286" s="142">
        <f>ROUND(I286*H286,2)</f>
        <v>0</v>
      </c>
      <c r="BL286" s="16" t="s">
        <v>336</v>
      </c>
      <c r="BM286" s="141" t="s">
        <v>945</v>
      </c>
    </row>
    <row r="287" spans="2:47" s="1" customFormat="1" ht="11.25">
      <c r="B287" s="31"/>
      <c r="D287" s="143" t="s">
        <v>192</v>
      </c>
      <c r="F287" s="144" t="s">
        <v>946</v>
      </c>
      <c r="I287" s="145"/>
      <c r="L287" s="31"/>
      <c r="M287" s="146"/>
      <c r="T287" s="52"/>
      <c r="AT287" s="16" t="s">
        <v>192</v>
      </c>
      <c r="AU287" s="16" t="s">
        <v>79</v>
      </c>
    </row>
    <row r="288" spans="2:65" s="1" customFormat="1" ht="33" customHeight="1">
      <c r="B288" s="31"/>
      <c r="C288" s="130" t="s">
        <v>276</v>
      </c>
      <c r="D288" s="130" t="s">
        <v>185</v>
      </c>
      <c r="E288" s="131" t="s">
        <v>948</v>
      </c>
      <c r="F288" s="132" t="s">
        <v>949</v>
      </c>
      <c r="G288" s="133" t="s">
        <v>207</v>
      </c>
      <c r="H288" s="134">
        <v>877</v>
      </c>
      <c r="I288" s="135"/>
      <c r="J288" s="136">
        <f>ROUND(I288*H288,2)</f>
        <v>0</v>
      </c>
      <c r="K288" s="132" t="s">
        <v>189</v>
      </c>
      <c r="L288" s="31"/>
      <c r="M288" s="137" t="s">
        <v>19</v>
      </c>
      <c r="N288" s="138" t="s">
        <v>41</v>
      </c>
      <c r="P288" s="139">
        <f>O288*H288</f>
        <v>0</v>
      </c>
      <c r="Q288" s="139">
        <v>0.0002</v>
      </c>
      <c r="R288" s="139">
        <f>Q288*H288</f>
        <v>0.1754</v>
      </c>
      <c r="S288" s="139">
        <v>0</v>
      </c>
      <c r="T288" s="140">
        <f>S288*H288</f>
        <v>0</v>
      </c>
      <c r="AR288" s="141" t="s">
        <v>336</v>
      </c>
      <c r="AT288" s="141" t="s">
        <v>185</v>
      </c>
      <c r="AU288" s="141" t="s">
        <v>79</v>
      </c>
      <c r="AY288" s="16" t="s">
        <v>182</v>
      </c>
      <c r="BE288" s="142">
        <f>IF(N288="základní",J288,0)</f>
        <v>0</v>
      </c>
      <c r="BF288" s="142">
        <f>IF(N288="snížená",J288,0)</f>
        <v>0</v>
      </c>
      <c r="BG288" s="142">
        <f>IF(N288="zákl. přenesená",J288,0)</f>
        <v>0</v>
      </c>
      <c r="BH288" s="142">
        <f>IF(N288="sníž. přenesená",J288,0)</f>
        <v>0</v>
      </c>
      <c r="BI288" s="142">
        <f>IF(N288="nulová",J288,0)</f>
        <v>0</v>
      </c>
      <c r="BJ288" s="16" t="s">
        <v>77</v>
      </c>
      <c r="BK288" s="142">
        <f>ROUND(I288*H288,2)</f>
        <v>0</v>
      </c>
      <c r="BL288" s="16" t="s">
        <v>336</v>
      </c>
      <c r="BM288" s="141" t="s">
        <v>950</v>
      </c>
    </row>
    <row r="289" spans="2:47" s="1" customFormat="1" ht="11.25">
      <c r="B289" s="31"/>
      <c r="D289" s="143" t="s">
        <v>192</v>
      </c>
      <c r="F289" s="144" t="s">
        <v>951</v>
      </c>
      <c r="I289" s="145"/>
      <c r="L289" s="31"/>
      <c r="M289" s="146"/>
      <c r="T289" s="52"/>
      <c r="AT289" s="16" t="s">
        <v>192</v>
      </c>
      <c r="AU289" s="16" t="s">
        <v>79</v>
      </c>
    </row>
    <row r="290" spans="2:65" s="1" customFormat="1" ht="37.9" customHeight="1">
      <c r="B290" s="31"/>
      <c r="C290" s="130" t="s">
        <v>824</v>
      </c>
      <c r="D290" s="130" t="s">
        <v>185</v>
      </c>
      <c r="E290" s="131" t="s">
        <v>953</v>
      </c>
      <c r="F290" s="132" t="s">
        <v>954</v>
      </c>
      <c r="G290" s="133" t="s">
        <v>207</v>
      </c>
      <c r="H290" s="134">
        <v>877</v>
      </c>
      <c r="I290" s="135"/>
      <c r="J290" s="136">
        <f>ROUND(I290*H290,2)</f>
        <v>0</v>
      </c>
      <c r="K290" s="132" t="s">
        <v>189</v>
      </c>
      <c r="L290" s="31"/>
      <c r="M290" s="137" t="s">
        <v>19</v>
      </c>
      <c r="N290" s="138" t="s">
        <v>41</v>
      </c>
      <c r="P290" s="139">
        <f>O290*H290</f>
        <v>0</v>
      </c>
      <c r="Q290" s="139">
        <v>0.00026</v>
      </c>
      <c r="R290" s="139">
        <f>Q290*H290</f>
        <v>0.22801999999999997</v>
      </c>
      <c r="S290" s="139">
        <v>0</v>
      </c>
      <c r="T290" s="140">
        <f>S290*H290</f>
        <v>0</v>
      </c>
      <c r="AR290" s="141" t="s">
        <v>336</v>
      </c>
      <c r="AT290" s="141" t="s">
        <v>185</v>
      </c>
      <c r="AU290" s="141" t="s">
        <v>79</v>
      </c>
      <c r="AY290" s="16" t="s">
        <v>182</v>
      </c>
      <c r="BE290" s="142">
        <f>IF(N290="základní",J290,0)</f>
        <v>0</v>
      </c>
      <c r="BF290" s="142">
        <f>IF(N290="snížená",J290,0)</f>
        <v>0</v>
      </c>
      <c r="BG290" s="142">
        <f>IF(N290="zákl. přenesená",J290,0)</f>
        <v>0</v>
      </c>
      <c r="BH290" s="142">
        <f>IF(N290="sníž. přenesená",J290,0)</f>
        <v>0</v>
      </c>
      <c r="BI290" s="142">
        <f>IF(N290="nulová",J290,0)</f>
        <v>0</v>
      </c>
      <c r="BJ290" s="16" t="s">
        <v>77</v>
      </c>
      <c r="BK290" s="142">
        <f>ROUND(I290*H290,2)</f>
        <v>0</v>
      </c>
      <c r="BL290" s="16" t="s">
        <v>336</v>
      </c>
      <c r="BM290" s="141" t="s">
        <v>955</v>
      </c>
    </row>
    <row r="291" spans="2:47" s="1" customFormat="1" ht="11.25">
      <c r="B291" s="31"/>
      <c r="D291" s="143" t="s">
        <v>192</v>
      </c>
      <c r="F291" s="144" t="s">
        <v>956</v>
      </c>
      <c r="I291" s="145"/>
      <c r="L291" s="31"/>
      <c r="M291" s="162"/>
      <c r="N291" s="163"/>
      <c r="O291" s="163"/>
      <c r="P291" s="163"/>
      <c r="Q291" s="163"/>
      <c r="R291" s="163"/>
      <c r="S291" s="163"/>
      <c r="T291" s="164"/>
      <c r="AT291" s="16" t="s">
        <v>192</v>
      </c>
      <c r="AU291" s="16" t="s">
        <v>79</v>
      </c>
    </row>
    <row r="292" spans="2:12" s="1" customFormat="1" ht="6.95" customHeight="1">
      <c r="B292" s="40"/>
      <c r="C292" s="41"/>
      <c r="D292" s="41"/>
      <c r="E292" s="41"/>
      <c r="F292" s="41"/>
      <c r="G292" s="41"/>
      <c r="H292" s="41"/>
      <c r="I292" s="41"/>
      <c r="J292" s="41"/>
      <c r="K292" s="41"/>
      <c r="L292" s="31"/>
    </row>
  </sheetData>
  <sheetProtection algorithmName="SHA-512" hashValue="WKDTnjpKDfNslpH+ottKIvQApl1qZgNs2SgBXDaTUfKcybU+Vamh2tNh+m/fPUd3gSxzNtR3dc6VlUFyvqOBcA==" saltValue="KJVZyXI+cUOtCUDzdyQ/r95ePeXOM7BUmPQ1Ghb38/BvTmm70bARgaZbUHKZk72GQok8H/VxTfPVnyWxNiu6wA==" spinCount="100000" sheet="1" objects="1" scenarios="1" formatColumns="0" formatRows="0" autoFilter="0"/>
  <autoFilter ref="C92:K291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hyperlinks>
    <hyperlink ref="F97" r:id="rId1" display="https://podminky.urs.cz/item/CS_URS_2022_01/317142422"/>
    <hyperlink ref="F99" r:id="rId2" display="https://podminky.urs.cz/item/CS_URS_2022_01/317142442"/>
    <hyperlink ref="F101" r:id="rId3" display="https://podminky.urs.cz/item/CS_URS_2022_01/317321611"/>
    <hyperlink ref="F107" r:id="rId4" display="https://podminky.urs.cz/item/CS_URS_2022_01/317351101"/>
    <hyperlink ref="F110" r:id="rId5" display="https://podminky.urs.cz/item/CS_URS_2022_01/317351102"/>
    <hyperlink ref="F112" r:id="rId6" display="https://podminky.urs.cz/item/CS_URS_2022_01/317361821"/>
    <hyperlink ref="F118" r:id="rId7" display="https://podminky.urs.cz/item/CS_URS_2022_01/317941123"/>
    <hyperlink ref="F123" r:id="rId8" display="https://podminky.urs.cz/item/CS_URS_2022_01/342272225"/>
    <hyperlink ref="F130" r:id="rId9" display="https://podminky.urs.cz/item/CS_URS_2022_01/342272245"/>
    <hyperlink ref="F137" r:id="rId10" display="https://podminky.urs.cz/item/CS_URS_2022_01/346272246"/>
    <hyperlink ref="F141" r:id="rId11" display="https://podminky.urs.cz/item/CS_URS_2022_01/417321616"/>
    <hyperlink ref="F144" r:id="rId12" display="https://podminky.urs.cz/item/CS_URS_2022_01/417351115"/>
    <hyperlink ref="F147" r:id="rId13" display="https://podminky.urs.cz/item/CS_URS_2022_01/417351116"/>
    <hyperlink ref="F149" r:id="rId14" display="https://podminky.urs.cz/item/CS_URS_2022_01/417361821"/>
    <hyperlink ref="F152" r:id="rId15" display="https://podminky.urs.cz/item/CS_URS_2022_01/612131321"/>
    <hyperlink ref="F155" r:id="rId16" display="https://podminky.urs.cz/item/CS_URS_2022_01/612142001"/>
    <hyperlink ref="F157" r:id="rId17" display="https://podminky.urs.cz/item/CS_URS_2022_01/612321341"/>
    <hyperlink ref="F161" r:id="rId18" display="https://podminky.urs.cz/item/CS_URS_2022_01/642942111"/>
    <hyperlink ref="F170" r:id="rId19" display="https://podminky.urs.cz/item/CS_URS_2022_01/642945111"/>
    <hyperlink ref="F173" r:id="rId20" display="https://podminky.urs.cz/item/CS_URS_2022_01/642945112"/>
    <hyperlink ref="F180" r:id="rId21" display="https://podminky.urs.cz/item/CS_URS_2022_01/962031132"/>
    <hyperlink ref="F186" r:id="rId22" display="https://podminky.urs.cz/item/CS_URS_2022_01/962031133"/>
    <hyperlink ref="F191" r:id="rId23" display="https://podminky.urs.cz/item/CS_URS_2022_01/963051110"/>
    <hyperlink ref="F196" r:id="rId24" display="https://podminky.urs.cz/item/CS_URS_2022_01/968072455"/>
    <hyperlink ref="F205" r:id="rId25" display="https://podminky.urs.cz/item/CS_URS_2022_01/968072456"/>
    <hyperlink ref="F208" r:id="rId26" display="https://podminky.urs.cz/item/CS_URS_2022_01/978013191"/>
    <hyperlink ref="F214" r:id="rId27" display="https://podminky.urs.cz/item/CS_URS_2022_01/997013111"/>
    <hyperlink ref="F216" r:id="rId28" display="https://podminky.urs.cz/item/CS_URS_2022_01/997013501"/>
    <hyperlink ref="F218" r:id="rId29" display="https://podminky.urs.cz/item/CS_URS_2022_01/997013509"/>
    <hyperlink ref="F221" r:id="rId30" display="https://podminky.urs.cz/item/CS_URS_2022_01/997013602"/>
    <hyperlink ref="F223" r:id="rId31" display="https://podminky.urs.cz/item/CS_URS_2022_01/997013603"/>
    <hyperlink ref="F225" r:id="rId32" display="https://podminky.urs.cz/item/CS_URS_2022_01/997013631"/>
    <hyperlink ref="F228" r:id="rId33" display="https://podminky.urs.cz/item/CS_URS_2022_01/998021021"/>
    <hyperlink ref="F232" r:id="rId34" display="https://podminky.urs.cz/item/CS_URS_2022_01/713130821"/>
    <hyperlink ref="F235" r:id="rId35" display="https://podminky.urs.cz/item/CS_URS_2022_01/763135101"/>
    <hyperlink ref="F239" r:id="rId36" display="https://podminky.urs.cz/item/CS_URS_2022_01/998763301"/>
    <hyperlink ref="F242" r:id="rId37" display="https://podminky.urs.cz/item/CS_URS_2022_01/766622115"/>
    <hyperlink ref="F246" r:id="rId38" display="https://podminky.urs.cz/item/CS_URS_2022_01/766660001"/>
    <hyperlink ref="F251" r:id="rId39" display="https://podminky.urs.cz/item/CS_URS_2022_01/766660002"/>
    <hyperlink ref="F255" r:id="rId40" display="https://podminky.urs.cz/item/CS_URS_2022_01/766660011"/>
    <hyperlink ref="F259" r:id="rId41" display="https://podminky.urs.cz/item/CS_URS_2022_01/766660012"/>
    <hyperlink ref="F262" r:id="rId42" display="https://podminky.urs.cz/item/CS_URS_2022_01/766660022"/>
    <hyperlink ref="F265" r:id="rId43" display="https://podminky.urs.cz/item/CS_URS_2022_01/766660031"/>
    <hyperlink ref="F274" r:id="rId44" display="https://podminky.urs.cz/item/CS_URS_2022_01/781121011"/>
    <hyperlink ref="F277" r:id="rId45" display="https://podminky.urs.cz/item/CS_URS_2022_01/781471810"/>
    <hyperlink ref="F279" r:id="rId46" display="https://podminky.urs.cz/item/CS_URS_2022_01/781474112"/>
    <hyperlink ref="F284" r:id="rId47" display="https://podminky.urs.cz/item/CS_URS_2022_01/998781101"/>
    <hyperlink ref="F287" r:id="rId48" display="https://podminky.urs.cz/item/CS_URS_2022_01/784111001"/>
    <hyperlink ref="F289" r:id="rId49" display="https://podminky.urs.cz/item/CS_URS_2022_01/784181121"/>
    <hyperlink ref="F291" r:id="rId50" display="https://podminky.urs.cz/item/CS_URS_2022_01/784211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52"/>
  <headerFooter>
    <oddFooter>&amp;CStrana &amp;P z &amp;N</oddFooter>
  </headerFooter>
  <drawing r:id="rId5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1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6" t="s">
        <v>100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79</v>
      </c>
    </row>
    <row r="4" spans="2:46" ht="24.95" customHeight="1">
      <c r="B4" s="19"/>
      <c r="D4" s="20" t="s">
        <v>151</v>
      </c>
      <c r="L4" s="19"/>
      <c r="M4" s="89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316" t="str">
        <f>'Rekapitulace stavby'!K6</f>
        <v>Rekonstrukce školní jídelny v budově č.p. 190</v>
      </c>
      <c r="F7" s="317"/>
      <c r="G7" s="317"/>
      <c r="H7" s="317"/>
      <c r="L7" s="19"/>
    </row>
    <row r="8" spans="2:12" s="1" customFormat="1" ht="12" customHeight="1">
      <c r="B8" s="31"/>
      <c r="D8" s="26" t="s">
        <v>152</v>
      </c>
      <c r="L8" s="31"/>
    </row>
    <row r="9" spans="2:12" s="1" customFormat="1" ht="16.5" customHeight="1">
      <c r="B9" s="31"/>
      <c r="E9" s="282" t="s">
        <v>1133</v>
      </c>
      <c r="F9" s="318"/>
      <c r="G9" s="318"/>
      <c r="H9" s="318"/>
      <c r="L9" s="31"/>
    </row>
    <row r="10" spans="2:12" s="1" customFormat="1" ht="11.25">
      <c r="B10" s="31"/>
      <c r="L10" s="31"/>
    </row>
    <row r="11" spans="2:12" s="1" customFormat="1" ht="12" customHeight="1">
      <c r="B11" s="31"/>
      <c r="D11" s="26" t="s">
        <v>18</v>
      </c>
      <c r="F11" s="24" t="s">
        <v>19</v>
      </c>
      <c r="I11" s="26" t="s">
        <v>20</v>
      </c>
      <c r="J11" s="24" t="s">
        <v>19</v>
      </c>
      <c r="L11" s="31"/>
    </row>
    <row r="12" spans="2:12" s="1" customFormat="1" ht="12" customHeight="1">
      <c r="B12" s="31"/>
      <c r="D12" s="26" t="s">
        <v>21</v>
      </c>
      <c r="F12" s="24" t="s">
        <v>22</v>
      </c>
      <c r="I12" s="26" t="s">
        <v>23</v>
      </c>
      <c r="J12" s="48" t="str">
        <f>'Rekapitulace stavby'!AN8</f>
        <v>28. 3. 2022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25</v>
      </c>
      <c r="I14" s="26" t="s">
        <v>26</v>
      </c>
      <c r="J14" s="24" t="s">
        <v>19</v>
      </c>
      <c r="L14" s="31"/>
    </row>
    <row r="15" spans="2:12" s="1" customFormat="1" ht="18" customHeight="1">
      <c r="B15" s="31"/>
      <c r="E15" s="24" t="s">
        <v>440</v>
      </c>
      <c r="I15" s="26" t="s">
        <v>27</v>
      </c>
      <c r="J15" s="24" t="s">
        <v>19</v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28</v>
      </c>
      <c r="I17" s="26" t="s">
        <v>26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319" t="str">
        <f>'Rekapitulace stavby'!E14</f>
        <v>Vyplň údaj</v>
      </c>
      <c r="F18" s="300"/>
      <c r="G18" s="300"/>
      <c r="H18" s="300"/>
      <c r="I18" s="26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30</v>
      </c>
      <c r="I20" s="26" t="s">
        <v>26</v>
      </c>
      <c r="J20" s="24" t="s">
        <v>157</v>
      </c>
      <c r="L20" s="31"/>
    </row>
    <row r="21" spans="2:12" s="1" customFormat="1" ht="18" customHeight="1">
      <c r="B21" s="31"/>
      <c r="E21" s="24" t="s">
        <v>33</v>
      </c>
      <c r="I21" s="26" t="s">
        <v>27</v>
      </c>
      <c r="J21" s="24" t="s">
        <v>158</v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32</v>
      </c>
      <c r="I23" s="26" t="s">
        <v>26</v>
      </c>
      <c r="J23" s="24" t="s">
        <v>19</v>
      </c>
      <c r="L23" s="31"/>
    </row>
    <row r="24" spans="2:12" s="1" customFormat="1" ht="18" customHeight="1">
      <c r="B24" s="31"/>
      <c r="E24" s="24" t="s">
        <v>159</v>
      </c>
      <c r="I24" s="26" t="s">
        <v>27</v>
      </c>
      <c r="J24" s="24" t="s">
        <v>19</v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34</v>
      </c>
      <c r="L26" s="31"/>
    </row>
    <row r="27" spans="2:12" s="7" customFormat="1" ht="16.5" customHeight="1">
      <c r="B27" s="90"/>
      <c r="E27" s="305" t="s">
        <v>19</v>
      </c>
      <c r="F27" s="305"/>
      <c r="G27" s="305"/>
      <c r="H27" s="305"/>
      <c r="L27" s="90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49"/>
      <c r="E29" s="49"/>
      <c r="F29" s="49"/>
      <c r="G29" s="49"/>
      <c r="H29" s="49"/>
      <c r="I29" s="49"/>
      <c r="J29" s="49"/>
      <c r="K29" s="49"/>
      <c r="L29" s="31"/>
    </row>
    <row r="30" spans="2:12" s="1" customFormat="1" ht="25.35" customHeight="1">
      <c r="B30" s="31"/>
      <c r="D30" s="91" t="s">
        <v>36</v>
      </c>
      <c r="J30" s="62">
        <f>ROUND(J84,2)</f>
        <v>0</v>
      </c>
      <c r="L30" s="31"/>
    </row>
    <row r="31" spans="2:12" s="1" customFormat="1" ht="6.95" customHeight="1">
      <c r="B31" s="31"/>
      <c r="D31" s="49"/>
      <c r="E31" s="49"/>
      <c r="F31" s="49"/>
      <c r="G31" s="49"/>
      <c r="H31" s="49"/>
      <c r="I31" s="49"/>
      <c r="J31" s="49"/>
      <c r="K31" s="49"/>
      <c r="L31" s="31"/>
    </row>
    <row r="32" spans="2:12" s="1" customFormat="1" ht="14.45" customHeight="1">
      <c r="B32" s="31"/>
      <c r="F32" s="34" t="s">
        <v>38</v>
      </c>
      <c r="I32" s="34" t="s">
        <v>37</v>
      </c>
      <c r="J32" s="34" t="s">
        <v>39</v>
      </c>
      <c r="L32" s="31"/>
    </row>
    <row r="33" spans="2:12" s="1" customFormat="1" ht="14.45" customHeight="1">
      <c r="B33" s="31"/>
      <c r="D33" s="51" t="s">
        <v>40</v>
      </c>
      <c r="E33" s="26" t="s">
        <v>41</v>
      </c>
      <c r="F33" s="82">
        <f>ROUND((SUM(BE84:BE116)),2)</f>
        <v>0</v>
      </c>
      <c r="I33" s="92">
        <v>0.21</v>
      </c>
      <c r="J33" s="82">
        <f>ROUND(((SUM(BE84:BE116))*I33),2)</f>
        <v>0</v>
      </c>
      <c r="L33" s="31"/>
    </row>
    <row r="34" spans="2:12" s="1" customFormat="1" ht="14.45" customHeight="1">
      <c r="B34" s="31"/>
      <c r="E34" s="26" t="s">
        <v>42</v>
      </c>
      <c r="F34" s="82">
        <f>ROUND((SUM(BF84:BF116)),2)</f>
        <v>0</v>
      </c>
      <c r="I34" s="92">
        <v>0.15</v>
      </c>
      <c r="J34" s="82">
        <f>ROUND(((SUM(BF84:BF116))*I34),2)</f>
        <v>0</v>
      </c>
      <c r="L34" s="31"/>
    </row>
    <row r="35" spans="2:12" s="1" customFormat="1" ht="14.45" customHeight="1" hidden="1">
      <c r="B35" s="31"/>
      <c r="E35" s="26" t="s">
        <v>43</v>
      </c>
      <c r="F35" s="82">
        <f>ROUND((SUM(BG84:BG116)),2)</f>
        <v>0</v>
      </c>
      <c r="I35" s="92">
        <v>0.21</v>
      </c>
      <c r="J35" s="82">
        <f>0</f>
        <v>0</v>
      </c>
      <c r="L35" s="31"/>
    </row>
    <row r="36" spans="2:12" s="1" customFormat="1" ht="14.45" customHeight="1" hidden="1">
      <c r="B36" s="31"/>
      <c r="E36" s="26" t="s">
        <v>44</v>
      </c>
      <c r="F36" s="82">
        <f>ROUND((SUM(BH84:BH116)),2)</f>
        <v>0</v>
      </c>
      <c r="I36" s="92">
        <v>0.15</v>
      </c>
      <c r="J36" s="82">
        <f>0</f>
        <v>0</v>
      </c>
      <c r="L36" s="31"/>
    </row>
    <row r="37" spans="2:12" s="1" customFormat="1" ht="14.45" customHeight="1" hidden="1">
      <c r="B37" s="31"/>
      <c r="E37" s="26" t="s">
        <v>45</v>
      </c>
      <c r="F37" s="82">
        <f>ROUND((SUM(BI84:BI116)),2)</f>
        <v>0</v>
      </c>
      <c r="I37" s="92">
        <v>0</v>
      </c>
      <c r="J37" s="82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3"/>
      <c r="D39" s="94" t="s">
        <v>46</v>
      </c>
      <c r="E39" s="53"/>
      <c r="F39" s="53"/>
      <c r="G39" s="95" t="s">
        <v>47</v>
      </c>
      <c r="H39" s="96" t="s">
        <v>48</v>
      </c>
      <c r="I39" s="53"/>
      <c r="J39" s="97">
        <f>SUM(J30:J37)</f>
        <v>0</v>
      </c>
      <c r="K39" s="98"/>
      <c r="L39" s="31"/>
    </row>
    <row r="40" spans="2:12" s="1" customFormat="1" ht="14.45" customHeight="1"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31"/>
    </row>
    <row r="44" spans="2:12" s="1" customFormat="1" ht="6.95" customHeight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31"/>
    </row>
    <row r="45" spans="2:12" s="1" customFormat="1" ht="24.95" customHeight="1">
      <c r="B45" s="31"/>
      <c r="C45" s="20" t="s">
        <v>160</v>
      </c>
      <c r="L45" s="31"/>
    </row>
    <row r="46" spans="2:12" s="1" customFormat="1" ht="6.95" customHeight="1">
      <c r="B46" s="31"/>
      <c r="L46" s="31"/>
    </row>
    <row r="47" spans="2:12" s="1" customFormat="1" ht="12" customHeight="1">
      <c r="B47" s="31"/>
      <c r="C47" s="26" t="s">
        <v>16</v>
      </c>
      <c r="L47" s="31"/>
    </row>
    <row r="48" spans="2:12" s="1" customFormat="1" ht="16.5" customHeight="1">
      <c r="B48" s="31"/>
      <c r="E48" s="316" t="str">
        <f>E7</f>
        <v>Rekonstrukce školní jídelny v budově č.p. 190</v>
      </c>
      <c r="F48" s="317"/>
      <c r="G48" s="317"/>
      <c r="H48" s="317"/>
      <c r="L48" s="31"/>
    </row>
    <row r="49" spans="2:12" s="1" customFormat="1" ht="12" customHeight="1">
      <c r="B49" s="31"/>
      <c r="C49" s="26" t="s">
        <v>152</v>
      </c>
      <c r="L49" s="31"/>
    </row>
    <row r="50" spans="2:12" s="1" customFormat="1" ht="16.5" customHeight="1">
      <c r="B50" s="31"/>
      <c r="E50" s="282" t="str">
        <f>E9</f>
        <v>SO01.01d - Zateplení podlahy (Dotace zateplení)</v>
      </c>
      <c r="F50" s="318"/>
      <c r="G50" s="318"/>
      <c r="H50" s="318"/>
      <c r="L50" s="31"/>
    </row>
    <row r="51" spans="2:12" s="1" customFormat="1" ht="6.95" customHeight="1">
      <c r="B51" s="31"/>
      <c r="L51" s="31"/>
    </row>
    <row r="52" spans="2:12" s="1" customFormat="1" ht="12" customHeight="1">
      <c r="B52" s="31"/>
      <c r="C52" s="26" t="s">
        <v>21</v>
      </c>
      <c r="F52" s="24" t="str">
        <f>F12</f>
        <v xml:space="preserve"> </v>
      </c>
      <c r="I52" s="26" t="s">
        <v>23</v>
      </c>
      <c r="J52" s="48" t="str">
        <f>IF(J12="","",J12)</f>
        <v>28. 3. 2022</v>
      </c>
      <c r="L52" s="31"/>
    </row>
    <row r="53" spans="2:12" s="1" customFormat="1" ht="6.95" customHeight="1">
      <c r="B53" s="31"/>
      <c r="L53" s="31"/>
    </row>
    <row r="54" spans="2:12" s="1" customFormat="1" ht="25.7" customHeight="1">
      <c r="B54" s="31"/>
      <c r="C54" s="26" t="s">
        <v>25</v>
      </c>
      <c r="F54" s="24" t="str">
        <f>E15</f>
        <v>Město Jablunkov</v>
      </c>
      <c r="I54" s="26" t="s">
        <v>30</v>
      </c>
      <c r="J54" s="29" t="str">
        <f>E21</f>
        <v>Třinecká projekce, a. s.</v>
      </c>
      <c r="L54" s="31"/>
    </row>
    <row r="55" spans="2:12" s="1" customFormat="1" ht="15.2" customHeight="1">
      <c r="B55" s="31"/>
      <c r="C55" s="26" t="s">
        <v>28</v>
      </c>
      <c r="F55" s="24" t="str">
        <f>IF(E18="","",E18)</f>
        <v>Vyplň údaj</v>
      </c>
      <c r="I55" s="26" t="s">
        <v>32</v>
      </c>
      <c r="J55" s="29" t="str">
        <f>E24</f>
        <v>Radek Kultán</v>
      </c>
      <c r="L55" s="31"/>
    </row>
    <row r="56" spans="2:12" s="1" customFormat="1" ht="10.35" customHeight="1">
      <c r="B56" s="31"/>
      <c r="L56" s="31"/>
    </row>
    <row r="57" spans="2:12" s="1" customFormat="1" ht="29.25" customHeight="1">
      <c r="B57" s="31"/>
      <c r="C57" s="99" t="s">
        <v>161</v>
      </c>
      <c r="D57" s="93"/>
      <c r="E57" s="93"/>
      <c r="F57" s="93"/>
      <c r="G57" s="93"/>
      <c r="H57" s="93"/>
      <c r="I57" s="93"/>
      <c r="J57" s="100" t="s">
        <v>162</v>
      </c>
      <c r="K57" s="93"/>
      <c r="L57" s="31"/>
    </row>
    <row r="58" spans="2:12" s="1" customFormat="1" ht="10.35" customHeight="1">
      <c r="B58" s="31"/>
      <c r="L58" s="31"/>
    </row>
    <row r="59" spans="2:47" s="1" customFormat="1" ht="22.9" customHeight="1">
      <c r="B59" s="31"/>
      <c r="C59" s="101" t="s">
        <v>68</v>
      </c>
      <c r="J59" s="62">
        <f>J84</f>
        <v>0</v>
      </c>
      <c r="L59" s="31"/>
      <c r="AU59" s="16" t="s">
        <v>163</v>
      </c>
    </row>
    <row r="60" spans="2:12" s="8" customFormat="1" ht="24.95" customHeight="1">
      <c r="B60" s="102"/>
      <c r="D60" s="103" t="s">
        <v>164</v>
      </c>
      <c r="E60" s="104"/>
      <c r="F60" s="104"/>
      <c r="G60" s="104"/>
      <c r="H60" s="104"/>
      <c r="I60" s="104"/>
      <c r="J60" s="105">
        <f>J85</f>
        <v>0</v>
      </c>
      <c r="L60" s="102"/>
    </row>
    <row r="61" spans="2:12" s="9" customFormat="1" ht="19.9" customHeight="1">
      <c r="B61" s="106"/>
      <c r="D61" s="107" t="s">
        <v>240</v>
      </c>
      <c r="E61" s="108"/>
      <c r="F61" s="108"/>
      <c r="G61" s="108"/>
      <c r="H61" s="108"/>
      <c r="I61" s="108"/>
      <c r="J61" s="109">
        <f>J86</f>
        <v>0</v>
      </c>
      <c r="L61" s="106"/>
    </row>
    <row r="62" spans="2:12" s="8" customFormat="1" ht="24.95" customHeight="1">
      <c r="B62" s="102"/>
      <c r="D62" s="103" t="s">
        <v>243</v>
      </c>
      <c r="E62" s="104"/>
      <c r="F62" s="104"/>
      <c r="G62" s="104"/>
      <c r="H62" s="104"/>
      <c r="I62" s="104"/>
      <c r="J62" s="105">
        <f>J96</f>
        <v>0</v>
      </c>
      <c r="L62" s="102"/>
    </row>
    <row r="63" spans="2:12" s="9" customFormat="1" ht="19.9" customHeight="1">
      <c r="B63" s="106"/>
      <c r="D63" s="107" t="s">
        <v>1004</v>
      </c>
      <c r="E63" s="108"/>
      <c r="F63" s="108"/>
      <c r="G63" s="108"/>
      <c r="H63" s="108"/>
      <c r="I63" s="108"/>
      <c r="J63" s="109">
        <f>J97</f>
        <v>0</v>
      </c>
      <c r="L63" s="106"/>
    </row>
    <row r="64" spans="2:12" s="9" customFormat="1" ht="19.9" customHeight="1">
      <c r="B64" s="106"/>
      <c r="D64" s="107" t="s">
        <v>446</v>
      </c>
      <c r="E64" s="108"/>
      <c r="F64" s="108"/>
      <c r="G64" s="108"/>
      <c r="H64" s="108"/>
      <c r="I64" s="108"/>
      <c r="J64" s="109">
        <f>J106</f>
        <v>0</v>
      </c>
      <c r="L64" s="106"/>
    </row>
    <row r="65" spans="2:12" s="1" customFormat="1" ht="21.75" customHeight="1">
      <c r="B65" s="31"/>
      <c r="L65" s="31"/>
    </row>
    <row r="66" spans="2:12" s="1" customFormat="1" ht="6.95" customHeight="1"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31"/>
    </row>
    <row r="70" spans="2:12" s="1" customFormat="1" ht="6.95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31"/>
    </row>
    <row r="71" spans="2:12" s="1" customFormat="1" ht="24.95" customHeight="1">
      <c r="B71" s="31"/>
      <c r="C71" s="20" t="s">
        <v>167</v>
      </c>
      <c r="L71" s="31"/>
    </row>
    <row r="72" spans="2:12" s="1" customFormat="1" ht="6.95" customHeight="1">
      <c r="B72" s="31"/>
      <c r="L72" s="31"/>
    </row>
    <row r="73" spans="2:12" s="1" customFormat="1" ht="12" customHeight="1">
      <c r="B73" s="31"/>
      <c r="C73" s="26" t="s">
        <v>16</v>
      </c>
      <c r="L73" s="31"/>
    </row>
    <row r="74" spans="2:12" s="1" customFormat="1" ht="16.5" customHeight="1">
      <c r="B74" s="31"/>
      <c r="E74" s="316" t="str">
        <f>E7</f>
        <v>Rekonstrukce školní jídelny v budově č.p. 190</v>
      </c>
      <c r="F74" s="317"/>
      <c r="G74" s="317"/>
      <c r="H74" s="317"/>
      <c r="L74" s="31"/>
    </row>
    <row r="75" spans="2:12" s="1" customFormat="1" ht="12" customHeight="1">
      <c r="B75" s="31"/>
      <c r="C75" s="26" t="s">
        <v>152</v>
      </c>
      <c r="L75" s="31"/>
    </row>
    <row r="76" spans="2:12" s="1" customFormat="1" ht="16.5" customHeight="1">
      <c r="B76" s="31"/>
      <c r="E76" s="282" t="str">
        <f>E9</f>
        <v>SO01.01d - Zateplení podlahy (Dotace zateplení)</v>
      </c>
      <c r="F76" s="318"/>
      <c r="G76" s="318"/>
      <c r="H76" s="318"/>
      <c r="L76" s="31"/>
    </row>
    <row r="77" spans="2:12" s="1" customFormat="1" ht="6.95" customHeight="1">
      <c r="B77" s="31"/>
      <c r="L77" s="31"/>
    </row>
    <row r="78" spans="2:12" s="1" customFormat="1" ht="12" customHeight="1">
      <c r="B78" s="31"/>
      <c r="C78" s="26" t="s">
        <v>21</v>
      </c>
      <c r="F78" s="24" t="str">
        <f>F12</f>
        <v xml:space="preserve"> </v>
      </c>
      <c r="I78" s="26" t="s">
        <v>23</v>
      </c>
      <c r="J78" s="48" t="str">
        <f>IF(J12="","",J12)</f>
        <v>28. 3. 2022</v>
      </c>
      <c r="L78" s="31"/>
    </row>
    <row r="79" spans="2:12" s="1" customFormat="1" ht="6.95" customHeight="1">
      <c r="B79" s="31"/>
      <c r="L79" s="31"/>
    </row>
    <row r="80" spans="2:12" s="1" customFormat="1" ht="25.7" customHeight="1">
      <c r="B80" s="31"/>
      <c r="C80" s="26" t="s">
        <v>25</v>
      </c>
      <c r="F80" s="24" t="str">
        <f>E15</f>
        <v>Město Jablunkov</v>
      </c>
      <c r="I80" s="26" t="s">
        <v>30</v>
      </c>
      <c r="J80" s="29" t="str">
        <f>E21</f>
        <v>Třinecká projekce, a. s.</v>
      </c>
      <c r="L80" s="31"/>
    </row>
    <row r="81" spans="2:12" s="1" customFormat="1" ht="15.2" customHeight="1">
      <c r="B81" s="31"/>
      <c r="C81" s="26" t="s">
        <v>28</v>
      </c>
      <c r="F81" s="24" t="str">
        <f>IF(E18="","",E18)</f>
        <v>Vyplň údaj</v>
      </c>
      <c r="I81" s="26" t="s">
        <v>32</v>
      </c>
      <c r="J81" s="29" t="str">
        <f>E24</f>
        <v>Radek Kultán</v>
      </c>
      <c r="L81" s="31"/>
    </row>
    <row r="82" spans="2:12" s="1" customFormat="1" ht="10.35" customHeight="1">
      <c r="B82" s="31"/>
      <c r="L82" s="31"/>
    </row>
    <row r="83" spans="2:20" s="10" customFormat="1" ht="29.25" customHeight="1">
      <c r="B83" s="110"/>
      <c r="C83" s="111" t="s">
        <v>168</v>
      </c>
      <c r="D83" s="112" t="s">
        <v>55</v>
      </c>
      <c r="E83" s="112" t="s">
        <v>51</v>
      </c>
      <c r="F83" s="112" t="s">
        <v>52</v>
      </c>
      <c r="G83" s="112" t="s">
        <v>169</v>
      </c>
      <c r="H83" s="112" t="s">
        <v>170</v>
      </c>
      <c r="I83" s="112" t="s">
        <v>171</v>
      </c>
      <c r="J83" s="112" t="s">
        <v>162</v>
      </c>
      <c r="K83" s="113" t="s">
        <v>172</v>
      </c>
      <c r="L83" s="110"/>
      <c r="M83" s="55" t="s">
        <v>19</v>
      </c>
      <c r="N83" s="56" t="s">
        <v>40</v>
      </c>
      <c r="O83" s="56" t="s">
        <v>173</v>
      </c>
      <c r="P83" s="56" t="s">
        <v>174</v>
      </c>
      <c r="Q83" s="56" t="s">
        <v>175</v>
      </c>
      <c r="R83" s="56" t="s">
        <v>176</v>
      </c>
      <c r="S83" s="56" t="s">
        <v>177</v>
      </c>
      <c r="T83" s="57" t="s">
        <v>178</v>
      </c>
    </row>
    <row r="84" spans="2:63" s="1" customFormat="1" ht="22.9" customHeight="1">
      <c r="B84" s="31"/>
      <c r="C84" s="60" t="s">
        <v>179</v>
      </c>
      <c r="J84" s="114">
        <f>BK84</f>
        <v>0</v>
      </c>
      <c r="L84" s="31"/>
      <c r="M84" s="58"/>
      <c r="N84" s="49"/>
      <c r="O84" s="49"/>
      <c r="P84" s="115">
        <f>P85+P96</f>
        <v>0</v>
      </c>
      <c r="Q84" s="49"/>
      <c r="R84" s="115">
        <f>R85+R96</f>
        <v>170.31032</v>
      </c>
      <c r="S84" s="49"/>
      <c r="T84" s="116">
        <f>T85+T96</f>
        <v>0</v>
      </c>
      <c r="AT84" s="16" t="s">
        <v>69</v>
      </c>
      <c r="AU84" s="16" t="s">
        <v>163</v>
      </c>
      <c r="BK84" s="117">
        <f>BK85+BK96</f>
        <v>0</v>
      </c>
    </row>
    <row r="85" spans="2:63" s="11" customFormat="1" ht="25.9" customHeight="1">
      <c r="B85" s="118"/>
      <c r="D85" s="119" t="s">
        <v>69</v>
      </c>
      <c r="E85" s="120" t="s">
        <v>180</v>
      </c>
      <c r="F85" s="120" t="s">
        <v>181</v>
      </c>
      <c r="I85" s="121"/>
      <c r="J85" s="122">
        <f>BK85</f>
        <v>0</v>
      </c>
      <c r="L85" s="118"/>
      <c r="M85" s="123"/>
      <c r="P85" s="124">
        <f>P86</f>
        <v>0</v>
      </c>
      <c r="R85" s="124">
        <f>R86</f>
        <v>163.4448</v>
      </c>
      <c r="T85" s="125">
        <f>T86</f>
        <v>0</v>
      </c>
      <c r="AR85" s="119" t="s">
        <v>77</v>
      </c>
      <c r="AT85" s="126" t="s">
        <v>69</v>
      </c>
      <c r="AU85" s="126" t="s">
        <v>70</v>
      </c>
      <c r="AY85" s="119" t="s">
        <v>182</v>
      </c>
      <c r="BK85" s="127">
        <f>BK86</f>
        <v>0</v>
      </c>
    </row>
    <row r="86" spans="2:63" s="11" customFormat="1" ht="22.9" customHeight="1">
      <c r="B86" s="118"/>
      <c r="D86" s="119" t="s">
        <v>69</v>
      </c>
      <c r="E86" s="128" t="s">
        <v>222</v>
      </c>
      <c r="F86" s="128" t="s">
        <v>258</v>
      </c>
      <c r="I86" s="121"/>
      <c r="J86" s="129">
        <f>BK86</f>
        <v>0</v>
      </c>
      <c r="L86" s="118"/>
      <c r="M86" s="123"/>
      <c r="P86" s="124">
        <f>SUM(P87:P95)</f>
        <v>0</v>
      </c>
      <c r="R86" s="124">
        <f>SUM(R87:R95)</f>
        <v>163.4448</v>
      </c>
      <c r="T86" s="125">
        <f>SUM(T87:T95)</f>
        <v>0</v>
      </c>
      <c r="AR86" s="119" t="s">
        <v>77</v>
      </c>
      <c r="AT86" s="126" t="s">
        <v>69</v>
      </c>
      <c r="AU86" s="126" t="s">
        <v>77</v>
      </c>
      <c r="AY86" s="119" t="s">
        <v>182</v>
      </c>
      <c r="BK86" s="127">
        <f>SUM(BK87:BK95)</f>
        <v>0</v>
      </c>
    </row>
    <row r="87" spans="2:65" s="1" customFormat="1" ht="24.2" customHeight="1">
      <c r="B87" s="31"/>
      <c r="C87" s="130" t="s">
        <v>190</v>
      </c>
      <c r="D87" s="130" t="s">
        <v>185</v>
      </c>
      <c r="E87" s="131" t="s">
        <v>1134</v>
      </c>
      <c r="F87" s="132" t="s">
        <v>1135</v>
      </c>
      <c r="G87" s="133" t="s">
        <v>207</v>
      </c>
      <c r="H87" s="134">
        <v>990</v>
      </c>
      <c r="I87" s="135"/>
      <c r="J87" s="136">
        <f>ROUND(I87*H87,2)</f>
        <v>0</v>
      </c>
      <c r="K87" s="132" t="s">
        <v>189</v>
      </c>
      <c r="L87" s="31"/>
      <c r="M87" s="137" t="s">
        <v>19</v>
      </c>
      <c r="N87" s="138" t="s">
        <v>41</v>
      </c>
      <c r="P87" s="139">
        <f>O87*H87</f>
        <v>0</v>
      </c>
      <c r="Q87" s="139">
        <v>0.1122</v>
      </c>
      <c r="R87" s="139">
        <f>Q87*H87</f>
        <v>111.07799999999999</v>
      </c>
      <c r="S87" s="139">
        <v>0</v>
      </c>
      <c r="T87" s="140">
        <f>S87*H87</f>
        <v>0</v>
      </c>
      <c r="AR87" s="141" t="s">
        <v>190</v>
      </c>
      <c r="AT87" s="141" t="s">
        <v>185</v>
      </c>
      <c r="AU87" s="141" t="s">
        <v>79</v>
      </c>
      <c r="AY87" s="16" t="s">
        <v>182</v>
      </c>
      <c r="BE87" s="142">
        <f>IF(N87="základní",J87,0)</f>
        <v>0</v>
      </c>
      <c r="BF87" s="142">
        <f>IF(N87="snížená",J87,0)</f>
        <v>0</v>
      </c>
      <c r="BG87" s="142">
        <f>IF(N87="zákl. přenesená",J87,0)</f>
        <v>0</v>
      </c>
      <c r="BH87" s="142">
        <f>IF(N87="sníž. přenesená",J87,0)</f>
        <v>0</v>
      </c>
      <c r="BI87" s="142">
        <f>IF(N87="nulová",J87,0)</f>
        <v>0</v>
      </c>
      <c r="BJ87" s="16" t="s">
        <v>77</v>
      </c>
      <c r="BK87" s="142">
        <f>ROUND(I87*H87,2)</f>
        <v>0</v>
      </c>
      <c r="BL87" s="16" t="s">
        <v>190</v>
      </c>
      <c r="BM87" s="141" t="s">
        <v>1136</v>
      </c>
    </row>
    <row r="88" spans="2:47" s="1" customFormat="1" ht="11.25">
      <c r="B88" s="31"/>
      <c r="D88" s="143" t="s">
        <v>192</v>
      </c>
      <c r="F88" s="144" t="s">
        <v>1137</v>
      </c>
      <c r="I88" s="145"/>
      <c r="L88" s="31"/>
      <c r="M88" s="146"/>
      <c r="T88" s="52"/>
      <c r="AT88" s="16" t="s">
        <v>192</v>
      </c>
      <c r="AU88" s="16" t="s">
        <v>79</v>
      </c>
    </row>
    <row r="89" spans="2:65" s="1" customFormat="1" ht="37.9" customHeight="1">
      <c r="B89" s="31"/>
      <c r="C89" s="130" t="s">
        <v>217</v>
      </c>
      <c r="D89" s="130" t="s">
        <v>185</v>
      </c>
      <c r="E89" s="131" t="s">
        <v>1138</v>
      </c>
      <c r="F89" s="132" t="s">
        <v>1139</v>
      </c>
      <c r="G89" s="133" t="s">
        <v>207</v>
      </c>
      <c r="H89" s="134">
        <v>1980</v>
      </c>
      <c r="I89" s="135"/>
      <c r="J89" s="136">
        <f>ROUND(I89*H89,2)</f>
        <v>0</v>
      </c>
      <c r="K89" s="132" t="s">
        <v>189</v>
      </c>
      <c r="L89" s="31"/>
      <c r="M89" s="137" t="s">
        <v>19</v>
      </c>
      <c r="N89" s="138" t="s">
        <v>41</v>
      </c>
      <c r="P89" s="139">
        <f>O89*H89</f>
        <v>0</v>
      </c>
      <c r="Q89" s="139">
        <v>0.01122</v>
      </c>
      <c r="R89" s="139">
        <f>Q89*H89</f>
        <v>22.215600000000002</v>
      </c>
      <c r="S89" s="139">
        <v>0</v>
      </c>
      <c r="T89" s="140">
        <f>S89*H89</f>
        <v>0</v>
      </c>
      <c r="AR89" s="141" t="s">
        <v>190</v>
      </c>
      <c r="AT89" s="141" t="s">
        <v>185</v>
      </c>
      <c r="AU89" s="141" t="s">
        <v>79</v>
      </c>
      <c r="AY89" s="16" t="s">
        <v>182</v>
      </c>
      <c r="BE89" s="142">
        <f>IF(N89="základní",J89,0)</f>
        <v>0</v>
      </c>
      <c r="BF89" s="142">
        <f>IF(N89="snížená",J89,0)</f>
        <v>0</v>
      </c>
      <c r="BG89" s="142">
        <f>IF(N89="zákl. přenesená",J89,0)</f>
        <v>0</v>
      </c>
      <c r="BH89" s="142">
        <f>IF(N89="sníž. přenesená",J89,0)</f>
        <v>0</v>
      </c>
      <c r="BI89" s="142">
        <f>IF(N89="nulová",J89,0)</f>
        <v>0</v>
      </c>
      <c r="BJ89" s="16" t="s">
        <v>77</v>
      </c>
      <c r="BK89" s="142">
        <f>ROUND(I89*H89,2)</f>
        <v>0</v>
      </c>
      <c r="BL89" s="16" t="s">
        <v>190</v>
      </c>
      <c r="BM89" s="141" t="s">
        <v>1140</v>
      </c>
    </row>
    <row r="90" spans="2:47" s="1" customFormat="1" ht="11.25">
      <c r="B90" s="31"/>
      <c r="D90" s="143" t="s">
        <v>192</v>
      </c>
      <c r="F90" s="144" t="s">
        <v>1141</v>
      </c>
      <c r="I90" s="145"/>
      <c r="L90" s="31"/>
      <c r="M90" s="146"/>
      <c r="T90" s="52"/>
      <c r="AT90" s="16" t="s">
        <v>192</v>
      </c>
      <c r="AU90" s="16" t="s">
        <v>79</v>
      </c>
    </row>
    <row r="91" spans="2:51" s="12" customFormat="1" ht="11.25">
      <c r="B91" s="147"/>
      <c r="D91" s="148" t="s">
        <v>194</v>
      </c>
      <c r="E91" s="149" t="s">
        <v>19</v>
      </c>
      <c r="F91" s="150" t="s">
        <v>1142</v>
      </c>
      <c r="H91" s="151">
        <v>1980</v>
      </c>
      <c r="I91" s="152"/>
      <c r="L91" s="147"/>
      <c r="M91" s="153"/>
      <c r="T91" s="154"/>
      <c r="AT91" s="149" t="s">
        <v>194</v>
      </c>
      <c r="AU91" s="149" t="s">
        <v>79</v>
      </c>
      <c r="AV91" s="12" t="s">
        <v>79</v>
      </c>
      <c r="AW91" s="12" t="s">
        <v>31</v>
      </c>
      <c r="AX91" s="12" t="s">
        <v>77</v>
      </c>
      <c r="AY91" s="149" t="s">
        <v>182</v>
      </c>
    </row>
    <row r="92" spans="2:65" s="1" customFormat="1" ht="49.15" customHeight="1">
      <c r="B92" s="31"/>
      <c r="C92" s="130" t="s">
        <v>222</v>
      </c>
      <c r="D92" s="130" t="s">
        <v>185</v>
      </c>
      <c r="E92" s="131" t="s">
        <v>1143</v>
      </c>
      <c r="F92" s="132" t="s">
        <v>1144</v>
      </c>
      <c r="G92" s="133" t="s">
        <v>207</v>
      </c>
      <c r="H92" s="134">
        <v>908</v>
      </c>
      <c r="I92" s="135"/>
      <c r="J92" s="136">
        <f>ROUND(I92*H92,2)</f>
        <v>0</v>
      </c>
      <c r="K92" s="132" t="s">
        <v>287</v>
      </c>
      <c r="L92" s="31"/>
      <c r="M92" s="137" t="s">
        <v>19</v>
      </c>
      <c r="N92" s="138" t="s">
        <v>41</v>
      </c>
      <c r="P92" s="139">
        <f>O92*H92</f>
        <v>0</v>
      </c>
      <c r="Q92" s="139">
        <v>0.0204</v>
      </c>
      <c r="R92" s="139">
        <f>Q92*H92</f>
        <v>18.523200000000003</v>
      </c>
      <c r="S92" s="139">
        <v>0</v>
      </c>
      <c r="T92" s="140">
        <f>S92*H92</f>
        <v>0</v>
      </c>
      <c r="AR92" s="141" t="s">
        <v>336</v>
      </c>
      <c r="AT92" s="141" t="s">
        <v>185</v>
      </c>
      <c r="AU92" s="141" t="s">
        <v>79</v>
      </c>
      <c r="AY92" s="16" t="s">
        <v>182</v>
      </c>
      <c r="BE92" s="142">
        <f>IF(N92="základní",J92,0)</f>
        <v>0</v>
      </c>
      <c r="BF92" s="142">
        <f>IF(N92="snížená",J92,0)</f>
        <v>0</v>
      </c>
      <c r="BG92" s="142">
        <f>IF(N92="zákl. přenesená",J92,0)</f>
        <v>0</v>
      </c>
      <c r="BH92" s="142">
        <f>IF(N92="sníž. přenesená",J92,0)</f>
        <v>0</v>
      </c>
      <c r="BI92" s="142">
        <f>IF(N92="nulová",J92,0)</f>
        <v>0</v>
      </c>
      <c r="BJ92" s="16" t="s">
        <v>77</v>
      </c>
      <c r="BK92" s="142">
        <f>ROUND(I92*H92,2)</f>
        <v>0</v>
      </c>
      <c r="BL92" s="16" t="s">
        <v>336</v>
      </c>
      <c r="BM92" s="141" t="s">
        <v>1145</v>
      </c>
    </row>
    <row r="93" spans="2:51" s="12" customFormat="1" ht="11.25">
      <c r="B93" s="147"/>
      <c r="D93" s="148" t="s">
        <v>194</v>
      </c>
      <c r="E93" s="149" t="s">
        <v>19</v>
      </c>
      <c r="F93" s="150" t="s">
        <v>1146</v>
      </c>
      <c r="H93" s="151">
        <v>908</v>
      </c>
      <c r="I93" s="152"/>
      <c r="L93" s="147"/>
      <c r="M93" s="153"/>
      <c r="T93" s="154"/>
      <c r="AT93" s="149" t="s">
        <v>194</v>
      </c>
      <c r="AU93" s="149" t="s">
        <v>79</v>
      </c>
      <c r="AV93" s="12" t="s">
        <v>79</v>
      </c>
      <c r="AW93" s="12" t="s">
        <v>31</v>
      </c>
      <c r="AX93" s="12" t="s">
        <v>70</v>
      </c>
      <c r="AY93" s="149" t="s">
        <v>182</v>
      </c>
    </row>
    <row r="94" spans="2:51" s="13" customFormat="1" ht="11.25">
      <c r="B94" s="155"/>
      <c r="D94" s="148" t="s">
        <v>194</v>
      </c>
      <c r="E94" s="156" t="s">
        <v>19</v>
      </c>
      <c r="F94" s="157" t="s">
        <v>199</v>
      </c>
      <c r="H94" s="158">
        <v>908</v>
      </c>
      <c r="I94" s="159"/>
      <c r="L94" s="155"/>
      <c r="M94" s="160"/>
      <c r="T94" s="161"/>
      <c r="AT94" s="156" t="s">
        <v>194</v>
      </c>
      <c r="AU94" s="156" t="s">
        <v>79</v>
      </c>
      <c r="AV94" s="13" t="s">
        <v>190</v>
      </c>
      <c r="AW94" s="13" t="s">
        <v>31</v>
      </c>
      <c r="AX94" s="13" t="s">
        <v>77</v>
      </c>
      <c r="AY94" s="156" t="s">
        <v>182</v>
      </c>
    </row>
    <row r="95" spans="2:65" s="1" customFormat="1" ht="55.5" customHeight="1">
      <c r="B95" s="31"/>
      <c r="C95" s="130" t="s">
        <v>228</v>
      </c>
      <c r="D95" s="130" t="s">
        <v>185</v>
      </c>
      <c r="E95" s="131" t="s">
        <v>1147</v>
      </c>
      <c r="F95" s="132" t="s">
        <v>1148</v>
      </c>
      <c r="G95" s="133" t="s">
        <v>1149</v>
      </c>
      <c r="H95" s="134">
        <v>570</v>
      </c>
      <c r="I95" s="135"/>
      <c r="J95" s="136">
        <f>ROUND(I95*H95,2)</f>
        <v>0</v>
      </c>
      <c r="K95" s="132" t="s">
        <v>287</v>
      </c>
      <c r="L95" s="31"/>
      <c r="M95" s="137" t="s">
        <v>19</v>
      </c>
      <c r="N95" s="138" t="s">
        <v>41</v>
      </c>
      <c r="P95" s="139">
        <f>O95*H95</f>
        <v>0</v>
      </c>
      <c r="Q95" s="139">
        <v>0.0204</v>
      </c>
      <c r="R95" s="139">
        <f>Q95*H95</f>
        <v>11.628</v>
      </c>
      <c r="S95" s="139">
        <v>0</v>
      </c>
      <c r="T95" s="140">
        <f>S95*H95</f>
        <v>0</v>
      </c>
      <c r="AR95" s="141" t="s">
        <v>336</v>
      </c>
      <c r="AT95" s="141" t="s">
        <v>185</v>
      </c>
      <c r="AU95" s="141" t="s">
        <v>79</v>
      </c>
      <c r="AY95" s="16" t="s">
        <v>182</v>
      </c>
      <c r="BE95" s="142">
        <f>IF(N95="základní",J95,0)</f>
        <v>0</v>
      </c>
      <c r="BF95" s="142">
        <f>IF(N95="snížená",J95,0)</f>
        <v>0</v>
      </c>
      <c r="BG95" s="142">
        <f>IF(N95="zákl. přenesená",J95,0)</f>
        <v>0</v>
      </c>
      <c r="BH95" s="142">
        <f>IF(N95="sníž. přenesená",J95,0)</f>
        <v>0</v>
      </c>
      <c r="BI95" s="142">
        <f>IF(N95="nulová",J95,0)</f>
        <v>0</v>
      </c>
      <c r="BJ95" s="16" t="s">
        <v>77</v>
      </c>
      <c r="BK95" s="142">
        <f>ROUND(I95*H95,2)</f>
        <v>0</v>
      </c>
      <c r="BL95" s="16" t="s">
        <v>336</v>
      </c>
      <c r="BM95" s="141" t="s">
        <v>1150</v>
      </c>
    </row>
    <row r="96" spans="2:63" s="11" customFormat="1" ht="25.9" customHeight="1">
      <c r="B96" s="118"/>
      <c r="D96" s="119" t="s">
        <v>69</v>
      </c>
      <c r="E96" s="120" t="s">
        <v>329</v>
      </c>
      <c r="F96" s="120" t="s">
        <v>330</v>
      </c>
      <c r="I96" s="121"/>
      <c r="J96" s="122">
        <f>BK96</f>
        <v>0</v>
      </c>
      <c r="L96" s="118"/>
      <c r="M96" s="123"/>
      <c r="P96" s="124">
        <f>P97+P106</f>
        <v>0</v>
      </c>
      <c r="R96" s="124">
        <f>R97+R106</f>
        <v>6.865519999999999</v>
      </c>
      <c r="T96" s="125">
        <f>T97+T106</f>
        <v>0</v>
      </c>
      <c r="AR96" s="119" t="s">
        <v>79</v>
      </c>
      <c r="AT96" s="126" t="s">
        <v>69</v>
      </c>
      <c r="AU96" s="126" t="s">
        <v>70</v>
      </c>
      <c r="AY96" s="119" t="s">
        <v>182</v>
      </c>
      <c r="BK96" s="127">
        <f>BK97+BK106</f>
        <v>0</v>
      </c>
    </row>
    <row r="97" spans="2:63" s="11" customFormat="1" ht="22.9" customHeight="1">
      <c r="B97" s="118"/>
      <c r="D97" s="119" t="s">
        <v>69</v>
      </c>
      <c r="E97" s="128" t="s">
        <v>1087</v>
      </c>
      <c r="F97" s="128" t="s">
        <v>1088</v>
      </c>
      <c r="I97" s="121"/>
      <c r="J97" s="129">
        <f>BK97</f>
        <v>0</v>
      </c>
      <c r="L97" s="118"/>
      <c r="M97" s="123"/>
      <c r="P97" s="124">
        <f>SUM(P98:P105)</f>
        <v>0</v>
      </c>
      <c r="R97" s="124">
        <f>SUM(R98:R105)</f>
        <v>4.544099999999999</v>
      </c>
      <c r="T97" s="125">
        <f>SUM(T98:T105)</f>
        <v>0</v>
      </c>
      <c r="AR97" s="119" t="s">
        <v>79</v>
      </c>
      <c r="AT97" s="126" t="s">
        <v>69</v>
      </c>
      <c r="AU97" s="126" t="s">
        <v>77</v>
      </c>
      <c r="AY97" s="119" t="s">
        <v>182</v>
      </c>
      <c r="BK97" s="127">
        <f>SUM(BK98:BK105)</f>
        <v>0</v>
      </c>
    </row>
    <row r="98" spans="2:65" s="1" customFormat="1" ht="37.9" customHeight="1">
      <c r="B98" s="31"/>
      <c r="C98" s="130" t="s">
        <v>77</v>
      </c>
      <c r="D98" s="130" t="s">
        <v>185</v>
      </c>
      <c r="E98" s="131" t="s">
        <v>1151</v>
      </c>
      <c r="F98" s="132" t="s">
        <v>1152</v>
      </c>
      <c r="G98" s="133" t="s">
        <v>207</v>
      </c>
      <c r="H98" s="134">
        <v>990</v>
      </c>
      <c r="I98" s="135"/>
      <c r="J98" s="136">
        <f>ROUND(I98*H98,2)</f>
        <v>0</v>
      </c>
      <c r="K98" s="132" t="s">
        <v>189</v>
      </c>
      <c r="L98" s="31"/>
      <c r="M98" s="137" t="s">
        <v>19</v>
      </c>
      <c r="N98" s="138" t="s">
        <v>41</v>
      </c>
      <c r="P98" s="139">
        <f>O98*H98</f>
        <v>0</v>
      </c>
      <c r="Q98" s="139">
        <v>0</v>
      </c>
      <c r="R98" s="139">
        <f>Q98*H98</f>
        <v>0</v>
      </c>
      <c r="S98" s="139">
        <v>0</v>
      </c>
      <c r="T98" s="140">
        <f>S98*H98</f>
        <v>0</v>
      </c>
      <c r="AR98" s="141" t="s">
        <v>336</v>
      </c>
      <c r="AT98" s="141" t="s">
        <v>185</v>
      </c>
      <c r="AU98" s="141" t="s">
        <v>79</v>
      </c>
      <c r="AY98" s="16" t="s">
        <v>182</v>
      </c>
      <c r="BE98" s="142">
        <f>IF(N98="základní",J98,0)</f>
        <v>0</v>
      </c>
      <c r="BF98" s="142">
        <f>IF(N98="snížená",J98,0)</f>
        <v>0</v>
      </c>
      <c r="BG98" s="142">
        <f>IF(N98="zákl. přenesená",J98,0)</f>
        <v>0</v>
      </c>
      <c r="BH98" s="142">
        <f>IF(N98="sníž. přenesená",J98,0)</f>
        <v>0</v>
      </c>
      <c r="BI98" s="142">
        <f>IF(N98="nulová",J98,0)</f>
        <v>0</v>
      </c>
      <c r="BJ98" s="16" t="s">
        <v>77</v>
      </c>
      <c r="BK98" s="142">
        <f>ROUND(I98*H98,2)</f>
        <v>0</v>
      </c>
      <c r="BL98" s="16" t="s">
        <v>336</v>
      </c>
      <c r="BM98" s="141" t="s">
        <v>1153</v>
      </c>
    </row>
    <row r="99" spans="2:47" s="1" customFormat="1" ht="11.25">
      <c r="B99" s="31"/>
      <c r="D99" s="143" t="s">
        <v>192</v>
      </c>
      <c r="F99" s="144" t="s">
        <v>1154</v>
      </c>
      <c r="I99" s="145"/>
      <c r="L99" s="31"/>
      <c r="M99" s="146"/>
      <c r="T99" s="52"/>
      <c r="AT99" s="16" t="s">
        <v>192</v>
      </c>
      <c r="AU99" s="16" t="s">
        <v>79</v>
      </c>
    </row>
    <row r="100" spans="2:51" s="12" customFormat="1" ht="11.25">
      <c r="B100" s="147"/>
      <c r="D100" s="148" t="s">
        <v>194</v>
      </c>
      <c r="E100" s="149" t="s">
        <v>19</v>
      </c>
      <c r="F100" s="150" t="s">
        <v>1155</v>
      </c>
      <c r="H100" s="151">
        <v>1019.7</v>
      </c>
      <c r="I100" s="152"/>
      <c r="L100" s="147"/>
      <c r="M100" s="153"/>
      <c r="T100" s="154"/>
      <c r="AT100" s="149" t="s">
        <v>194</v>
      </c>
      <c r="AU100" s="149" t="s">
        <v>79</v>
      </c>
      <c r="AV100" s="12" t="s">
        <v>79</v>
      </c>
      <c r="AW100" s="12" t="s">
        <v>31</v>
      </c>
      <c r="AX100" s="12" t="s">
        <v>77</v>
      </c>
      <c r="AY100" s="149" t="s">
        <v>182</v>
      </c>
    </row>
    <row r="101" spans="2:65" s="1" customFormat="1" ht="24.2" customHeight="1">
      <c r="B101" s="31"/>
      <c r="C101" s="165" t="s">
        <v>79</v>
      </c>
      <c r="D101" s="165" t="s">
        <v>277</v>
      </c>
      <c r="E101" s="166" t="s">
        <v>1156</v>
      </c>
      <c r="F101" s="167" t="s">
        <v>1157</v>
      </c>
      <c r="G101" s="168" t="s">
        <v>207</v>
      </c>
      <c r="H101" s="169">
        <v>1009.8</v>
      </c>
      <c r="I101" s="170"/>
      <c r="J101" s="171">
        <f>ROUND(I101*H101,2)</f>
        <v>0</v>
      </c>
      <c r="K101" s="167" t="s">
        <v>189</v>
      </c>
      <c r="L101" s="172"/>
      <c r="M101" s="173" t="s">
        <v>19</v>
      </c>
      <c r="N101" s="174" t="s">
        <v>41</v>
      </c>
      <c r="P101" s="139">
        <f>O101*H101</f>
        <v>0</v>
      </c>
      <c r="Q101" s="139">
        <v>0.0045</v>
      </c>
      <c r="R101" s="139">
        <f>Q101*H101</f>
        <v>4.544099999999999</v>
      </c>
      <c r="S101" s="139">
        <v>0</v>
      </c>
      <c r="T101" s="140">
        <f>S101*H101</f>
        <v>0</v>
      </c>
      <c r="AR101" s="141" t="s">
        <v>353</v>
      </c>
      <c r="AT101" s="141" t="s">
        <v>277</v>
      </c>
      <c r="AU101" s="141" t="s">
        <v>79</v>
      </c>
      <c r="AY101" s="16" t="s">
        <v>182</v>
      </c>
      <c r="BE101" s="142">
        <f>IF(N101="základní",J101,0)</f>
        <v>0</v>
      </c>
      <c r="BF101" s="142">
        <f>IF(N101="snížená",J101,0)</f>
        <v>0</v>
      </c>
      <c r="BG101" s="142">
        <f>IF(N101="zákl. přenesená",J101,0)</f>
        <v>0</v>
      </c>
      <c r="BH101" s="142">
        <f>IF(N101="sníž. přenesená",J101,0)</f>
        <v>0</v>
      </c>
      <c r="BI101" s="142">
        <f>IF(N101="nulová",J101,0)</f>
        <v>0</v>
      </c>
      <c r="BJ101" s="16" t="s">
        <v>77</v>
      </c>
      <c r="BK101" s="142">
        <f>ROUND(I101*H101,2)</f>
        <v>0</v>
      </c>
      <c r="BL101" s="16" t="s">
        <v>336</v>
      </c>
      <c r="BM101" s="141" t="s">
        <v>1158</v>
      </c>
    </row>
    <row r="102" spans="2:47" s="1" customFormat="1" ht="19.5">
      <c r="B102" s="31"/>
      <c r="D102" s="148" t="s">
        <v>281</v>
      </c>
      <c r="F102" s="175" t="s">
        <v>1159</v>
      </c>
      <c r="I102" s="145"/>
      <c r="L102" s="31"/>
      <c r="M102" s="146"/>
      <c r="T102" s="52"/>
      <c r="AT102" s="16" t="s">
        <v>281</v>
      </c>
      <c r="AU102" s="16" t="s">
        <v>79</v>
      </c>
    </row>
    <row r="103" spans="2:51" s="12" customFormat="1" ht="11.25">
      <c r="B103" s="147"/>
      <c r="D103" s="148" t="s">
        <v>194</v>
      </c>
      <c r="F103" s="150" t="s">
        <v>1160</v>
      </c>
      <c r="H103" s="151">
        <v>1009.8</v>
      </c>
      <c r="I103" s="152"/>
      <c r="L103" s="147"/>
      <c r="M103" s="153"/>
      <c r="T103" s="154"/>
      <c r="AT103" s="149" t="s">
        <v>194</v>
      </c>
      <c r="AU103" s="149" t="s">
        <v>79</v>
      </c>
      <c r="AV103" s="12" t="s">
        <v>79</v>
      </c>
      <c r="AW103" s="12" t="s">
        <v>4</v>
      </c>
      <c r="AX103" s="12" t="s">
        <v>77</v>
      </c>
      <c r="AY103" s="149" t="s">
        <v>182</v>
      </c>
    </row>
    <row r="104" spans="2:65" s="1" customFormat="1" ht="44.25" customHeight="1">
      <c r="B104" s="31"/>
      <c r="C104" s="130" t="s">
        <v>118</v>
      </c>
      <c r="D104" s="130" t="s">
        <v>185</v>
      </c>
      <c r="E104" s="131" t="s">
        <v>1161</v>
      </c>
      <c r="F104" s="132" t="s">
        <v>1162</v>
      </c>
      <c r="G104" s="133" t="s">
        <v>202</v>
      </c>
      <c r="H104" s="134">
        <v>4.544</v>
      </c>
      <c r="I104" s="135"/>
      <c r="J104" s="136">
        <f>ROUND(I104*H104,2)</f>
        <v>0</v>
      </c>
      <c r="K104" s="132" t="s">
        <v>189</v>
      </c>
      <c r="L104" s="31"/>
      <c r="M104" s="137" t="s">
        <v>19</v>
      </c>
      <c r="N104" s="138" t="s">
        <v>41</v>
      </c>
      <c r="P104" s="139">
        <f>O104*H104</f>
        <v>0</v>
      </c>
      <c r="Q104" s="139">
        <v>0</v>
      </c>
      <c r="R104" s="139">
        <f>Q104*H104</f>
        <v>0</v>
      </c>
      <c r="S104" s="139">
        <v>0</v>
      </c>
      <c r="T104" s="140">
        <f>S104*H104</f>
        <v>0</v>
      </c>
      <c r="AR104" s="141" t="s">
        <v>336</v>
      </c>
      <c r="AT104" s="141" t="s">
        <v>185</v>
      </c>
      <c r="AU104" s="141" t="s">
        <v>79</v>
      </c>
      <c r="AY104" s="16" t="s">
        <v>182</v>
      </c>
      <c r="BE104" s="142">
        <f>IF(N104="základní",J104,0)</f>
        <v>0</v>
      </c>
      <c r="BF104" s="142">
        <f>IF(N104="snížená",J104,0)</f>
        <v>0</v>
      </c>
      <c r="BG104" s="142">
        <f>IF(N104="zákl. přenesená",J104,0)</f>
        <v>0</v>
      </c>
      <c r="BH104" s="142">
        <f>IF(N104="sníž. přenesená",J104,0)</f>
        <v>0</v>
      </c>
      <c r="BI104" s="142">
        <f>IF(N104="nulová",J104,0)</f>
        <v>0</v>
      </c>
      <c r="BJ104" s="16" t="s">
        <v>77</v>
      </c>
      <c r="BK104" s="142">
        <f>ROUND(I104*H104,2)</f>
        <v>0</v>
      </c>
      <c r="BL104" s="16" t="s">
        <v>336</v>
      </c>
      <c r="BM104" s="141" t="s">
        <v>1163</v>
      </c>
    </row>
    <row r="105" spans="2:47" s="1" customFormat="1" ht="11.25">
      <c r="B105" s="31"/>
      <c r="D105" s="143" t="s">
        <v>192</v>
      </c>
      <c r="F105" s="144" t="s">
        <v>1164</v>
      </c>
      <c r="I105" s="145"/>
      <c r="L105" s="31"/>
      <c r="M105" s="146"/>
      <c r="T105" s="52"/>
      <c r="AT105" s="16" t="s">
        <v>192</v>
      </c>
      <c r="AU105" s="16" t="s">
        <v>79</v>
      </c>
    </row>
    <row r="106" spans="2:63" s="11" customFormat="1" ht="22.9" customHeight="1">
      <c r="B106" s="118"/>
      <c r="D106" s="119" t="s">
        <v>69</v>
      </c>
      <c r="E106" s="128" t="s">
        <v>895</v>
      </c>
      <c r="F106" s="128" t="s">
        <v>896</v>
      </c>
      <c r="I106" s="121"/>
      <c r="J106" s="129">
        <f>BK106</f>
        <v>0</v>
      </c>
      <c r="L106" s="118"/>
      <c r="M106" s="123"/>
      <c r="P106" s="124">
        <f>SUM(P107:P116)</f>
        <v>0</v>
      </c>
      <c r="R106" s="124">
        <f>SUM(R107:R116)</f>
        <v>2.32142</v>
      </c>
      <c r="T106" s="125">
        <f>SUM(T107:T116)</f>
        <v>0</v>
      </c>
      <c r="AR106" s="119" t="s">
        <v>79</v>
      </c>
      <c r="AT106" s="126" t="s">
        <v>69</v>
      </c>
      <c r="AU106" s="126" t="s">
        <v>77</v>
      </c>
      <c r="AY106" s="119" t="s">
        <v>182</v>
      </c>
      <c r="BK106" s="127">
        <f>SUM(BK107:BK116)</f>
        <v>0</v>
      </c>
    </row>
    <row r="107" spans="2:65" s="1" customFormat="1" ht="24.2" customHeight="1">
      <c r="B107" s="31"/>
      <c r="C107" s="130" t="s">
        <v>233</v>
      </c>
      <c r="D107" s="130" t="s">
        <v>185</v>
      </c>
      <c r="E107" s="131" t="s">
        <v>1165</v>
      </c>
      <c r="F107" s="132" t="s">
        <v>1166</v>
      </c>
      <c r="G107" s="133" t="s">
        <v>207</v>
      </c>
      <c r="H107" s="134">
        <v>82</v>
      </c>
      <c r="I107" s="135"/>
      <c r="J107" s="136">
        <f>ROUND(I107*H107,2)</f>
        <v>0</v>
      </c>
      <c r="K107" s="132" t="s">
        <v>189</v>
      </c>
      <c r="L107" s="31"/>
      <c r="M107" s="137" t="s">
        <v>19</v>
      </c>
      <c r="N107" s="138" t="s">
        <v>41</v>
      </c>
      <c r="P107" s="139">
        <f>O107*H107</f>
        <v>0</v>
      </c>
      <c r="Q107" s="139">
        <v>0.0003</v>
      </c>
      <c r="R107" s="139">
        <f>Q107*H107</f>
        <v>0.024599999999999997</v>
      </c>
      <c r="S107" s="139">
        <v>0</v>
      </c>
      <c r="T107" s="140">
        <f>S107*H107</f>
        <v>0</v>
      </c>
      <c r="AR107" s="141" t="s">
        <v>336</v>
      </c>
      <c r="AT107" s="141" t="s">
        <v>185</v>
      </c>
      <c r="AU107" s="141" t="s">
        <v>79</v>
      </c>
      <c r="AY107" s="16" t="s">
        <v>182</v>
      </c>
      <c r="BE107" s="142">
        <f>IF(N107="základní",J107,0)</f>
        <v>0</v>
      </c>
      <c r="BF107" s="142">
        <f>IF(N107="snížená",J107,0)</f>
        <v>0</v>
      </c>
      <c r="BG107" s="142">
        <f>IF(N107="zákl. přenesená",J107,0)</f>
        <v>0</v>
      </c>
      <c r="BH107" s="142">
        <f>IF(N107="sníž. přenesená",J107,0)</f>
        <v>0</v>
      </c>
      <c r="BI107" s="142">
        <f>IF(N107="nulová",J107,0)</f>
        <v>0</v>
      </c>
      <c r="BJ107" s="16" t="s">
        <v>77</v>
      </c>
      <c r="BK107" s="142">
        <f>ROUND(I107*H107,2)</f>
        <v>0</v>
      </c>
      <c r="BL107" s="16" t="s">
        <v>336</v>
      </c>
      <c r="BM107" s="141" t="s">
        <v>1167</v>
      </c>
    </row>
    <row r="108" spans="2:47" s="1" customFormat="1" ht="11.25">
      <c r="B108" s="31"/>
      <c r="D108" s="143" t="s">
        <v>192</v>
      </c>
      <c r="F108" s="144" t="s">
        <v>1168</v>
      </c>
      <c r="I108" s="145"/>
      <c r="L108" s="31"/>
      <c r="M108" s="146"/>
      <c r="T108" s="52"/>
      <c r="AT108" s="16" t="s">
        <v>192</v>
      </c>
      <c r="AU108" s="16" t="s">
        <v>79</v>
      </c>
    </row>
    <row r="109" spans="2:51" s="12" customFormat="1" ht="11.25">
      <c r="B109" s="147"/>
      <c r="D109" s="148" t="s">
        <v>194</v>
      </c>
      <c r="E109" s="149" t="s">
        <v>19</v>
      </c>
      <c r="F109" s="150" t="s">
        <v>828</v>
      </c>
      <c r="H109" s="151">
        <v>82</v>
      </c>
      <c r="I109" s="152"/>
      <c r="L109" s="147"/>
      <c r="M109" s="153"/>
      <c r="T109" s="154"/>
      <c r="AT109" s="149" t="s">
        <v>194</v>
      </c>
      <c r="AU109" s="149" t="s">
        <v>79</v>
      </c>
      <c r="AV109" s="12" t="s">
        <v>79</v>
      </c>
      <c r="AW109" s="12" t="s">
        <v>31</v>
      </c>
      <c r="AX109" s="12" t="s">
        <v>77</v>
      </c>
      <c r="AY109" s="149" t="s">
        <v>182</v>
      </c>
    </row>
    <row r="110" spans="2:65" s="1" customFormat="1" ht="49.15" customHeight="1">
      <c r="B110" s="31"/>
      <c r="C110" s="130" t="s">
        <v>183</v>
      </c>
      <c r="D110" s="130" t="s">
        <v>185</v>
      </c>
      <c r="E110" s="131" t="s">
        <v>1169</v>
      </c>
      <c r="F110" s="132" t="s">
        <v>1170</v>
      </c>
      <c r="G110" s="133" t="s">
        <v>207</v>
      </c>
      <c r="H110" s="134">
        <v>82</v>
      </c>
      <c r="I110" s="135"/>
      <c r="J110" s="136">
        <f>ROUND(I110*H110,2)</f>
        <v>0</v>
      </c>
      <c r="K110" s="132" t="s">
        <v>189</v>
      </c>
      <c r="L110" s="31"/>
      <c r="M110" s="137" t="s">
        <v>19</v>
      </c>
      <c r="N110" s="138" t="s">
        <v>41</v>
      </c>
      <c r="P110" s="139">
        <f>O110*H110</f>
        <v>0</v>
      </c>
      <c r="Q110" s="139">
        <v>0.00689</v>
      </c>
      <c r="R110" s="139">
        <f>Q110*H110</f>
        <v>0.56498</v>
      </c>
      <c r="S110" s="139">
        <v>0</v>
      </c>
      <c r="T110" s="140">
        <f>S110*H110</f>
        <v>0</v>
      </c>
      <c r="AR110" s="141" t="s">
        <v>336</v>
      </c>
      <c r="AT110" s="141" t="s">
        <v>185</v>
      </c>
      <c r="AU110" s="141" t="s">
        <v>79</v>
      </c>
      <c r="AY110" s="16" t="s">
        <v>182</v>
      </c>
      <c r="BE110" s="142">
        <f>IF(N110="základní",J110,0)</f>
        <v>0</v>
      </c>
      <c r="BF110" s="142">
        <f>IF(N110="snížená",J110,0)</f>
        <v>0</v>
      </c>
      <c r="BG110" s="142">
        <f>IF(N110="zákl. přenesená",J110,0)</f>
        <v>0</v>
      </c>
      <c r="BH110" s="142">
        <f>IF(N110="sníž. přenesená",J110,0)</f>
        <v>0</v>
      </c>
      <c r="BI110" s="142">
        <f>IF(N110="nulová",J110,0)</f>
        <v>0</v>
      </c>
      <c r="BJ110" s="16" t="s">
        <v>77</v>
      </c>
      <c r="BK110" s="142">
        <f>ROUND(I110*H110,2)</f>
        <v>0</v>
      </c>
      <c r="BL110" s="16" t="s">
        <v>336</v>
      </c>
      <c r="BM110" s="141" t="s">
        <v>1171</v>
      </c>
    </row>
    <row r="111" spans="2:47" s="1" customFormat="1" ht="11.25">
      <c r="B111" s="31"/>
      <c r="D111" s="143" t="s">
        <v>192</v>
      </c>
      <c r="F111" s="144" t="s">
        <v>1172</v>
      </c>
      <c r="I111" s="145"/>
      <c r="L111" s="31"/>
      <c r="M111" s="146"/>
      <c r="T111" s="52"/>
      <c r="AT111" s="16" t="s">
        <v>192</v>
      </c>
      <c r="AU111" s="16" t="s">
        <v>79</v>
      </c>
    </row>
    <row r="112" spans="2:47" s="1" customFormat="1" ht="19.5">
      <c r="B112" s="31"/>
      <c r="D112" s="148" t="s">
        <v>281</v>
      </c>
      <c r="F112" s="175" t="s">
        <v>1173</v>
      </c>
      <c r="I112" s="145"/>
      <c r="L112" s="31"/>
      <c r="M112" s="146"/>
      <c r="T112" s="52"/>
      <c r="AT112" s="16" t="s">
        <v>281</v>
      </c>
      <c r="AU112" s="16" t="s">
        <v>79</v>
      </c>
    </row>
    <row r="113" spans="2:65" s="1" customFormat="1" ht="37.9" customHeight="1">
      <c r="B113" s="31"/>
      <c r="C113" s="165" t="s">
        <v>306</v>
      </c>
      <c r="D113" s="165" t="s">
        <v>277</v>
      </c>
      <c r="E113" s="166" t="s">
        <v>1174</v>
      </c>
      <c r="F113" s="167" t="s">
        <v>1175</v>
      </c>
      <c r="G113" s="168" t="s">
        <v>207</v>
      </c>
      <c r="H113" s="169">
        <v>90.2</v>
      </c>
      <c r="I113" s="170"/>
      <c r="J113" s="171">
        <f>ROUND(I113*H113,2)</f>
        <v>0</v>
      </c>
      <c r="K113" s="167" t="s">
        <v>189</v>
      </c>
      <c r="L113" s="172"/>
      <c r="M113" s="173" t="s">
        <v>19</v>
      </c>
      <c r="N113" s="174" t="s">
        <v>41</v>
      </c>
      <c r="P113" s="139">
        <f>O113*H113</f>
        <v>0</v>
      </c>
      <c r="Q113" s="139">
        <v>0.0192</v>
      </c>
      <c r="R113" s="139">
        <f>Q113*H113</f>
        <v>1.7318399999999998</v>
      </c>
      <c r="S113" s="139">
        <v>0</v>
      </c>
      <c r="T113" s="140">
        <f>S113*H113</f>
        <v>0</v>
      </c>
      <c r="AR113" s="141" t="s">
        <v>353</v>
      </c>
      <c r="AT113" s="141" t="s">
        <v>277</v>
      </c>
      <c r="AU113" s="141" t="s">
        <v>79</v>
      </c>
      <c r="AY113" s="16" t="s">
        <v>182</v>
      </c>
      <c r="BE113" s="142">
        <f>IF(N113="základní",J113,0)</f>
        <v>0</v>
      </c>
      <c r="BF113" s="142">
        <f>IF(N113="snížená",J113,0)</f>
        <v>0</v>
      </c>
      <c r="BG113" s="142">
        <f>IF(N113="zákl. přenesená",J113,0)</f>
        <v>0</v>
      </c>
      <c r="BH113" s="142">
        <f>IF(N113="sníž. přenesená",J113,0)</f>
        <v>0</v>
      </c>
      <c r="BI113" s="142">
        <f>IF(N113="nulová",J113,0)</f>
        <v>0</v>
      </c>
      <c r="BJ113" s="16" t="s">
        <v>77</v>
      </c>
      <c r="BK113" s="142">
        <f>ROUND(I113*H113,2)</f>
        <v>0</v>
      </c>
      <c r="BL113" s="16" t="s">
        <v>336</v>
      </c>
      <c r="BM113" s="141" t="s">
        <v>1176</v>
      </c>
    </row>
    <row r="114" spans="2:51" s="12" customFormat="1" ht="11.25">
      <c r="B114" s="147"/>
      <c r="D114" s="148" t="s">
        <v>194</v>
      </c>
      <c r="F114" s="150" t="s">
        <v>1177</v>
      </c>
      <c r="H114" s="151">
        <v>90.2</v>
      </c>
      <c r="I114" s="152"/>
      <c r="L114" s="147"/>
      <c r="M114" s="153"/>
      <c r="T114" s="154"/>
      <c r="AT114" s="149" t="s">
        <v>194</v>
      </c>
      <c r="AU114" s="149" t="s">
        <v>79</v>
      </c>
      <c r="AV114" s="12" t="s">
        <v>79</v>
      </c>
      <c r="AW114" s="12" t="s">
        <v>4</v>
      </c>
      <c r="AX114" s="12" t="s">
        <v>77</v>
      </c>
      <c r="AY114" s="149" t="s">
        <v>182</v>
      </c>
    </row>
    <row r="115" spans="2:65" s="1" customFormat="1" ht="44.25" customHeight="1">
      <c r="B115" s="31"/>
      <c r="C115" s="130" t="s">
        <v>311</v>
      </c>
      <c r="D115" s="130" t="s">
        <v>185</v>
      </c>
      <c r="E115" s="131" t="s">
        <v>1178</v>
      </c>
      <c r="F115" s="132" t="s">
        <v>1179</v>
      </c>
      <c r="G115" s="133" t="s">
        <v>202</v>
      </c>
      <c r="H115" s="134">
        <v>2.321</v>
      </c>
      <c r="I115" s="135"/>
      <c r="J115" s="136">
        <f>ROUND(I115*H115,2)</f>
        <v>0</v>
      </c>
      <c r="K115" s="132" t="s">
        <v>189</v>
      </c>
      <c r="L115" s="31"/>
      <c r="M115" s="137" t="s">
        <v>19</v>
      </c>
      <c r="N115" s="138" t="s">
        <v>41</v>
      </c>
      <c r="P115" s="139">
        <f>O115*H115</f>
        <v>0</v>
      </c>
      <c r="Q115" s="139">
        <v>0</v>
      </c>
      <c r="R115" s="139">
        <f>Q115*H115</f>
        <v>0</v>
      </c>
      <c r="S115" s="139">
        <v>0</v>
      </c>
      <c r="T115" s="140">
        <f>S115*H115</f>
        <v>0</v>
      </c>
      <c r="AR115" s="141" t="s">
        <v>336</v>
      </c>
      <c r="AT115" s="141" t="s">
        <v>185</v>
      </c>
      <c r="AU115" s="141" t="s">
        <v>79</v>
      </c>
      <c r="AY115" s="16" t="s">
        <v>182</v>
      </c>
      <c r="BE115" s="142">
        <f>IF(N115="základní",J115,0)</f>
        <v>0</v>
      </c>
      <c r="BF115" s="142">
        <f>IF(N115="snížená",J115,0)</f>
        <v>0</v>
      </c>
      <c r="BG115" s="142">
        <f>IF(N115="zákl. přenesená",J115,0)</f>
        <v>0</v>
      </c>
      <c r="BH115" s="142">
        <f>IF(N115="sníž. přenesená",J115,0)</f>
        <v>0</v>
      </c>
      <c r="BI115" s="142">
        <f>IF(N115="nulová",J115,0)</f>
        <v>0</v>
      </c>
      <c r="BJ115" s="16" t="s">
        <v>77</v>
      </c>
      <c r="BK115" s="142">
        <f>ROUND(I115*H115,2)</f>
        <v>0</v>
      </c>
      <c r="BL115" s="16" t="s">
        <v>336</v>
      </c>
      <c r="BM115" s="141" t="s">
        <v>1180</v>
      </c>
    </row>
    <row r="116" spans="2:47" s="1" customFormat="1" ht="11.25">
      <c r="B116" s="31"/>
      <c r="D116" s="143" t="s">
        <v>192</v>
      </c>
      <c r="F116" s="144" t="s">
        <v>1181</v>
      </c>
      <c r="I116" s="145"/>
      <c r="L116" s="31"/>
      <c r="M116" s="162"/>
      <c r="N116" s="163"/>
      <c r="O116" s="163"/>
      <c r="P116" s="163"/>
      <c r="Q116" s="163"/>
      <c r="R116" s="163"/>
      <c r="S116" s="163"/>
      <c r="T116" s="164"/>
      <c r="AT116" s="16" t="s">
        <v>192</v>
      </c>
      <c r="AU116" s="16" t="s">
        <v>79</v>
      </c>
    </row>
    <row r="117" spans="2:12" s="1" customFormat="1" ht="6.95" customHeight="1"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31"/>
    </row>
  </sheetData>
  <sheetProtection algorithmName="SHA-512" hashValue="2rfoGDWthoUhCbbHqM5wHyZgJDBcopNqYC0usIxmAeq5a9dQ+kqAwZ5ql8z0B35MbdYftO+xuo92K6MTif0nNg==" saltValue="v4X/2fPEWaZ946KJQiH/6IIs/nQtdikguz50pz4rWHm2o/OdlQuIasodU9kGRR54o37Z8zQlFFbGsEVnnOuyTA==" spinCount="100000" sheet="1" objects="1" scenarios="1" formatColumns="0" formatRows="0" autoFilter="0"/>
  <autoFilter ref="C83:K116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2_01/632441220"/>
    <hyperlink ref="F90" r:id="rId2" display="https://podminky.urs.cz/item/CS_URS_2022_01/632441292"/>
    <hyperlink ref="F99" r:id="rId3" display="https://podminky.urs.cz/item/CS_URS_2022_01/713121111"/>
    <hyperlink ref="F105" r:id="rId4" display="https://podminky.urs.cz/item/CS_URS_2022_01/998713101"/>
    <hyperlink ref="F108" r:id="rId5" display="https://podminky.urs.cz/item/CS_URS_2022_01/771121011"/>
    <hyperlink ref="F111" r:id="rId6" display="https://podminky.urs.cz/item/CS_URS_2022_01/771574263"/>
    <hyperlink ref="F116" r:id="rId7" display="https://podminky.urs.cz/item/CS_URS_2022_01/998771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9"/>
  <headerFooter>
    <oddFooter>&amp;CStrana &amp;P z &amp;N</oddFooter>
  </headerFooter>
  <drawing r:id="rId8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18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6" t="s">
        <v>105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79</v>
      </c>
    </row>
    <row r="4" spans="2:46" ht="24.95" customHeight="1">
      <c r="B4" s="19"/>
      <c r="D4" s="20" t="s">
        <v>151</v>
      </c>
      <c r="L4" s="19"/>
      <c r="M4" s="89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316" t="str">
        <f>'Rekapitulace stavby'!K6</f>
        <v>Rekonstrukce školní jídelny v budově č.p. 190</v>
      </c>
      <c r="F7" s="317"/>
      <c r="G7" s="317"/>
      <c r="H7" s="317"/>
      <c r="L7" s="19"/>
    </row>
    <row r="8" spans="2:12" ht="12" customHeight="1">
      <c r="B8" s="19"/>
      <c r="D8" s="26" t="s">
        <v>152</v>
      </c>
      <c r="L8" s="19"/>
    </row>
    <row r="9" spans="2:12" s="1" customFormat="1" ht="16.5" customHeight="1">
      <c r="B9" s="31"/>
      <c r="E9" s="316" t="s">
        <v>1182</v>
      </c>
      <c r="F9" s="318"/>
      <c r="G9" s="318"/>
      <c r="H9" s="318"/>
      <c r="L9" s="31"/>
    </row>
    <row r="10" spans="2:12" s="1" customFormat="1" ht="12" customHeight="1">
      <c r="B10" s="31"/>
      <c r="D10" s="26" t="s">
        <v>154</v>
      </c>
      <c r="L10" s="31"/>
    </row>
    <row r="11" spans="2:12" s="1" customFormat="1" ht="16.5" customHeight="1">
      <c r="B11" s="31"/>
      <c r="E11" s="282" t="s">
        <v>1183</v>
      </c>
      <c r="F11" s="318"/>
      <c r="G11" s="318"/>
      <c r="H11" s="318"/>
      <c r="L11" s="31"/>
    </row>
    <row r="12" spans="2:12" s="1" customFormat="1" ht="11.25">
      <c r="B12" s="31"/>
      <c r="L12" s="31"/>
    </row>
    <row r="13" spans="2:12" s="1" customFormat="1" ht="12" customHeight="1">
      <c r="B13" s="31"/>
      <c r="D13" s="26" t="s">
        <v>18</v>
      </c>
      <c r="F13" s="24" t="s">
        <v>19</v>
      </c>
      <c r="I13" s="26" t="s">
        <v>20</v>
      </c>
      <c r="J13" s="24" t="s">
        <v>19</v>
      </c>
      <c r="L13" s="31"/>
    </row>
    <row r="14" spans="2:12" s="1" customFormat="1" ht="12" customHeight="1">
      <c r="B14" s="31"/>
      <c r="D14" s="26" t="s">
        <v>21</v>
      </c>
      <c r="F14" s="24" t="s">
        <v>22</v>
      </c>
      <c r="I14" s="26" t="s">
        <v>23</v>
      </c>
      <c r="J14" s="48" t="str">
        <f>'Rekapitulace stavby'!AN8</f>
        <v>28. 3. 2022</v>
      </c>
      <c r="L14" s="31"/>
    </row>
    <row r="15" spans="2:12" s="1" customFormat="1" ht="10.9" customHeight="1">
      <c r="B15" s="31"/>
      <c r="L15" s="31"/>
    </row>
    <row r="16" spans="2:12" s="1" customFormat="1" ht="12" customHeight="1">
      <c r="B16" s="31"/>
      <c r="D16" s="26" t="s">
        <v>25</v>
      </c>
      <c r="I16" s="26" t="s">
        <v>26</v>
      </c>
      <c r="J16" s="24" t="s">
        <v>19</v>
      </c>
      <c r="L16" s="31"/>
    </row>
    <row r="17" spans="2:12" s="1" customFormat="1" ht="18" customHeight="1">
      <c r="B17" s="31"/>
      <c r="E17" s="24" t="s">
        <v>440</v>
      </c>
      <c r="I17" s="26" t="s">
        <v>27</v>
      </c>
      <c r="J17" s="24" t="s">
        <v>19</v>
      </c>
      <c r="L17" s="31"/>
    </row>
    <row r="18" spans="2:12" s="1" customFormat="1" ht="6.95" customHeight="1">
      <c r="B18" s="31"/>
      <c r="L18" s="31"/>
    </row>
    <row r="19" spans="2:12" s="1" customFormat="1" ht="12" customHeight="1">
      <c r="B19" s="31"/>
      <c r="D19" s="26" t="s">
        <v>28</v>
      </c>
      <c r="I19" s="26" t="s">
        <v>26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319" t="str">
        <f>'Rekapitulace stavby'!E14</f>
        <v>Vyplň údaj</v>
      </c>
      <c r="F20" s="300"/>
      <c r="G20" s="300"/>
      <c r="H20" s="300"/>
      <c r="I20" s="26" t="s">
        <v>27</v>
      </c>
      <c r="J20" s="27" t="str">
        <f>'Rekapitulace stavby'!AN14</f>
        <v>Vyplň údaj</v>
      </c>
      <c r="L20" s="31"/>
    </row>
    <row r="21" spans="2:12" s="1" customFormat="1" ht="6.95" customHeight="1">
      <c r="B21" s="31"/>
      <c r="L21" s="31"/>
    </row>
    <row r="22" spans="2:12" s="1" customFormat="1" ht="12" customHeight="1">
      <c r="B22" s="31"/>
      <c r="D22" s="26" t="s">
        <v>30</v>
      </c>
      <c r="I22" s="26" t="s">
        <v>26</v>
      </c>
      <c r="J22" s="24" t="s">
        <v>157</v>
      </c>
      <c r="L22" s="31"/>
    </row>
    <row r="23" spans="2:12" s="1" customFormat="1" ht="18" customHeight="1">
      <c r="B23" s="31"/>
      <c r="E23" s="24" t="s">
        <v>33</v>
      </c>
      <c r="I23" s="26" t="s">
        <v>27</v>
      </c>
      <c r="J23" s="24" t="s">
        <v>158</v>
      </c>
      <c r="L23" s="31"/>
    </row>
    <row r="24" spans="2:12" s="1" customFormat="1" ht="6.95" customHeight="1">
      <c r="B24" s="31"/>
      <c r="L24" s="31"/>
    </row>
    <row r="25" spans="2:12" s="1" customFormat="1" ht="12" customHeight="1">
      <c r="B25" s="31"/>
      <c r="D25" s="26" t="s">
        <v>32</v>
      </c>
      <c r="I25" s="26" t="s">
        <v>26</v>
      </c>
      <c r="J25" s="24" t="s">
        <v>19</v>
      </c>
      <c r="L25" s="31"/>
    </row>
    <row r="26" spans="2:12" s="1" customFormat="1" ht="18" customHeight="1">
      <c r="B26" s="31"/>
      <c r="E26" s="24" t="s">
        <v>159</v>
      </c>
      <c r="I26" s="26" t="s">
        <v>27</v>
      </c>
      <c r="J26" s="24" t="s">
        <v>19</v>
      </c>
      <c r="L26" s="31"/>
    </row>
    <row r="27" spans="2:12" s="1" customFormat="1" ht="6.95" customHeight="1">
      <c r="B27" s="31"/>
      <c r="L27" s="31"/>
    </row>
    <row r="28" spans="2:12" s="1" customFormat="1" ht="12" customHeight="1">
      <c r="B28" s="31"/>
      <c r="D28" s="26" t="s">
        <v>34</v>
      </c>
      <c r="L28" s="31"/>
    </row>
    <row r="29" spans="2:12" s="7" customFormat="1" ht="16.5" customHeight="1">
      <c r="B29" s="90"/>
      <c r="E29" s="305" t="s">
        <v>19</v>
      </c>
      <c r="F29" s="305"/>
      <c r="G29" s="305"/>
      <c r="H29" s="305"/>
      <c r="L29" s="90"/>
    </row>
    <row r="30" spans="2:12" s="1" customFormat="1" ht="6.95" customHeight="1">
      <c r="B30" s="31"/>
      <c r="L30" s="31"/>
    </row>
    <row r="31" spans="2:12" s="1" customFormat="1" ht="6.95" customHeight="1">
      <c r="B31" s="31"/>
      <c r="D31" s="49"/>
      <c r="E31" s="49"/>
      <c r="F31" s="49"/>
      <c r="G31" s="49"/>
      <c r="H31" s="49"/>
      <c r="I31" s="49"/>
      <c r="J31" s="49"/>
      <c r="K31" s="49"/>
      <c r="L31" s="31"/>
    </row>
    <row r="32" spans="2:12" s="1" customFormat="1" ht="25.35" customHeight="1">
      <c r="B32" s="31"/>
      <c r="D32" s="91" t="s">
        <v>36</v>
      </c>
      <c r="J32" s="62">
        <f>ROUND(J94,2)</f>
        <v>0</v>
      </c>
      <c r="L32" s="31"/>
    </row>
    <row r="33" spans="2:12" s="1" customFormat="1" ht="6.95" customHeight="1">
      <c r="B33" s="31"/>
      <c r="D33" s="49"/>
      <c r="E33" s="49"/>
      <c r="F33" s="49"/>
      <c r="G33" s="49"/>
      <c r="H33" s="49"/>
      <c r="I33" s="49"/>
      <c r="J33" s="49"/>
      <c r="K33" s="49"/>
      <c r="L33" s="31"/>
    </row>
    <row r="34" spans="2:12" s="1" customFormat="1" ht="14.45" customHeight="1">
      <c r="B34" s="31"/>
      <c r="F34" s="34" t="s">
        <v>38</v>
      </c>
      <c r="I34" s="34" t="s">
        <v>37</v>
      </c>
      <c r="J34" s="34" t="s">
        <v>39</v>
      </c>
      <c r="L34" s="31"/>
    </row>
    <row r="35" spans="2:12" s="1" customFormat="1" ht="14.45" customHeight="1">
      <c r="B35" s="31"/>
      <c r="D35" s="51" t="s">
        <v>40</v>
      </c>
      <c r="E35" s="26" t="s">
        <v>41</v>
      </c>
      <c r="F35" s="82">
        <f>ROUND((SUM(BE94:BE188)),2)</f>
        <v>0</v>
      </c>
      <c r="I35" s="92">
        <v>0.21</v>
      </c>
      <c r="J35" s="82">
        <f>ROUND(((SUM(BE94:BE188))*I35),2)</f>
        <v>0</v>
      </c>
      <c r="L35" s="31"/>
    </row>
    <row r="36" spans="2:12" s="1" customFormat="1" ht="14.45" customHeight="1">
      <c r="B36" s="31"/>
      <c r="E36" s="26" t="s">
        <v>42</v>
      </c>
      <c r="F36" s="82">
        <f>ROUND((SUM(BF94:BF188)),2)</f>
        <v>0</v>
      </c>
      <c r="I36" s="92">
        <v>0.15</v>
      </c>
      <c r="J36" s="82">
        <f>ROUND(((SUM(BF94:BF188))*I36),2)</f>
        <v>0</v>
      </c>
      <c r="L36" s="31"/>
    </row>
    <row r="37" spans="2:12" s="1" customFormat="1" ht="14.45" customHeight="1" hidden="1">
      <c r="B37" s="31"/>
      <c r="E37" s="26" t="s">
        <v>43</v>
      </c>
      <c r="F37" s="82">
        <f>ROUND((SUM(BG94:BG188)),2)</f>
        <v>0</v>
      </c>
      <c r="I37" s="92">
        <v>0.21</v>
      </c>
      <c r="J37" s="82">
        <f>0</f>
        <v>0</v>
      </c>
      <c r="L37" s="31"/>
    </row>
    <row r="38" spans="2:12" s="1" customFormat="1" ht="14.45" customHeight="1" hidden="1">
      <c r="B38" s="31"/>
      <c r="E38" s="26" t="s">
        <v>44</v>
      </c>
      <c r="F38" s="82">
        <f>ROUND((SUM(BH94:BH188)),2)</f>
        <v>0</v>
      </c>
      <c r="I38" s="92">
        <v>0.15</v>
      </c>
      <c r="J38" s="82">
        <f>0</f>
        <v>0</v>
      </c>
      <c r="L38" s="31"/>
    </row>
    <row r="39" spans="2:12" s="1" customFormat="1" ht="14.45" customHeight="1" hidden="1">
      <c r="B39" s="31"/>
      <c r="E39" s="26" t="s">
        <v>45</v>
      </c>
      <c r="F39" s="82">
        <f>ROUND((SUM(BI94:BI188)),2)</f>
        <v>0</v>
      </c>
      <c r="I39" s="92">
        <v>0</v>
      </c>
      <c r="J39" s="82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93"/>
      <c r="D41" s="94" t="s">
        <v>46</v>
      </c>
      <c r="E41" s="53"/>
      <c r="F41" s="53"/>
      <c r="G41" s="95" t="s">
        <v>47</v>
      </c>
      <c r="H41" s="96" t="s">
        <v>48</v>
      </c>
      <c r="I41" s="53"/>
      <c r="J41" s="97">
        <f>SUM(J32:J39)</f>
        <v>0</v>
      </c>
      <c r="K41" s="98"/>
      <c r="L41" s="31"/>
    </row>
    <row r="42" spans="2:12" s="1" customFormat="1" ht="14.45" customHeigh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31"/>
    </row>
    <row r="46" spans="2:12" s="1" customFormat="1" ht="6.95" customHeight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31"/>
    </row>
    <row r="47" spans="2:12" s="1" customFormat="1" ht="24.95" customHeight="1">
      <c r="B47" s="31"/>
      <c r="C47" s="20" t="s">
        <v>160</v>
      </c>
      <c r="L47" s="31"/>
    </row>
    <row r="48" spans="2:12" s="1" customFormat="1" ht="6.95" customHeight="1">
      <c r="B48" s="31"/>
      <c r="L48" s="31"/>
    </row>
    <row r="49" spans="2:12" s="1" customFormat="1" ht="12" customHeight="1">
      <c r="B49" s="31"/>
      <c r="C49" s="26" t="s">
        <v>16</v>
      </c>
      <c r="L49" s="31"/>
    </row>
    <row r="50" spans="2:12" s="1" customFormat="1" ht="16.5" customHeight="1">
      <c r="B50" s="31"/>
      <c r="E50" s="316" t="str">
        <f>E7</f>
        <v>Rekonstrukce školní jídelny v budově č.p. 190</v>
      </c>
      <c r="F50" s="317"/>
      <c r="G50" s="317"/>
      <c r="H50" s="317"/>
      <c r="L50" s="31"/>
    </row>
    <row r="51" spans="2:12" ht="12" customHeight="1">
      <c r="B51" s="19"/>
      <c r="C51" s="26" t="s">
        <v>152</v>
      </c>
      <c r="L51" s="19"/>
    </row>
    <row r="52" spans="2:12" s="1" customFormat="1" ht="16.5" customHeight="1">
      <c r="B52" s="31"/>
      <c r="E52" s="316" t="s">
        <v>1182</v>
      </c>
      <c r="F52" s="318"/>
      <c r="G52" s="318"/>
      <c r="H52" s="318"/>
      <c r="L52" s="31"/>
    </row>
    <row r="53" spans="2:12" s="1" customFormat="1" ht="12" customHeight="1">
      <c r="B53" s="31"/>
      <c r="C53" s="26" t="s">
        <v>154</v>
      </c>
      <c r="L53" s="31"/>
    </row>
    <row r="54" spans="2:12" s="1" customFormat="1" ht="16.5" customHeight="1">
      <c r="B54" s="31"/>
      <c r="E54" s="282" t="str">
        <f>E11</f>
        <v>A.1 - Bourání</v>
      </c>
      <c r="F54" s="318"/>
      <c r="G54" s="318"/>
      <c r="H54" s="318"/>
      <c r="L54" s="31"/>
    </row>
    <row r="55" spans="2:12" s="1" customFormat="1" ht="6.95" customHeight="1">
      <c r="B55" s="31"/>
      <c r="L55" s="31"/>
    </row>
    <row r="56" spans="2:12" s="1" customFormat="1" ht="12" customHeight="1">
      <c r="B56" s="31"/>
      <c r="C56" s="26" t="s">
        <v>21</v>
      </c>
      <c r="F56" s="24" t="str">
        <f>F14</f>
        <v xml:space="preserve"> </v>
      </c>
      <c r="I56" s="26" t="s">
        <v>23</v>
      </c>
      <c r="J56" s="48" t="str">
        <f>IF(J14="","",J14)</f>
        <v>28. 3. 2022</v>
      </c>
      <c r="L56" s="31"/>
    </row>
    <row r="57" spans="2:12" s="1" customFormat="1" ht="6.95" customHeight="1">
      <c r="B57" s="31"/>
      <c r="L57" s="31"/>
    </row>
    <row r="58" spans="2:12" s="1" customFormat="1" ht="25.7" customHeight="1">
      <c r="B58" s="31"/>
      <c r="C58" s="26" t="s">
        <v>25</v>
      </c>
      <c r="F58" s="24" t="str">
        <f>E17</f>
        <v>Město Jablunkov</v>
      </c>
      <c r="I58" s="26" t="s">
        <v>30</v>
      </c>
      <c r="J58" s="29" t="str">
        <f>E23</f>
        <v>Třinecká projekce, a. s.</v>
      </c>
      <c r="L58" s="31"/>
    </row>
    <row r="59" spans="2:12" s="1" customFormat="1" ht="15.2" customHeight="1">
      <c r="B59" s="31"/>
      <c r="C59" s="26" t="s">
        <v>28</v>
      </c>
      <c r="F59" s="24" t="str">
        <f>IF(E20="","",E20)</f>
        <v>Vyplň údaj</v>
      </c>
      <c r="I59" s="26" t="s">
        <v>32</v>
      </c>
      <c r="J59" s="29" t="str">
        <f>E26</f>
        <v>Radek Kultán</v>
      </c>
      <c r="L59" s="31"/>
    </row>
    <row r="60" spans="2:12" s="1" customFormat="1" ht="10.35" customHeight="1">
      <c r="B60" s="31"/>
      <c r="L60" s="31"/>
    </row>
    <row r="61" spans="2:12" s="1" customFormat="1" ht="29.25" customHeight="1">
      <c r="B61" s="31"/>
      <c r="C61" s="99" t="s">
        <v>161</v>
      </c>
      <c r="D61" s="93"/>
      <c r="E61" s="93"/>
      <c r="F61" s="93"/>
      <c r="G61" s="93"/>
      <c r="H61" s="93"/>
      <c r="I61" s="93"/>
      <c r="J61" s="100" t="s">
        <v>162</v>
      </c>
      <c r="K61" s="93"/>
      <c r="L61" s="31"/>
    </row>
    <row r="62" spans="2:12" s="1" customFormat="1" ht="10.35" customHeight="1">
      <c r="B62" s="31"/>
      <c r="L62" s="31"/>
    </row>
    <row r="63" spans="2:47" s="1" customFormat="1" ht="22.9" customHeight="1">
      <c r="B63" s="31"/>
      <c r="C63" s="101" t="s">
        <v>68</v>
      </c>
      <c r="J63" s="62">
        <f>J94</f>
        <v>0</v>
      </c>
      <c r="L63" s="31"/>
      <c r="AU63" s="16" t="s">
        <v>163</v>
      </c>
    </row>
    <row r="64" spans="2:12" s="8" customFormat="1" ht="24.95" customHeight="1">
      <c r="B64" s="102"/>
      <c r="D64" s="103" t="s">
        <v>164</v>
      </c>
      <c r="E64" s="104"/>
      <c r="F64" s="104"/>
      <c r="G64" s="104"/>
      <c r="H64" s="104"/>
      <c r="I64" s="104"/>
      <c r="J64" s="105">
        <f>J95</f>
        <v>0</v>
      </c>
      <c r="L64" s="102"/>
    </row>
    <row r="65" spans="2:12" s="9" customFormat="1" ht="19.9" customHeight="1">
      <c r="B65" s="106"/>
      <c r="D65" s="107" t="s">
        <v>241</v>
      </c>
      <c r="E65" s="108"/>
      <c r="F65" s="108"/>
      <c r="G65" s="108"/>
      <c r="H65" s="108"/>
      <c r="I65" s="108"/>
      <c r="J65" s="109">
        <f>J96</f>
        <v>0</v>
      </c>
      <c r="L65" s="106"/>
    </row>
    <row r="66" spans="2:12" s="9" customFormat="1" ht="19.9" customHeight="1">
      <c r="B66" s="106"/>
      <c r="D66" s="107" t="s">
        <v>166</v>
      </c>
      <c r="E66" s="108"/>
      <c r="F66" s="108"/>
      <c r="G66" s="108"/>
      <c r="H66" s="108"/>
      <c r="I66" s="108"/>
      <c r="J66" s="109">
        <f>J128</f>
        <v>0</v>
      </c>
      <c r="L66" s="106"/>
    </row>
    <row r="67" spans="2:12" s="8" customFormat="1" ht="24.95" customHeight="1">
      <c r="B67" s="102"/>
      <c r="D67" s="103" t="s">
        <v>243</v>
      </c>
      <c r="E67" s="104"/>
      <c r="F67" s="104"/>
      <c r="G67" s="104"/>
      <c r="H67" s="104"/>
      <c r="I67" s="104"/>
      <c r="J67" s="105">
        <f>J152</f>
        <v>0</v>
      </c>
      <c r="L67" s="102"/>
    </row>
    <row r="68" spans="2:12" s="9" customFormat="1" ht="19.9" customHeight="1">
      <c r="B68" s="106"/>
      <c r="D68" s="107" t="s">
        <v>1184</v>
      </c>
      <c r="E68" s="108"/>
      <c r="F68" s="108"/>
      <c r="G68" s="108"/>
      <c r="H68" s="108"/>
      <c r="I68" s="108"/>
      <c r="J68" s="109">
        <f>J153</f>
        <v>0</v>
      </c>
      <c r="L68" s="106"/>
    </row>
    <row r="69" spans="2:12" s="9" customFormat="1" ht="19.9" customHeight="1">
      <c r="B69" s="106"/>
      <c r="D69" s="107" t="s">
        <v>1004</v>
      </c>
      <c r="E69" s="108"/>
      <c r="F69" s="108"/>
      <c r="G69" s="108"/>
      <c r="H69" s="108"/>
      <c r="I69" s="108"/>
      <c r="J69" s="109">
        <f>J170</f>
        <v>0</v>
      </c>
      <c r="L69" s="106"/>
    </row>
    <row r="70" spans="2:12" s="9" customFormat="1" ht="19.9" customHeight="1">
      <c r="B70" s="106"/>
      <c r="D70" s="107" t="s">
        <v>1185</v>
      </c>
      <c r="E70" s="108"/>
      <c r="F70" s="108"/>
      <c r="G70" s="108"/>
      <c r="H70" s="108"/>
      <c r="I70" s="108"/>
      <c r="J70" s="109">
        <f>J177</f>
        <v>0</v>
      </c>
      <c r="L70" s="106"/>
    </row>
    <row r="71" spans="2:12" s="9" customFormat="1" ht="19.9" customHeight="1">
      <c r="B71" s="106"/>
      <c r="D71" s="107" t="s">
        <v>244</v>
      </c>
      <c r="E71" s="108"/>
      <c r="F71" s="108"/>
      <c r="G71" s="108"/>
      <c r="H71" s="108"/>
      <c r="I71" s="108"/>
      <c r="J71" s="109">
        <f>J180</f>
        <v>0</v>
      </c>
      <c r="L71" s="106"/>
    </row>
    <row r="72" spans="2:12" s="9" customFormat="1" ht="19.9" customHeight="1">
      <c r="B72" s="106"/>
      <c r="D72" s="107" t="s">
        <v>246</v>
      </c>
      <c r="E72" s="108"/>
      <c r="F72" s="108"/>
      <c r="G72" s="108"/>
      <c r="H72" s="108"/>
      <c r="I72" s="108"/>
      <c r="J72" s="109">
        <f>J184</f>
        <v>0</v>
      </c>
      <c r="L72" s="106"/>
    </row>
    <row r="73" spans="2:12" s="1" customFormat="1" ht="21.75" customHeight="1">
      <c r="B73" s="31"/>
      <c r="L73" s="31"/>
    </row>
    <row r="74" spans="2:12" s="1" customFormat="1" ht="6.95" customHeight="1"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31"/>
    </row>
    <row r="78" spans="2:12" s="1" customFormat="1" ht="6.95" customHeight="1"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31"/>
    </row>
    <row r="79" spans="2:12" s="1" customFormat="1" ht="24.95" customHeight="1">
      <c r="B79" s="31"/>
      <c r="C79" s="20" t="s">
        <v>167</v>
      </c>
      <c r="L79" s="31"/>
    </row>
    <row r="80" spans="2:12" s="1" customFormat="1" ht="6.95" customHeight="1">
      <c r="B80" s="31"/>
      <c r="L80" s="31"/>
    </row>
    <row r="81" spans="2:12" s="1" customFormat="1" ht="12" customHeight="1">
      <c r="B81" s="31"/>
      <c r="C81" s="26" t="s">
        <v>16</v>
      </c>
      <c r="L81" s="31"/>
    </row>
    <row r="82" spans="2:12" s="1" customFormat="1" ht="16.5" customHeight="1">
      <c r="B82" s="31"/>
      <c r="E82" s="316" t="str">
        <f>E7</f>
        <v>Rekonstrukce školní jídelny v budově č.p. 190</v>
      </c>
      <c r="F82" s="317"/>
      <c r="G82" s="317"/>
      <c r="H82" s="317"/>
      <c r="L82" s="31"/>
    </row>
    <row r="83" spans="2:12" ht="12" customHeight="1">
      <c r="B83" s="19"/>
      <c r="C83" s="26" t="s">
        <v>152</v>
      </c>
      <c r="L83" s="19"/>
    </row>
    <row r="84" spans="2:12" s="1" customFormat="1" ht="16.5" customHeight="1">
      <c r="B84" s="31"/>
      <c r="E84" s="316" t="s">
        <v>1182</v>
      </c>
      <c r="F84" s="318"/>
      <c r="G84" s="318"/>
      <c r="H84" s="318"/>
      <c r="L84" s="31"/>
    </row>
    <row r="85" spans="2:12" s="1" customFormat="1" ht="12" customHeight="1">
      <c r="B85" s="31"/>
      <c r="C85" s="26" t="s">
        <v>154</v>
      </c>
      <c r="L85" s="31"/>
    </row>
    <row r="86" spans="2:12" s="1" customFormat="1" ht="16.5" customHeight="1">
      <c r="B86" s="31"/>
      <c r="E86" s="282" t="str">
        <f>E11</f>
        <v>A.1 - Bourání</v>
      </c>
      <c r="F86" s="318"/>
      <c r="G86" s="318"/>
      <c r="H86" s="318"/>
      <c r="L86" s="31"/>
    </row>
    <row r="87" spans="2:12" s="1" customFormat="1" ht="6.95" customHeight="1">
      <c r="B87" s="31"/>
      <c r="L87" s="31"/>
    </row>
    <row r="88" spans="2:12" s="1" customFormat="1" ht="12" customHeight="1">
      <c r="B88" s="31"/>
      <c r="C88" s="26" t="s">
        <v>21</v>
      </c>
      <c r="F88" s="24" t="str">
        <f>F14</f>
        <v xml:space="preserve"> </v>
      </c>
      <c r="I88" s="26" t="s">
        <v>23</v>
      </c>
      <c r="J88" s="48" t="str">
        <f>IF(J14="","",J14)</f>
        <v>28. 3. 2022</v>
      </c>
      <c r="L88" s="31"/>
    </row>
    <row r="89" spans="2:12" s="1" customFormat="1" ht="6.95" customHeight="1">
      <c r="B89" s="31"/>
      <c r="L89" s="31"/>
    </row>
    <row r="90" spans="2:12" s="1" customFormat="1" ht="25.7" customHeight="1">
      <c r="B90" s="31"/>
      <c r="C90" s="26" t="s">
        <v>25</v>
      </c>
      <c r="F90" s="24" t="str">
        <f>E17</f>
        <v>Město Jablunkov</v>
      </c>
      <c r="I90" s="26" t="s">
        <v>30</v>
      </c>
      <c r="J90" s="29" t="str">
        <f>E23</f>
        <v>Třinecká projekce, a. s.</v>
      </c>
      <c r="L90" s="31"/>
    </row>
    <row r="91" spans="2:12" s="1" customFormat="1" ht="15.2" customHeight="1">
      <c r="B91" s="31"/>
      <c r="C91" s="26" t="s">
        <v>28</v>
      </c>
      <c r="F91" s="24" t="str">
        <f>IF(E20="","",E20)</f>
        <v>Vyplň údaj</v>
      </c>
      <c r="I91" s="26" t="s">
        <v>32</v>
      </c>
      <c r="J91" s="29" t="str">
        <f>E26</f>
        <v>Radek Kultán</v>
      </c>
      <c r="L91" s="31"/>
    </row>
    <row r="92" spans="2:12" s="1" customFormat="1" ht="10.35" customHeight="1">
      <c r="B92" s="31"/>
      <c r="L92" s="31"/>
    </row>
    <row r="93" spans="2:20" s="10" customFormat="1" ht="29.25" customHeight="1">
      <c r="B93" s="110"/>
      <c r="C93" s="111" t="s">
        <v>168</v>
      </c>
      <c r="D93" s="112" t="s">
        <v>55</v>
      </c>
      <c r="E93" s="112" t="s">
        <v>51</v>
      </c>
      <c r="F93" s="112" t="s">
        <v>52</v>
      </c>
      <c r="G93" s="112" t="s">
        <v>169</v>
      </c>
      <c r="H93" s="112" t="s">
        <v>170</v>
      </c>
      <c r="I93" s="112" t="s">
        <v>171</v>
      </c>
      <c r="J93" s="112" t="s">
        <v>162</v>
      </c>
      <c r="K93" s="113" t="s">
        <v>172</v>
      </c>
      <c r="L93" s="110"/>
      <c r="M93" s="55" t="s">
        <v>19</v>
      </c>
      <c r="N93" s="56" t="s">
        <v>40</v>
      </c>
      <c r="O93" s="56" t="s">
        <v>173</v>
      </c>
      <c r="P93" s="56" t="s">
        <v>174</v>
      </c>
      <c r="Q93" s="56" t="s">
        <v>175</v>
      </c>
      <c r="R93" s="56" t="s">
        <v>176</v>
      </c>
      <c r="S93" s="56" t="s">
        <v>177</v>
      </c>
      <c r="T93" s="57" t="s">
        <v>178</v>
      </c>
    </row>
    <row r="94" spans="2:63" s="1" customFormat="1" ht="22.9" customHeight="1">
      <c r="B94" s="31"/>
      <c r="C94" s="60" t="s">
        <v>179</v>
      </c>
      <c r="J94" s="114">
        <f>BK94</f>
        <v>0</v>
      </c>
      <c r="L94" s="31"/>
      <c r="M94" s="58"/>
      <c r="N94" s="49"/>
      <c r="O94" s="49"/>
      <c r="P94" s="115">
        <f>P95+P152</f>
        <v>0</v>
      </c>
      <c r="Q94" s="49"/>
      <c r="R94" s="115">
        <f>R95+R152</f>
        <v>0</v>
      </c>
      <c r="S94" s="49"/>
      <c r="T94" s="116">
        <f>T95+T152</f>
        <v>717.8739783000001</v>
      </c>
      <c r="AT94" s="16" t="s">
        <v>69</v>
      </c>
      <c r="AU94" s="16" t="s">
        <v>163</v>
      </c>
      <c r="BK94" s="117">
        <f>BK95+BK152</f>
        <v>0</v>
      </c>
    </row>
    <row r="95" spans="2:63" s="11" customFormat="1" ht="25.9" customHeight="1">
      <c r="B95" s="118"/>
      <c r="D95" s="119" t="s">
        <v>69</v>
      </c>
      <c r="E95" s="120" t="s">
        <v>180</v>
      </c>
      <c r="F95" s="120" t="s">
        <v>181</v>
      </c>
      <c r="I95" s="121"/>
      <c r="J95" s="122">
        <f>BK95</f>
        <v>0</v>
      </c>
      <c r="L95" s="118"/>
      <c r="M95" s="123"/>
      <c r="P95" s="124">
        <f>P96+P128</f>
        <v>0</v>
      </c>
      <c r="R95" s="124">
        <f>R96+R128</f>
        <v>0</v>
      </c>
      <c r="T95" s="125">
        <f>T96+T128</f>
        <v>406.71954</v>
      </c>
      <c r="AR95" s="119" t="s">
        <v>77</v>
      </c>
      <c r="AT95" s="126" t="s">
        <v>69</v>
      </c>
      <c r="AU95" s="126" t="s">
        <v>70</v>
      </c>
      <c r="AY95" s="119" t="s">
        <v>182</v>
      </c>
      <c r="BK95" s="127">
        <f>BK96+BK128</f>
        <v>0</v>
      </c>
    </row>
    <row r="96" spans="2:63" s="11" customFormat="1" ht="22.9" customHeight="1">
      <c r="B96" s="118"/>
      <c r="D96" s="119" t="s">
        <v>69</v>
      </c>
      <c r="E96" s="128" t="s">
        <v>183</v>
      </c>
      <c r="F96" s="128" t="s">
        <v>305</v>
      </c>
      <c r="I96" s="121"/>
      <c r="J96" s="129">
        <f>BK96</f>
        <v>0</v>
      </c>
      <c r="L96" s="118"/>
      <c r="M96" s="123"/>
      <c r="P96" s="124">
        <f>SUM(P97:P127)</f>
        <v>0</v>
      </c>
      <c r="R96" s="124">
        <f>SUM(R97:R127)</f>
        <v>0</v>
      </c>
      <c r="T96" s="125">
        <f>SUM(T97:T127)</f>
        <v>406.71954</v>
      </c>
      <c r="AR96" s="119" t="s">
        <v>77</v>
      </c>
      <c r="AT96" s="126" t="s">
        <v>69</v>
      </c>
      <c r="AU96" s="126" t="s">
        <v>77</v>
      </c>
      <c r="AY96" s="119" t="s">
        <v>182</v>
      </c>
      <c r="BK96" s="127">
        <f>SUM(BK97:BK127)</f>
        <v>0</v>
      </c>
    </row>
    <row r="97" spans="2:65" s="1" customFormat="1" ht="49.15" customHeight="1">
      <c r="B97" s="31"/>
      <c r="C97" s="130" t="s">
        <v>77</v>
      </c>
      <c r="D97" s="130" t="s">
        <v>185</v>
      </c>
      <c r="E97" s="131" t="s">
        <v>186</v>
      </c>
      <c r="F97" s="132" t="s">
        <v>187</v>
      </c>
      <c r="G97" s="133" t="s">
        <v>188</v>
      </c>
      <c r="H97" s="134">
        <v>8.843</v>
      </c>
      <c r="I97" s="135"/>
      <c r="J97" s="136">
        <f>ROUND(I97*H97,2)</f>
        <v>0</v>
      </c>
      <c r="K97" s="132" t="s">
        <v>189</v>
      </c>
      <c r="L97" s="31"/>
      <c r="M97" s="137" t="s">
        <v>19</v>
      </c>
      <c r="N97" s="138" t="s">
        <v>41</v>
      </c>
      <c r="P97" s="139">
        <f>O97*H97</f>
        <v>0</v>
      </c>
      <c r="Q97" s="139">
        <v>0</v>
      </c>
      <c r="R97" s="139">
        <f>Q97*H97</f>
        <v>0</v>
      </c>
      <c r="S97" s="139">
        <v>1.8</v>
      </c>
      <c r="T97" s="140">
        <f>S97*H97</f>
        <v>15.9174</v>
      </c>
      <c r="AR97" s="141" t="s">
        <v>190</v>
      </c>
      <c r="AT97" s="141" t="s">
        <v>185</v>
      </c>
      <c r="AU97" s="141" t="s">
        <v>79</v>
      </c>
      <c r="AY97" s="16" t="s">
        <v>182</v>
      </c>
      <c r="BE97" s="142">
        <f>IF(N97="základní",J97,0)</f>
        <v>0</v>
      </c>
      <c r="BF97" s="142">
        <f>IF(N97="snížená",J97,0)</f>
        <v>0</v>
      </c>
      <c r="BG97" s="142">
        <f>IF(N97="zákl. přenesená",J97,0)</f>
        <v>0</v>
      </c>
      <c r="BH97" s="142">
        <f>IF(N97="sníž. přenesená",J97,0)</f>
        <v>0</v>
      </c>
      <c r="BI97" s="142">
        <f>IF(N97="nulová",J97,0)</f>
        <v>0</v>
      </c>
      <c r="BJ97" s="16" t="s">
        <v>77</v>
      </c>
      <c r="BK97" s="142">
        <f>ROUND(I97*H97,2)</f>
        <v>0</v>
      </c>
      <c r="BL97" s="16" t="s">
        <v>190</v>
      </c>
      <c r="BM97" s="141" t="s">
        <v>1186</v>
      </c>
    </row>
    <row r="98" spans="2:47" s="1" customFormat="1" ht="11.25">
      <c r="B98" s="31"/>
      <c r="D98" s="143" t="s">
        <v>192</v>
      </c>
      <c r="F98" s="144" t="s">
        <v>193</v>
      </c>
      <c r="I98" s="145"/>
      <c r="L98" s="31"/>
      <c r="M98" s="146"/>
      <c r="T98" s="52"/>
      <c r="AT98" s="16" t="s">
        <v>192</v>
      </c>
      <c r="AU98" s="16" t="s">
        <v>79</v>
      </c>
    </row>
    <row r="99" spans="2:51" s="12" customFormat="1" ht="11.25">
      <c r="B99" s="147"/>
      <c r="D99" s="148" t="s">
        <v>194</v>
      </c>
      <c r="E99" s="149" t="s">
        <v>19</v>
      </c>
      <c r="F99" s="150" t="s">
        <v>1187</v>
      </c>
      <c r="H99" s="151">
        <v>8.753</v>
      </c>
      <c r="I99" s="152"/>
      <c r="L99" s="147"/>
      <c r="M99" s="153"/>
      <c r="T99" s="154"/>
      <c r="AT99" s="149" t="s">
        <v>194</v>
      </c>
      <c r="AU99" s="149" t="s">
        <v>79</v>
      </c>
      <c r="AV99" s="12" t="s">
        <v>79</v>
      </c>
      <c r="AW99" s="12" t="s">
        <v>31</v>
      </c>
      <c r="AX99" s="12" t="s">
        <v>70</v>
      </c>
      <c r="AY99" s="149" t="s">
        <v>182</v>
      </c>
    </row>
    <row r="100" spans="2:51" s="12" customFormat="1" ht="11.25">
      <c r="B100" s="147"/>
      <c r="D100" s="148" t="s">
        <v>194</v>
      </c>
      <c r="E100" s="149" t="s">
        <v>19</v>
      </c>
      <c r="F100" s="150" t="s">
        <v>1188</v>
      </c>
      <c r="H100" s="151">
        <v>-0.788</v>
      </c>
      <c r="I100" s="152"/>
      <c r="L100" s="147"/>
      <c r="M100" s="153"/>
      <c r="T100" s="154"/>
      <c r="AT100" s="149" t="s">
        <v>194</v>
      </c>
      <c r="AU100" s="149" t="s">
        <v>79</v>
      </c>
      <c r="AV100" s="12" t="s">
        <v>79</v>
      </c>
      <c r="AW100" s="12" t="s">
        <v>31</v>
      </c>
      <c r="AX100" s="12" t="s">
        <v>70</v>
      </c>
      <c r="AY100" s="149" t="s">
        <v>182</v>
      </c>
    </row>
    <row r="101" spans="2:51" s="12" customFormat="1" ht="11.25">
      <c r="B101" s="147"/>
      <c r="D101" s="148" t="s">
        <v>194</v>
      </c>
      <c r="E101" s="149" t="s">
        <v>19</v>
      </c>
      <c r="F101" s="150" t="s">
        <v>1189</v>
      </c>
      <c r="H101" s="151">
        <v>0.878</v>
      </c>
      <c r="I101" s="152"/>
      <c r="L101" s="147"/>
      <c r="M101" s="153"/>
      <c r="T101" s="154"/>
      <c r="AT101" s="149" t="s">
        <v>194</v>
      </c>
      <c r="AU101" s="149" t="s">
        <v>79</v>
      </c>
      <c r="AV101" s="12" t="s">
        <v>79</v>
      </c>
      <c r="AW101" s="12" t="s">
        <v>31</v>
      </c>
      <c r="AX101" s="12" t="s">
        <v>70</v>
      </c>
      <c r="AY101" s="149" t="s">
        <v>182</v>
      </c>
    </row>
    <row r="102" spans="2:51" s="13" customFormat="1" ht="11.25">
      <c r="B102" s="155"/>
      <c r="D102" s="148" t="s">
        <v>194</v>
      </c>
      <c r="E102" s="156" t="s">
        <v>19</v>
      </c>
      <c r="F102" s="157" t="s">
        <v>199</v>
      </c>
      <c r="H102" s="158">
        <v>8.843</v>
      </c>
      <c r="I102" s="159"/>
      <c r="L102" s="155"/>
      <c r="M102" s="160"/>
      <c r="T102" s="161"/>
      <c r="AT102" s="156" t="s">
        <v>194</v>
      </c>
      <c r="AU102" s="156" t="s">
        <v>79</v>
      </c>
      <c r="AV102" s="13" t="s">
        <v>190</v>
      </c>
      <c r="AW102" s="13" t="s">
        <v>31</v>
      </c>
      <c r="AX102" s="13" t="s">
        <v>77</v>
      </c>
      <c r="AY102" s="156" t="s">
        <v>182</v>
      </c>
    </row>
    <row r="103" spans="2:65" s="1" customFormat="1" ht="49.15" customHeight="1">
      <c r="B103" s="31"/>
      <c r="C103" s="130" t="s">
        <v>79</v>
      </c>
      <c r="D103" s="130" t="s">
        <v>185</v>
      </c>
      <c r="E103" s="131" t="s">
        <v>1190</v>
      </c>
      <c r="F103" s="132" t="s">
        <v>1191</v>
      </c>
      <c r="G103" s="133" t="s">
        <v>188</v>
      </c>
      <c r="H103" s="134">
        <v>24</v>
      </c>
      <c r="I103" s="135"/>
      <c r="J103" s="136">
        <f>ROUND(I103*H103,2)</f>
        <v>0</v>
      </c>
      <c r="K103" s="132" t="s">
        <v>189</v>
      </c>
      <c r="L103" s="31"/>
      <c r="M103" s="137" t="s">
        <v>19</v>
      </c>
      <c r="N103" s="138" t="s">
        <v>41</v>
      </c>
      <c r="P103" s="139">
        <f>O103*H103</f>
        <v>0</v>
      </c>
      <c r="Q103" s="139">
        <v>0</v>
      </c>
      <c r="R103" s="139">
        <f>Q103*H103</f>
        <v>0</v>
      </c>
      <c r="S103" s="139">
        <v>1.8</v>
      </c>
      <c r="T103" s="140">
        <f>S103*H103</f>
        <v>43.2</v>
      </c>
      <c r="AR103" s="141" t="s">
        <v>190</v>
      </c>
      <c r="AT103" s="141" t="s">
        <v>185</v>
      </c>
      <c r="AU103" s="141" t="s">
        <v>79</v>
      </c>
      <c r="AY103" s="16" t="s">
        <v>182</v>
      </c>
      <c r="BE103" s="142">
        <f>IF(N103="základní",J103,0)</f>
        <v>0</v>
      </c>
      <c r="BF103" s="142">
        <f>IF(N103="snížená",J103,0)</f>
        <v>0</v>
      </c>
      <c r="BG103" s="142">
        <f>IF(N103="zákl. přenesená",J103,0)</f>
        <v>0</v>
      </c>
      <c r="BH103" s="142">
        <f>IF(N103="sníž. přenesená",J103,0)</f>
        <v>0</v>
      </c>
      <c r="BI103" s="142">
        <f>IF(N103="nulová",J103,0)</f>
        <v>0</v>
      </c>
      <c r="BJ103" s="16" t="s">
        <v>77</v>
      </c>
      <c r="BK103" s="142">
        <f>ROUND(I103*H103,2)</f>
        <v>0</v>
      </c>
      <c r="BL103" s="16" t="s">
        <v>190</v>
      </c>
      <c r="BM103" s="141" t="s">
        <v>1192</v>
      </c>
    </row>
    <row r="104" spans="2:47" s="1" customFormat="1" ht="11.25">
      <c r="B104" s="31"/>
      <c r="D104" s="143" t="s">
        <v>192</v>
      </c>
      <c r="F104" s="144" t="s">
        <v>1193</v>
      </c>
      <c r="I104" s="145"/>
      <c r="L104" s="31"/>
      <c r="M104" s="146"/>
      <c r="T104" s="52"/>
      <c r="AT104" s="16" t="s">
        <v>192</v>
      </c>
      <c r="AU104" s="16" t="s">
        <v>79</v>
      </c>
    </row>
    <row r="105" spans="2:51" s="12" customFormat="1" ht="11.25">
      <c r="B105" s="147"/>
      <c r="D105" s="148" t="s">
        <v>194</v>
      </c>
      <c r="E105" s="149" t="s">
        <v>19</v>
      </c>
      <c r="F105" s="150" t="s">
        <v>1194</v>
      </c>
      <c r="H105" s="151">
        <v>24</v>
      </c>
      <c r="I105" s="152"/>
      <c r="L105" s="147"/>
      <c r="M105" s="153"/>
      <c r="T105" s="154"/>
      <c r="AT105" s="149" t="s">
        <v>194</v>
      </c>
      <c r="AU105" s="149" t="s">
        <v>79</v>
      </c>
      <c r="AV105" s="12" t="s">
        <v>79</v>
      </c>
      <c r="AW105" s="12" t="s">
        <v>31</v>
      </c>
      <c r="AX105" s="12" t="s">
        <v>77</v>
      </c>
      <c r="AY105" s="149" t="s">
        <v>182</v>
      </c>
    </row>
    <row r="106" spans="2:65" s="1" customFormat="1" ht="24.2" customHeight="1">
      <c r="B106" s="31"/>
      <c r="C106" s="130" t="s">
        <v>118</v>
      </c>
      <c r="D106" s="130" t="s">
        <v>185</v>
      </c>
      <c r="E106" s="131" t="s">
        <v>666</v>
      </c>
      <c r="F106" s="132" t="s">
        <v>667</v>
      </c>
      <c r="G106" s="133" t="s">
        <v>188</v>
      </c>
      <c r="H106" s="134">
        <v>82.48</v>
      </c>
      <c r="I106" s="135"/>
      <c r="J106" s="136">
        <f>ROUND(I106*H106,2)</f>
        <v>0</v>
      </c>
      <c r="K106" s="132" t="s">
        <v>189</v>
      </c>
      <c r="L106" s="31"/>
      <c r="M106" s="137" t="s">
        <v>19</v>
      </c>
      <c r="N106" s="138" t="s">
        <v>41</v>
      </c>
      <c r="P106" s="139">
        <f>O106*H106</f>
        <v>0</v>
      </c>
      <c r="Q106" s="139">
        <v>0</v>
      </c>
      <c r="R106" s="139">
        <f>Q106*H106</f>
        <v>0</v>
      </c>
      <c r="S106" s="139">
        <v>2.4</v>
      </c>
      <c r="T106" s="140">
        <f>S106*H106</f>
        <v>197.952</v>
      </c>
      <c r="AR106" s="141" t="s">
        <v>190</v>
      </c>
      <c r="AT106" s="141" t="s">
        <v>185</v>
      </c>
      <c r="AU106" s="141" t="s">
        <v>79</v>
      </c>
      <c r="AY106" s="16" t="s">
        <v>182</v>
      </c>
      <c r="BE106" s="142">
        <f>IF(N106="základní",J106,0)</f>
        <v>0</v>
      </c>
      <c r="BF106" s="142">
        <f>IF(N106="snížená",J106,0)</f>
        <v>0</v>
      </c>
      <c r="BG106" s="142">
        <f>IF(N106="zákl. přenesená",J106,0)</f>
        <v>0</v>
      </c>
      <c r="BH106" s="142">
        <f>IF(N106="sníž. přenesená",J106,0)</f>
        <v>0</v>
      </c>
      <c r="BI106" s="142">
        <f>IF(N106="nulová",J106,0)</f>
        <v>0</v>
      </c>
      <c r="BJ106" s="16" t="s">
        <v>77</v>
      </c>
      <c r="BK106" s="142">
        <f>ROUND(I106*H106,2)</f>
        <v>0</v>
      </c>
      <c r="BL106" s="16" t="s">
        <v>190</v>
      </c>
      <c r="BM106" s="141" t="s">
        <v>1195</v>
      </c>
    </row>
    <row r="107" spans="2:47" s="1" customFormat="1" ht="11.25">
      <c r="B107" s="31"/>
      <c r="D107" s="143" t="s">
        <v>192</v>
      </c>
      <c r="F107" s="144" t="s">
        <v>669</v>
      </c>
      <c r="I107" s="145"/>
      <c r="L107" s="31"/>
      <c r="M107" s="146"/>
      <c r="T107" s="52"/>
      <c r="AT107" s="16" t="s">
        <v>192</v>
      </c>
      <c r="AU107" s="16" t="s">
        <v>79</v>
      </c>
    </row>
    <row r="108" spans="2:51" s="12" customFormat="1" ht="11.25">
      <c r="B108" s="147"/>
      <c r="D108" s="148" t="s">
        <v>194</v>
      </c>
      <c r="E108" s="149" t="s">
        <v>19</v>
      </c>
      <c r="F108" s="150" t="s">
        <v>1196</v>
      </c>
      <c r="H108" s="151">
        <v>82.48</v>
      </c>
      <c r="I108" s="152"/>
      <c r="L108" s="147"/>
      <c r="M108" s="153"/>
      <c r="T108" s="154"/>
      <c r="AT108" s="149" t="s">
        <v>194</v>
      </c>
      <c r="AU108" s="149" t="s">
        <v>79</v>
      </c>
      <c r="AV108" s="12" t="s">
        <v>79</v>
      </c>
      <c r="AW108" s="12" t="s">
        <v>31</v>
      </c>
      <c r="AX108" s="12" t="s">
        <v>77</v>
      </c>
      <c r="AY108" s="149" t="s">
        <v>182</v>
      </c>
    </row>
    <row r="109" spans="2:65" s="1" customFormat="1" ht="24.2" customHeight="1">
      <c r="B109" s="31"/>
      <c r="C109" s="130" t="s">
        <v>190</v>
      </c>
      <c r="D109" s="130" t="s">
        <v>185</v>
      </c>
      <c r="E109" s="131" t="s">
        <v>1197</v>
      </c>
      <c r="F109" s="132" t="s">
        <v>1198</v>
      </c>
      <c r="G109" s="133" t="s">
        <v>188</v>
      </c>
      <c r="H109" s="134">
        <v>2.14</v>
      </c>
      <c r="I109" s="135"/>
      <c r="J109" s="136">
        <f>ROUND(I109*H109,2)</f>
        <v>0</v>
      </c>
      <c r="K109" s="132" t="s">
        <v>189</v>
      </c>
      <c r="L109" s="31"/>
      <c r="M109" s="137" t="s">
        <v>19</v>
      </c>
      <c r="N109" s="138" t="s">
        <v>41</v>
      </c>
      <c r="P109" s="139">
        <f>O109*H109</f>
        <v>0</v>
      </c>
      <c r="Q109" s="139">
        <v>0</v>
      </c>
      <c r="R109" s="139">
        <f>Q109*H109</f>
        <v>0</v>
      </c>
      <c r="S109" s="139">
        <v>2.4</v>
      </c>
      <c r="T109" s="140">
        <f>S109*H109</f>
        <v>5.136</v>
      </c>
      <c r="AR109" s="141" t="s">
        <v>190</v>
      </c>
      <c r="AT109" s="141" t="s">
        <v>185</v>
      </c>
      <c r="AU109" s="141" t="s">
        <v>79</v>
      </c>
      <c r="AY109" s="16" t="s">
        <v>182</v>
      </c>
      <c r="BE109" s="142">
        <f>IF(N109="základní",J109,0)</f>
        <v>0</v>
      </c>
      <c r="BF109" s="142">
        <f>IF(N109="snížená",J109,0)</f>
        <v>0</v>
      </c>
      <c r="BG109" s="142">
        <f>IF(N109="zákl. přenesená",J109,0)</f>
        <v>0</v>
      </c>
      <c r="BH109" s="142">
        <f>IF(N109="sníž. přenesená",J109,0)</f>
        <v>0</v>
      </c>
      <c r="BI109" s="142">
        <f>IF(N109="nulová",J109,0)</f>
        <v>0</v>
      </c>
      <c r="BJ109" s="16" t="s">
        <v>77</v>
      </c>
      <c r="BK109" s="142">
        <f>ROUND(I109*H109,2)</f>
        <v>0</v>
      </c>
      <c r="BL109" s="16" t="s">
        <v>190</v>
      </c>
      <c r="BM109" s="141" t="s">
        <v>1199</v>
      </c>
    </row>
    <row r="110" spans="2:47" s="1" customFormat="1" ht="11.25">
      <c r="B110" s="31"/>
      <c r="D110" s="143" t="s">
        <v>192</v>
      </c>
      <c r="F110" s="144" t="s">
        <v>1200</v>
      </c>
      <c r="I110" s="145"/>
      <c r="L110" s="31"/>
      <c r="M110" s="146"/>
      <c r="T110" s="52"/>
      <c r="AT110" s="16" t="s">
        <v>192</v>
      </c>
      <c r="AU110" s="16" t="s">
        <v>79</v>
      </c>
    </row>
    <row r="111" spans="2:51" s="12" customFormat="1" ht="11.25">
      <c r="B111" s="147"/>
      <c r="D111" s="148" t="s">
        <v>194</v>
      </c>
      <c r="E111" s="149" t="s">
        <v>19</v>
      </c>
      <c r="F111" s="150" t="s">
        <v>1201</v>
      </c>
      <c r="H111" s="151">
        <v>2.14</v>
      </c>
      <c r="I111" s="152"/>
      <c r="L111" s="147"/>
      <c r="M111" s="153"/>
      <c r="T111" s="154"/>
      <c r="AT111" s="149" t="s">
        <v>194</v>
      </c>
      <c r="AU111" s="149" t="s">
        <v>79</v>
      </c>
      <c r="AV111" s="12" t="s">
        <v>79</v>
      </c>
      <c r="AW111" s="12" t="s">
        <v>31</v>
      </c>
      <c r="AX111" s="12" t="s">
        <v>77</v>
      </c>
      <c r="AY111" s="149" t="s">
        <v>182</v>
      </c>
    </row>
    <row r="112" spans="2:65" s="1" customFormat="1" ht="24.2" customHeight="1">
      <c r="B112" s="31"/>
      <c r="C112" s="130" t="s">
        <v>217</v>
      </c>
      <c r="D112" s="130" t="s">
        <v>185</v>
      </c>
      <c r="E112" s="131" t="s">
        <v>677</v>
      </c>
      <c r="F112" s="132" t="s">
        <v>678</v>
      </c>
      <c r="G112" s="133" t="s">
        <v>207</v>
      </c>
      <c r="H112" s="134">
        <v>1031.006</v>
      </c>
      <c r="I112" s="135"/>
      <c r="J112" s="136">
        <f>ROUND(I112*H112,2)</f>
        <v>0</v>
      </c>
      <c r="K112" s="132" t="s">
        <v>189</v>
      </c>
      <c r="L112" s="31"/>
      <c r="M112" s="137" t="s">
        <v>19</v>
      </c>
      <c r="N112" s="138" t="s">
        <v>41</v>
      </c>
      <c r="P112" s="139">
        <f>O112*H112</f>
        <v>0</v>
      </c>
      <c r="Q112" s="139">
        <v>0</v>
      </c>
      <c r="R112" s="139">
        <f>Q112*H112</f>
        <v>0</v>
      </c>
      <c r="S112" s="139">
        <v>0.09</v>
      </c>
      <c r="T112" s="140">
        <f>S112*H112</f>
        <v>92.79054000000001</v>
      </c>
      <c r="AR112" s="141" t="s">
        <v>190</v>
      </c>
      <c r="AT112" s="141" t="s">
        <v>185</v>
      </c>
      <c r="AU112" s="141" t="s">
        <v>79</v>
      </c>
      <c r="AY112" s="16" t="s">
        <v>182</v>
      </c>
      <c r="BE112" s="142">
        <f>IF(N112="základní",J112,0)</f>
        <v>0</v>
      </c>
      <c r="BF112" s="142">
        <f>IF(N112="snížená",J112,0)</f>
        <v>0</v>
      </c>
      <c r="BG112" s="142">
        <f>IF(N112="zákl. přenesená",J112,0)</f>
        <v>0</v>
      </c>
      <c r="BH112" s="142">
        <f>IF(N112="sníž. přenesená",J112,0)</f>
        <v>0</v>
      </c>
      <c r="BI112" s="142">
        <f>IF(N112="nulová",J112,0)</f>
        <v>0</v>
      </c>
      <c r="BJ112" s="16" t="s">
        <v>77</v>
      </c>
      <c r="BK112" s="142">
        <f>ROUND(I112*H112,2)</f>
        <v>0</v>
      </c>
      <c r="BL112" s="16" t="s">
        <v>190</v>
      </c>
      <c r="BM112" s="141" t="s">
        <v>1202</v>
      </c>
    </row>
    <row r="113" spans="2:47" s="1" customFormat="1" ht="11.25">
      <c r="B113" s="31"/>
      <c r="D113" s="143" t="s">
        <v>192</v>
      </c>
      <c r="F113" s="144" t="s">
        <v>680</v>
      </c>
      <c r="I113" s="145"/>
      <c r="L113" s="31"/>
      <c r="M113" s="146"/>
      <c r="T113" s="52"/>
      <c r="AT113" s="16" t="s">
        <v>192</v>
      </c>
      <c r="AU113" s="16" t="s">
        <v>79</v>
      </c>
    </row>
    <row r="114" spans="2:51" s="12" customFormat="1" ht="11.25">
      <c r="B114" s="147"/>
      <c r="D114" s="148" t="s">
        <v>194</v>
      </c>
      <c r="E114" s="149" t="s">
        <v>19</v>
      </c>
      <c r="F114" s="150" t="s">
        <v>1203</v>
      </c>
      <c r="H114" s="151">
        <v>1054.635</v>
      </c>
      <c r="I114" s="152"/>
      <c r="L114" s="147"/>
      <c r="M114" s="153"/>
      <c r="T114" s="154"/>
      <c r="AT114" s="149" t="s">
        <v>194</v>
      </c>
      <c r="AU114" s="149" t="s">
        <v>79</v>
      </c>
      <c r="AV114" s="12" t="s">
        <v>79</v>
      </c>
      <c r="AW114" s="12" t="s">
        <v>31</v>
      </c>
      <c r="AX114" s="12" t="s">
        <v>70</v>
      </c>
      <c r="AY114" s="149" t="s">
        <v>182</v>
      </c>
    </row>
    <row r="115" spans="2:51" s="12" customFormat="1" ht="11.25">
      <c r="B115" s="147"/>
      <c r="D115" s="148" t="s">
        <v>194</v>
      </c>
      <c r="E115" s="149" t="s">
        <v>19</v>
      </c>
      <c r="F115" s="150" t="s">
        <v>1204</v>
      </c>
      <c r="H115" s="151">
        <v>-0.925</v>
      </c>
      <c r="I115" s="152"/>
      <c r="L115" s="147"/>
      <c r="M115" s="153"/>
      <c r="T115" s="154"/>
      <c r="AT115" s="149" t="s">
        <v>194</v>
      </c>
      <c r="AU115" s="149" t="s">
        <v>79</v>
      </c>
      <c r="AV115" s="12" t="s">
        <v>79</v>
      </c>
      <c r="AW115" s="12" t="s">
        <v>31</v>
      </c>
      <c r="AX115" s="12" t="s">
        <v>70</v>
      </c>
      <c r="AY115" s="149" t="s">
        <v>182</v>
      </c>
    </row>
    <row r="116" spans="2:51" s="12" customFormat="1" ht="11.25">
      <c r="B116" s="147"/>
      <c r="D116" s="148" t="s">
        <v>194</v>
      </c>
      <c r="E116" s="149" t="s">
        <v>19</v>
      </c>
      <c r="F116" s="150" t="s">
        <v>1205</v>
      </c>
      <c r="H116" s="151">
        <v>-1.86</v>
      </c>
      <c r="I116" s="152"/>
      <c r="L116" s="147"/>
      <c r="M116" s="153"/>
      <c r="T116" s="154"/>
      <c r="AT116" s="149" t="s">
        <v>194</v>
      </c>
      <c r="AU116" s="149" t="s">
        <v>79</v>
      </c>
      <c r="AV116" s="12" t="s">
        <v>79</v>
      </c>
      <c r="AW116" s="12" t="s">
        <v>31</v>
      </c>
      <c r="AX116" s="12" t="s">
        <v>70</v>
      </c>
      <c r="AY116" s="149" t="s">
        <v>182</v>
      </c>
    </row>
    <row r="117" spans="2:51" s="12" customFormat="1" ht="11.25">
      <c r="B117" s="147"/>
      <c r="D117" s="148" t="s">
        <v>194</v>
      </c>
      <c r="E117" s="149" t="s">
        <v>19</v>
      </c>
      <c r="F117" s="150" t="s">
        <v>1206</v>
      </c>
      <c r="H117" s="151">
        <v>-20.844</v>
      </c>
      <c r="I117" s="152"/>
      <c r="L117" s="147"/>
      <c r="M117" s="153"/>
      <c r="T117" s="154"/>
      <c r="AT117" s="149" t="s">
        <v>194</v>
      </c>
      <c r="AU117" s="149" t="s">
        <v>79</v>
      </c>
      <c r="AV117" s="12" t="s">
        <v>79</v>
      </c>
      <c r="AW117" s="12" t="s">
        <v>31</v>
      </c>
      <c r="AX117" s="12" t="s">
        <v>70</v>
      </c>
      <c r="AY117" s="149" t="s">
        <v>182</v>
      </c>
    </row>
    <row r="118" spans="2:51" s="13" customFormat="1" ht="11.25">
      <c r="B118" s="155"/>
      <c r="D118" s="148" t="s">
        <v>194</v>
      </c>
      <c r="E118" s="156" t="s">
        <v>19</v>
      </c>
      <c r="F118" s="157" t="s">
        <v>199</v>
      </c>
      <c r="H118" s="158">
        <v>1031.006</v>
      </c>
      <c r="I118" s="159"/>
      <c r="L118" s="155"/>
      <c r="M118" s="160"/>
      <c r="T118" s="161"/>
      <c r="AT118" s="156" t="s">
        <v>194</v>
      </c>
      <c r="AU118" s="156" t="s">
        <v>79</v>
      </c>
      <c r="AV118" s="13" t="s">
        <v>190</v>
      </c>
      <c r="AW118" s="13" t="s">
        <v>31</v>
      </c>
      <c r="AX118" s="13" t="s">
        <v>77</v>
      </c>
      <c r="AY118" s="156" t="s">
        <v>182</v>
      </c>
    </row>
    <row r="119" spans="2:65" s="1" customFormat="1" ht="33" customHeight="1">
      <c r="B119" s="31"/>
      <c r="C119" s="130" t="s">
        <v>222</v>
      </c>
      <c r="D119" s="130" t="s">
        <v>185</v>
      </c>
      <c r="E119" s="131" t="s">
        <v>1207</v>
      </c>
      <c r="F119" s="132" t="s">
        <v>1208</v>
      </c>
      <c r="G119" s="133" t="s">
        <v>202</v>
      </c>
      <c r="H119" s="134">
        <v>51</v>
      </c>
      <c r="I119" s="135"/>
      <c r="J119" s="136">
        <f>ROUND(I119*H119,2)</f>
        <v>0</v>
      </c>
      <c r="K119" s="132" t="s">
        <v>189</v>
      </c>
      <c r="L119" s="31"/>
      <c r="M119" s="137" t="s">
        <v>19</v>
      </c>
      <c r="N119" s="138" t="s">
        <v>41</v>
      </c>
      <c r="P119" s="139">
        <f>O119*H119</f>
        <v>0</v>
      </c>
      <c r="Q119" s="139">
        <v>0</v>
      </c>
      <c r="R119" s="139">
        <f>Q119*H119</f>
        <v>0</v>
      </c>
      <c r="S119" s="139">
        <v>1</v>
      </c>
      <c r="T119" s="140">
        <f>S119*H119</f>
        <v>51</v>
      </c>
      <c r="AR119" s="141" t="s">
        <v>190</v>
      </c>
      <c r="AT119" s="141" t="s">
        <v>185</v>
      </c>
      <c r="AU119" s="141" t="s">
        <v>79</v>
      </c>
      <c r="AY119" s="16" t="s">
        <v>182</v>
      </c>
      <c r="BE119" s="142">
        <f>IF(N119="základní",J119,0)</f>
        <v>0</v>
      </c>
      <c r="BF119" s="142">
        <f>IF(N119="snížená",J119,0)</f>
        <v>0</v>
      </c>
      <c r="BG119" s="142">
        <f>IF(N119="zákl. přenesená",J119,0)</f>
        <v>0</v>
      </c>
      <c r="BH119" s="142">
        <f>IF(N119="sníž. přenesená",J119,0)</f>
        <v>0</v>
      </c>
      <c r="BI119" s="142">
        <f>IF(N119="nulová",J119,0)</f>
        <v>0</v>
      </c>
      <c r="BJ119" s="16" t="s">
        <v>77</v>
      </c>
      <c r="BK119" s="142">
        <f>ROUND(I119*H119,2)</f>
        <v>0</v>
      </c>
      <c r="BL119" s="16" t="s">
        <v>190</v>
      </c>
      <c r="BM119" s="141" t="s">
        <v>1209</v>
      </c>
    </row>
    <row r="120" spans="2:47" s="1" customFormat="1" ht="11.25">
      <c r="B120" s="31"/>
      <c r="D120" s="143" t="s">
        <v>192</v>
      </c>
      <c r="F120" s="144" t="s">
        <v>1210</v>
      </c>
      <c r="I120" s="145"/>
      <c r="L120" s="31"/>
      <c r="M120" s="146"/>
      <c r="T120" s="52"/>
      <c r="AT120" s="16" t="s">
        <v>192</v>
      </c>
      <c r="AU120" s="16" t="s">
        <v>79</v>
      </c>
    </row>
    <row r="121" spans="2:65" s="1" customFormat="1" ht="37.9" customHeight="1">
      <c r="B121" s="31"/>
      <c r="C121" s="130" t="s">
        <v>228</v>
      </c>
      <c r="D121" s="130" t="s">
        <v>185</v>
      </c>
      <c r="E121" s="131" t="s">
        <v>1211</v>
      </c>
      <c r="F121" s="132" t="s">
        <v>1212</v>
      </c>
      <c r="G121" s="133" t="s">
        <v>286</v>
      </c>
      <c r="H121" s="134">
        <v>1</v>
      </c>
      <c r="I121" s="135"/>
      <c r="J121" s="136">
        <f>ROUND(I121*H121,2)</f>
        <v>0</v>
      </c>
      <c r="K121" s="132" t="s">
        <v>189</v>
      </c>
      <c r="L121" s="31"/>
      <c r="M121" s="137" t="s">
        <v>19</v>
      </c>
      <c r="N121" s="138" t="s">
        <v>41</v>
      </c>
      <c r="P121" s="139">
        <f>O121*H121</f>
        <v>0</v>
      </c>
      <c r="Q121" s="139">
        <v>0</v>
      </c>
      <c r="R121" s="139">
        <f>Q121*H121</f>
        <v>0</v>
      </c>
      <c r="S121" s="139">
        <v>0.09</v>
      </c>
      <c r="T121" s="140">
        <f>S121*H121</f>
        <v>0.09</v>
      </c>
      <c r="AR121" s="141" t="s">
        <v>190</v>
      </c>
      <c r="AT121" s="141" t="s">
        <v>185</v>
      </c>
      <c r="AU121" s="141" t="s">
        <v>79</v>
      </c>
      <c r="AY121" s="16" t="s">
        <v>182</v>
      </c>
      <c r="BE121" s="142">
        <f>IF(N121="základní",J121,0)</f>
        <v>0</v>
      </c>
      <c r="BF121" s="142">
        <f>IF(N121="snížená",J121,0)</f>
        <v>0</v>
      </c>
      <c r="BG121" s="142">
        <f>IF(N121="zákl. přenesená",J121,0)</f>
        <v>0</v>
      </c>
      <c r="BH121" s="142">
        <f>IF(N121="sníž. přenesená",J121,0)</f>
        <v>0</v>
      </c>
      <c r="BI121" s="142">
        <f>IF(N121="nulová",J121,0)</f>
        <v>0</v>
      </c>
      <c r="BJ121" s="16" t="s">
        <v>77</v>
      </c>
      <c r="BK121" s="142">
        <f>ROUND(I121*H121,2)</f>
        <v>0</v>
      </c>
      <c r="BL121" s="16" t="s">
        <v>190</v>
      </c>
      <c r="BM121" s="141" t="s">
        <v>1213</v>
      </c>
    </row>
    <row r="122" spans="2:47" s="1" customFormat="1" ht="11.25">
      <c r="B122" s="31"/>
      <c r="D122" s="143" t="s">
        <v>192</v>
      </c>
      <c r="F122" s="144" t="s">
        <v>1214</v>
      </c>
      <c r="I122" s="145"/>
      <c r="L122" s="31"/>
      <c r="M122" s="146"/>
      <c r="T122" s="52"/>
      <c r="AT122" s="16" t="s">
        <v>192</v>
      </c>
      <c r="AU122" s="16" t="s">
        <v>79</v>
      </c>
    </row>
    <row r="123" spans="2:65" s="1" customFormat="1" ht="37.9" customHeight="1">
      <c r="B123" s="31"/>
      <c r="C123" s="130" t="s">
        <v>233</v>
      </c>
      <c r="D123" s="130" t="s">
        <v>185</v>
      </c>
      <c r="E123" s="131" t="s">
        <v>1215</v>
      </c>
      <c r="F123" s="132" t="s">
        <v>1216</v>
      </c>
      <c r="G123" s="133" t="s">
        <v>188</v>
      </c>
      <c r="H123" s="134">
        <v>0.264</v>
      </c>
      <c r="I123" s="135"/>
      <c r="J123" s="136">
        <f>ROUND(I123*H123,2)</f>
        <v>0</v>
      </c>
      <c r="K123" s="132" t="s">
        <v>189</v>
      </c>
      <c r="L123" s="31"/>
      <c r="M123" s="137" t="s">
        <v>19</v>
      </c>
      <c r="N123" s="138" t="s">
        <v>41</v>
      </c>
      <c r="P123" s="139">
        <f>O123*H123</f>
        <v>0</v>
      </c>
      <c r="Q123" s="139">
        <v>0</v>
      </c>
      <c r="R123" s="139">
        <f>Q123*H123</f>
        <v>0</v>
      </c>
      <c r="S123" s="139">
        <v>2.4</v>
      </c>
      <c r="T123" s="140">
        <f>S123*H123</f>
        <v>0.6336</v>
      </c>
      <c r="AR123" s="141" t="s">
        <v>190</v>
      </c>
      <c r="AT123" s="141" t="s">
        <v>185</v>
      </c>
      <c r="AU123" s="141" t="s">
        <v>79</v>
      </c>
      <c r="AY123" s="16" t="s">
        <v>182</v>
      </c>
      <c r="BE123" s="142">
        <f>IF(N123="základní",J123,0)</f>
        <v>0</v>
      </c>
      <c r="BF123" s="142">
        <f>IF(N123="snížená",J123,0)</f>
        <v>0</v>
      </c>
      <c r="BG123" s="142">
        <f>IF(N123="zákl. přenesená",J123,0)</f>
        <v>0</v>
      </c>
      <c r="BH123" s="142">
        <f>IF(N123="sníž. přenesená",J123,0)</f>
        <v>0</v>
      </c>
      <c r="BI123" s="142">
        <f>IF(N123="nulová",J123,0)</f>
        <v>0</v>
      </c>
      <c r="BJ123" s="16" t="s">
        <v>77</v>
      </c>
      <c r="BK123" s="142">
        <f>ROUND(I123*H123,2)</f>
        <v>0</v>
      </c>
      <c r="BL123" s="16" t="s">
        <v>190</v>
      </c>
      <c r="BM123" s="141" t="s">
        <v>1217</v>
      </c>
    </row>
    <row r="124" spans="2:47" s="1" customFormat="1" ht="11.25">
      <c r="B124" s="31"/>
      <c r="D124" s="143" t="s">
        <v>192</v>
      </c>
      <c r="F124" s="144" t="s">
        <v>1218</v>
      </c>
      <c r="I124" s="145"/>
      <c r="L124" s="31"/>
      <c r="M124" s="146"/>
      <c r="T124" s="52"/>
      <c r="AT124" s="16" t="s">
        <v>192</v>
      </c>
      <c r="AU124" s="16" t="s">
        <v>79</v>
      </c>
    </row>
    <row r="125" spans="2:51" s="12" customFormat="1" ht="11.25">
      <c r="B125" s="147"/>
      <c r="D125" s="148" t="s">
        <v>194</v>
      </c>
      <c r="E125" s="149" t="s">
        <v>19</v>
      </c>
      <c r="F125" s="150" t="s">
        <v>1219</v>
      </c>
      <c r="H125" s="151">
        <v>0.189</v>
      </c>
      <c r="I125" s="152"/>
      <c r="L125" s="147"/>
      <c r="M125" s="153"/>
      <c r="T125" s="154"/>
      <c r="AT125" s="149" t="s">
        <v>194</v>
      </c>
      <c r="AU125" s="149" t="s">
        <v>79</v>
      </c>
      <c r="AV125" s="12" t="s">
        <v>79</v>
      </c>
      <c r="AW125" s="12" t="s">
        <v>31</v>
      </c>
      <c r="AX125" s="12" t="s">
        <v>70</v>
      </c>
      <c r="AY125" s="149" t="s">
        <v>182</v>
      </c>
    </row>
    <row r="126" spans="2:51" s="12" customFormat="1" ht="11.25">
      <c r="B126" s="147"/>
      <c r="D126" s="148" t="s">
        <v>194</v>
      </c>
      <c r="E126" s="149" t="s">
        <v>19</v>
      </c>
      <c r="F126" s="150" t="s">
        <v>1220</v>
      </c>
      <c r="H126" s="151">
        <v>0.075</v>
      </c>
      <c r="I126" s="152"/>
      <c r="L126" s="147"/>
      <c r="M126" s="153"/>
      <c r="T126" s="154"/>
      <c r="AT126" s="149" t="s">
        <v>194</v>
      </c>
      <c r="AU126" s="149" t="s">
        <v>79</v>
      </c>
      <c r="AV126" s="12" t="s">
        <v>79</v>
      </c>
      <c r="AW126" s="12" t="s">
        <v>31</v>
      </c>
      <c r="AX126" s="12" t="s">
        <v>70</v>
      </c>
      <c r="AY126" s="149" t="s">
        <v>182</v>
      </c>
    </row>
    <row r="127" spans="2:51" s="13" customFormat="1" ht="11.25">
      <c r="B127" s="155"/>
      <c r="D127" s="148" t="s">
        <v>194</v>
      </c>
      <c r="E127" s="156" t="s">
        <v>19</v>
      </c>
      <c r="F127" s="157" t="s">
        <v>199</v>
      </c>
      <c r="H127" s="158">
        <v>0.264</v>
      </c>
      <c r="I127" s="159"/>
      <c r="L127" s="155"/>
      <c r="M127" s="160"/>
      <c r="T127" s="161"/>
      <c r="AT127" s="156" t="s">
        <v>194</v>
      </c>
      <c r="AU127" s="156" t="s">
        <v>79</v>
      </c>
      <c r="AV127" s="13" t="s">
        <v>190</v>
      </c>
      <c r="AW127" s="13" t="s">
        <v>31</v>
      </c>
      <c r="AX127" s="13" t="s">
        <v>77</v>
      </c>
      <c r="AY127" s="156" t="s">
        <v>182</v>
      </c>
    </row>
    <row r="128" spans="2:63" s="11" customFormat="1" ht="22.9" customHeight="1">
      <c r="B128" s="118"/>
      <c r="D128" s="119" t="s">
        <v>69</v>
      </c>
      <c r="E128" s="128" t="s">
        <v>211</v>
      </c>
      <c r="F128" s="128" t="s">
        <v>212</v>
      </c>
      <c r="I128" s="121"/>
      <c r="J128" s="129">
        <f>BK128</f>
        <v>0</v>
      </c>
      <c r="L128" s="118"/>
      <c r="M128" s="123"/>
      <c r="P128" s="124">
        <f>SUM(P129:P151)</f>
        <v>0</v>
      </c>
      <c r="R128" s="124">
        <f>SUM(R129:R151)</f>
        <v>0</v>
      </c>
      <c r="T128" s="125">
        <f>SUM(T129:T151)</f>
        <v>0</v>
      </c>
      <c r="AR128" s="119" t="s">
        <v>77</v>
      </c>
      <c r="AT128" s="126" t="s">
        <v>69</v>
      </c>
      <c r="AU128" s="126" t="s">
        <v>77</v>
      </c>
      <c r="AY128" s="119" t="s">
        <v>182</v>
      </c>
      <c r="BK128" s="127">
        <f>SUM(BK129:BK151)</f>
        <v>0</v>
      </c>
    </row>
    <row r="129" spans="2:65" s="1" customFormat="1" ht="37.9" customHeight="1">
      <c r="B129" s="31"/>
      <c r="C129" s="130" t="s">
        <v>183</v>
      </c>
      <c r="D129" s="130" t="s">
        <v>185</v>
      </c>
      <c r="E129" s="131" t="s">
        <v>213</v>
      </c>
      <c r="F129" s="132" t="s">
        <v>214</v>
      </c>
      <c r="G129" s="133" t="s">
        <v>202</v>
      </c>
      <c r="H129" s="134">
        <v>717.874</v>
      </c>
      <c r="I129" s="135"/>
      <c r="J129" s="136">
        <f>ROUND(I129*H129,2)</f>
        <v>0</v>
      </c>
      <c r="K129" s="132" t="s">
        <v>189</v>
      </c>
      <c r="L129" s="31"/>
      <c r="M129" s="137" t="s">
        <v>19</v>
      </c>
      <c r="N129" s="138" t="s">
        <v>41</v>
      </c>
      <c r="P129" s="139">
        <f>O129*H129</f>
        <v>0</v>
      </c>
      <c r="Q129" s="139">
        <v>0</v>
      </c>
      <c r="R129" s="139">
        <f>Q129*H129</f>
        <v>0</v>
      </c>
      <c r="S129" s="139">
        <v>0</v>
      </c>
      <c r="T129" s="140">
        <f>S129*H129</f>
        <v>0</v>
      </c>
      <c r="AR129" s="141" t="s">
        <v>190</v>
      </c>
      <c r="AT129" s="141" t="s">
        <v>185</v>
      </c>
      <c r="AU129" s="141" t="s">
        <v>79</v>
      </c>
      <c r="AY129" s="16" t="s">
        <v>182</v>
      </c>
      <c r="BE129" s="142">
        <f>IF(N129="základní",J129,0)</f>
        <v>0</v>
      </c>
      <c r="BF129" s="142">
        <f>IF(N129="snížená",J129,0)</f>
        <v>0</v>
      </c>
      <c r="BG129" s="142">
        <f>IF(N129="zákl. přenesená",J129,0)</f>
        <v>0</v>
      </c>
      <c r="BH129" s="142">
        <f>IF(N129="sníž. přenesená",J129,0)</f>
        <v>0</v>
      </c>
      <c r="BI129" s="142">
        <f>IF(N129="nulová",J129,0)</f>
        <v>0</v>
      </c>
      <c r="BJ129" s="16" t="s">
        <v>77</v>
      </c>
      <c r="BK129" s="142">
        <f>ROUND(I129*H129,2)</f>
        <v>0</v>
      </c>
      <c r="BL129" s="16" t="s">
        <v>190</v>
      </c>
      <c r="BM129" s="141" t="s">
        <v>1221</v>
      </c>
    </row>
    <row r="130" spans="2:47" s="1" customFormat="1" ht="11.25">
      <c r="B130" s="31"/>
      <c r="D130" s="143" t="s">
        <v>192</v>
      </c>
      <c r="F130" s="144" t="s">
        <v>216</v>
      </c>
      <c r="I130" s="145"/>
      <c r="L130" s="31"/>
      <c r="M130" s="146"/>
      <c r="T130" s="52"/>
      <c r="AT130" s="16" t="s">
        <v>192</v>
      </c>
      <c r="AU130" s="16" t="s">
        <v>79</v>
      </c>
    </row>
    <row r="131" spans="2:65" s="1" customFormat="1" ht="24.2" customHeight="1">
      <c r="B131" s="31"/>
      <c r="C131" s="130" t="s">
        <v>306</v>
      </c>
      <c r="D131" s="130" t="s">
        <v>185</v>
      </c>
      <c r="E131" s="131" t="s">
        <v>1222</v>
      </c>
      <c r="F131" s="132" t="s">
        <v>1223</v>
      </c>
      <c r="G131" s="133" t="s">
        <v>292</v>
      </c>
      <c r="H131" s="134">
        <v>4.7</v>
      </c>
      <c r="I131" s="135"/>
      <c r="J131" s="136">
        <f>ROUND(I131*H131,2)</f>
        <v>0</v>
      </c>
      <c r="K131" s="132" t="s">
        <v>189</v>
      </c>
      <c r="L131" s="31"/>
      <c r="M131" s="137" t="s">
        <v>19</v>
      </c>
      <c r="N131" s="138" t="s">
        <v>41</v>
      </c>
      <c r="P131" s="139">
        <f>O131*H131</f>
        <v>0</v>
      </c>
      <c r="Q131" s="139">
        <v>0</v>
      </c>
      <c r="R131" s="139">
        <f>Q131*H131</f>
        <v>0</v>
      </c>
      <c r="S131" s="139">
        <v>0</v>
      </c>
      <c r="T131" s="140">
        <f>S131*H131</f>
        <v>0</v>
      </c>
      <c r="AR131" s="141" t="s">
        <v>190</v>
      </c>
      <c r="AT131" s="141" t="s">
        <v>185</v>
      </c>
      <c r="AU131" s="141" t="s">
        <v>79</v>
      </c>
      <c r="AY131" s="16" t="s">
        <v>182</v>
      </c>
      <c r="BE131" s="142">
        <f>IF(N131="základní",J131,0)</f>
        <v>0</v>
      </c>
      <c r="BF131" s="142">
        <f>IF(N131="snížená",J131,0)</f>
        <v>0</v>
      </c>
      <c r="BG131" s="142">
        <f>IF(N131="zákl. přenesená",J131,0)</f>
        <v>0</v>
      </c>
      <c r="BH131" s="142">
        <f>IF(N131="sníž. přenesená",J131,0)</f>
        <v>0</v>
      </c>
      <c r="BI131" s="142">
        <f>IF(N131="nulová",J131,0)</f>
        <v>0</v>
      </c>
      <c r="BJ131" s="16" t="s">
        <v>77</v>
      </c>
      <c r="BK131" s="142">
        <f>ROUND(I131*H131,2)</f>
        <v>0</v>
      </c>
      <c r="BL131" s="16" t="s">
        <v>190</v>
      </c>
      <c r="BM131" s="141" t="s">
        <v>1224</v>
      </c>
    </row>
    <row r="132" spans="2:47" s="1" customFormat="1" ht="11.25">
      <c r="B132" s="31"/>
      <c r="D132" s="143" t="s">
        <v>192</v>
      </c>
      <c r="F132" s="144" t="s">
        <v>1225</v>
      </c>
      <c r="I132" s="145"/>
      <c r="L132" s="31"/>
      <c r="M132" s="146"/>
      <c r="T132" s="52"/>
      <c r="AT132" s="16" t="s">
        <v>192</v>
      </c>
      <c r="AU132" s="16" t="s">
        <v>79</v>
      </c>
    </row>
    <row r="133" spans="2:65" s="1" customFormat="1" ht="37.9" customHeight="1">
      <c r="B133" s="31"/>
      <c r="C133" s="130" t="s">
        <v>311</v>
      </c>
      <c r="D133" s="130" t="s">
        <v>185</v>
      </c>
      <c r="E133" s="131" t="s">
        <v>1226</v>
      </c>
      <c r="F133" s="132" t="s">
        <v>1227</v>
      </c>
      <c r="G133" s="133" t="s">
        <v>292</v>
      </c>
      <c r="H133" s="134">
        <v>94</v>
      </c>
      <c r="I133" s="135"/>
      <c r="J133" s="136">
        <f>ROUND(I133*H133,2)</f>
        <v>0</v>
      </c>
      <c r="K133" s="132" t="s">
        <v>189</v>
      </c>
      <c r="L133" s="31"/>
      <c r="M133" s="137" t="s">
        <v>19</v>
      </c>
      <c r="N133" s="138" t="s">
        <v>41</v>
      </c>
      <c r="P133" s="139">
        <f>O133*H133</f>
        <v>0</v>
      </c>
      <c r="Q133" s="139">
        <v>0</v>
      </c>
      <c r="R133" s="139">
        <f>Q133*H133</f>
        <v>0</v>
      </c>
      <c r="S133" s="139">
        <v>0</v>
      </c>
      <c r="T133" s="140">
        <f>S133*H133</f>
        <v>0</v>
      </c>
      <c r="AR133" s="141" t="s">
        <v>190</v>
      </c>
      <c r="AT133" s="141" t="s">
        <v>185</v>
      </c>
      <c r="AU133" s="141" t="s">
        <v>79</v>
      </c>
      <c r="AY133" s="16" t="s">
        <v>182</v>
      </c>
      <c r="BE133" s="142">
        <f>IF(N133="základní",J133,0)</f>
        <v>0</v>
      </c>
      <c r="BF133" s="142">
        <f>IF(N133="snížená",J133,0)</f>
        <v>0</v>
      </c>
      <c r="BG133" s="142">
        <f>IF(N133="zákl. přenesená",J133,0)</f>
        <v>0</v>
      </c>
      <c r="BH133" s="142">
        <f>IF(N133="sníž. přenesená",J133,0)</f>
        <v>0</v>
      </c>
      <c r="BI133" s="142">
        <f>IF(N133="nulová",J133,0)</f>
        <v>0</v>
      </c>
      <c r="BJ133" s="16" t="s">
        <v>77</v>
      </c>
      <c r="BK133" s="142">
        <f>ROUND(I133*H133,2)</f>
        <v>0</v>
      </c>
      <c r="BL133" s="16" t="s">
        <v>190</v>
      </c>
      <c r="BM133" s="141" t="s">
        <v>1228</v>
      </c>
    </row>
    <row r="134" spans="2:47" s="1" customFormat="1" ht="11.25">
      <c r="B134" s="31"/>
      <c r="D134" s="143" t="s">
        <v>192</v>
      </c>
      <c r="F134" s="144" t="s">
        <v>1229</v>
      </c>
      <c r="I134" s="145"/>
      <c r="L134" s="31"/>
      <c r="M134" s="146"/>
      <c r="T134" s="52"/>
      <c r="AT134" s="16" t="s">
        <v>192</v>
      </c>
      <c r="AU134" s="16" t="s">
        <v>79</v>
      </c>
    </row>
    <row r="135" spans="2:51" s="12" customFormat="1" ht="11.25">
      <c r="B135" s="147"/>
      <c r="D135" s="148" t="s">
        <v>194</v>
      </c>
      <c r="E135" s="149" t="s">
        <v>19</v>
      </c>
      <c r="F135" s="150" t="s">
        <v>1230</v>
      </c>
      <c r="H135" s="151">
        <v>94</v>
      </c>
      <c r="I135" s="152"/>
      <c r="L135" s="147"/>
      <c r="M135" s="153"/>
      <c r="T135" s="154"/>
      <c r="AT135" s="149" t="s">
        <v>194</v>
      </c>
      <c r="AU135" s="149" t="s">
        <v>79</v>
      </c>
      <c r="AV135" s="12" t="s">
        <v>79</v>
      </c>
      <c r="AW135" s="12" t="s">
        <v>31</v>
      </c>
      <c r="AX135" s="12" t="s">
        <v>77</v>
      </c>
      <c r="AY135" s="149" t="s">
        <v>182</v>
      </c>
    </row>
    <row r="136" spans="2:65" s="1" customFormat="1" ht="33" customHeight="1">
      <c r="B136" s="31"/>
      <c r="C136" s="130" t="s">
        <v>317</v>
      </c>
      <c r="D136" s="130" t="s">
        <v>185</v>
      </c>
      <c r="E136" s="131" t="s">
        <v>218</v>
      </c>
      <c r="F136" s="132" t="s">
        <v>219</v>
      </c>
      <c r="G136" s="133" t="s">
        <v>202</v>
      </c>
      <c r="H136" s="134">
        <v>717.874</v>
      </c>
      <c r="I136" s="135"/>
      <c r="J136" s="136">
        <f>ROUND(I136*H136,2)</f>
        <v>0</v>
      </c>
      <c r="K136" s="132" t="s">
        <v>189</v>
      </c>
      <c r="L136" s="31"/>
      <c r="M136" s="137" t="s">
        <v>19</v>
      </c>
      <c r="N136" s="138" t="s">
        <v>41</v>
      </c>
      <c r="P136" s="139">
        <f>O136*H136</f>
        <v>0</v>
      </c>
      <c r="Q136" s="139">
        <v>0</v>
      </c>
      <c r="R136" s="139">
        <f>Q136*H136</f>
        <v>0</v>
      </c>
      <c r="S136" s="139">
        <v>0</v>
      </c>
      <c r="T136" s="140">
        <f>S136*H136</f>
        <v>0</v>
      </c>
      <c r="AR136" s="141" t="s">
        <v>190</v>
      </c>
      <c r="AT136" s="141" t="s">
        <v>185</v>
      </c>
      <c r="AU136" s="141" t="s">
        <v>79</v>
      </c>
      <c r="AY136" s="16" t="s">
        <v>182</v>
      </c>
      <c r="BE136" s="142">
        <f>IF(N136="základní",J136,0)</f>
        <v>0</v>
      </c>
      <c r="BF136" s="142">
        <f>IF(N136="snížená",J136,0)</f>
        <v>0</v>
      </c>
      <c r="BG136" s="142">
        <f>IF(N136="zákl. přenesená",J136,0)</f>
        <v>0</v>
      </c>
      <c r="BH136" s="142">
        <f>IF(N136="sníž. přenesená",J136,0)</f>
        <v>0</v>
      </c>
      <c r="BI136" s="142">
        <f>IF(N136="nulová",J136,0)</f>
        <v>0</v>
      </c>
      <c r="BJ136" s="16" t="s">
        <v>77</v>
      </c>
      <c r="BK136" s="142">
        <f>ROUND(I136*H136,2)</f>
        <v>0</v>
      </c>
      <c r="BL136" s="16" t="s">
        <v>190</v>
      </c>
      <c r="BM136" s="141" t="s">
        <v>1231</v>
      </c>
    </row>
    <row r="137" spans="2:47" s="1" customFormat="1" ht="11.25">
      <c r="B137" s="31"/>
      <c r="D137" s="143" t="s">
        <v>192</v>
      </c>
      <c r="F137" s="144" t="s">
        <v>221</v>
      </c>
      <c r="I137" s="145"/>
      <c r="L137" s="31"/>
      <c r="M137" s="146"/>
      <c r="T137" s="52"/>
      <c r="AT137" s="16" t="s">
        <v>192</v>
      </c>
      <c r="AU137" s="16" t="s">
        <v>79</v>
      </c>
    </row>
    <row r="138" spans="2:65" s="1" customFormat="1" ht="44.25" customHeight="1">
      <c r="B138" s="31"/>
      <c r="C138" s="130" t="s">
        <v>324</v>
      </c>
      <c r="D138" s="130" t="s">
        <v>185</v>
      </c>
      <c r="E138" s="131" t="s">
        <v>223</v>
      </c>
      <c r="F138" s="132" t="s">
        <v>224</v>
      </c>
      <c r="G138" s="133" t="s">
        <v>202</v>
      </c>
      <c r="H138" s="134">
        <v>7178.74</v>
      </c>
      <c r="I138" s="135"/>
      <c r="J138" s="136">
        <f>ROUND(I138*H138,2)</f>
        <v>0</v>
      </c>
      <c r="K138" s="132" t="s">
        <v>189</v>
      </c>
      <c r="L138" s="31"/>
      <c r="M138" s="137" t="s">
        <v>19</v>
      </c>
      <c r="N138" s="138" t="s">
        <v>41</v>
      </c>
      <c r="P138" s="139">
        <f>O138*H138</f>
        <v>0</v>
      </c>
      <c r="Q138" s="139">
        <v>0</v>
      </c>
      <c r="R138" s="139">
        <f>Q138*H138</f>
        <v>0</v>
      </c>
      <c r="S138" s="139">
        <v>0</v>
      </c>
      <c r="T138" s="140">
        <f>S138*H138</f>
        <v>0</v>
      </c>
      <c r="AR138" s="141" t="s">
        <v>190</v>
      </c>
      <c r="AT138" s="141" t="s">
        <v>185</v>
      </c>
      <c r="AU138" s="141" t="s">
        <v>79</v>
      </c>
      <c r="AY138" s="16" t="s">
        <v>182</v>
      </c>
      <c r="BE138" s="142">
        <f>IF(N138="základní",J138,0)</f>
        <v>0</v>
      </c>
      <c r="BF138" s="142">
        <f>IF(N138="snížená",J138,0)</f>
        <v>0</v>
      </c>
      <c r="BG138" s="142">
        <f>IF(N138="zákl. přenesená",J138,0)</f>
        <v>0</v>
      </c>
      <c r="BH138" s="142">
        <f>IF(N138="sníž. přenesená",J138,0)</f>
        <v>0</v>
      </c>
      <c r="BI138" s="142">
        <f>IF(N138="nulová",J138,0)</f>
        <v>0</v>
      </c>
      <c r="BJ138" s="16" t="s">
        <v>77</v>
      </c>
      <c r="BK138" s="142">
        <f>ROUND(I138*H138,2)</f>
        <v>0</v>
      </c>
      <c r="BL138" s="16" t="s">
        <v>190</v>
      </c>
      <c r="BM138" s="141" t="s">
        <v>1232</v>
      </c>
    </row>
    <row r="139" spans="2:47" s="1" customFormat="1" ht="11.25">
      <c r="B139" s="31"/>
      <c r="D139" s="143" t="s">
        <v>192</v>
      </c>
      <c r="F139" s="144" t="s">
        <v>226</v>
      </c>
      <c r="I139" s="145"/>
      <c r="L139" s="31"/>
      <c r="M139" s="146"/>
      <c r="T139" s="52"/>
      <c r="AT139" s="16" t="s">
        <v>192</v>
      </c>
      <c r="AU139" s="16" t="s">
        <v>79</v>
      </c>
    </row>
    <row r="140" spans="2:51" s="12" customFormat="1" ht="11.25">
      <c r="B140" s="147"/>
      <c r="D140" s="148" t="s">
        <v>194</v>
      </c>
      <c r="F140" s="150" t="s">
        <v>1233</v>
      </c>
      <c r="H140" s="151">
        <v>7178.74</v>
      </c>
      <c r="I140" s="152"/>
      <c r="L140" s="147"/>
      <c r="M140" s="153"/>
      <c r="T140" s="154"/>
      <c r="AT140" s="149" t="s">
        <v>194</v>
      </c>
      <c r="AU140" s="149" t="s">
        <v>79</v>
      </c>
      <c r="AV140" s="12" t="s">
        <v>79</v>
      </c>
      <c r="AW140" s="12" t="s">
        <v>4</v>
      </c>
      <c r="AX140" s="12" t="s">
        <v>77</v>
      </c>
      <c r="AY140" s="149" t="s">
        <v>182</v>
      </c>
    </row>
    <row r="141" spans="2:65" s="1" customFormat="1" ht="44.25" customHeight="1">
      <c r="B141" s="31"/>
      <c r="C141" s="130" t="s">
        <v>333</v>
      </c>
      <c r="D141" s="130" t="s">
        <v>185</v>
      </c>
      <c r="E141" s="131" t="s">
        <v>229</v>
      </c>
      <c r="F141" s="132" t="s">
        <v>230</v>
      </c>
      <c r="G141" s="133" t="s">
        <v>202</v>
      </c>
      <c r="H141" s="134">
        <v>90</v>
      </c>
      <c r="I141" s="135"/>
      <c r="J141" s="136">
        <f>ROUND(I141*H141,2)</f>
        <v>0</v>
      </c>
      <c r="K141" s="132" t="s">
        <v>189</v>
      </c>
      <c r="L141" s="31"/>
      <c r="M141" s="137" t="s">
        <v>19</v>
      </c>
      <c r="N141" s="138" t="s">
        <v>41</v>
      </c>
      <c r="P141" s="139">
        <f>O141*H141</f>
        <v>0</v>
      </c>
      <c r="Q141" s="139">
        <v>0</v>
      </c>
      <c r="R141" s="139">
        <f>Q141*H141</f>
        <v>0</v>
      </c>
      <c r="S141" s="139">
        <v>0</v>
      </c>
      <c r="T141" s="140">
        <f>S141*H141</f>
        <v>0</v>
      </c>
      <c r="AR141" s="141" t="s">
        <v>190</v>
      </c>
      <c r="AT141" s="141" t="s">
        <v>185</v>
      </c>
      <c r="AU141" s="141" t="s">
        <v>79</v>
      </c>
      <c r="AY141" s="16" t="s">
        <v>182</v>
      </c>
      <c r="BE141" s="142">
        <f>IF(N141="základní",J141,0)</f>
        <v>0</v>
      </c>
      <c r="BF141" s="142">
        <f>IF(N141="snížená",J141,0)</f>
        <v>0</v>
      </c>
      <c r="BG141" s="142">
        <f>IF(N141="zákl. přenesená",J141,0)</f>
        <v>0</v>
      </c>
      <c r="BH141" s="142">
        <f>IF(N141="sníž. přenesená",J141,0)</f>
        <v>0</v>
      </c>
      <c r="BI141" s="142">
        <f>IF(N141="nulová",J141,0)</f>
        <v>0</v>
      </c>
      <c r="BJ141" s="16" t="s">
        <v>77</v>
      </c>
      <c r="BK141" s="142">
        <f>ROUND(I141*H141,2)</f>
        <v>0</v>
      </c>
      <c r="BL141" s="16" t="s">
        <v>190</v>
      </c>
      <c r="BM141" s="141" t="s">
        <v>1234</v>
      </c>
    </row>
    <row r="142" spans="2:47" s="1" customFormat="1" ht="11.25">
      <c r="B142" s="31"/>
      <c r="D142" s="143" t="s">
        <v>192</v>
      </c>
      <c r="F142" s="144" t="s">
        <v>232</v>
      </c>
      <c r="I142" s="145"/>
      <c r="L142" s="31"/>
      <c r="M142" s="146"/>
      <c r="T142" s="52"/>
      <c r="AT142" s="16" t="s">
        <v>192</v>
      </c>
      <c r="AU142" s="16" t="s">
        <v>79</v>
      </c>
    </row>
    <row r="143" spans="2:65" s="1" customFormat="1" ht="44.25" customHeight="1">
      <c r="B143" s="31"/>
      <c r="C143" s="130" t="s">
        <v>8</v>
      </c>
      <c r="D143" s="130" t="s">
        <v>185</v>
      </c>
      <c r="E143" s="131" t="s">
        <v>730</v>
      </c>
      <c r="F143" s="132" t="s">
        <v>731</v>
      </c>
      <c r="G143" s="133" t="s">
        <v>202</v>
      </c>
      <c r="H143" s="134">
        <v>200</v>
      </c>
      <c r="I143" s="135"/>
      <c r="J143" s="136">
        <f>ROUND(I143*H143,2)</f>
        <v>0</v>
      </c>
      <c r="K143" s="132" t="s">
        <v>189</v>
      </c>
      <c r="L143" s="31"/>
      <c r="M143" s="137" t="s">
        <v>19</v>
      </c>
      <c r="N143" s="138" t="s">
        <v>41</v>
      </c>
      <c r="P143" s="139">
        <f>O143*H143</f>
        <v>0</v>
      </c>
      <c r="Q143" s="139">
        <v>0</v>
      </c>
      <c r="R143" s="139">
        <f>Q143*H143</f>
        <v>0</v>
      </c>
      <c r="S143" s="139">
        <v>0</v>
      </c>
      <c r="T143" s="140">
        <f>S143*H143</f>
        <v>0</v>
      </c>
      <c r="AR143" s="141" t="s">
        <v>190</v>
      </c>
      <c r="AT143" s="141" t="s">
        <v>185</v>
      </c>
      <c r="AU143" s="141" t="s">
        <v>79</v>
      </c>
      <c r="AY143" s="16" t="s">
        <v>182</v>
      </c>
      <c r="BE143" s="142">
        <f>IF(N143="základní",J143,0)</f>
        <v>0</v>
      </c>
      <c r="BF143" s="142">
        <f>IF(N143="snížená",J143,0)</f>
        <v>0</v>
      </c>
      <c r="BG143" s="142">
        <f>IF(N143="zákl. přenesená",J143,0)</f>
        <v>0</v>
      </c>
      <c r="BH143" s="142">
        <f>IF(N143="sníž. přenesená",J143,0)</f>
        <v>0</v>
      </c>
      <c r="BI143" s="142">
        <f>IF(N143="nulová",J143,0)</f>
        <v>0</v>
      </c>
      <c r="BJ143" s="16" t="s">
        <v>77</v>
      </c>
      <c r="BK143" s="142">
        <f>ROUND(I143*H143,2)</f>
        <v>0</v>
      </c>
      <c r="BL143" s="16" t="s">
        <v>190</v>
      </c>
      <c r="BM143" s="141" t="s">
        <v>1235</v>
      </c>
    </row>
    <row r="144" spans="2:47" s="1" customFormat="1" ht="11.25">
      <c r="B144" s="31"/>
      <c r="D144" s="143" t="s">
        <v>192</v>
      </c>
      <c r="F144" s="144" t="s">
        <v>733</v>
      </c>
      <c r="I144" s="145"/>
      <c r="L144" s="31"/>
      <c r="M144" s="146"/>
      <c r="T144" s="52"/>
      <c r="AT144" s="16" t="s">
        <v>192</v>
      </c>
      <c r="AU144" s="16" t="s">
        <v>79</v>
      </c>
    </row>
    <row r="145" spans="2:65" s="1" customFormat="1" ht="37.9" customHeight="1">
      <c r="B145" s="31"/>
      <c r="C145" s="130" t="s">
        <v>336</v>
      </c>
      <c r="D145" s="130" t="s">
        <v>185</v>
      </c>
      <c r="E145" s="131" t="s">
        <v>735</v>
      </c>
      <c r="F145" s="132" t="s">
        <v>736</v>
      </c>
      <c r="G145" s="133" t="s">
        <v>202</v>
      </c>
      <c r="H145" s="134">
        <v>60</v>
      </c>
      <c r="I145" s="135"/>
      <c r="J145" s="136">
        <f>ROUND(I145*H145,2)</f>
        <v>0</v>
      </c>
      <c r="K145" s="132" t="s">
        <v>189</v>
      </c>
      <c r="L145" s="31"/>
      <c r="M145" s="137" t="s">
        <v>19</v>
      </c>
      <c r="N145" s="138" t="s">
        <v>41</v>
      </c>
      <c r="P145" s="139">
        <f>O145*H145</f>
        <v>0</v>
      </c>
      <c r="Q145" s="139">
        <v>0</v>
      </c>
      <c r="R145" s="139">
        <f>Q145*H145</f>
        <v>0</v>
      </c>
      <c r="S145" s="139">
        <v>0</v>
      </c>
      <c r="T145" s="140">
        <f>S145*H145</f>
        <v>0</v>
      </c>
      <c r="AR145" s="141" t="s">
        <v>190</v>
      </c>
      <c r="AT145" s="141" t="s">
        <v>185</v>
      </c>
      <c r="AU145" s="141" t="s">
        <v>79</v>
      </c>
      <c r="AY145" s="16" t="s">
        <v>182</v>
      </c>
      <c r="BE145" s="142">
        <f>IF(N145="základní",J145,0)</f>
        <v>0</v>
      </c>
      <c r="BF145" s="142">
        <f>IF(N145="snížená",J145,0)</f>
        <v>0</v>
      </c>
      <c r="BG145" s="142">
        <f>IF(N145="zákl. přenesená",J145,0)</f>
        <v>0</v>
      </c>
      <c r="BH145" s="142">
        <f>IF(N145="sníž. přenesená",J145,0)</f>
        <v>0</v>
      </c>
      <c r="BI145" s="142">
        <f>IF(N145="nulová",J145,0)</f>
        <v>0</v>
      </c>
      <c r="BJ145" s="16" t="s">
        <v>77</v>
      </c>
      <c r="BK145" s="142">
        <f>ROUND(I145*H145,2)</f>
        <v>0</v>
      </c>
      <c r="BL145" s="16" t="s">
        <v>190</v>
      </c>
      <c r="BM145" s="141" t="s">
        <v>1236</v>
      </c>
    </row>
    <row r="146" spans="2:47" s="1" customFormat="1" ht="11.25">
      <c r="B146" s="31"/>
      <c r="D146" s="143" t="s">
        <v>192</v>
      </c>
      <c r="F146" s="144" t="s">
        <v>738</v>
      </c>
      <c r="I146" s="145"/>
      <c r="L146" s="31"/>
      <c r="M146" s="146"/>
      <c r="T146" s="52"/>
      <c r="AT146" s="16" t="s">
        <v>192</v>
      </c>
      <c r="AU146" s="16" t="s">
        <v>79</v>
      </c>
    </row>
    <row r="147" spans="2:65" s="1" customFormat="1" ht="44.25" customHeight="1">
      <c r="B147" s="31"/>
      <c r="C147" s="130" t="s">
        <v>350</v>
      </c>
      <c r="D147" s="130" t="s">
        <v>185</v>
      </c>
      <c r="E147" s="131" t="s">
        <v>234</v>
      </c>
      <c r="F147" s="132" t="s">
        <v>235</v>
      </c>
      <c r="G147" s="133" t="s">
        <v>202</v>
      </c>
      <c r="H147" s="134">
        <v>301.874</v>
      </c>
      <c r="I147" s="135"/>
      <c r="J147" s="136">
        <f>ROUND(I147*H147,2)</f>
        <v>0</v>
      </c>
      <c r="K147" s="132" t="s">
        <v>189</v>
      </c>
      <c r="L147" s="31"/>
      <c r="M147" s="137" t="s">
        <v>19</v>
      </c>
      <c r="N147" s="138" t="s">
        <v>41</v>
      </c>
      <c r="P147" s="139">
        <f>O147*H147</f>
        <v>0</v>
      </c>
      <c r="Q147" s="139">
        <v>0</v>
      </c>
      <c r="R147" s="139">
        <f>Q147*H147</f>
        <v>0</v>
      </c>
      <c r="S147" s="139">
        <v>0</v>
      </c>
      <c r="T147" s="140">
        <f>S147*H147</f>
        <v>0</v>
      </c>
      <c r="AR147" s="141" t="s">
        <v>190</v>
      </c>
      <c r="AT147" s="141" t="s">
        <v>185</v>
      </c>
      <c r="AU147" s="141" t="s">
        <v>79</v>
      </c>
      <c r="AY147" s="16" t="s">
        <v>182</v>
      </c>
      <c r="BE147" s="142">
        <f>IF(N147="základní",J147,0)</f>
        <v>0</v>
      </c>
      <c r="BF147" s="142">
        <f>IF(N147="snížená",J147,0)</f>
        <v>0</v>
      </c>
      <c r="BG147" s="142">
        <f>IF(N147="zákl. přenesená",J147,0)</f>
        <v>0</v>
      </c>
      <c r="BH147" s="142">
        <f>IF(N147="sníž. přenesená",J147,0)</f>
        <v>0</v>
      </c>
      <c r="BI147" s="142">
        <f>IF(N147="nulová",J147,0)</f>
        <v>0</v>
      </c>
      <c r="BJ147" s="16" t="s">
        <v>77</v>
      </c>
      <c r="BK147" s="142">
        <f>ROUND(I147*H147,2)</f>
        <v>0</v>
      </c>
      <c r="BL147" s="16" t="s">
        <v>190</v>
      </c>
      <c r="BM147" s="141" t="s">
        <v>1237</v>
      </c>
    </row>
    <row r="148" spans="2:47" s="1" customFormat="1" ht="11.25">
      <c r="B148" s="31"/>
      <c r="D148" s="143" t="s">
        <v>192</v>
      </c>
      <c r="F148" s="144" t="s">
        <v>237</v>
      </c>
      <c r="I148" s="145"/>
      <c r="L148" s="31"/>
      <c r="M148" s="146"/>
      <c r="T148" s="52"/>
      <c r="AT148" s="16" t="s">
        <v>192</v>
      </c>
      <c r="AU148" s="16" t="s">
        <v>79</v>
      </c>
    </row>
    <row r="149" spans="2:65" s="1" customFormat="1" ht="16.5" customHeight="1">
      <c r="B149" s="31"/>
      <c r="C149" s="130" t="s">
        <v>355</v>
      </c>
      <c r="D149" s="130" t="s">
        <v>185</v>
      </c>
      <c r="E149" s="131" t="s">
        <v>1238</v>
      </c>
      <c r="F149" s="132" t="s">
        <v>1239</v>
      </c>
      <c r="G149" s="133" t="s">
        <v>1240</v>
      </c>
      <c r="H149" s="134">
        <v>51000</v>
      </c>
      <c r="I149" s="135"/>
      <c r="J149" s="136">
        <f>ROUND(I149*H149,2)</f>
        <v>0</v>
      </c>
      <c r="K149" s="132" t="s">
        <v>287</v>
      </c>
      <c r="L149" s="31"/>
      <c r="M149" s="137" t="s">
        <v>19</v>
      </c>
      <c r="N149" s="138" t="s">
        <v>41</v>
      </c>
      <c r="P149" s="139">
        <f>O149*H149</f>
        <v>0</v>
      </c>
      <c r="Q149" s="139">
        <v>0</v>
      </c>
      <c r="R149" s="139">
        <f>Q149*H149</f>
        <v>0</v>
      </c>
      <c r="S149" s="139">
        <v>0</v>
      </c>
      <c r="T149" s="140">
        <f>S149*H149</f>
        <v>0</v>
      </c>
      <c r="AR149" s="141" t="s">
        <v>190</v>
      </c>
      <c r="AT149" s="141" t="s">
        <v>185</v>
      </c>
      <c r="AU149" s="141" t="s">
        <v>79</v>
      </c>
      <c r="AY149" s="16" t="s">
        <v>182</v>
      </c>
      <c r="BE149" s="142">
        <f>IF(N149="základní",J149,0)</f>
        <v>0</v>
      </c>
      <c r="BF149" s="142">
        <f>IF(N149="snížená",J149,0)</f>
        <v>0</v>
      </c>
      <c r="BG149" s="142">
        <f>IF(N149="zákl. přenesená",J149,0)</f>
        <v>0</v>
      </c>
      <c r="BH149" s="142">
        <f>IF(N149="sníž. přenesená",J149,0)</f>
        <v>0</v>
      </c>
      <c r="BI149" s="142">
        <f>IF(N149="nulová",J149,0)</f>
        <v>0</v>
      </c>
      <c r="BJ149" s="16" t="s">
        <v>77</v>
      </c>
      <c r="BK149" s="142">
        <f>ROUND(I149*H149,2)</f>
        <v>0</v>
      </c>
      <c r="BL149" s="16" t="s">
        <v>190</v>
      </c>
      <c r="BM149" s="141" t="s">
        <v>1241</v>
      </c>
    </row>
    <row r="150" spans="2:65" s="1" customFormat="1" ht="44.25" customHeight="1">
      <c r="B150" s="31"/>
      <c r="C150" s="130" t="s">
        <v>360</v>
      </c>
      <c r="D150" s="130" t="s">
        <v>185</v>
      </c>
      <c r="E150" s="131" t="s">
        <v>1242</v>
      </c>
      <c r="F150" s="132" t="s">
        <v>1243</v>
      </c>
      <c r="G150" s="133" t="s">
        <v>202</v>
      </c>
      <c r="H150" s="134">
        <v>15</v>
      </c>
      <c r="I150" s="135"/>
      <c r="J150" s="136">
        <f>ROUND(I150*H150,2)</f>
        <v>0</v>
      </c>
      <c r="K150" s="132" t="s">
        <v>189</v>
      </c>
      <c r="L150" s="31"/>
      <c r="M150" s="137" t="s">
        <v>19</v>
      </c>
      <c r="N150" s="138" t="s">
        <v>41</v>
      </c>
      <c r="P150" s="139">
        <f>O150*H150</f>
        <v>0</v>
      </c>
      <c r="Q150" s="139">
        <v>0</v>
      </c>
      <c r="R150" s="139">
        <f>Q150*H150</f>
        <v>0</v>
      </c>
      <c r="S150" s="139">
        <v>0</v>
      </c>
      <c r="T150" s="140">
        <f>S150*H150</f>
        <v>0</v>
      </c>
      <c r="AR150" s="141" t="s">
        <v>190</v>
      </c>
      <c r="AT150" s="141" t="s">
        <v>185</v>
      </c>
      <c r="AU150" s="141" t="s">
        <v>79</v>
      </c>
      <c r="AY150" s="16" t="s">
        <v>182</v>
      </c>
      <c r="BE150" s="142">
        <f>IF(N150="základní",J150,0)</f>
        <v>0</v>
      </c>
      <c r="BF150" s="142">
        <f>IF(N150="snížená",J150,0)</f>
        <v>0</v>
      </c>
      <c r="BG150" s="142">
        <f>IF(N150="zákl. přenesená",J150,0)</f>
        <v>0</v>
      </c>
      <c r="BH150" s="142">
        <f>IF(N150="sníž. přenesená",J150,0)</f>
        <v>0</v>
      </c>
      <c r="BI150" s="142">
        <f>IF(N150="nulová",J150,0)</f>
        <v>0</v>
      </c>
      <c r="BJ150" s="16" t="s">
        <v>77</v>
      </c>
      <c r="BK150" s="142">
        <f>ROUND(I150*H150,2)</f>
        <v>0</v>
      </c>
      <c r="BL150" s="16" t="s">
        <v>190</v>
      </c>
      <c r="BM150" s="141" t="s">
        <v>1244</v>
      </c>
    </row>
    <row r="151" spans="2:47" s="1" customFormat="1" ht="11.25">
      <c r="B151" s="31"/>
      <c r="D151" s="143" t="s">
        <v>192</v>
      </c>
      <c r="F151" s="144" t="s">
        <v>1245</v>
      </c>
      <c r="I151" s="145"/>
      <c r="L151" s="31"/>
      <c r="M151" s="146"/>
      <c r="T151" s="52"/>
      <c r="AT151" s="16" t="s">
        <v>192</v>
      </c>
      <c r="AU151" s="16" t="s">
        <v>79</v>
      </c>
    </row>
    <row r="152" spans="2:63" s="11" customFormat="1" ht="25.9" customHeight="1">
      <c r="B152" s="118"/>
      <c r="D152" s="119" t="s">
        <v>69</v>
      </c>
      <c r="E152" s="120" t="s">
        <v>329</v>
      </c>
      <c r="F152" s="120" t="s">
        <v>330</v>
      </c>
      <c r="I152" s="121"/>
      <c r="J152" s="122">
        <f>BK152</f>
        <v>0</v>
      </c>
      <c r="L152" s="118"/>
      <c r="M152" s="123"/>
      <c r="P152" s="124">
        <f>P153+P170+P177+P180+P184</f>
        <v>0</v>
      </c>
      <c r="R152" s="124">
        <f>R153+R170+R177+R180+R184</f>
        <v>0</v>
      </c>
      <c r="T152" s="125">
        <f>T153+T170+T177+T180+T184</f>
        <v>311.1544383000001</v>
      </c>
      <c r="AR152" s="119" t="s">
        <v>79</v>
      </c>
      <c r="AT152" s="126" t="s">
        <v>69</v>
      </c>
      <c r="AU152" s="126" t="s">
        <v>70</v>
      </c>
      <c r="AY152" s="119" t="s">
        <v>182</v>
      </c>
      <c r="BK152" s="127">
        <f>BK153+BK170+BK177+BK180+BK184</f>
        <v>0</v>
      </c>
    </row>
    <row r="153" spans="2:63" s="11" customFormat="1" ht="22.9" customHeight="1">
      <c r="B153" s="118"/>
      <c r="D153" s="119" t="s">
        <v>69</v>
      </c>
      <c r="E153" s="128" t="s">
        <v>1246</v>
      </c>
      <c r="F153" s="128" t="s">
        <v>1247</v>
      </c>
      <c r="I153" s="121"/>
      <c r="J153" s="129">
        <f>BK153</f>
        <v>0</v>
      </c>
      <c r="L153" s="118"/>
      <c r="M153" s="123"/>
      <c r="P153" s="124">
        <f>SUM(P154:P169)</f>
        <v>0</v>
      </c>
      <c r="R153" s="124">
        <f>SUM(R154:R169)</f>
        <v>0</v>
      </c>
      <c r="T153" s="125">
        <f>SUM(T154:T169)</f>
        <v>186.61688600000002</v>
      </c>
      <c r="AR153" s="119" t="s">
        <v>79</v>
      </c>
      <c r="AT153" s="126" t="s">
        <v>69</v>
      </c>
      <c r="AU153" s="126" t="s">
        <v>77</v>
      </c>
      <c r="AY153" s="119" t="s">
        <v>182</v>
      </c>
      <c r="BK153" s="127">
        <f>SUM(BK154:BK169)</f>
        <v>0</v>
      </c>
    </row>
    <row r="154" spans="2:65" s="1" customFormat="1" ht="24.2" customHeight="1">
      <c r="B154" s="31"/>
      <c r="C154" s="130" t="s">
        <v>363</v>
      </c>
      <c r="D154" s="130" t="s">
        <v>185</v>
      </c>
      <c r="E154" s="131" t="s">
        <v>1248</v>
      </c>
      <c r="F154" s="132" t="s">
        <v>1249</v>
      </c>
      <c r="G154" s="133" t="s">
        <v>207</v>
      </c>
      <c r="H154" s="134">
        <v>1031.006</v>
      </c>
      <c r="I154" s="135"/>
      <c r="J154" s="136">
        <f>ROUND(I154*H154,2)</f>
        <v>0</v>
      </c>
      <c r="K154" s="132" t="s">
        <v>1250</v>
      </c>
      <c r="L154" s="31"/>
      <c r="M154" s="137" t="s">
        <v>19</v>
      </c>
      <c r="N154" s="138" t="s">
        <v>41</v>
      </c>
      <c r="P154" s="139">
        <f>O154*H154</f>
        <v>0</v>
      </c>
      <c r="Q154" s="139">
        <v>0</v>
      </c>
      <c r="R154" s="139">
        <f>Q154*H154</f>
        <v>0</v>
      </c>
      <c r="S154" s="139">
        <v>0.014</v>
      </c>
      <c r="T154" s="140">
        <f>S154*H154</f>
        <v>14.434084000000002</v>
      </c>
      <c r="AR154" s="141" t="s">
        <v>336</v>
      </c>
      <c r="AT154" s="141" t="s">
        <v>185</v>
      </c>
      <c r="AU154" s="141" t="s">
        <v>79</v>
      </c>
      <c r="AY154" s="16" t="s">
        <v>182</v>
      </c>
      <c r="BE154" s="142">
        <f>IF(N154="základní",J154,0)</f>
        <v>0</v>
      </c>
      <c r="BF154" s="142">
        <f>IF(N154="snížená",J154,0)</f>
        <v>0</v>
      </c>
      <c r="BG154" s="142">
        <f>IF(N154="zákl. přenesená",J154,0)</f>
        <v>0</v>
      </c>
      <c r="BH154" s="142">
        <f>IF(N154="sníž. přenesená",J154,0)</f>
        <v>0</v>
      </c>
      <c r="BI154" s="142">
        <f>IF(N154="nulová",J154,0)</f>
        <v>0</v>
      </c>
      <c r="BJ154" s="16" t="s">
        <v>77</v>
      </c>
      <c r="BK154" s="142">
        <f>ROUND(I154*H154,2)</f>
        <v>0</v>
      </c>
      <c r="BL154" s="16" t="s">
        <v>336</v>
      </c>
      <c r="BM154" s="141" t="s">
        <v>1251</v>
      </c>
    </row>
    <row r="155" spans="2:51" s="12" customFormat="1" ht="11.25">
      <c r="B155" s="147"/>
      <c r="D155" s="148" t="s">
        <v>194</v>
      </c>
      <c r="E155" s="149" t="s">
        <v>19</v>
      </c>
      <c r="F155" s="150" t="s">
        <v>1203</v>
      </c>
      <c r="H155" s="151">
        <v>1054.635</v>
      </c>
      <c r="I155" s="152"/>
      <c r="L155" s="147"/>
      <c r="M155" s="153"/>
      <c r="T155" s="154"/>
      <c r="AT155" s="149" t="s">
        <v>194</v>
      </c>
      <c r="AU155" s="149" t="s">
        <v>79</v>
      </c>
      <c r="AV155" s="12" t="s">
        <v>79</v>
      </c>
      <c r="AW155" s="12" t="s">
        <v>31</v>
      </c>
      <c r="AX155" s="12" t="s">
        <v>70</v>
      </c>
      <c r="AY155" s="149" t="s">
        <v>182</v>
      </c>
    </row>
    <row r="156" spans="2:51" s="12" customFormat="1" ht="11.25">
      <c r="B156" s="147"/>
      <c r="D156" s="148" t="s">
        <v>194</v>
      </c>
      <c r="E156" s="149" t="s">
        <v>19</v>
      </c>
      <c r="F156" s="150" t="s">
        <v>1204</v>
      </c>
      <c r="H156" s="151">
        <v>-0.925</v>
      </c>
      <c r="I156" s="152"/>
      <c r="L156" s="147"/>
      <c r="M156" s="153"/>
      <c r="T156" s="154"/>
      <c r="AT156" s="149" t="s">
        <v>194</v>
      </c>
      <c r="AU156" s="149" t="s">
        <v>79</v>
      </c>
      <c r="AV156" s="12" t="s">
        <v>79</v>
      </c>
      <c r="AW156" s="12" t="s">
        <v>31</v>
      </c>
      <c r="AX156" s="12" t="s">
        <v>70</v>
      </c>
      <c r="AY156" s="149" t="s">
        <v>182</v>
      </c>
    </row>
    <row r="157" spans="2:51" s="12" customFormat="1" ht="11.25">
      <c r="B157" s="147"/>
      <c r="D157" s="148" t="s">
        <v>194</v>
      </c>
      <c r="E157" s="149" t="s">
        <v>19</v>
      </c>
      <c r="F157" s="150" t="s">
        <v>1205</v>
      </c>
      <c r="H157" s="151">
        <v>-1.86</v>
      </c>
      <c r="I157" s="152"/>
      <c r="L157" s="147"/>
      <c r="M157" s="153"/>
      <c r="T157" s="154"/>
      <c r="AT157" s="149" t="s">
        <v>194</v>
      </c>
      <c r="AU157" s="149" t="s">
        <v>79</v>
      </c>
      <c r="AV157" s="12" t="s">
        <v>79</v>
      </c>
      <c r="AW157" s="12" t="s">
        <v>31</v>
      </c>
      <c r="AX157" s="12" t="s">
        <v>70</v>
      </c>
      <c r="AY157" s="149" t="s">
        <v>182</v>
      </c>
    </row>
    <row r="158" spans="2:51" s="12" customFormat="1" ht="11.25">
      <c r="B158" s="147"/>
      <c r="D158" s="148" t="s">
        <v>194</v>
      </c>
      <c r="E158" s="149" t="s">
        <v>19</v>
      </c>
      <c r="F158" s="150" t="s">
        <v>1206</v>
      </c>
      <c r="H158" s="151">
        <v>-20.844</v>
      </c>
      <c r="I158" s="152"/>
      <c r="L158" s="147"/>
      <c r="M158" s="153"/>
      <c r="T158" s="154"/>
      <c r="AT158" s="149" t="s">
        <v>194</v>
      </c>
      <c r="AU158" s="149" t="s">
        <v>79</v>
      </c>
      <c r="AV158" s="12" t="s">
        <v>79</v>
      </c>
      <c r="AW158" s="12" t="s">
        <v>31</v>
      </c>
      <c r="AX158" s="12" t="s">
        <v>70</v>
      </c>
      <c r="AY158" s="149" t="s">
        <v>182</v>
      </c>
    </row>
    <row r="159" spans="2:51" s="13" customFormat="1" ht="11.25">
      <c r="B159" s="155"/>
      <c r="D159" s="148" t="s">
        <v>194</v>
      </c>
      <c r="E159" s="156" t="s">
        <v>19</v>
      </c>
      <c r="F159" s="157" t="s">
        <v>199</v>
      </c>
      <c r="H159" s="158">
        <v>1031.006</v>
      </c>
      <c r="I159" s="159"/>
      <c r="L159" s="155"/>
      <c r="M159" s="160"/>
      <c r="T159" s="161"/>
      <c r="AT159" s="156" t="s">
        <v>194</v>
      </c>
      <c r="AU159" s="156" t="s">
        <v>79</v>
      </c>
      <c r="AV159" s="13" t="s">
        <v>190</v>
      </c>
      <c r="AW159" s="13" t="s">
        <v>31</v>
      </c>
      <c r="AX159" s="13" t="s">
        <v>77</v>
      </c>
      <c r="AY159" s="156" t="s">
        <v>182</v>
      </c>
    </row>
    <row r="160" spans="2:65" s="1" customFormat="1" ht="33" customHeight="1">
      <c r="B160" s="31"/>
      <c r="C160" s="130" t="s">
        <v>7</v>
      </c>
      <c r="D160" s="130" t="s">
        <v>185</v>
      </c>
      <c r="E160" s="131" t="s">
        <v>1252</v>
      </c>
      <c r="F160" s="132" t="s">
        <v>1253</v>
      </c>
      <c r="G160" s="133" t="s">
        <v>286</v>
      </c>
      <c r="H160" s="134">
        <v>16</v>
      </c>
      <c r="I160" s="135"/>
      <c r="J160" s="136">
        <f>ROUND(I160*H160,2)</f>
        <v>0</v>
      </c>
      <c r="K160" s="132" t="s">
        <v>189</v>
      </c>
      <c r="L160" s="31"/>
      <c r="M160" s="137" t="s">
        <v>19</v>
      </c>
      <c r="N160" s="138" t="s">
        <v>41</v>
      </c>
      <c r="P160" s="139">
        <f>O160*H160</f>
        <v>0</v>
      </c>
      <c r="Q160" s="139">
        <v>0</v>
      </c>
      <c r="R160" s="139">
        <f>Q160*H160</f>
        <v>0</v>
      </c>
      <c r="S160" s="139">
        <v>0.0003</v>
      </c>
      <c r="T160" s="140">
        <f>S160*H160</f>
        <v>0.0048</v>
      </c>
      <c r="AR160" s="141" t="s">
        <v>336</v>
      </c>
      <c r="AT160" s="141" t="s">
        <v>185</v>
      </c>
      <c r="AU160" s="141" t="s">
        <v>79</v>
      </c>
      <c r="AY160" s="16" t="s">
        <v>182</v>
      </c>
      <c r="BE160" s="142">
        <f>IF(N160="základní",J160,0)</f>
        <v>0</v>
      </c>
      <c r="BF160" s="142">
        <f>IF(N160="snížená",J160,0)</f>
        <v>0</v>
      </c>
      <c r="BG160" s="142">
        <f>IF(N160="zákl. přenesená",J160,0)</f>
        <v>0</v>
      </c>
      <c r="BH160" s="142">
        <f>IF(N160="sníž. přenesená",J160,0)</f>
        <v>0</v>
      </c>
      <c r="BI160" s="142">
        <f>IF(N160="nulová",J160,0)</f>
        <v>0</v>
      </c>
      <c r="BJ160" s="16" t="s">
        <v>77</v>
      </c>
      <c r="BK160" s="142">
        <f>ROUND(I160*H160,2)</f>
        <v>0</v>
      </c>
      <c r="BL160" s="16" t="s">
        <v>336</v>
      </c>
      <c r="BM160" s="141" t="s">
        <v>1254</v>
      </c>
    </row>
    <row r="161" spans="2:47" s="1" customFormat="1" ht="11.25">
      <c r="B161" s="31"/>
      <c r="D161" s="143" t="s">
        <v>192</v>
      </c>
      <c r="F161" s="144" t="s">
        <v>1255</v>
      </c>
      <c r="I161" s="145"/>
      <c r="L161" s="31"/>
      <c r="M161" s="146"/>
      <c r="T161" s="52"/>
      <c r="AT161" s="16" t="s">
        <v>192</v>
      </c>
      <c r="AU161" s="16" t="s">
        <v>79</v>
      </c>
    </row>
    <row r="162" spans="2:51" s="12" customFormat="1" ht="11.25">
      <c r="B162" s="147"/>
      <c r="D162" s="148" t="s">
        <v>194</v>
      </c>
      <c r="E162" s="149" t="s">
        <v>19</v>
      </c>
      <c r="F162" s="150" t="s">
        <v>1256</v>
      </c>
      <c r="H162" s="151">
        <v>16</v>
      </c>
      <c r="I162" s="152"/>
      <c r="L162" s="147"/>
      <c r="M162" s="153"/>
      <c r="T162" s="154"/>
      <c r="AT162" s="149" t="s">
        <v>194</v>
      </c>
      <c r="AU162" s="149" t="s">
        <v>79</v>
      </c>
      <c r="AV162" s="12" t="s">
        <v>79</v>
      </c>
      <c r="AW162" s="12" t="s">
        <v>31</v>
      </c>
      <c r="AX162" s="12" t="s">
        <v>77</v>
      </c>
      <c r="AY162" s="149" t="s">
        <v>182</v>
      </c>
    </row>
    <row r="163" spans="2:65" s="1" customFormat="1" ht="33" customHeight="1">
      <c r="B163" s="31"/>
      <c r="C163" s="130" t="s">
        <v>374</v>
      </c>
      <c r="D163" s="130" t="s">
        <v>185</v>
      </c>
      <c r="E163" s="131" t="s">
        <v>1257</v>
      </c>
      <c r="F163" s="132" t="s">
        <v>1258</v>
      </c>
      <c r="G163" s="133" t="s">
        <v>207</v>
      </c>
      <c r="H163" s="134">
        <v>1031.006</v>
      </c>
      <c r="I163" s="135"/>
      <c r="J163" s="136">
        <f>ROUND(I163*H163,2)</f>
        <v>0</v>
      </c>
      <c r="K163" s="132" t="s">
        <v>189</v>
      </c>
      <c r="L163" s="31"/>
      <c r="M163" s="137" t="s">
        <v>19</v>
      </c>
      <c r="N163" s="138" t="s">
        <v>41</v>
      </c>
      <c r="P163" s="139">
        <f>O163*H163</f>
        <v>0</v>
      </c>
      <c r="Q163" s="139">
        <v>0</v>
      </c>
      <c r="R163" s="139">
        <f>Q163*H163</f>
        <v>0</v>
      </c>
      <c r="S163" s="139">
        <v>0.167</v>
      </c>
      <c r="T163" s="140">
        <f>S163*H163</f>
        <v>172.17800200000002</v>
      </c>
      <c r="AR163" s="141" t="s">
        <v>336</v>
      </c>
      <c r="AT163" s="141" t="s">
        <v>185</v>
      </c>
      <c r="AU163" s="141" t="s">
        <v>79</v>
      </c>
      <c r="AY163" s="16" t="s">
        <v>182</v>
      </c>
      <c r="BE163" s="142">
        <f>IF(N163="základní",J163,0)</f>
        <v>0</v>
      </c>
      <c r="BF163" s="142">
        <f>IF(N163="snížená",J163,0)</f>
        <v>0</v>
      </c>
      <c r="BG163" s="142">
        <f>IF(N163="zákl. přenesená",J163,0)</f>
        <v>0</v>
      </c>
      <c r="BH163" s="142">
        <f>IF(N163="sníž. přenesená",J163,0)</f>
        <v>0</v>
      </c>
      <c r="BI163" s="142">
        <f>IF(N163="nulová",J163,0)</f>
        <v>0</v>
      </c>
      <c r="BJ163" s="16" t="s">
        <v>77</v>
      </c>
      <c r="BK163" s="142">
        <f>ROUND(I163*H163,2)</f>
        <v>0</v>
      </c>
      <c r="BL163" s="16" t="s">
        <v>336</v>
      </c>
      <c r="BM163" s="141" t="s">
        <v>1259</v>
      </c>
    </row>
    <row r="164" spans="2:47" s="1" customFormat="1" ht="11.25">
      <c r="B164" s="31"/>
      <c r="D164" s="143" t="s">
        <v>192</v>
      </c>
      <c r="F164" s="144" t="s">
        <v>1260</v>
      </c>
      <c r="I164" s="145"/>
      <c r="L164" s="31"/>
      <c r="M164" s="146"/>
      <c r="T164" s="52"/>
      <c r="AT164" s="16" t="s">
        <v>192</v>
      </c>
      <c r="AU164" s="16" t="s">
        <v>79</v>
      </c>
    </row>
    <row r="165" spans="2:51" s="12" customFormat="1" ht="11.25">
      <c r="B165" s="147"/>
      <c r="D165" s="148" t="s">
        <v>194</v>
      </c>
      <c r="E165" s="149" t="s">
        <v>19</v>
      </c>
      <c r="F165" s="150" t="s">
        <v>1203</v>
      </c>
      <c r="H165" s="151">
        <v>1054.635</v>
      </c>
      <c r="I165" s="152"/>
      <c r="L165" s="147"/>
      <c r="M165" s="153"/>
      <c r="T165" s="154"/>
      <c r="AT165" s="149" t="s">
        <v>194</v>
      </c>
      <c r="AU165" s="149" t="s">
        <v>79</v>
      </c>
      <c r="AV165" s="12" t="s">
        <v>79</v>
      </c>
      <c r="AW165" s="12" t="s">
        <v>31</v>
      </c>
      <c r="AX165" s="12" t="s">
        <v>70</v>
      </c>
      <c r="AY165" s="149" t="s">
        <v>182</v>
      </c>
    </row>
    <row r="166" spans="2:51" s="12" customFormat="1" ht="11.25">
      <c r="B166" s="147"/>
      <c r="D166" s="148" t="s">
        <v>194</v>
      </c>
      <c r="E166" s="149" t="s">
        <v>19</v>
      </c>
      <c r="F166" s="150" t="s">
        <v>1204</v>
      </c>
      <c r="H166" s="151">
        <v>-0.925</v>
      </c>
      <c r="I166" s="152"/>
      <c r="L166" s="147"/>
      <c r="M166" s="153"/>
      <c r="T166" s="154"/>
      <c r="AT166" s="149" t="s">
        <v>194</v>
      </c>
      <c r="AU166" s="149" t="s">
        <v>79</v>
      </c>
      <c r="AV166" s="12" t="s">
        <v>79</v>
      </c>
      <c r="AW166" s="12" t="s">
        <v>31</v>
      </c>
      <c r="AX166" s="12" t="s">
        <v>70</v>
      </c>
      <c r="AY166" s="149" t="s">
        <v>182</v>
      </c>
    </row>
    <row r="167" spans="2:51" s="12" customFormat="1" ht="11.25">
      <c r="B167" s="147"/>
      <c r="D167" s="148" t="s">
        <v>194</v>
      </c>
      <c r="E167" s="149" t="s">
        <v>19</v>
      </c>
      <c r="F167" s="150" t="s">
        <v>1205</v>
      </c>
      <c r="H167" s="151">
        <v>-1.86</v>
      </c>
      <c r="I167" s="152"/>
      <c r="L167" s="147"/>
      <c r="M167" s="153"/>
      <c r="T167" s="154"/>
      <c r="AT167" s="149" t="s">
        <v>194</v>
      </c>
      <c r="AU167" s="149" t="s">
        <v>79</v>
      </c>
      <c r="AV167" s="12" t="s">
        <v>79</v>
      </c>
      <c r="AW167" s="12" t="s">
        <v>31</v>
      </c>
      <c r="AX167" s="12" t="s">
        <v>70</v>
      </c>
      <c r="AY167" s="149" t="s">
        <v>182</v>
      </c>
    </row>
    <row r="168" spans="2:51" s="12" customFormat="1" ht="11.25">
      <c r="B168" s="147"/>
      <c r="D168" s="148" t="s">
        <v>194</v>
      </c>
      <c r="E168" s="149" t="s">
        <v>19</v>
      </c>
      <c r="F168" s="150" t="s">
        <v>1206</v>
      </c>
      <c r="H168" s="151">
        <v>-20.844</v>
      </c>
      <c r="I168" s="152"/>
      <c r="L168" s="147"/>
      <c r="M168" s="153"/>
      <c r="T168" s="154"/>
      <c r="AT168" s="149" t="s">
        <v>194</v>
      </c>
      <c r="AU168" s="149" t="s">
        <v>79</v>
      </c>
      <c r="AV168" s="12" t="s">
        <v>79</v>
      </c>
      <c r="AW168" s="12" t="s">
        <v>31</v>
      </c>
      <c r="AX168" s="12" t="s">
        <v>70</v>
      </c>
      <c r="AY168" s="149" t="s">
        <v>182</v>
      </c>
    </row>
    <row r="169" spans="2:51" s="13" customFormat="1" ht="11.25">
      <c r="B169" s="155"/>
      <c r="D169" s="148" t="s">
        <v>194</v>
      </c>
      <c r="E169" s="156" t="s">
        <v>19</v>
      </c>
      <c r="F169" s="157" t="s">
        <v>199</v>
      </c>
      <c r="H169" s="158">
        <v>1031.006</v>
      </c>
      <c r="I169" s="159"/>
      <c r="L169" s="155"/>
      <c r="M169" s="160"/>
      <c r="T169" s="161"/>
      <c r="AT169" s="156" t="s">
        <v>194</v>
      </c>
      <c r="AU169" s="156" t="s">
        <v>79</v>
      </c>
      <c r="AV169" s="13" t="s">
        <v>190</v>
      </c>
      <c r="AW169" s="13" t="s">
        <v>31</v>
      </c>
      <c r="AX169" s="13" t="s">
        <v>77</v>
      </c>
      <c r="AY169" s="156" t="s">
        <v>182</v>
      </c>
    </row>
    <row r="170" spans="2:63" s="11" customFormat="1" ht="22.9" customHeight="1">
      <c r="B170" s="118"/>
      <c r="D170" s="119" t="s">
        <v>69</v>
      </c>
      <c r="E170" s="128" t="s">
        <v>1087</v>
      </c>
      <c r="F170" s="128" t="s">
        <v>1088</v>
      </c>
      <c r="I170" s="121"/>
      <c r="J170" s="129">
        <f>BK170</f>
        <v>0</v>
      </c>
      <c r="L170" s="118"/>
      <c r="M170" s="123"/>
      <c r="P170" s="124">
        <f>SUM(P171:P176)</f>
        <v>0</v>
      </c>
      <c r="R170" s="124">
        <f>SUM(R171:R176)</f>
        <v>0</v>
      </c>
      <c r="T170" s="125">
        <f>SUM(T171:T176)</f>
        <v>123.72072</v>
      </c>
      <c r="AR170" s="119" t="s">
        <v>79</v>
      </c>
      <c r="AT170" s="126" t="s">
        <v>69</v>
      </c>
      <c r="AU170" s="126" t="s">
        <v>77</v>
      </c>
      <c r="AY170" s="119" t="s">
        <v>182</v>
      </c>
      <c r="BK170" s="127">
        <f>SUM(BK171:BK176)</f>
        <v>0</v>
      </c>
    </row>
    <row r="171" spans="2:65" s="1" customFormat="1" ht="33" customHeight="1">
      <c r="B171" s="31"/>
      <c r="C171" s="130" t="s">
        <v>379</v>
      </c>
      <c r="D171" s="130" t="s">
        <v>185</v>
      </c>
      <c r="E171" s="131" t="s">
        <v>1261</v>
      </c>
      <c r="F171" s="132" t="s">
        <v>1262</v>
      </c>
      <c r="G171" s="133" t="s">
        <v>207</v>
      </c>
      <c r="H171" s="134">
        <v>1031.006</v>
      </c>
      <c r="I171" s="135"/>
      <c r="J171" s="136">
        <f>ROUND(I171*H171,2)</f>
        <v>0</v>
      </c>
      <c r="K171" s="132" t="s">
        <v>287</v>
      </c>
      <c r="L171" s="31"/>
      <c r="M171" s="137" t="s">
        <v>19</v>
      </c>
      <c r="N171" s="138" t="s">
        <v>41</v>
      </c>
      <c r="P171" s="139">
        <f>O171*H171</f>
        <v>0</v>
      </c>
      <c r="Q171" s="139">
        <v>0</v>
      </c>
      <c r="R171" s="139">
        <f>Q171*H171</f>
        <v>0</v>
      </c>
      <c r="S171" s="139">
        <v>0.12</v>
      </c>
      <c r="T171" s="140">
        <f>S171*H171</f>
        <v>123.72072</v>
      </c>
      <c r="AR171" s="141" t="s">
        <v>336</v>
      </c>
      <c r="AT171" s="141" t="s">
        <v>185</v>
      </c>
      <c r="AU171" s="141" t="s">
        <v>79</v>
      </c>
      <c r="AY171" s="16" t="s">
        <v>182</v>
      </c>
      <c r="BE171" s="142">
        <f>IF(N171="základní",J171,0)</f>
        <v>0</v>
      </c>
      <c r="BF171" s="142">
        <f>IF(N171="snížená",J171,0)</f>
        <v>0</v>
      </c>
      <c r="BG171" s="142">
        <f>IF(N171="zákl. přenesená",J171,0)</f>
        <v>0</v>
      </c>
      <c r="BH171" s="142">
        <f>IF(N171="sníž. přenesená",J171,0)</f>
        <v>0</v>
      </c>
      <c r="BI171" s="142">
        <f>IF(N171="nulová",J171,0)</f>
        <v>0</v>
      </c>
      <c r="BJ171" s="16" t="s">
        <v>77</v>
      </c>
      <c r="BK171" s="142">
        <f>ROUND(I171*H171,2)</f>
        <v>0</v>
      </c>
      <c r="BL171" s="16" t="s">
        <v>336</v>
      </c>
      <c r="BM171" s="141" t="s">
        <v>1263</v>
      </c>
    </row>
    <row r="172" spans="2:51" s="12" customFormat="1" ht="11.25">
      <c r="B172" s="147"/>
      <c r="D172" s="148" t="s">
        <v>194</v>
      </c>
      <c r="E172" s="149" t="s">
        <v>19</v>
      </c>
      <c r="F172" s="150" t="s">
        <v>1203</v>
      </c>
      <c r="H172" s="151">
        <v>1054.635</v>
      </c>
      <c r="I172" s="152"/>
      <c r="L172" s="147"/>
      <c r="M172" s="153"/>
      <c r="T172" s="154"/>
      <c r="AT172" s="149" t="s">
        <v>194</v>
      </c>
      <c r="AU172" s="149" t="s">
        <v>79</v>
      </c>
      <c r="AV172" s="12" t="s">
        <v>79</v>
      </c>
      <c r="AW172" s="12" t="s">
        <v>31</v>
      </c>
      <c r="AX172" s="12" t="s">
        <v>70</v>
      </c>
      <c r="AY172" s="149" t="s">
        <v>182</v>
      </c>
    </row>
    <row r="173" spans="2:51" s="12" customFormat="1" ht="11.25">
      <c r="B173" s="147"/>
      <c r="D173" s="148" t="s">
        <v>194</v>
      </c>
      <c r="E173" s="149" t="s">
        <v>19</v>
      </c>
      <c r="F173" s="150" t="s">
        <v>1204</v>
      </c>
      <c r="H173" s="151">
        <v>-0.925</v>
      </c>
      <c r="I173" s="152"/>
      <c r="L173" s="147"/>
      <c r="M173" s="153"/>
      <c r="T173" s="154"/>
      <c r="AT173" s="149" t="s">
        <v>194</v>
      </c>
      <c r="AU173" s="149" t="s">
        <v>79</v>
      </c>
      <c r="AV173" s="12" t="s">
        <v>79</v>
      </c>
      <c r="AW173" s="12" t="s">
        <v>31</v>
      </c>
      <c r="AX173" s="12" t="s">
        <v>70</v>
      </c>
      <c r="AY173" s="149" t="s">
        <v>182</v>
      </c>
    </row>
    <row r="174" spans="2:51" s="12" customFormat="1" ht="11.25">
      <c r="B174" s="147"/>
      <c r="D174" s="148" t="s">
        <v>194</v>
      </c>
      <c r="E174" s="149" t="s">
        <v>19</v>
      </c>
      <c r="F174" s="150" t="s">
        <v>1205</v>
      </c>
      <c r="H174" s="151">
        <v>-1.86</v>
      </c>
      <c r="I174" s="152"/>
      <c r="L174" s="147"/>
      <c r="M174" s="153"/>
      <c r="T174" s="154"/>
      <c r="AT174" s="149" t="s">
        <v>194</v>
      </c>
      <c r="AU174" s="149" t="s">
        <v>79</v>
      </c>
      <c r="AV174" s="12" t="s">
        <v>79</v>
      </c>
      <c r="AW174" s="12" t="s">
        <v>31</v>
      </c>
      <c r="AX174" s="12" t="s">
        <v>70</v>
      </c>
      <c r="AY174" s="149" t="s">
        <v>182</v>
      </c>
    </row>
    <row r="175" spans="2:51" s="12" customFormat="1" ht="11.25">
      <c r="B175" s="147"/>
      <c r="D175" s="148" t="s">
        <v>194</v>
      </c>
      <c r="E175" s="149" t="s">
        <v>19</v>
      </c>
      <c r="F175" s="150" t="s">
        <v>1206</v>
      </c>
      <c r="H175" s="151">
        <v>-20.844</v>
      </c>
      <c r="I175" s="152"/>
      <c r="L175" s="147"/>
      <c r="M175" s="153"/>
      <c r="T175" s="154"/>
      <c r="AT175" s="149" t="s">
        <v>194</v>
      </c>
      <c r="AU175" s="149" t="s">
        <v>79</v>
      </c>
      <c r="AV175" s="12" t="s">
        <v>79</v>
      </c>
      <c r="AW175" s="12" t="s">
        <v>31</v>
      </c>
      <c r="AX175" s="12" t="s">
        <v>70</v>
      </c>
      <c r="AY175" s="149" t="s">
        <v>182</v>
      </c>
    </row>
    <row r="176" spans="2:51" s="13" customFormat="1" ht="11.25">
      <c r="B176" s="155"/>
      <c r="D176" s="148" t="s">
        <v>194</v>
      </c>
      <c r="E176" s="156" t="s">
        <v>19</v>
      </c>
      <c r="F176" s="157" t="s">
        <v>199</v>
      </c>
      <c r="H176" s="158">
        <v>1031.006</v>
      </c>
      <c r="I176" s="159"/>
      <c r="L176" s="155"/>
      <c r="M176" s="160"/>
      <c r="T176" s="161"/>
      <c r="AT176" s="156" t="s">
        <v>194</v>
      </c>
      <c r="AU176" s="156" t="s">
        <v>79</v>
      </c>
      <c r="AV176" s="13" t="s">
        <v>190</v>
      </c>
      <c r="AW176" s="13" t="s">
        <v>31</v>
      </c>
      <c r="AX176" s="13" t="s">
        <v>77</v>
      </c>
      <c r="AY176" s="156" t="s">
        <v>182</v>
      </c>
    </row>
    <row r="177" spans="2:63" s="11" customFormat="1" ht="22.9" customHeight="1">
      <c r="B177" s="118"/>
      <c r="D177" s="119" t="s">
        <v>69</v>
      </c>
      <c r="E177" s="128" t="s">
        <v>1264</v>
      </c>
      <c r="F177" s="128" t="s">
        <v>1265</v>
      </c>
      <c r="I177" s="121"/>
      <c r="J177" s="129">
        <f>BK177</f>
        <v>0</v>
      </c>
      <c r="L177" s="118"/>
      <c r="M177" s="123"/>
      <c r="P177" s="124">
        <f>SUM(P178:P179)</f>
        <v>0</v>
      </c>
      <c r="R177" s="124">
        <f>SUM(R178:R179)</f>
        <v>0</v>
      </c>
      <c r="T177" s="125">
        <f>SUM(T178:T179)</f>
        <v>0.1</v>
      </c>
      <c r="AR177" s="119" t="s">
        <v>79</v>
      </c>
      <c r="AT177" s="126" t="s">
        <v>69</v>
      </c>
      <c r="AU177" s="126" t="s">
        <v>77</v>
      </c>
      <c r="AY177" s="119" t="s">
        <v>182</v>
      </c>
      <c r="BK177" s="127">
        <f>SUM(BK178:BK179)</f>
        <v>0</v>
      </c>
    </row>
    <row r="178" spans="2:65" s="1" customFormat="1" ht="37.9" customHeight="1">
      <c r="B178" s="31"/>
      <c r="C178" s="130" t="s">
        <v>386</v>
      </c>
      <c r="D178" s="130" t="s">
        <v>185</v>
      </c>
      <c r="E178" s="131" t="s">
        <v>1266</v>
      </c>
      <c r="F178" s="132" t="s">
        <v>1267</v>
      </c>
      <c r="G178" s="133" t="s">
        <v>292</v>
      </c>
      <c r="H178" s="134">
        <v>250</v>
      </c>
      <c r="I178" s="135"/>
      <c r="J178" s="136">
        <f>ROUND(I178*H178,2)</f>
        <v>0</v>
      </c>
      <c r="K178" s="132" t="s">
        <v>189</v>
      </c>
      <c r="L178" s="31"/>
      <c r="M178" s="137" t="s">
        <v>19</v>
      </c>
      <c r="N178" s="138" t="s">
        <v>41</v>
      </c>
      <c r="P178" s="139">
        <f>O178*H178</f>
        <v>0</v>
      </c>
      <c r="Q178" s="139">
        <v>0</v>
      </c>
      <c r="R178" s="139">
        <f>Q178*H178</f>
        <v>0</v>
      </c>
      <c r="S178" s="139">
        <v>0.0004</v>
      </c>
      <c r="T178" s="140">
        <f>S178*H178</f>
        <v>0.1</v>
      </c>
      <c r="AR178" s="141" t="s">
        <v>336</v>
      </c>
      <c r="AT178" s="141" t="s">
        <v>185</v>
      </c>
      <c r="AU178" s="141" t="s">
        <v>79</v>
      </c>
      <c r="AY178" s="16" t="s">
        <v>182</v>
      </c>
      <c r="BE178" s="142">
        <f>IF(N178="základní",J178,0)</f>
        <v>0</v>
      </c>
      <c r="BF178" s="142">
        <f>IF(N178="snížená",J178,0)</f>
        <v>0</v>
      </c>
      <c r="BG178" s="142">
        <f>IF(N178="zákl. přenesená",J178,0)</f>
        <v>0</v>
      </c>
      <c r="BH178" s="142">
        <f>IF(N178="sníž. přenesená",J178,0)</f>
        <v>0</v>
      </c>
      <c r="BI178" s="142">
        <f>IF(N178="nulová",J178,0)</f>
        <v>0</v>
      </c>
      <c r="BJ178" s="16" t="s">
        <v>77</v>
      </c>
      <c r="BK178" s="142">
        <f>ROUND(I178*H178,2)</f>
        <v>0</v>
      </c>
      <c r="BL178" s="16" t="s">
        <v>336</v>
      </c>
      <c r="BM178" s="141" t="s">
        <v>1268</v>
      </c>
    </row>
    <row r="179" spans="2:47" s="1" customFormat="1" ht="11.25">
      <c r="B179" s="31"/>
      <c r="D179" s="143" t="s">
        <v>192</v>
      </c>
      <c r="F179" s="144" t="s">
        <v>1269</v>
      </c>
      <c r="I179" s="145"/>
      <c r="L179" s="31"/>
      <c r="M179" s="146"/>
      <c r="T179" s="52"/>
      <c r="AT179" s="16" t="s">
        <v>192</v>
      </c>
      <c r="AU179" s="16" t="s">
        <v>79</v>
      </c>
    </row>
    <row r="180" spans="2:63" s="11" customFormat="1" ht="22.9" customHeight="1">
      <c r="B180" s="118"/>
      <c r="D180" s="119" t="s">
        <v>69</v>
      </c>
      <c r="E180" s="128" t="s">
        <v>331</v>
      </c>
      <c r="F180" s="128" t="s">
        <v>332</v>
      </c>
      <c r="I180" s="121"/>
      <c r="J180" s="129">
        <f>BK180</f>
        <v>0</v>
      </c>
      <c r="L180" s="118"/>
      <c r="M180" s="123"/>
      <c r="P180" s="124">
        <f>SUM(P181:P183)</f>
        <v>0</v>
      </c>
      <c r="R180" s="124">
        <f>SUM(R181:R183)</f>
        <v>0</v>
      </c>
      <c r="T180" s="125">
        <f>SUM(T181:T183)</f>
        <v>0.2791083</v>
      </c>
      <c r="AR180" s="119" t="s">
        <v>79</v>
      </c>
      <c r="AT180" s="126" t="s">
        <v>69</v>
      </c>
      <c r="AU180" s="126" t="s">
        <v>77</v>
      </c>
      <c r="AY180" s="119" t="s">
        <v>182</v>
      </c>
      <c r="BK180" s="127">
        <f>SUM(BK181:BK183)</f>
        <v>0</v>
      </c>
    </row>
    <row r="181" spans="2:65" s="1" customFormat="1" ht="24.2" customHeight="1">
      <c r="B181" s="31"/>
      <c r="C181" s="130" t="s">
        <v>390</v>
      </c>
      <c r="D181" s="130" t="s">
        <v>185</v>
      </c>
      <c r="E181" s="131" t="s">
        <v>1270</v>
      </c>
      <c r="F181" s="132" t="s">
        <v>1271</v>
      </c>
      <c r="G181" s="133" t="s">
        <v>292</v>
      </c>
      <c r="H181" s="134">
        <v>146.13</v>
      </c>
      <c r="I181" s="135"/>
      <c r="J181" s="136">
        <f>ROUND(I181*H181,2)</f>
        <v>0</v>
      </c>
      <c r="K181" s="132" t="s">
        <v>189</v>
      </c>
      <c r="L181" s="31"/>
      <c r="M181" s="137" t="s">
        <v>19</v>
      </c>
      <c r="N181" s="138" t="s">
        <v>41</v>
      </c>
      <c r="P181" s="139">
        <f>O181*H181</f>
        <v>0</v>
      </c>
      <c r="Q181" s="139">
        <v>0</v>
      </c>
      <c r="R181" s="139">
        <f>Q181*H181</f>
        <v>0</v>
      </c>
      <c r="S181" s="139">
        <v>0.00191</v>
      </c>
      <c r="T181" s="140">
        <f>S181*H181</f>
        <v>0.2791083</v>
      </c>
      <c r="AR181" s="141" t="s">
        <v>336</v>
      </c>
      <c r="AT181" s="141" t="s">
        <v>185</v>
      </c>
      <c r="AU181" s="141" t="s">
        <v>79</v>
      </c>
      <c r="AY181" s="16" t="s">
        <v>182</v>
      </c>
      <c r="BE181" s="142">
        <f>IF(N181="základní",J181,0)</f>
        <v>0</v>
      </c>
      <c r="BF181" s="142">
        <f>IF(N181="snížená",J181,0)</f>
        <v>0</v>
      </c>
      <c r="BG181" s="142">
        <f>IF(N181="zákl. přenesená",J181,0)</f>
        <v>0</v>
      </c>
      <c r="BH181" s="142">
        <f>IF(N181="sníž. přenesená",J181,0)</f>
        <v>0</v>
      </c>
      <c r="BI181" s="142">
        <f>IF(N181="nulová",J181,0)</f>
        <v>0</v>
      </c>
      <c r="BJ181" s="16" t="s">
        <v>77</v>
      </c>
      <c r="BK181" s="142">
        <f>ROUND(I181*H181,2)</f>
        <v>0</v>
      </c>
      <c r="BL181" s="16" t="s">
        <v>336</v>
      </c>
      <c r="BM181" s="141" t="s">
        <v>1272</v>
      </c>
    </row>
    <row r="182" spans="2:47" s="1" customFormat="1" ht="11.25">
      <c r="B182" s="31"/>
      <c r="D182" s="143" t="s">
        <v>192</v>
      </c>
      <c r="F182" s="144" t="s">
        <v>1273</v>
      </c>
      <c r="I182" s="145"/>
      <c r="L182" s="31"/>
      <c r="M182" s="146"/>
      <c r="T182" s="52"/>
      <c r="AT182" s="16" t="s">
        <v>192</v>
      </c>
      <c r="AU182" s="16" t="s">
        <v>79</v>
      </c>
    </row>
    <row r="183" spans="2:51" s="12" customFormat="1" ht="11.25">
      <c r="B183" s="147"/>
      <c r="D183" s="148" t="s">
        <v>194</v>
      </c>
      <c r="E183" s="149" t="s">
        <v>19</v>
      </c>
      <c r="F183" s="150" t="s">
        <v>1274</v>
      </c>
      <c r="H183" s="151">
        <v>146.13</v>
      </c>
      <c r="I183" s="152"/>
      <c r="L183" s="147"/>
      <c r="M183" s="153"/>
      <c r="T183" s="154"/>
      <c r="AT183" s="149" t="s">
        <v>194</v>
      </c>
      <c r="AU183" s="149" t="s">
        <v>79</v>
      </c>
      <c r="AV183" s="12" t="s">
        <v>79</v>
      </c>
      <c r="AW183" s="12" t="s">
        <v>31</v>
      </c>
      <c r="AX183" s="12" t="s">
        <v>77</v>
      </c>
      <c r="AY183" s="149" t="s">
        <v>182</v>
      </c>
    </row>
    <row r="184" spans="2:63" s="11" customFormat="1" ht="22.9" customHeight="1">
      <c r="B184" s="118"/>
      <c r="D184" s="119" t="s">
        <v>69</v>
      </c>
      <c r="E184" s="128" t="s">
        <v>368</v>
      </c>
      <c r="F184" s="128" t="s">
        <v>369</v>
      </c>
      <c r="I184" s="121"/>
      <c r="J184" s="129">
        <f>BK184</f>
        <v>0</v>
      </c>
      <c r="L184" s="118"/>
      <c r="M184" s="123"/>
      <c r="P184" s="124">
        <f>SUM(P185:P188)</f>
        <v>0</v>
      </c>
      <c r="R184" s="124">
        <f>SUM(R185:R188)</f>
        <v>0</v>
      </c>
      <c r="T184" s="125">
        <f>SUM(T185:T188)</f>
        <v>0.43772400000000006</v>
      </c>
      <c r="AR184" s="119" t="s">
        <v>79</v>
      </c>
      <c r="AT184" s="126" t="s">
        <v>69</v>
      </c>
      <c r="AU184" s="126" t="s">
        <v>77</v>
      </c>
      <c r="AY184" s="119" t="s">
        <v>182</v>
      </c>
      <c r="BK184" s="127">
        <f>SUM(BK185:BK188)</f>
        <v>0</v>
      </c>
    </row>
    <row r="185" spans="2:65" s="1" customFormat="1" ht="16.5" customHeight="1">
      <c r="B185" s="31"/>
      <c r="C185" s="130" t="s">
        <v>401</v>
      </c>
      <c r="D185" s="130" t="s">
        <v>185</v>
      </c>
      <c r="E185" s="131" t="s">
        <v>1275</v>
      </c>
      <c r="F185" s="132" t="s">
        <v>1276</v>
      </c>
      <c r="G185" s="133" t="s">
        <v>207</v>
      </c>
      <c r="H185" s="134">
        <v>20.844</v>
      </c>
      <c r="I185" s="135"/>
      <c r="J185" s="136">
        <f>ROUND(I185*H185,2)</f>
        <v>0</v>
      </c>
      <c r="K185" s="132" t="s">
        <v>1250</v>
      </c>
      <c r="L185" s="31"/>
      <c r="M185" s="137" t="s">
        <v>19</v>
      </c>
      <c r="N185" s="138" t="s">
        <v>41</v>
      </c>
      <c r="P185" s="139">
        <f>O185*H185</f>
        <v>0</v>
      </c>
      <c r="Q185" s="139">
        <v>0</v>
      </c>
      <c r="R185" s="139">
        <f>Q185*H185</f>
        <v>0</v>
      </c>
      <c r="S185" s="139">
        <v>0.021</v>
      </c>
      <c r="T185" s="140">
        <f>S185*H185</f>
        <v>0.43772400000000006</v>
      </c>
      <c r="AR185" s="141" t="s">
        <v>336</v>
      </c>
      <c r="AT185" s="141" t="s">
        <v>185</v>
      </c>
      <c r="AU185" s="141" t="s">
        <v>79</v>
      </c>
      <c r="AY185" s="16" t="s">
        <v>182</v>
      </c>
      <c r="BE185" s="142">
        <f>IF(N185="základní",J185,0)</f>
        <v>0</v>
      </c>
      <c r="BF185" s="142">
        <f>IF(N185="snížená",J185,0)</f>
        <v>0</v>
      </c>
      <c r="BG185" s="142">
        <f>IF(N185="zákl. přenesená",J185,0)</f>
        <v>0</v>
      </c>
      <c r="BH185" s="142">
        <f>IF(N185="sníž. přenesená",J185,0)</f>
        <v>0</v>
      </c>
      <c r="BI185" s="142">
        <f>IF(N185="nulová",J185,0)</f>
        <v>0</v>
      </c>
      <c r="BJ185" s="16" t="s">
        <v>77</v>
      </c>
      <c r="BK185" s="142">
        <f>ROUND(I185*H185,2)</f>
        <v>0</v>
      </c>
      <c r="BL185" s="16" t="s">
        <v>336</v>
      </c>
      <c r="BM185" s="141" t="s">
        <v>1277</v>
      </c>
    </row>
    <row r="186" spans="2:51" s="12" customFormat="1" ht="11.25">
      <c r="B186" s="147"/>
      <c r="D186" s="148" t="s">
        <v>194</v>
      </c>
      <c r="E186" s="149" t="s">
        <v>19</v>
      </c>
      <c r="F186" s="150" t="s">
        <v>1278</v>
      </c>
      <c r="H186" s="151">
        <v>6.724</v>
      </c>
      <c r="I186" s="152"/>
      <c r="L186" s="147"/>
      <c r="M186" s="153"/>
      <c r="T186" s="154"/>
      <c r="AT186" s="149" t="s">
        <v>194</v>
      </c>
      <c r="AU186" s="149" t="s">
        <v>79</v>
      </c>
      <c r="AV186" s="12" t="s">
        <v>79</v>
      </c>
      <c r="AW186" s="12" t="s">
        <v>31</v>
      </c>
      <c r="AX186" s="12" t="s">
        <v>70</v>
      </c>
      <c r="AY186" s="149" t="s">
        <v>182</v>
      </c>
    </row>
    <row r="187" spans="2:51" s="12" customFormat="1" ht="11.25">
      <c r="B187" s="147"/>
      <c r="D187" s="148" t="s">
        <v>194</v>
      </c>
      <c r="E187" s="149" t="s">
        <v>19</v>
      </c>
      <c r="F187" s="150" t="s">
        <v>1279</v>
      </c>
      <c r="H187" s="151">
        <v>14.12</v>
      </c>
      <c r="I187" s="152"/>
      <c r="L187" s="147"/>
      <c r="M187" s="153"/>
      <c r="T187" s="154"/>
      <c r="AT187" s="149" t="s">
        <v>194</v>
      </c>
      <c r="AU187" s="149" t="s">
        <v>79</v>
      </c>
      <c r="AV187" s="12" t="s">
        <v>79</v>
      </c>
      <c r="AW187" s="12" t="s">
        <v>31</v>
      </c>
      <c r="AX187" s="12" t="s">
        <v>70</v>
      </c>
      <c r="AY187" s="149" t="s">
        <v>182</v>
      </c>
    </row>
    <row r="188" spans="2:51" s="13" customFormat="1" ht="11.25">
      <c r="B188" s="155"/>
      <c r="D188" s="148" t="s">
        <v>194</v>
      </c>
      <c r="E188" s="156" t="s">
        <v>19</v>
      </c>
      <c r="F188" s="157" t="s">
        <v>199</v>
      </c>
      <c r="H188" s="158">
        <v>20.844</v>
      </c>
      <c r="I188" s="159"/>
      <c r="L188" s="155"/>
      <c r="M188" s="176"/>
      <c r="N188" s="177"/>
      <c r="O188" s="177"/>
      <c r="P188" s="177"/>
      <c r="Q188" s="177"/>
      <c r="R188" s="177"/>
      <c r="S188" s="177"/>
      <c r="T188" s="178"/>
      <c r="AT188" s="156" t="s">
        <v>194</v>
      </c>
      <c r="AU188" s="156" t="s">
        <v>79</v>
      </c>
      <c r="AV188" s="13" t="s">
        <v>190</v>
      </c>
      <c r="AW188" s="13" t="s">
        <v>31</v>
      </c>
      <c r="AX188" s="13" t="s">
        <v>77</v>
      </c>
      <c r="AY188" s="156" t="s">
        <v>182</v>
      </c>
    </row>
    <row r="189" spans="2:12" s="1" customFormat="1" ht="6.95" customHeight="1">
      <c r="B189" s="40"/>
      <c r="C189" s="41"/>
      <c r="D189" s="41"/>
      <c r="E189" s="41"/>
      <c r="F189" s="41"/>
      <c r="G189" s="41"/>
      <c r="H189" s="41"/>
      <c r="I189" s="41"/>
      <c r="J189" s="41"/>
      <c r="K189" s="41"/>
      <c r="L189" s="31"/>
    </row>
  </sheetData>
  <sheetProtection algorithmName="SHA-512" hashValue="zjyXUUKSkVtTuk1B1VvkWksonbIcu6r/oaV57bejSn6DlNjXuUoyUn5NnHnKySLjN8SSe0IGytc7GPpeJgF0ag==" saltValue="ZhDwI7RJBsuvvyZ244EdIE92j9BvjnUOsT6eHGFOOXoNSiywQMiq+UP4W+VW0v79fQHevYFd205owdgTVjnl6g==" spinCount="100000" sheet="1" objects="1" scenarios="1" formatColumns="0" formatRows="0" autoFilter="0"/>
  <autoFilter ref="C93:K188"/>
  <mergeCells count="12">
    <mergeCell ref="E86:H86"/>
    <mergeCell ref="L2:V2"/>
    <mergeCell ref="E50:H50"/>
    <mergeCell ref="E52:H52"/>
    <mergeCell ref="E54:H54"/>
    <mergeCell ref="E82:H82"/>
    <mergeCell ref="E84:H84"/>
    <mergeCell ref="E7:H7"/>
    <mergeCell ref="E9:H9"/>
    <mergeCell ref="E11:H11"/>
    <mergeCell ref="E20:H20"/>
    <mergeCell ref="E29:H29"/>
  </mergeCells>
  <hyperlinks>
    <hyperlink ref="F98" r:id="rId1" display="https://podminky.urs.cz/item/CS_URS_2022_01/962032231"/>
    <hyperlink ref="F104" r:id="rId2" display="https://podminky.urs.cz/item/CS_URS_2022_01/962032431"/>
    <hyperlink ref="F107" r:id="rId3" display="https://podminky.urs.cz/item/CS_URS_2022_01/963051110"/>
    <hyperlink ref="F110" r:id="rId4" display="https://podminky.urs.cz/item/CS_URS_2022_01/963051113"/>
    <hyperlink ref="F113" r:id="rId5" display="https://podminky.urs.cz/item/CS_URS_2022_01/965045113"/>
    <hyperlink ref="F120" r:id="rId6" display="https://podminky.urs.cz/item/CS_URS_2022_01/966071134"/>
    <hyperlink ref="F122" r:id="rId7" display="https://podminky.urs.cz/item/CS_URS_2022_01/972054341"/>
    <hyperlink ref="F124" r:id="rId8" display="https://podminky.urs.cz/item/CS_URS_2022_01/972054491"/>
    <hyperlink ref="F130" r:id="rId9" display="https://podminky.urs.cz/item/CS_URS_2022_01/997013111"/>
    <hyperlink ref="F132" r:id="rId10" display="https://podminky.urs.cz/item/CS_URS_2022_01/997013311"/>
    <hyperlink ref="F134" r:id="rId11" display="https://podminky.urs.cz/item/CS_URS_2022_01/997013321"/>
    <hyperlink ref="F137" r:id="rId12" display="https://podminky.urs.cz/item/CS_URS_2022_01/997013501"/>
    <hyperlink ref="F139" r:id="rId13" display="https://podminky.urs.cz/item/CS_URS_2022_01/997013509"/>
    <hyperlink ref="F142" r:id="rId14" display="https://podminky.urs.cz/item/CS_URS_2022_01/997013601"/>
    <hyperlink ref="F144" r:id="rId15" display="https://podminky.urs.cz/item/CS_URS_2022_01/997013602"/>
    <hyperlink ref="F146" r:id="rId16" display="https://podminky.urs.cz/item/CS_URS_2022_01/997013603"/>
    <hyperlink ref="F148" r:id="rId17" display="https://podminky.urs.cz/item/CS_URS_2022_01/997013631"/>
    <hyperlink ref="F151" r:id="rId18" display="https://podminky.urs.cz/item/CS_URS_2022_01/997013847"/>
    <hyperlink ref="F161" r:id="rId19" display="https://podminky.urs.cz/item/CS_URS_2022_01/712300845"/>
    <hyperlink ref="F164" r:id="rId20" display="https://podminky.urs.cz/item/CS_URS_2022_01/712990813"/>
    <hyperlink ref="F179" r:id="rId21" display="https://podminky.urs.cz/item/CS_URS_2022_01/741421821"/>
    <hyperlink ref="F182" r:id="rId22" display="https://podminky.urs.cz/item/CS_URS_2022_01/764002841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24"/>
  <headerFooter>
    <oddFooter>&amp;CStrana &amp;P z &amp;N</oddFooter>
  </headerFooter>
  <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Kultán Radek</dc:creator>
  <cp:keywords/>
  <dc:description/>
  <cp:lastModifiedBy>Kultán Radek</cp:lastModifiedBy>
  <cp:lastPrinted>2023-07-21T07:26:38Z</cp:lastPrinted>
  <dcterms:created xsi:type="dcterms:W3CDTF">2023-07-21T07:21:47Z</dcterms:created>
  <dcterms:modified xsi:type="dcterms:W3CDTF">2023-07-21T07:27:35Z</dcterms:modified>
  <cp:category/>
  <cp:version/>
  <cp:contentType/>
  <cp:contentStatus/>
</cp:coreProperties>
</file>