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lokovaz\Desktop\"/>
    </mc:Choice>
  </mc:AlternateContent>
  <bookViews>
    <workbookView xWindow="0" yWindow="0" windowWidth="28800" windowHeight="12585"/>
  </bookViews>
  <sheets>
    <sheet name="Rekapitulace stavby" sheetId="1" r:id="rId1"/>
    <sheet name="SO 101 - ŠKOLNÍ " sheetId="2" r:id="rId2"/>
    <sheet name="SO 102 - ZA UČILIŠTĚM" sheetId="3" r:id="rId3"/>
    <sheet name="SO 103 - SADOVÁ" sheetId="4" r:id="rId4"/>
    <sheet name="SO 104 - PŘÍČNÁ " sheetId="5" r:id="rId5"/>
    <sheet name="SO 105 - ZAHRADNÍ" sheetId="6" r:id="rId6"/>
    <sheet name="SO 106 - LIPOVÁ" sheetId="7" r:id="rId7"/>
    <sheet name="SO 107 - VRN" sheetId="8" r:id="rId8"/>
  </sheets>
  <definedNames>
    <definedName name="_xlnm._FilterDatabase" localSheetId="1" hidden="1">'SO 101 - ŠKOLNÍ '!$C$124:$K$271</definedName>
    <definedName name="_xlnm._FilterDatabase" localSheetId="2" hidden="1">'SO 102 - ZA UČILIŠTĚM'!$C$124:$K$186</definedName>
    <definedName name="_xlnm._FilterDatabase" localSheetId="3" hidden="1">'SO 103 - SADOVÁ'!$C$124:$K$190</definedName>
    <definedName name="_xlnm._FilterDatabase" localSheetId="4" hidden="1">'SO 104 - PŘÍČNÁ '!$C$124:$K$182</definedName>
    <definedName name="_xlnm._FilterDatabase" localSheetId="5" hidden="1">'SO 105 - ZAHRADNÍ'!$C$124:$K$186</definedName>
    <definedName name="_xlnm._FilterDatabase" localSheetId="6" hidden="1">'SO 106 - LIPOVÁ'!$C$124:$K$173</definedName>
    <definedName name="_xlnm._FilterDatabase" localSheetId="7" hidden="1">'SO 107 - VRN'!$C$116:$K$126</definedName>
    <definedName name="_xlnm.Print_Titles" localSheetId="0">'Rekapitulace stavby'!$92:$92</definedName>
    <definedName name="_xlnm.Print_Titles" localSheetId="1">'SO 101 - ŠKOLNÍ '!$124:$124</definedName>
    <definedName name="_xlnm.Print_Titles" localSheetId="2">'SO 102 - ZA UČILIŠTĚM'!$124:$124</definedName>
    <definedName name="_xlnm.Print_Titles" localSheetId="3">'SO 103 - SADOVÁ'!$124:$124</definedName>
    <definedName name="_xlnm.Print_Titles" localSheetId="4">'SO 104 - PŘÍČNÁ '!$124:$124</definedName>
    <definedName name="_xlnm.Print_Titles" localSheetId="5">'SO 105 - ZAHRADNÍ'!$124:$124</definedName>
    <definedName name="_xlnm.Print_Titles" localSheetId="6">'SO 106 - LIPOVÁ'!$124:$124</definedName>
    <definedName name="_xlnm.Print_Titles" localSheetId="7">'SO 107 - VRN'!$116:$116</definedName>
    <definedName name="_xlnm.Print_Area" localSheetId="0">'Rekapitulace stavby'!$D$4:$AO$76,'Rekapitulace stavby'!$C$82:$AQ$102</definedName>
    <definedName name="_xlnm.Print_Area" localSheetId="1">'SO 101 - ŠKOLNÍ '!$C$4:$J$76,'SO 101 - ŠKOLNÍ '!$C$82:$J$106,'SO 101 - ŠKOLNÍ '!$C$112:$J$271</definedName>
    <definedName name="_xlnm.Print_Area" localSheetId="2">'SO 102 - ZA UČILIŠTĚM'!$C$4:$J$76,'SO 102 - ZA UČILIŠTĚM'!$C$82:$J$106,'SO 102 - ZA UČILIŠTĚM'!$C$112:$J$186</definedName>
    <definedName name="_xlnm.Print_Area" localSheetId="3">'SO 103 - SADOVÁ'!$C$4:$J$76,'SO 103 - SADOVÁ'!$C$82:$J$106,'SO 103 - SADOVÁ'!$C$112:$J$190</definedName>
    <definedName name="_xlnm.Print_Area" localSheetId="4">'SO 104 - PŘÍČNÁ '!$C$4:$J$76,'SO 104 - PŘÍČNÁ '!$C$82:$J$106,'SO 104 - PŘÍČNÁ '!$C$112:$J$182</definedName>
    <definedName name="_xlnm.Print_Area" localSheetId="5">'SO 105 - ZAHRADNÍ'!$C$4:$J$76,'SO 105 - ZAHRADNÍ'!$C$82:$J$106,'SO 105 - ZAHRADNÍ'!$C$112:$J$186</definedName>
    <definedName name="_xlnm.Print_Area" localSheetId="6">'SO 106 - LIPOVÁ'!$C$4:$J$76,'SO 106 - LIPOVÁ'!$C$82:$J$106,'SO 106 - LIPOVÁ'!$C$112:$J$173</definedName>
    <definedName name="_xlnm.Print_Area" localSheetId="7">'SO 107 - VRN'!$C$4:$J$76,'SO 107 - VRN'!$C$82:$J$98,'SO 107 - VRN'!$C$104:$J$126</definedName>
  </definedNames>
  <calcPr calcId="152511"/>
</workbook>
</file>

<file path=xl/calcChain.xml><?xml version="1.0" encoding="utf-8"?>
<calcChain xmlns="http://schemas.openxmlformats.org/spreadsheetml/2006/main">
  <c r="J37" i="8" l="1"/>
  <c r="J36" i="8"/>
  <c r="AY101" i="1" s="1"/>
  <c r="J35" i="8"/>
  <c r="AX101" i="1" s="1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F111" i="8"/>
  <c r="E109" i="8"/>
  <c r="F89" i="8"/>
  <c r="E87" i="8"/>
  <c r="J24" i="8"/>
  <c r="E24" i="8"/>
  <c r="J114" i="8"/>
  <c r="J23" i="8"/>
  <c r="J21" i="8"/>
  <c r="E21" i="8"/>
  <c r="J113" i="8"/>
  <c r="J20" i="8"/>
  <c r="J18" i="8"/>
  <c r="E18" i="8"/>
  <c r="F114" i="8"/>
  <c r="J17" i="8"/>
  <c r="J15" i="8"/>
  <c r="E15" i="8"/>
  <c r="F91" i="8"/>
  <c r="J14" i="8"/>
  <c r="J12" i="8"/>
  <c r="J111" i="8" s="1"/>
  <c r="E7" i="8"/>
  <c r="E107" i="8" s="1"/>
  <c r="J37" i="7"/>
  <c r="J36" i="7"/>
  <c r="AY100" i="1"/>
  <c r="J35" i="7"/>
  <c r="AX100" i="1"/>
  <c r="BI173" i="7"/>
  <c r="BH173" i="7"/>
  <c r="BG173" i="7"/>
  <c r="BF173" i="7"/>
  <c r="T173" i="7"/>
  <c r="T172" i="7"/>
  <c r="R173" i="7"/>
  <c r="R172" i="7"/>
  <c r="P173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T135" i="7"/>
  <c r="R136" i="7"/>
  <c r="R135" i="7"/>
  <c r="P136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F119" i="7"/>
  <c r="E117" i="7"/>
  <c r="F89" i="7"/>
  <c r="E87" i="7"/>
  <c r="J24" i="7"/>
  <c r="E24" i="7"/>
  <c r="J92" i="7"/>
  <c r="J23" i="7"/>
  <c r="J21" i="7"/>
  <c r="E21" i="7"/>
  <c r="J91" i="7"/>
  <c r="J20" i="7"/>
  <c r="J18" i="7"/>
  <c r="E18" i="7"/>
  <c r="F92" i="7"/>
  <c r="J17" i="7"/>
  <c r="J15" i="7"/>
  <c r="E15" i="7"/>
  <c r="F121" i="7"/>
  <c r="J14" i="7"/>
  <c r="J12" i="7"/>
  <c r="J119" i="7" s="1"/>
  <c r="E7" i="7"/>
  <c r="E115" i="7" s="1"/>
  <c r="J37" i="6"/>
  <c r="J36" i="6"/>
  <c r="AY99" i="1"/>
  <c r="J35" i="6"/>
  <c r="AX99" i="1"/>
  <c r="BI186" i="6"/>
  <c r="BH186" i="6"/>
  <c r="BG186" i="6"/>
  <c r="BF186" i="6"/>
  <c r="T186" i="6"/>
  <c r="T185" i="6"/>
  <c r="R186" i="6"/>
  <c r="R185" i="6"/>
  <c r="P186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T141" i="6"/>
  <c r="R142" i="6"/>
  <c r="R141" i="6"/>
  <c r="P142" i="6"/>
  <c r="P141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4" i="6"/>
  <c r="BH134" i="6"/>
  <c r="BG134" i="6"/>
  <c r="BF134" i="6"/>
  <c r="T134" i="6"/>
  <c r="R134" i="6"/>
  <c r="P134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F119" i="6"/>
  <c r="E117" i="6"/>
  <c r="F89" i="6"/>
  <c r="E87" i="6"/>
  <c r="J24" i="6"/>
  <c r="E24" i="6"/>
  <c r="J92" i="6"/>
  <c r="J23" i="6"/>
  <c r="J21" i="6"/>
  <c r="E21" i="6"/>
  <c r="J121" i="6"/>
  <c r="J20" i="6"/>
  <c r="J18" i="6"/>
  <c r="E18" i="6"/>
  <c r="F122" i="6"/>
  <c r="J17" i="6"/>
  <c r="J15" i="6"/>
  <c r="E15" i="6"/>
  <c r="F121" i="6"/>
  <c r="J14" i="6"/>
  <c r="J12" i="6"/>
  <c r="J119" i="6" s="1"/>
  <c r="E7" i="6"/>
  <c r="E115" i="6" s="1"/>
  <c r="J37" i="5"/>
  <c r="J36" i="5"/>
  <c r="AY98" i="1"/>
  <c r="J35" i="5"/>
  <c r="AX98" i="1"/>
  <c r="BI182" i="5"/>
  <c r="BH182" i="5"/>
  <c r="BG182" i="5"/>
  <c r="BF182" i="5"/>
  <c r="T182" i="5"/>
  <c r="T181" i="5"/>
  <c r="R182" i="5"/>
  <c r="R181" i="5"/>
  <c r="P182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T139" i="5" s="1"/>
  <c r="R140" i="5"/>
  <c r="R139" i="5" s="1"/>
  <c r="P140" i="5"/>
  <c r="P139" i="5" s="1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F119" i="5"/>
  <c r="E117" i="5"/>
  <c r="F89" i="5"/>
  <c r="E87" i="5"/>
  <c r="J24" i="5"/>
  <c r="E24" i="5"/>
  <c r="J92" i="5" s="1"/>
  <c r="J23" i="5"/>
  <c r="J21" i="5"/>
  <c r="E21" i="5"/>
  <c r="J121" i="5" s="1"/>
  <c r="J20" i="5"/>
  <c r="J18" i="5"/>
  <c r="E18" i="5"/>
  <c r="F92" i="5" s="1"/>
  <c r="J17" i="5"/>
  <c r="J15" i="5"/>
  <c r="E15" i="5"/>
  <c r="F121" i="5" s="1"/>
  <c r="J14" i="5"/>
  <c r="J12" i="5"/>
  <c r="J89" i="5"/>
  <c r="E7" i="5"/>
  <c r="E115" i="5"/>
  <c r="J37" i="4"/>
  <c r="J36" i="4"/>
  <c r="AY97" i="1" s="1"/>
  <c r="J35" i="4"/>
  <c r="AX97" i="1" s="1"/>
  <c r="BI190" i="4"/>
  <c r="BH190" i="4"/>
  <c r="BG190" i="4"/>
  <c r="BF190" i="4"/>
  <c r="T190" i="4"/>
  <c r="T189" i="4" s="1"/>
  <c r="R190" i="4"/>
  <c r="R189" i="4" s="1"/>
  <c r="P190" i="4"/>
  <c r="P189" i="4" s="1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T143" i="4"/>
  <c r="R144" i="4"/>
  <c r="R143" i="4"/>
  <c r="P144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F119" i="4"/>
  <c r="E117" i="4"/>
  <c r="F89" i="4"/>
  <c r="E87" i="4"/>
  <c r="J24" i="4"/>
  <c r="E24" i="4"/>
  <c r="J122" i="4" s="1"/>
  <c r="J23" i="4"/>
  <c r="J21" i="4"/>
  <c r="E21" i="4"/>
  <c r="J91" i="4" s="1"/>
  <c r="J20" i="4"/>
  <c r="J18" i="4"/>
  <c r="E18" i="4"/>
  <c r="F122" i="4" s="1"/>
  <c r="J17" i="4"/>
  <c r="J15" i="4"/>
  <c r="E15" i="4"/>
  <c r="F91" i="4" s="1"/>
  <c r="J14" i="4"/>
  <c r="J12" i="4"/>
  <c r="J119" i="4"/>
  <c r="E7" i="4"/>
  <c r="E85" i="4"/>
  <c r="J37" i="3"/>
  <c r="J36" i="3"/>
  <c r="AY96" i="1" s="1"/>
  <c r="J35" i="3"/>
  <c r="AX96" i="1" s="1"/>
  <c r="BI186" i="3"/>
  <c r="BH186" i="3"/>
  <c r="BG186" i="3"/>
  <c r="BF186" i="3"/>
  <c r="T186" i="3"/>
  <c r="T185" i="3" s="1"/>
  <c r="R186" i="3"/>
  <c r="R185" i="3" s="1"/>
  <c r="P186" i="3"/>
  <c r="P185" i="3" s="1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T141" i="3" s="1"/>
  <c r="R142" i="3"/>
  <c r="R141" i="3" s="1"/>
  <c r="P142" i="3"/>
  <c r="P141" i="3" s="1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F119" i="3"/>
  <c r="E117" i="3"/>
  <c r="F89" i="3"/>
  <c r="E87" i="3"/>
  <c r="J24" i="3"/>
  <c r="E24" i="3"/>
  <c r="J92" i="3" s="1"/>
  <c r="J23" i="3"/>
  <c r="J21" i="3"/>
  <c r="E21" i="3"/>
  <c r="J121" i="3" s="1"/>
  <c r="J20" i="3"/>
  <c r="J18" i="3"/>
  <c r="E18" i="3"/>
  <c r="F92" i="3" s="1"/>
  <c r="J17" i="3"/>
  <c r="J15" i="3"/>
  <c r="E15" i="3"/>
  <c r="F121" i="3" s="1"/>
  <c r="J14" i="3"/>
  <c r="J12" i="3"/>
  <c r="J89" i="3"/>
  <c r="E7" i="3"/>
  <c r="E115" i="3"/>
  <c r="J37" i="2"/>
  <c r="J36" i="2"/>
  <c r="AY95" i="1" s="1"/>
  <c r="J35" i="2"/>
  <c r="AX95" i="1" s="1"/>
  <c r="BI271" i="2"/>
  <c r="BH271" i="2"/>
  <c r="BG271" i="2"/>
  <c r="BF271" i="2"/>
  <c r="T271" i="2"/>
  <c r="T270" i="2" s="1"/>
  <c r="R271" i="2"/>
  <c r="R270" i="2" s="1"/>
  <c r="P271" i="2"/>
  <c r="P270" i="2" s="1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58" i="2"/>
  <c r="BH258" i="2"/>
  <c r="BG258" i="2"/>
  <c r="BF258" i="2"/>
  <c r="T258" i="2"/>
  <c r="R258" i="2"/>
  <c r="P258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36" i="2"/>
  <c r="BH236" i="2"/>
  <c r="BG236" i="2"/>
  <c r="BF236" i="2"/>
  <c r="T236" i="2"/>
  <c r="R236" i="2"/>
  <c r="P236" i="2"/>
  <c r="BI231" i="2"/>
  <c r="BH231" i="2"/>
  <c r="BG231" i="2"/>
  <c r="BF231" i="2"/>
  <c r="T231" i="2"/>
  <c r="R231" i="2"/>
  <c r="P231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T165" i="2"/>
  <c r="R166" i="2"/>
  <c r="R165" i="2"/>
  <c r="P166" i="2"/>
  <c r="P165" i="2"/>
  <c r="BI164" i="2"/>
  <c r="BH164" i="2"/>
  <c r="BG164" i="2"/>
  <c r="BF164" i="2"/>
  <c r="T164" i="2"/>
  <c r="R164" i="2"/>
  <c r="P164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29" i="2"/>
  <c r="BH129" i="2"/>
  <c r="BG129" i="2"/>
  <c r="BF129" i="2"/>
  <c r="T129" i="2"/>
  <c r="R129" i="2"/>
  <c r="P129" i="2"/>
  <c r="F119" i="2"/>
  <c r="E117" i="2"/>
  <c r="F89" i="2"/>
  <c r="E87" i="2"/>
  <c r="J24" i="2"/>
  <c r="E24" i="2"/>
  <c r="J92" i="2" s="1"/>
  <c r="J23" i="2"/>
  <c r="J21" i="2"/>
  <c r="E21" i="2"/>
  <c r="J121" i="2" s="1"/>
  <c r="J20" i="2"/>
  <c r="J18" i="2"/>
  <c r="E18" i="2"/>
  <c r="F122" i="2" s="1"/>
  <c r="J17" i="2"/>
  <c r="J15" i="2"/>
  <c r="E15" i="2"/>
  <c r="F121" i="2" s="1"/>
  <c r="J14" i="2"/>
  <c r="J12" i="2"/>
  <c r="J119" i="2"/>
  <c r="E7" i="2"/>
  <c r="E85" i="2"/>
  <c r="L90" i="1"/>
  <c r="AM90" i="1"/>
  <c r="AM89" i="1"/>
  <c r="L89" i="1"/>
  <c r="AM87" i="1"/>
  <c r="L87" i="1"/>
  <c r="L85" i="1"/>
  <c r="L84" i="1"/>
  <c r="J267" i="2"/>
  <c r="BK265" i="2"/>
  <c r="BK253" i="2"/>
  <c r="J221" i="2"/>
  <c r="J202" i="2"/>
  <c r="BK180" i="2"/>
  <c r="J159" i="2"/>
  <c r="BK135" i="2"/>
  <c r="BK268" i="2"/>
  <c r="BK242" i="2"/>
  <c r="J211" i="2"/>
  <c r="J266" i="2"/>
  <c r="J224" i="2"/>
  <c r="BK190" i="2"/>
  <c r="J141" i="2"/>
  <c r="BK267" i="2"/>
  <c r="BK226" i="2"/>
  <c r="J192" i="2"/>
  <c r="BK159" i="2"/>
  <c r="J183" i="3"/>
  <c r="J172" i="3"/>
  <c r="J159" i="3"/>
  <c r="BK134" i="3"/>
  <c r="BK184" i="3"/>
  <c r="BK167" i="3"/>
  <c r="J157" i="3"/>
  <c r="BK139" i="3"/>
  <c r="BK174" i="3"/>
  <c r="J151" i="3"/>
  <c r="BK130" i="3"/>
  <c r="BK183" i="3"/>
  <c r="J170" i="3"/>
  <c r="BK151" i="3"/>
  <c r="BK138" i="3"/>
  <c r="J176" i="4"/>
  <c r="J149" i="4"/>
  <c r="BK190" i="4"/>
  <c r="J183" i="4"/>
  <c r="BK159" i="4"/>
  <c r="J141" i="4"/>
  <c r="BK180" i="4"/>
  <c r="J159" i="4"/>
  <c r="BK141" i="4"/>
  <c r="BK188" i="4"/>
  <c r="BK167" i="4"/>
  <c r="BK163" i="4"/>
  <c r="J161" i="4"/>
  <c r="J157" i="4"/>
  <c r="BK153" i="4"/>
  <c r="BK144" i="4"/>
  <c r="BK138" i="4"/>
  <c r="J134" i="4"/>
  <c r="J129" i="4"/>
  <c r="BK178" i="5"/>
  <c r="J177" i="5"/>
  <c r="BK161" i="5"/>
  <c r="BK136" i="5"/>
  <c r="BK176" i="5"/>
  <c r="J159" i="5"/>
  <c r="J129" i="5"/>
  <c r="BK175" i="5"/>
  <c r="BK159" i="5"/>
  <c r="J143" i="5"/>
  <c r="J172" i="5"/>
  <c r="BK153" i="5"/>
  <c r="J130" i="5"/>
  <c r="J171" i="6"/>
  <c r="J151" i="6"/>
  <c r="J181" i="6"/>
  <c r="BK169" i="6"/>
  <c r="J155" i="6"/>
  <c r="J134" i="6"/>
  <c r="BK181" i="6"/>
  <c r="J165" i="6"/>
  <c r="BK129" i="6"/>
  <c r="J175" i="6"/>
  <c r="BK155" i="6"/>
  <c r="J138" i="6"/>
  <c r="J168" i="7"/>
  <c r="J153" i="7"/>
  <c r="J171" i="7"/>
  <c r="J157" i="7"/>
  <c r="J145" i="7"/>
  <c r="BK171" i="7"/>
  <c r="J166" i="7"/>
  <c r="BK133" i="7"/>
  <c r="BK157" i="7"/>
  <c r="BK139" i="7"/>
  <c r="BK124" i="8"/>
  <c r="J124" i="8"/>
  <c r="J123" i="8"/>
  <c r="J271" i="2"/>
  <c r="BK258" i="2"/>
  <c r="J231" i="2"/>
  <c r="BK211" i="2"/>
  <c r="BK197" i="2"/>
  <c r="J188" i="2"/>
  <c r="BK166" i="2"/>
  <c r="J154" i="2"/>
  <c r="BK142" i="2"/>
  <c r="BK136" i="2"/>
  <c r="BK271" i="2"/>
  <c r="BK269" i="2"/>
  <c r="J258" i="2"/>
  <c r="J253" i="2"/>
  <c r="J236" i="2"/>
  <c r="J222" i="2"/>
  <c r="BK207" i="2"/>
  <c r="BK184" i="2"/>
  <c r="BK171" i="2"/>
  <c r="J264" i="2"/>
  <c r="J248" i="2"/>
  <c r="BK222" i="2"/>
  <c r="J197" i="2"/>
  <c r="J184" i="2"/>
  <c r="J180" i="2"/>
  <c r="BK154" i="2"/>
  <c r="J135" i="2"/>
  <c r="J269" i="2"/>
  <c r="J243" i="2"/>
  <c r="BK236" i="2"/>
  <c r="BK223" i="2"/>
  <c r="BK202" i="2"/>
  <c r="BK176" i="2"/>
  <c r="J164" i="2"/>
  <c r="BK144" i="2"/>
  <c r="BK129" i="2"/>
  <c r="J181" i="3"/>
  <c r="BK179" i="3"/>
  <c r="BK153" i="3"/>
  <c r="J145" i="3"/>
  <c r="J176" i="3"/>
  <c r="J165" i="3"/>
  <c r="J155" i="3"/>
  <c r="J134" i="3"/>
  <c r="BK186" i="3"/>
  <c r="BK176" i="3"/>
  <c r="BK170" i="3"/>
  <c r="J167" i="3"/>
  <c r="BK149" i="3"/>
  <c r="J138" i="3"/>
  <c r="J186" i="3"/>
  <c r="J182" i="3"/>
  <c r="BK180" i="3"/>
  <c r="BK163" i="3"/>
  <c r="BK155" i="3"/>
  <c r="J149" i="3"/>
  <c r="BK145" i="3"/>
  <c r="J186" i="4"/>
  <c r="J174" i="4"/>
  <c r="J167" i="4"/>
  <c r="BK151" i="4"/>
  <c r="J139" i="4"/>
  <c r="BK129" i="4"/>
  <c r="J187" i="4"/>
  <c r="BK184" i="4"/>
  <c r="BK176" i="4"/>
  <c r="J169" i="4"/>
  <c r="BK149" i="4"/>
  <c r="J144" i="4"/>
  <c r="J190" i="4"/>
  <c r="BK185" i="4"/>
  <c r="J173" i="4"/>
  <c r="J163" i="4"/>
  <c r="BK157" i="4"/>
  <c r="J151" i="4"/>
  <c r="J138" i="4"/>
  <c r="J130" i="4"/>
  <c r="BK178" i="4"/>
  <c r="BK169" i="4"/>
  <c r="J170" i="5"/>
  <c r="J163" i="5"/>
  <c r="BK143" i="5"/>
  <c r="BK132" i="5"/>
  <c r="BK179" i="5"/>
  <c r="J175" i="5"/>
  <c r="BK165" i="5"/>
  <c r="BK149" i="5"/>
  <c r="BK140" i="5"/>
  <c r="J182" i="5"/>
  <c r="J179" i="5"/>
  <c r="BK170" i="5"/>
  <c r="BK163" i="5"/>
  <c r="J151" i="5"/>
  <c r="J145" i="5"/>
  <c r="BK130" i="5"/>
  <c r="BK177" i="5"/>
  <c r="J165" i="5"/>
  <c r="J155" i="5"/>
  <c r="BK145" i="5"/>
  <c r="J140" i="5"/>
  <c r="BK129" i="5"/>
  <c r="BK175" i="6"/>
  <c r="BK165" i="6"/>
  <c r="J153" i="6"/>
  <c r="J186" i="6"/>
  <c r="J183" i="6"/>
  <c r="BK173" i="6"/>
  <c r="BK163" i="6"/>
  <c r="J157" i="6"/>
  <c r="J139" i="6"/>
  <c r="BK130" i="6"/>
  <c r="J182" i="6"/>
  <c r="J179" i="6"/>
  <c r="BK149" i="6"/>
  <c r="J145" i="6"/>
  <c r="BK182" i="6"/>
  <c r="BK176" i="6"/>
  <c r="J167" i="6"/>
  <c r="BK157" i="6"/>
  <c r="J149" i="6"/>
  <c r="BK142" i="6"/>
  <c r="J130" i="6"/>
  <c r="J173" i="7"/>
  <c r="J163" i="7"/>
  <c r="BK159" i="7"/>
  <c r="J143" i="7"/>
  <c r="J133" i="7"/>
  <c r="BK167" i="7"/>
  <c r="BK163" i="7"/>
  <c r="BK153" i="7"/>
  <c r="BK147" i="7"/>
  <c r="BK131" i="7"/>
  <c r="BK173" i="7"/>
  <c r="BK168" i="7"/>
  <c r="J161" i="7"/>
  <c r="BK145" i="7"/>
  <c r="J131" i="7"/>
  <c r="J169" i="7"/>
  <c r="BK151" i="7"/>
  <c r="J141" i="7"/>
  <c r="BK126" i="8"/>
  <c r="BK122" i="8"/>
  <c r="J125" i="8"/>
  <c r="J121" i="8"/>
  <c r="J122" i="8"/>
  <c r="J126" i="8"/>
  <c r="BK120" i="8"/>
  <c r="J268" i="2"/>
  <c r="BK266" i="2"/>
  <c r="BK248" i="2"/>
  <c r="J220" i="2"/>
  <c r="J207" i="2"/>
  <c r="BK192" i="2"/>
  <c r="BK186" i="2"/>
  <c r="J176" i="2"/>
  <c r="BK164" i="2"/>
  <c r="J144" i="2"/>
  <c r="BK141" i="2"/>
  <c r="AS94" i="1"/>
  <c r="BK243" i="2"/>
  <c r="J223" i="2"/>
  <c r="BK215" i="2"/>
  <c r="J186" i="2"/>
  <c r="BK182" i="2"/>
  <c r="J149" i="2"/>
  <c r="J265" i="2"/>
  <c r="J226" i="2"/>
  <c r="BK221" i="2"/>
  <c r="BK220" i="2"/>
  <c r="BK188" i="2"/>
  <c r="J182" i="2"/>
  <c r="J166" i="2"/>
  <c r="J136" i="2"/>
  <c r="J129" i="2"/>
  <c r="BK264" i="2"/>
  <c r="J242" i="2"/>
  <c r="BK231" i="2"/>
  <c r="BK224" i="2"/>
  <c r="J215" i="2"/>
  <c r="J190" i="2"/>
  <c r="J171" i="2"/>
  <c r="BK149" i="2"/>
  <c r="J142" i="2"/>
  <c r="BK182" i="3"/>
  <c r="J180" i="3"/>
  <c r="BK165" i="3"/>
  <c r="BK147" i="3"/>
  <c r="J130" i="3"/>
  <c r="J169" i="3"/>
  <c r="J163" i="3"/>
  <c r="BK142" i="3"/>
  <c r="BK129" i="3"/>
  <c r="J179" i="3"/>
  <c r="BK172" i="3"/>
  <c r="BK169" i="3"/>
  <c r="BK157" i="3"/>
  <c r="J139" i="3"/>
  <c r="J129" i="3"/>
  <c r="J184" i="3"/>
  <c r="BK181" i="3"/>
  <c r="J174" i="3"/>
  <c r="BK159" i="3"/>
  <c r="J153" i="3"/>
  <c r="J147" i="3"/>
  <c r="J142" i="3"/>
  <c r="BK187" i="4"/>
  <c r="J180" i="4"/>
  <c r="J171" i="4"/>
  <c r="BK161" i="4"/>
  <c r="J147" i="4"/>
  <c r="BK130" i="4"/>
  <c r="J188" i="4"/>
  <c r="J185" i="4"/>
  <c r="J178" i="4"/>
  <c r="BK174" i="4"/>
  <c r="BK155" i="4"/>
  <c r="BK147" i="4"/>
  <c r="BK134" i="4"/>
  <c r="BK186" i="4"/>
  <c r="BK183" i="4"/>
  <c r="BK171" i="4"/>
  <c r="J155" i="4"/>
  <c r="J153" i="4"/>
  <c r="BK139" i="4"/>
  <c r="J184" i="4"/>
  <c r="BK173" i="4"/>
  <c r="J176" i="5"/>
  <c r="J166" i="5"/>
  <c r="BK151" i="5"/>
  <c r="J137" i="5"/>
  <c r="BK182" i="5"/>
  <c r="J178" i="5"/>
  <c r="J168" i="5"/>
  <c r="BK166" i="5"/>
  <c r="J153" i="5"/>
  <c r="BK147" i="5"/>
  <c r="J132" i="5"/>
  <c r="BK180" i="5"/>
  <c r="BK172" i="5"/>
  <c r="BK168" i="5"/>
  <c r="BK155" i="5"/>
  <c r="J147" i="5"/>
  <c r="J136" i="5"/>
  <c r="J180" i="5"/>
  <c r="J161" i="5"/>
  <c r="J149" i="5"/>
  <c r="BK137" i="5"/>
  <c r="J176" i="6"/>
  <c r="J173" i="6"/>
  <c r="J163" i="6"/>
  <c r="BK134" i="6"/>
  <c r="J184" i="6"/>
  <c r="J180" i="6"/>
  <c r="BK167" i="6"/>
  <c r="J159" i="6"/>
  <c r="BK151" i="6"/>
  <c r="J147" i="6"/>
  <c r="J142" i="6"/>
  <c r="BK138" i="6"/>
  <c r="BK184" i="6"/>
  <c r="BK183" i="6"/>
  <c r="BK180" i="6"/>
  <c r="BK171" i="6"/>
  <c r="BK153" i="6"/>
  <c r="BK147" i="6"/>
  <c r="BK186" i="6"/>
  <c r="BK179" i="6"/>
  <c r="J169" i="6"/>
  <c r="BK159" i="6"/>
  <c r="BK145" i="6"/>
  <c r="BK139" i="6"/>
  <c r="J129" i="6"/>
  <c r="J170" i="7"/>
  <c r="BK161" i="7"/>
  <c r="J147" i="7"/>
  <c r="BK141" i="7"/>
  <c r="BK170" i="7"/>
  <c r="BK166" i="7"/>
  <c r="BK155" i="7"/>
  <c r="J151" i="7"/>
  <c r="J139" i="7"/>
  <c r="J129" i="7"/>
  <c r="BK169" i="7"/>
  <c r="J167" i="7"/>
  <c r="J155" i="7"/>
  <c r="BK136" i="7"/>
  <c r="BK129" i="7"/>
  <c r="J159" i="7"/>
  <c r="BK143" i="7"/>
  <c r="J136" i="7"/>
  <c r="BK125" i="8"/>
  <c r="BK119" i="8"/>
  <c r="BK123" i="8"/>
  <c r="J119" i="8"/>
  <c r="J120" i="8"/>
  <c r="BK121" i="8"/>
  <c r="BK128" i="2" l="1"/>
  <c r="J128" i="2"/>
  <c r="J99" i="2" s="1"/>
  <c r="R128" i="2"/>
  <c r="R127" i="2" s="1"/>
  <c r="BK170" i="2"/>
  <c r="J170" i="2" s="1"/>
  <c r="J101" i="2" s="1"/>
  <c r="T170" i="2"/>
  <c r="P225" i="2"/>
  <c r="P219" i="2" s="1"/>
  <c r="BK263" i="2"/>
  <c r="J263" i="2" s="1"/>
  <c r="J104" i="2" s="1"/>
  <c r="R263" i="2"/>
  <c r="BK128" i="3"/>
  <c r="J128" i="3" s="1"/>
  <c r="J99" i="3"/>
  <c r="T128" i="3"/>
  <c r="T127" i="3"/>
  <c r="R144" i="3"/>
  <c r="P162" i="3"/>
  <c r="P161" i="3" s="1"/>
  <c r="BK178" i="3"/>
  <c r="J178" i="3" s="1"/>
  <c r="J104" i="3"/>
  <c r="R178" i="3"/>
  <c r="BK128" i="4"/>
  <c r="J128" i="4" s="1"/>
  <c r="J99" i="4" s="1"/>
  <c r="T128" i="4"/>
  <c r="T127" i="4"/>
  <c r="T146" i="4"/>
  <c r="P166" i="4"/>
  <c r="P165" i="4" s="1"/>
  <c r="BK182" i="4"/>
  <c r="J182" i="4" s="1"/>
  <c r="J104" i="4" s="1"/>
  <c r="R182" i="4"/>
  <c r="BK128" i="5"/>
  <c r="J128" i="5" s="1"/>
  <c r="J99" i="5"/>
  <c r="T128" i="5"/>
  <c r="T127" i="5"/>
  <c r="R142" i="5"/>
  <c r="P158" i="5"/>
  <c r="P157" i="5" s="1"/>
  <c r="BK174" i="5"/>
  <c r="J174" i="5" s="1"/>
  <c r="J104" i="5"/>
  <c r="T174" i="5"/>
  <c r="T128" i="2"/>
  <c r="T127" i="2" s="1"/>
  <c r="P170" i="2"/>
  <c r="BK225" i="2"/>
  <c r="J225" i="2"/>
  <c r="J103" i="2" s="1"/>
  <c r="R225" i="2"/>
  <c r="R219" i="2" s="1"/>
  <c r="T263" i="2"/>
  <c r="P128" i="3"/>
  <c r="P127" i="3"/>
  <c r="BK144" i="3"/>
  <c r="J144" i="3"/>
  <c r="J101" i="3" s="1"/>
  <c r="T144" i="3"/>
  <c r="BK162" i="3"/>
  <c r="J162" i="3"/>
  <c r="J103" i="3" s="1"/>
  <c r="T162" i="3"/>
  <c r="T161" i="3" s="1"/>
  <c r="P178" i="3"/>
  <c r="R128" i="4"/>
  <c r="R127" i="4"/>
  <c r="BK146" i="4"/>
  <c r="J146" i="4"/>
  <c r="J101" i="4" s="1"/>
  <c r="R146" i="4"/>
  <c r="BK166" i="4"/>
  <c r="J166" i="4"/>
  <c r="J103" i="4" s="1"/>
  <c r="T166" i="4"/>
  <c r="T165" i="4" s="1"/>
  <c r="T182" i="4"/>
  <c r="R128" i="5"/>
  <c r="R127" i="5"/>
  <c r="P142" i="5"/>
  <c r="BK158" i="5"/>
  <c r="J158" i="5" s="1"/>
  <c r="J103" i="5"/>
  <c r="R158" i="5"/>
  <c r="R157" i="5"/>
  <c r="R174" i="5"/>
  <c r="T128" i="6"/>
  <c r="T127" i="6" s="1"/>
  <c r="BK144" i="6"/>
  <c r="J144" i="6" s="1"/>
  <c r="J101" i="6"/>
  <c r="T144" i="6"/>
  <c r="T138" i="7"/>
  <c r="P150" i="7"/>
  <c r="P149" i="7"/>
  <c r="P128" i="2"/>
  <c r="P127" i="2"/>
  <c r="R170" i="2"/>
  <c r="T225" i="2"/>
  <c r="T219" i="2" s="1"/>
  <c r="P263" i="2"/>
  <c r="R128" i="3"/>
  <c r="R127" i="3"/>
  <c r="P144" i="3"/>
  <c r="R162" i="3"/>
  <c r="R161" i="3" s="1"/>
  <c r="R126" i="3"/>
  <c r="R125" i="3" s="1"/>
  <c r="T178" i="3"/>
  <c r="P128" i="4"/>
  <c r="P127" i="4"/>
  <c r="P146" i="4"/>
  <c r="R166" i="4"/>
  <c r="R165" i="4"/>
  <c r="P182" i="4"/>
  <c r="P128" i="5"/>
  <c r="P127" i="5" s="1"/>
  <c r="BK142" i="5"/>
  <c r="J142" i="5" s="1"/>
  <c r="J101" i="5" s="1"/>
  <c r="T142" i="5"/>
  <c r="T158" i="5"/>
  <c r="T157" i="5" s="1"/>
  <c r="P174" i="5"/>
  <c r="BK128" i="6"/>
  <c r="R128" i="6"/>
  <c r="R127" i="6" s="1"/>
  <c r="R144" i="6"/>
  <c r="P162" i="6"/>
  <c r="P161" i="6"/>
  <c r="T162" i="6"/>
  <c r="T161" i="6"/>
  <c r="BK178" i="6"/>
  <c r="J178" i="6"/>
  <c r="J104" i="6" s="1"/>
  <c r="T178" i="6"/>
  <c r="P128" i="7"/>
  <c r="P127" i="7"/>
  <c r="R128" i="7"/>
  <c r="R127" i="7"/>
  <c r="P138" i="7"/>
  <c r="R150" i="7"/>
  <c r="R149" i="7" s="1"/>
  <c r="BK165" i="7"/>
  <c r="J165" i="7" s="1"/>
  <c r="J104" i="7"/>
  <c r="T165" i="7"/>
  <c r="BK118" i="8"/>
  <c r="J118" i="8" s="1"/>
  <c r="J97" i="8" s="1"/>
  <c r="R118" i="8"/>
  <c r="R117" i="8"/>
  <c r="P128" i="6"/>
  <c r="P127" i="6"/>
  <c r="P144" i="6"/>
  <c r="BK162" i="6"/>
  <c r="J162" i="6"/>
  <c r="J103" i="6" s="1"/>
  <c r="R162" i="6"/>
  <c r="R161" i="6" s="1"/>
  <c r="P178" i="6"/>
  <c r="R178" i="6"/>
  <c r="BK128" i="7"/>
  <c r="J128" i="7" s="1"/>
  <c r="J99" i="7"/>
  <c r="T128" i="7"/>
  <c r="T127" i="7"/>
  <c r="BK138" i="7"/>
  <c r="J138" i="7"/>
  <c r="J101" i="7" s="1"/>
  <c r="R138" i="7"/>
  <c r="BK150" i="7"/>
  <c r="BK149" i="7"/>
  <c r="T150" i="7"/>
  <c r="T149" i="7"/>
  <c r="P165" i="7"/>
  <c r="R165" i="7"/>
  <c r="P118" i="8"/>
  <c r="P117" i="8"/>
  <c r="AU101" i="1" s="1"/>
  <c r="T118" i="8"/>
  <c r="T117" i="8" s="1"/>
  <c r="BK219" i="2"/>
  <c r="J219" i="2" s="1"/>
  <c r="J102" i="2"/>
  <c r="BK270" i="2"/>
  <c r="J270" i="2"/>
  <c r="J105" i="2" s="1"/>
  <c r="BK189" i="4"/>
  <c r="J189" i="4" s="1"/>
  <c r="J105" i="4"/>
  <c r="BK141" i="3"/>
  <c r="J141" i="3"/>
  <c r="J100" i="3" s="1"/>
  <c r="BK185" i="3"/>
  <c r="J185" i="3" s="1"/>
  <c r="J105" i="3"/>
  <c r="BK143" i="4"/>
  <c r="J143" i="4"/>
  <c r="J100" i="4" s="1"/>
  <c r="BK139" i="5"/>
  <c r="J139" i="5" s="1"/>
  <c r="J100" i="5"/>
  <c r="BK181" i="5"/>
  <c r="J181" i="5"/>
  <c r="J105" i="5" s="1"/>
  <c r="BK185" i="6"/>
  <c r="J185" i="6" s="1"/>
  <c r="J105" i="6"/>
  <c r="BK165" i="2"/>
  <c r="J165" i="2"/>
  <c r="J100" i="2" s="1"/>
  <c r="BK141" i="6"/>
  <c r="J141" i="6" s="1"/>
  <c r="J100" i="6"/>
  <c r="BK135" i="7"/>
  <c r="J135" i="7"/>
  <c r="J100" i="7" s="1"/>
  <c r="J92" i="8"/>
  <c r="BK172" i="7"/>
  <c r="J172" i="7"/>
  <c r="J105" i="7" s="1"/>
  <c r="J149" i="7"/>
  <c r="J102" i="7" s="1"/>
  <c r="J150" i="7"/>
  <c r="J103" i="7" s="1"/>
  <c r="E85" i="8"/>
  <c r="J89" i="8"/>
  <c r="J91" i="8"/>
  <c r="BE119" i="8"/>
  <c r="BE121" i="8"/>
  <c r="BE122" i="8"/>
  <c r="BE123" i="8"/>
  <c r="BE124" i="8"/>
  <c r="BE125" i="8"/>
  <c r="F92" i="8"/>
  <c r="F113" i="8"/>
  <c r="BE120" i="8"/>
  <c r="BE126" i="8"/>
  <c r="J128" i="6"/>
  <c r="J99" i="6"/>
  <c r="F91" i="7"/>
  <c r="F122" i="7"/>
  <c r="BE131" i="7"/>
  <c r="BE143" i="7"/>
  <c r="BE153" i="7"/>
  <c r="BE161" i="7"/>
  <c r="BE167" i="7"/>
  <c r="BE168" i="7"/>
  <c r="BE169" i="7"/>
  <c r="BE171" i="7"/>
  <c r="E85" i="7"/>
  <c r="J89" i="7"/>
  <c r="J122" i="7"/>
  <c r="BE147" i="7"/>
  <c r="BE151" i="7"/>
  <c r="BE170" i="7"/>
  <c r="J121" i="7"/>
  <c r="BE141" i="7"/>
  <c r="BE157" i="7"/>
  <c r="BE159" i="7"/>
  <c r="BE173" i="7"/>
  <c r="BE129" i="7"/>
  <c r="BE133" i="7"/>
  <c r="BE136" i="7"/>
  <c r="BE139" i="7"/>
  <c r="BE145" i="7"/>
  <c r="BE155" i="7"/>
  <c r="BE163" i="7"/>
  <c r="BE166" i="7"/>
  <c r="BK127" i="5"/>
  <c r="J91" i="6"/>
  <c r="J122" i="6"/>
  <c r="BE163" i="6"/>
  <c r="BE165" i="6"/>
  <c r="BE169" i="6"/>
  <c r="BE171" i="6"/>
  <c r="BE180" i="6"/>
  <c r="BE183" i="6"/>
  <c r="BE184" i="6"/>
  <c r="J89" i="6"/>
  <c r="F92" i="6"/>
  <c r="BE130" i="6"/>
  <c r="BE134" i="6"/>
  <c r="BE138" i="6"/>
  <c r="BE145" i="6"/>
  <c r="BE151" i="6"/>
  <c r="BE153" i="6"/>
  <c r="BE157" i="6"/>
  <c r="BE159" i="6"/>
  <c r="BE173" i="6"/>
  <c r="BE175" i="6"/>
  <c r="BE186" i="6"/>
  <c r="F91" i="6"/>
  <c r="BE142" i="6"/>
  <c r="BE147" i="6"/>
  <c r="BE149" i="6"/>
  <c r="BE181" i="6"/>
  <c r="E85" i="6"/>
  <c r="BE129" i="6"/>
  <c r="BE139" i="6"/>
  <c r="BE155" i="6"/>
  <c r="BE167" i="6"/>
  <c r="BE176" i="6"/>
  <c r="BE179" i="6"/>
  <c r="BE182" i="6"/>
  <c r="J91" i="5"/>
  <c r="J122" i="5"/>
  <c r="BE130" i="5"/>
  <c r="BE132" i="5"/>
  <c r="BE140" i="5"/>
  <c r="BE149" i="5"/>
  <c r="BE155" i="5"/>
  <c r="BE161" i="5"/>
  <c r="BE168" i="5"/>
  <c r="BE172" i="5"/>
  <c r="BE178" i="5"/>
  <c r="BE180" i="5"/>
  <c r="E85" i="5"/>
  <c r="F91" i="5"/>
  <c r="J119" i="5"/>
  <c r="F122" i="5"/>
  <c r="BE129" i="5"/>
  <c r="BE151" i="5"/>
  <c r="BE165" i="5"/>
  <c r="BE166" i="5"/>
  <c r="BE175" i="5"/>
  <c r="BE177" i="5"/>
  <c r="BE182" i="5"/>
  <c r="BE136" i="5"/>
  <c r="BE137" i="5"/>
  <c r="BE143" i="5"/>
  <c r="BE159" i="5"/>
  <c r="BE163" i="5"/>
  <c r="BE170" i="5"/>
  <c r="BE176" i="5"/>
  <c r="BE145" i="5"/>
  <c r="BE147" i="5"/>
  <c r="BE153" i="5"/>
  <c r="BE179" i="5"/>
  <c r="J89" i="4"/>
  <c r="E115" i="4"/>
  <c r="J121" i="4"/>
  <c r="BE129" i="4"/>
  <c r="BE130" i="4"/>
  <c r="BE138" i="4"/>
  <c r="BE139" i="4"/>
  <c r="BE141" i="4"/>
  <c r="BE149" i="4"/>
  <c r="BE153" i="4"/>
  <c r="BE157" i="4"/>
  <c r="BE174" i="4"/>
  <c r="BE178" i="4"/>
  <c r="BE185" i="4"/>
  <c r="BK127" i="3"/>
  <c r="F92" i="4"/>
  <c r="J92" i="4"/>
  <c r="F121" i="4"/>
  <c r="BE144" i="4"/>
  <c r="BE147" i="4"/>
  <c r="BE167" i="4"/>
  <c r="BE173" i="4"/>
  <c r="BE187" i="4"/>
  <c r="BE134" i="4"/>
  <c r="BE159" i="4"/>
  <c r="BE161" i="4"/>
  <c r="BE163" i="4"/>
  <c r="BE169" i="4"/>
  <c r="BE171" i="4"/>
  <c r="BE186" i="4"/>
  <c r="BE151" i="4"/>
  <c r="BE155" i="4"/>
  <c r="BE176" i="4"/>
  <c r="BE180" i="4"/>
  <c r="BE183" i="4"/>
  <c r="BE184" i="4"/>
  <c r="BE188" i="4"/>
  <c r="BE190" i="4"/>
  <c r="F91" i="3"/>
  <c r="J119" i="3"/>
  <c r="J122" i="3"/>
  <c r="BE130" i="3"/>
  <c r="BE138" i="3"/>
  <c r="BE149" i="3"/>
  <c r="BE176" i="3"/>
  <c r="E85" i="3"/>
  <c r="J91" i="3"/>
  <c r="F122" i="3"/>
  <c r="BE139" i="3"/>
  <c r="BE145" i="3"/>
  <c r="BE163" i="3"/>
  <c r="BE180" i="3"/>
  <c r="BE182" i="3"/>
  <c r="BE184" i="3"/>
  <c r="BE134" i="3"/>
  <c r="BE142" i="3"/>
  <c r="BE147" i="3"/>
  <c r="BE151" i="3"/>
  <c r="BE153" i="3"/>
  <c r="BE159" i="3"/>
  <c r="BE165" i="3"/>
  <c r="BE169" i="3"/>
  <c r="BE172" i="3"/>
  <c r="BE174" i="3"/>
  <c r="BE179" i="3"/>
  <c r="BE181" i="3"/>
  <c r="BE129" i="3"/>
  <c r="BE155" i="3"/>
  <c r="BE157" i="3"/>
  <c r="BE167" i="3"/>
  <c r="BE170" i="3"/>
  <c r="BE183" i="3"/>
  <c r="BE186" i="3"/>
  <c r="J91" i="2"/>
  <c r="J122" i="2"/>
  <c r="BE164" i="2"/>
  <c r="BE180" i="2"/>
  <c r="BE182" i="2"/>
  <c r="BE186" i="2"/>
  <c r="BE215" i="2"/>
  <c r="BE221" i="2"/>
  <c r="BE243" i="2"/>
  <c r="BE248" i="2"/>
  <c r="BE258" i="2"/>
  <c r="BE265" i="2"/>
  <c r="F92" i="2"/>
  <c r="BE129" i="2"/>
  <c r="BE142" i="2"/>
  <c r="BE154" i="2"/>
  <c r="BE159" i="2"/>
  <c r="BE166" i="2"/>
  <c r="BE171" i="2"/>
  <c r="BE192" i="2"/>
  <c r="BE202" i="2"/>
  <c r="BE207" i="2"/>
  <c r="BE211" i="2"/>
  <c r="BE226" i="2"/>
  <c r="BE231" i="2"/>
  <c r="BE242" i="2"/>
  <c r="BE253" i="2"/>
  <c r="BE266" i="2"/>
  <c r="BE268" i="2"/>
  <c r="BE269" i="2"/>
  <c r="BE271" i="2"/>
  <c r="J89" i="2"/>
  <c r="F91" i="2"/>
  <c r="E115" i="2"/>
  <c r="BE135" i="2"/>
  <c r="BE136" i="2"/>
  <c r="BE141" i="2"/>
  <c r="BE176" i="2"/>
  <c r="BE188" i="2"/>
  <c r="BE190" i="2"/>
  <c r="BE197" i="2"/>
  <c r="BE220" i="2"/>
  <c r="BE223" i="2"/>
  <c r="BE264" i="2"/>
  <c r="BE267" i="2"/>
  <c r="BE144" i="2"/>
  <c r="BE149" i="2"/>
  <c r="BE184" i="2"/>
  <c r="BE222" i="2"/>
  <c r="BE224" i="2"/>
  <c r="BE236" i="2"/>
  <c r="J34" i="2"/>
  <c r="AW95" i="1" s="1"/>
  <c r="F37" i="2"/>
  <c r="BD95" i="1" s="1"/>
  <c r="F37" i="3"/>
  <c r="BD96" i="1" s="1"/>
  <c r="F34" i="4"/>
  <c r="BA97" i="1" s="1"/>
  <c r="F36" i="4"/>
  <c r="BC97" i="1" s="1"/>
  <c r="J34" i="5"/>
  <c r="AW98" i="1" s="1"/>
  <c r="F36" i="5"/>
  <c r="BC98" i="1" s="1"/>
  <c r="F37" i="6"/>
  <c r="BD99" i="1" s="1"/>
  <c r="F36" i="6"/>
  <c r="BC99" i="1" s="1"/>
  <c r="F37" i="7"/>
  <c r="BD100" i="1" s="1"/>
  <c r="J34" i="7"/>
  <c r="AW100" i="1" s="1"/>
  <c r="J34" i="8"/>
  <c r="AW101" i="1" s="1"/>
  <c r="F35" i="8"/>
  <c r="BB101" i="1" s="1"/>
  <c r="F35" i="2"/>
  <c r="BB95" i="1" s="1"/>
  <c r="J34" i="3"/>
  <c r="AW96" i="1" s="1"/>
  <c r="F34" i="3"/>
  <c r="BA96" i="1" s="1"/>
  <c r="F35" i="4"/>
  <c r="BB97" i="1" s="1"/>
  <c r="F34" i="5"/>
  <c r="BA98" i="1" s="1"/>
  <c r="F34" i="6"/>
  <c r="BA99" i="1" s="1"/>
  <c r="F36" i="7"/>
  <c r="BC100" i="1" s="1"/>
  <c r="F35" i="7"/>
  <c r="BB100" i="1" s="1"/>
  <c r="F34" i="2"/>
  <c r="BA95" i="1" s="1"/>
  <c r="F36" i="2"/>
  <c r="BC95" i="1" s="1"/>
  <c r="F36" i="3"/>
  <c r="BC96" i="1"/>
  <c r="F35" i="3"/>
  <c r="BB96" i="1"/>
  <c r="J34" i="4"/>
  <c r="AW97" i="1"/>
  <c r="F37" i="4"/>
  <c r="BD97" i="1"/>
  <c r="F37" i="5"/>
  <c r="BD98" i="1"/>
  <c r="F35" i="5"/>
  <c r="BB98" i="1"/>
  <c r="J34" i="6"/>
  <c r="AW99" i="1"/>
  <c r="F35" i="6"/>
  <c r="BB99" i="1"/>
  <c r="F34" i="7"/>
  <c r="BA100" i="1"/>
  <c r="F34" i="8"/>
  <c r="BA101" i="1"/>
  <c r="F36" i="8"/>
  <c r="BC101" i="1"/>
  <c r="F37" i="8"/>
  <c r="BD101" i="1"/>
  <c r="P126" i="6" l="1"/>
  <c r="P125" i="6" s="1"/>
  <c r="AU99" i="1" s="1"/>
  <c r="P126" i="4"/>
  <c r="P125" i="4" s="1"/>
  <c r="AU97" i="1" s="1"/>
  <c r="P126" i="5"/>
  <c r="P125" i="5"/>
  <c r="AU98" i="1" s="1"/>
  <c r="T126" i="6"/>
  <c r="T125" i="6" s="1"/>
  <c r="P126" i="3"/>
  <c r="P125" i="3" s="1"/>
  <c r="AU96" i="1" s="1"/>
  <c r="T126" i="2"/>
  <c r="T125" i="2"/>
  <c r="T126" i="4"/>
  <c r="T125" i="4"/>
  <c r="R126" i="7"/>
  <c r="R125" i="7"/>
  <c r="BK127" i="6"/>
  <c r="P126" i="2"/>
  <c r="P125" i="2" s="1"/>
  <c r="AU95" i="1" s="1"/>
  <c r="R126" i="4"/>
  <c r="R125" i="4"/>
  <c r="T126" i="5"/>
  <c r="T125" i="5"/>
  <c r="T126" i="7"/>
  <c r="T125" i="7"/>
  <c r="P126" i="7"/>
  <c r="P125" i="7"/>
  <c r="AU100" i="1" s="1"/>
  <c r="R126" i="6"/>
  <c r="R125" i="6" s="1"/>
  <c r="R126" i="5"/>
  <c r="R125" i="5" s="1"/>
  <c r="T126" i="3"/>
  <c r="T125" i="3" s="1"/>
  <c r="R126" i="2"/>
  <c r="R125" i="2" s="1"/>
  <c r="BK161" i="3"/>
  <c r="J161" i="3" s="1"/>
  <c r="J102" i="3" s="1"/>
  <c r="BK165" i="4"/>
  <c r="J165" i="4"/>
  <c r="J102" i="4" s="1"/>
  <c r="BK157" i="5"/>
  <c r="J157" i="5" s="1"/>
  <c r="J102" i="5" s="1"/>
  <c r="BK127" i="2"/>
  <c r="J127" i="2"/>
  <c r="J98" i="2" s="1"/>
  <c r="BK127" i="4"/>
  <c r="J127" i="4" s="1"/>
  <c r="J98" i="4" s="1"/>
  <c r="BK161" i="6"/>
  <c r="J161" i="6"/>
  <c r="J102" i="6" s="1"/>
  <c r="BK117" i="8"/>
  <c r="J117" i="8" s="1"/>
  <c r="J96" i="8" s="1"/>
  <c r="BK127" i="7"/>
  <c r="J127" i="7"/>
  <c r="J98" i="7" s="1"/>
  <c r="J127" i="5"/>
  <c r="J98" i="5" s="1"/>
  <c r="J127" i="3"/>
  <c r="J98" i="3" s="1"/>
  <c r="F33" i="2"/>
  <c r="AZ95" i="1" s="1"/>
  <c r="F33" i="4"/>
  <c r="AZ97" i="1" s="1"/>
  <c r="F33" i="6"/>
  <c r="AZ99" i="1" s="1"/>
  <c r="F33" i="8"/>
  <c r="AZ101" i="1" s="1"/>
  <c r="BB94" i="1"/>
  <c r="W31" i="1" s="1"/>
  <c r="J33" i="8"/>
  <c r="AV101" i="1" s="1"/>
  <c r="AT101" i="1" s="1"/>
  <c r="BC94" i="1"/>
  <c r="AY94" i="1"/>
  <c r="BD94" i="1"/>
  <c r="W33" i="1"/>
  <c r="J33" i="2"/>
  <c r="AV95" i="1"/>
  <c r="AT95" i="1" s="1"/>
  <c r="J33" i="4"/>
  <c r="AV97" i="1" s="1"/>
  <c r="AT97" i="1" s="1"/>
  <c r="J33" i="5"/>
  <c r="AV98" i="1"/>
  <c r="AT98" i="1" s="1"/>
  <c r="J33" i="6"/>
  <c r="AV99" i="1" s="1"/>
  <c r="AT99" i="1" s="1"/>
  <c r="J33" i="7"/>
  <c r="AV100" i="1"/>
  <c r="AT100" i="1" s="1"/>
  <c r="BA94" i="1"/>
  <c r="W30" i="1" s="1"/>
  <c r="J33" i="3"/>
  <c r="AV96" i="1" s="1"/>
  <c r="AT96" i="1" s="1"/>
  <c r="F33" i="3"/>
  <c r="AZ96" i="1"/>
  <c r="F33" i="5"/>
  <c r="AZ98" i="1"/>
  <c r="F33" i="7"/>
  <c r="AZ100" i="1"/>
  <c r="BK126" i="6" l="1"/>
  <c r="J126" i="6"/>
  <c r="J97" i="6" s="1"/>
  <c r="BK126" i="5"/>
  <c r="J126" i="5" s="1"/>
  <c r="J97" i="5" s="1"/>
  <c r="BK126" i="3"/>
  <c r="J126" i="3"/>
  <c r="J97" i="3" s="1"/>
  <c r="BK126" i="7"/>
  <c r="J126" i="7" s="1"/>
  <c r="J97" i="7" s="1"/>
  <c r="BK126" i="2"/>
  <c r="J126" i="2"/>
  <c r="J97" i="2" s="1"/>
  <c r="BK126" i="4"/>
  <c r="J126" i="4" s="1"/>
  <c r="J97" i="4" s="1"/>
  <c r="J127" i="6"/>
  <c r="J98" i="6"/>
  <c r="J30" i="8"/>
  <c r="AG101" i="1"/>
  <c r="AZ94" i="1"/>
  <c r="W29" i="1"/>
  <c r="W32" i="1"/>
  <c r="AU94" i="1"/>
  <c r="AW94" i="1"/>
  <c r="AK30" i="1"/>
  <c r="AX94" i="1"/>
  <c r="J39" i="8" l="1"/>
  <c r="BK125" i="3"/>
  <c r="J125" i="3" s="1"/>
  <c r="J96" i="3" s="1"/>
  <c r="BK125" i="6"/>
  <c r="J125" i="6"/>
  <c r="J96" i="6" s="1"/>
  <c r="BK125" i="5"/>
  <c r="J125" i="5" s="1"/>
  <c r="J30" i="5" s="1"/>
  <c r="AG98" i="1" s="1"/>
  <c r="AN98" i="1" s="1"/>
  <c r="BK125" i="4"/>
  <c r="J125" i="4" s="1"/>
  <c r="J96" i="4" s="1"/>
  <c r="BK125" i="2"/>
  <c r="J125" i="2"/>
  <c r="J30" i="2" s="1"/>
  <c r="AG95" i="1" s="1"/>
  <c r="BK125" i="7"/>
  <c r="J125" i="7"/>
  <c r="J30" i="7" s="1"/>
  <c r="AG100" i="1" s="1"/>
  <c r="AN101" i="1"/>
  <c r="AV94" i="1"/>
  <c r="AK29" i="1"/>
  <c r="J39" i="2" l="1"/>
  <c r="J96" i="5"/>
  <c r="J96" i="7"/>
  <c r="J39" i="7"/>
  <c r="J39" i="5"/>
  <c r="J96" i="2"/>
  <c r="AN95" i="1"/>
  <c r="AN100" i="1"/>
  <c r="J30" i="3"/>
  <c r="AG96" i="1"/>
  <c r="AN96" i="1" s="1"/>
  <c r="J30" i="4"/>
  <c r="AG97" i="1" s="1"/>
  <c r="J30" i="6"/>
  <c r="AG99" i="1" s="1"/>
  <c r="AN99" i="1" s="1"/>
  <c r="AT94" i="1"/>
  <c r="J39" i="4" l="1"/>
  <c r="J39" i="3"/>
  <c r="J39" i="6"/>
  <c r="AN97" i="1"/>
  <c r="AG94" i="1"/>
  <c r="AK26" i="1"/>
  <c r="AK35" i="1" l="1"/>
  <c r="AN94" i="1"/>
</calcChain>
</file>

<file path=xl/sharedStrings.xml><?xml version="1.0" encoding="utf-8"?>
<sst xmlns="http://schemas.openxmlformats.org/spreadsheetml/2006/main" count="5806" uniqueCount="616">
  <si>
    <t>Export Komplet</t>
  </si>
  <si>
    <t/>
  </si>
  <si>
    <t>2.0</t>
  </si>
  <si>
    <t>ZAMOK</t>
  </si>
  <si>
    <t>False</t>
  </si>
  <si>
    <t>{282f538d-6a2f-48a8-9d56-4975c59ba125}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</si>
  <si>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</si>
  <si>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</si>
  <si>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</si>
  <si>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</si>
  <si>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</si>
  <si>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</si>
  <si>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</si>
  <si>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0,01</t>
  </si>
  <si>
    <t>Kód:</t>
  </si>
  <si>
    <t>2023D019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</si>
  <si>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</si>
  <si>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</si>
  <si>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chodníků Jablunkov - centrum</t>
  </si>
  <si>
    <t>KSO:</t>
  </si>
  <si>
    <t>CC-CZ:</t>
  </si>
  <si>
    <t>Místo:</t>
  </si>
  <si>
    <t xml:space="preserve"> </t>
  </si>
  <si>
    <t>Datum:</t>
  </si>
  <si>
    <t>15. 5. 2023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</si>
  <si>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</si>
  <si>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</si>
  <si>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</si>
  <si>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</si>
  <si>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</si>
  <si>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</si>
  <si>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</si>
  <si>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</si>
  <si>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</si>
  <si>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</si>
  <si>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</si>
  <si>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</si>
  <si>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</si>
  <si>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</si>
  <si>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</si>
  <si>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</si>
  <si>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</si>
  <si>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</si>
  <si>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</si>
  <si>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</si>
  <si>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</si>
  <si>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</si>
  <si>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</si>
  <si>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</si>
  <si>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</si>
  <si>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</si>
  <si>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</si>
  <si>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</si>
  <si>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</si>
  <si>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</si>
  <si>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</si>
  <si>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</si>
  <si>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</si>
  <si>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</si>
  <si>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</si>
  <si>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</si>
  <si>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</si>
  <si>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</si>
  <si>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</si>
  <si>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</si>
  <si>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</si>
  <si>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</si>
  <si>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</si>
  <si>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</si>
  <si>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</si>
  <si>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</si>
  <si>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</si>
  <si>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</si>
  <si>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</si>
  <si>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</si>
  <si>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</si>
  <si>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</si>
  <si>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</si>
  <si>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</si>
  <si>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</si>
  <si>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 xml:space="preserve">ŠKOLNÍ </t>
  </si>
  <si>
    <t>STA</t>
  </si>
  <si>
    <t>{0d8dd931-f0f1-46e5-a411-92f2f4841730}</t>
  </si>
  <si>
    <t>2</t>
  </si>
  <si>
    <t>SO 102</t>
  </si>
  <si>
    <t>ZA UČILIŠTĚM</t>
  </si>
  <si>
    <t>{1492a8b4-6fb4-4503-a388-0c2c151efedd}</t>
  </si>
  <si>
    <t>SO 103</t>
  </si>
  <si>
    <t>SADOVÁ</t>
  </si>
  <si>
    <t>{ea14776f-9673-42c0-98ce-ab25a7f43f5e}</t>
  </si>
  <si>
    <t>SO 104</t>
  </si>
  <si>
    <t xml:space="preserve">PŘÍČNÁ </t>
  </si>
  <si>
    <t>{2e9f5add-677d-4329-b4f8-00541c9b0e86}</t>
  </si>
  <si>
    <t>SO 105</t>
  </si>
  <si>
    <t>ZAHRADNÍ</t>
  </si>
  <si>
    <t>{34d83338-b2f5-4ede-aab8-02176de4ef51}</t>
  </si>
  <si>
    <t>SO 106</t>
  </si>
  <si>
    <t>LIPOVÁ</t>
  </si>
  <si>
    <t>{5a9e2357-7df9-4f7f-a01e-645a378fa014}</t>
  </si>
  <si>
    <t>SO 107</t>
  </si>
  <si>
    <t>VRN</t>
  </si>
  <si>
    <t>{8e9b463b-c998-4237-ba7f-5bfe29e12099}</t>
  </si>
  <si>
    <t>KRYCÍ LIST SOUPISU PRACÍ</t>
  </si>
  <si>
    <t>Objekt:</t>
  </si>
  <si>
    <t xml:space="preserve">SO 101 - ŠKOLNÍ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</si>
  <si>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</si>
  <si>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</si>
  <si>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</si>
  <si>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</si>
  <si>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</si>
  <si>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</si>
  <si>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</si>
  <si>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</si>
  <si>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18 - Zemní práce - povrchové úpravy terénu</t>
  </si>
  <si>
    <t xml:space="preserve">    5 - Komunikace pozemní</t>
  </si>
  <si>
    <t xml:space="preserve">    9 - Ostatní konstrukce a práce, bourání</t>
  </si>
  <si>
    <t xml:space="preserve">      91 - Doplňující konstrukce a práce pozemních komunikací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</si>
  <si>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</si>
  <si>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</si>
  <si>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</si>
  <si>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</si>
  <si>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</si>
  <si>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</si>
  <si>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</si>
  <si>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</si>
  <si>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</si>
  <si>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</si>
  <si>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</si>
  <si>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</si>
  <si>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</si>
  <si>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</si>
  <si>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</si>
  <si>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</si>
  <si>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</si>
  <si>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</si>
  <si>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</si>
  <si>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</si>
  <si>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</si>
  <si>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</si>
  <si>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113107181</t>
  </si>
  <si>
    <t>Odstranění podkladu živičného tl 50 mm strojně pl přes 50 do 200 m2</t>
  </si>
  <si>
    <t>m2</t>
  </si>
  <si>
    <t>4</t>
  </si>
  <si>
    <t>3</t>
  </si>
  <si>
    <t>-2075684808</t>
  </si>
  <si>
    <t>VV</t>
  </si>
  <si>
    <t>(44,07*1,5+54,29*1,5)</t>
  </si>
  <si>
    <t>(50*2+24,79*3,4+17,6*1,68+48,49*3,09+24,63*1,5+28*2,7+170*3)</t>
  </si>
  <si>
    <t>(16,09*2,6+156,65*1,5+165,57*1,5)</t>
  </si>
  <si>
    <t>-663,57</t>
  </si>
  <si>
    <t>Součet</t>
  </si>
  <si>
    <t>49</t>
  </si>
  <si>
    <t>113107332</t>
  </si>
  <si>
    <t>Odstranění podkladu z betonu prostého tl 100 mm strojně pl do 50 m2</t>
  </si>
  <si>
    <t>-948415851</t>
  </si>
  <si>
    <t>113107152</t>
  </si>
  <si>
    <t>Odstranění podkladu z kameniva těženého tl 200 mm strojně pl přes 50 do 200 m2</t>
  </si>
  <si>
    <t>-1107238454</t>
  </si>
  <si>
    <t>(44,07*2,61+54,29*2,74)</t>
  </si>
  <si>
    <t>(50*2+24,79*3,4+17,6*1,68+48,49*3,09+24,63*1,5+28*2,7+170*3)-199,84</t>
  </si>
  <si>
    <t>48</t>
  </si>
  <si>
    <t>113107022</t>
  </si>
  <si>
    <t>Odstranění podkladu z kameniva drceného tl 200 mm při překopech ručně</t>
  </si>
  <si>
    <t>293183122</t>
  </si>
  <si>
    <t>43</t>
  </si>
  <si>
    <t>113107313</t>
  </si>
  <si>
    <t>Odstranění podkladu z kameniva těženého tl 300 mm strojně pl do 50 m2</t>
  </si>
  <si>
    <t>1250520613</t>
  </si>
  <si>
    <t>(5,47*1,62+8,75*2*2+7,75*2*4+6,75*2*2+5,82*3+3,02*3+3,24*2,64+3,3*3,78+3,05*2,27+4,81*2,6)</t>
  </si>
  <si>
    <t>37</t>
  </si>
  <si>
    <t>113201111</t>
  </si>
  <si>
    <t>Vytrhání obrub chodníkových ležatých</t>
  </si>
  <si>
    <t>m</t>
  </si>
  <si>
    <t>-1250169282</t>
  </si>
  <si>
    <t>44,07+54,29</t>
  </si>
  <si>
    <t>(165,5+198)/2</t>
  </si>
  <si>
    <t>(172,74+165,57)/2</t>
  </si>
  <si>
    <t>113201112</t>
  </si>
  <si>
    <t>Vytrhání obrub silničních ležatých</t>
  </si>
  <si>
    <t>-1250625605</t>
  </si>
  <si>
    <t>165,5+198</t>
  </si>
  <si>
    <t>172,74+165,57</t>
  </si>
  <si>
    <t>40</t>
  </si>
  <si>
    <t>181301101</t>
  </si>
  <si>
    <t>Rozprostření ornice tl vrstvy do 100 mm pl do 500 m2 v rovině nebo ve svahu do 1:5</t>
  </si>
  <si>
    <t>1163961411</t>
  </si>
  <si>
    <t>1,11*44,07+1,24*54,29</t>
  </si>
  <si>
    <t>198*1,3</t>
  </si>
  <si>
    <t>11,99*1,09+5,8*0,3</t>
  </si>
  <si>
    <t>39</t>
  </si>
  <si>
    <t>181411131</t>
  </si>
  <si>
    <t>Založení parkového trávníku výsevem plochy do 1000 m2 v rovině a ve svahu do 1:5</t>
  </si>
  <si>
    <t>915134178</t>
  </si>
  <si>
    <t>44</t>
  </si>
  <si>
    <t>M</t>
  </si>
  <si>
    <t>00572410</t>
  </si>
  <si>
    <t>osivo směs travní parková</t>
  </si>
  <si>
    <t>kg</t>
  </si>
  <si>
    <t>8</t>
  </si>
  <si>
    <t>161122017</t>
  </si>
  <si>
    <t>18</t>
  </si>
  <si>
    <t>Zemní práce - povrchové úpravy terénu</t>
  </si>
  <si>
    <t>181951102</t>
  </si>
  <si>
    <t>Úprava pláně v hornině tř. 1 až 4 se zhutněním</t>
  </si>
  <si>
    <t>467912901</t>
  </si>
  <si>
    <t>44,07*2,61+54,29*2,74</t>
  </si>
  <si>
    <t>1575,33+199,84</t>
  </si>
  <si>
    <t>5</t>
  </si>
  <si>
    <t>Komunikace pozemní</t>
  </si>
  <si>
    <t>564851115</t>
  </si>
  <si>
    <t>Podklad ze štěrkodrtě ŠD po zhutnění tl 190 mm</t>
  </si>
  <si>
    <t>-1240125262</t>
  </si>
  <si>
    <t>44,07*1,5+54,29*1,5</t>
  </si>
  <si>
    <t>(50*2+24,79*3,4+17,6*1,68+48,49*3,09+24,63*1,5+28*2,5+85*1,5)-(3,78*3,3+5,47*1,62)</t>
  </si>
  <si>
    <t>171,32*1,5</t>
  </si>
  <si>
    <t>6</t>
  </si>
  <si>
    <t>564861115</t>
  </si>
  <si>
    <t>Podklad ze štěrkodrtě ŠD po zhutnění tl 240 mm</t>
  </si>
  <si>
    <t>-1618385260</t>
  </si>
  <si>
    <t>(5,47*1,62+5,82*3+3,02*3+3,24*3+3,05*3+4,81*3+3,78*3,09)</t>
  </si>
  <si>
    <t>63,44*1,5</t>
  </si>
  <si>
    <t>38</t>
  </si>
  <si>
    <t>564871115</t>
  </si>
  <si>
    <t>Podklad ze štěrkodrtě ŠD po zhutnění tl. 290 mm</t>
  </si>
  <si>
    <t>1050902444</t>
  </si>
  <si>
    <t>(8,75*2*2+7,75*2*4+6,75*2*2)</t>
  </si>
  <si>
    <t>52</t>
  </si>
  <si>
    <t>565155111</t>
  </si>
  <si>
    <t>Asfaltový beton vrstva podkladní ACP 16 (obalované kamenivo OKS) tl 70 mm š do 3 m</t>
  </si>
  <si>
    <t>674824892</t>
  </si>
  <si>
    <t>8,75*2*2+7,75*4*2+6,75*2*2</t>
  </si>
  <si>
    <t>45</t>
  </si>
  <si>
    <t>572340111</t>
  </si>
  <si>
    <t>Vyspravení krytu komunikací po překopech plochy do 15 m2 asfaltovým betonem ACO (AB) tl 50 mm</t>
  </si>
  <si>
    <t>1751076868</t>
  </si>
  <si>
    <t>156,65*2*0,3</t>
  </si>
  <si>
    <t>53</t>
  </si>
  <si>
    <t>573111112</t>
  </si>
  <si>
    <t>Postřik živičný infiltrační s posypem z asfaltu množství 1 kg/m2</t>
  </si>
  <si>
    <t>899482392</t>
  </si>
  <si>
    <t>54</t>
  </si>
  <si>
    <t>573231107</t>
  </si>
  <si>
    <t>Postřik živičný spojovací ze silniční emulze v množství 0,40 kg/m2</t>
  </si>
  <si>
    <t>-152109820</t>
  </si>
  <si>
    <t>55</t>
  </si>
  <si>
    <t>577134111</t>
  </si>
  <si>
    <t>Asfaltový beton vrstva obrusná ACO 11 (ABS) tř. I tl 40 mm š do 3 m z nemodifikovaného asfaltu</t>
  </si>
  <si>
    <t>-831808846</t>
  </si>
  <si>
    <t>7</t>
  </si>
  <si>
    <t>596211112</t>
  </si>
  <si>
    <t>Kladení zámkové dlažby komunikací pro pěší tl 60 mm skupiny A pl do 300 m2</t>
  </si>
  <si>
    <t>251176228</t>
  </si>
  <si>
    <t>(50*2+24,79*3,4+17,6*1,68+48,49*3,09+24,63*1,5+28*2,5+85*1,5)-(3,78*3,3+5,47*1,62)+(0,4*(5,47+2,5+2,5+2+2+2,5+2,5+2+3,02+3,24+3,05+4,81+3,78))</t>
  </si>
  <si>
    <t>59245018</t>
  </si>
  <si>
    <t>dlažba skladebná betonová 200x100x60mm přírodní</t>
  </si>
  <si>
    <t>1133709962</t>
  </si>
  <si>
    <t>(44,07*1,5+54,29*1,5)*1,1</t>
  </si>
  <si>
    <t>((50*2+24,79*3,4+17,6*1,68+48,49*3,09+24,63*1,5+28*2,5+85*1,5)-(3,78*3,3+5,47*1,62))*1,1</t>
  </si>
  <si>
    <t>171,32*1,1*1,1</t>
  </si>
  <si>
    <t>9</t>
  </si>
  <si>
    <t>59245006</t>
  </si>
  <si>
    <t>dlažba skladebná betonová pro nevidomé 200x100x60mm barevná</t>
  </si>
  <si>
    <t>-498566073</t>
  </si>
  <si>
    <t>(0,4*1,5*3)*1,1</t>
  </si>
  <si>
    <t>0,4*(5,47+2,5+2,5+2+2+2,5+2,5+2+3,02+3,24+3,05+4,81+3,78)*1,1</t>
  </si>
  <si>
    <t>0,4*35*1,1</t>
  </si>
  <si>
    <t>10</t>
  </si>
  <si>
    <t>596211212</t>
  </si>
  <si>
    <t>Kladení zámkové dlažby komunikací pro pěší tl 80 mm skupiny A pl do 300 m2</t>
  </si>
  <si>
    <t>237449357</t>
  </si>
  <si>
    <t>(5,47*1,62+5,82*3+3,02*3+3,24*3+3,78*3,3+3,05*3+4,81*3)</t>
  </si>
  <si>
    <t>59245020</t>
  </si>
  <si>
    <t>dlažba skladebná betonová 200x100x80mm přírodní</t>
  </si>
  <si>
    <t>-260256217</t>
  </si>
  <si>
    <t>(5,47*0,4+3,02*0,4+3,24*0,4+3,78*0,4+3,05*0,4+4,81*0,4)</t>
  </si>
  <si>
    <t>63,44*1,1*1,1</t>
  </si>
  <si>
    <t>12</t>
  </si>
  <si>
    <t>59245006-1</t>
  </si>
  <si>
    <t>dlažba skladebná betonová pro nevidomé 200x100x80mm barevná</t>
  </si>
  <si>
    <t>-1676635177</t>
  </si>
  <si>
    <t>(5,47*0,4+3,02*0,4+3,24*0,4+3,78*0,4+3,05*0,4+4,81*0,4)*1,1</t>
  </si>
  <si>
    <t>63,44*0,4*1,1</t>
  </si>
  <si>
    <t>Ostatní konstrukce a práce, bourání</t>
  </si>
  <si>
    <t>50</t>
  </si>
  <si>
    <t>112151014</t>
  </si>
  <si>
    <t>Volné kácení stromů s rozřezáním a odvětvením D kmene do 500 mm vč. odvozu a likvidace</t>
  </si>
  <si>
    <t>kus</t>
  </si>
  <si>
    <t>-1057500530</t>
  </si>
  <si>
    <t>51</t>
  </si>
  <si>
    <t>R002</t>
  </si>
  <si>
    <t>Výsatba nových stromů (Javor)</t>
  </si>
  <si>
    <t>ks</t>
  </si>
  <si>
    <t>-1596899672</t>
  </si>
  <si>
    <t>46</t>
  </si>
  <si>
    <t>961044111</t>
  </si>
  <si>
    <t>Bourání konstrukcí z betonu prostého</t>
  </si>
  <si>
    <t>m3</t>
  </si>
  <si>
    <t>-689870959</t>
  </si>
  <si>
    <t>13</t>
  </si>
  <si>
    <t>966006132</t>
  </si>
  <si>
    <t>Odstranění značek dopravních nebo orientačních se sloupky s betonovými patkami</t>
  </si>
  <si>
    <t>1376256263</t>
  </si>
  <si>
    <t>47</t>
  </si>
  <si>
    <t>R001</t>
  </si>
  <si>
    <t>Úprava schodištových stupňů vč. kovového zábradlí</t>
  </si>
  <si>
    <t>kompl</t>
  </si>
  <si>
    <t>-629673958</t>
  </si>
  <si>
    <t>91</t>
  </si>
  <si>
    <t>Doplňující konstrukce a práce pozemních komunikací</t>
  </si>
  <si>
    <t>14</t>
  </si>
  <si>
    <t>599142111</t>
  </si>
  <si>
    <t>Těsnící aslf. zálivka š.min. 12mm, hloubka min. 20mm</t>
  </si>
  <si>
    <t>-1784346783</t>
  </si>
  <si>
    <t>916131213</t>
  </si>
  <si>
    <t>Osazení silničního obrubníku betonového stojatého s boční opěrou do lože ze suché směsi beton C30/37 -XF3</t>
  </si>
  <si>
    <t>1264673932</t>
  </si>
  <si>
    <t>19</t>
  </si>
  <si>
    <t>59217031</t>
  </si>
  <si>
    <t>obrubník betonový silniční 1000x150x250mm</t>
  </si>
  <si>
    <t>-1811487046</t>
  </si>
  <si>
    <t>(44,07+54,29)</t>
  </si>
  <si>
    <t>-50</t>
  </si>
  <si>
    <t>20</t>
  </si>
  <si>
    <t>59217029</t>
  </si>
  <si>
    <t>obrubník betonový silniční nájezdový 1000x150x150mm</t>
  </si>
  <si>
    <t>1708361524</t>
  </si>
  <si>
    <t>59217017</t>
  </si>
  <si>
    <t>obrubník betonový chodníkový 1000x100x250mm</t>
  </si>
  <si>
    <t>-681523624</t>
  </si>
  <si>
    <t>(165,5+198)</t>
  </si>
  <si>
    <t>17</t>
  </si>
  <si>
    <t>916231213</t>
  </si>
  <si>
    <t>Osazení chodníkového obrubníku betonového stojatého s boční opěrou do lože ze suché směsi beton C30/37 -XF3</t>
  </si>
  <si>
    <t>-1578329079</t>
  </si>
  <si>
    <t>16</t>
  </si>
  <si>
    <t>917862111</t>
  </si>
  <si>
    <t>Osazení přídlažby, 2 řady, lože ze suché směsi beton C30/37 -XF3, včetně dodávky betonové přídlažby 100x100x100mm</t>
  </si>
  <si>
    <t>1793468116</t>
  </si>
  <si>
    <t>919112114</t>
  </si>
  <si>
    <t>Řezání spár hl do 100 mm v živičném krytu</t>
  </si>
  <si>
    <t>-208978277</t>
  </si>
  <si>
    <t>997</t>
  </si>
  <si>
    <t>Přesun sutě</t>
  </si>
  <si>
    <t>22</t>
  </si>
  <si>
    <t>997002511</t>
  </si>
  <si>
    <t>Vodorovné přemístění suti a vybouraných hmot bez naložení ale se složením a urovnáním do 1 km</t>
  </si>
  <si>
    <t>t</t>
  </si>
  <si>
    <t>-2011646787</t>
  </si>
  <si>
    <t>23</t>
  </si>
  <si>
    <t>997002519</t>
  </si>
  <si>
    <t>Příplatek ZKD 1 km přemístění suti a vybouraných hmot</t>
  </si>
  <si>
    <t>-6481854</t>
  </si>
  <si>
    <t>24</t>
  </si>
  <si>
    <t>997221611</t>
  </si>
  <si>
    <t>Nakládání suti na dopravní prostředky pro vodorovnou dopravu</t>
  </si>
  <si>
    <t>218143082</t>
  </si>
  <si>
    <t>26</t>
  </si>
  <si>
    <t>997221815</t>
  </si>
  <si>
    <t>Poplatek za uložení na skládce (skládkovné) stavebního odpadu betonového kód odpadu 170 101</t>
  </si>
  <si>
    <t>-491623282</t>
  </si>
  <si>
    <t>25</t>
  </si>
  <si>
    <t>997221845</t>
  </si>
  <si>
    <t>Poplatek za uložení na skládce (skládkovné) odpadu asfaltového bez dehtu kód odpadu 170 302</t>
  </si>
  <si>
    <t>104468032</t>
  </si>
  <si>
    <t>27</t>
  </si>
  <si>
    <t>997221855</t>
  </si>
  <si>
    <t>Poplatek za uložení na skládce (skládkovné) zeminy a kameniva kód odpadu 170 504</t>
  </si>
  <si>
    <t>716709556</t>
  </si>
  <si>
    <t>998</t>
  </si>
  <si>
    <t>Přesun hmot</t>
  </si>
  <si>
    <t>28</t>
  </si>
  <si>
    <t>998223011</t>
  </si>
  <si>
    <t>Přesun hmot pro pozemní komunikace s krytem dlážděným</t>
  </si>
  <si>
    <t>361751526</t>
  </si>
  <si>
    <t>SO 102 - ZA UČILIŠTĚM</t>
  </si>
  <si>
    <t>30</t>
  </si>
  <si>
    <t>977860143</t>
  </si>
  <si>
    <t>-931884971</t>
  </si>
  <si>
    <t>180,73*1,6+143,82*1,5</t>
  </si>
  <si>
    <t>-25,24</t>
  </si>
  <si>
    <t>2104957761</t>
  </si>
  <si>
    <t>-201,96</t>
  </si>
  <si>
    <t>29</t>
  </si>
  <si>
    <t>1522670174</t>
  </si>
  <si>
    <t>-582820455</t>
  </si>
  <si>
    <t>180,73+143,82</t>
  </si>
  <si>
    <t>-1206279242</t>
  </si>
  <si>
    <t>-1003046855</t>
  </si>
  <si>
    <t>(143,82*1,5)+(180,73*1,6)-(78,88*1,6)</t>
  </si>
  <si>
    <t>2101260659</t>
  </si>
  <si>
    <t>78,88*1,6</t>
  </si>
  <si>
    <t>519434324</t>
  </si>
  <si>
    <t>245,67*1,6</t>
  </si>
  <si>
    <t>60234122</t>
  </si>
  <si>
    <t>245,67*1,1*1,1</t>
  </si>
  <si>
    <t>624528270</t>
  </si>
  <si>
    <t>7,1*0,4*1,1</t>
  </si>
  <si>
    <t>-1367922448</t>
  </si>
  <si>
    <t>-228089587</t>
  </si>
  <si>
    <t>78,88*1,2*1,1</t>
  </si>
  <si>
    <t>128562419</t>
  </si>
  <si>
    <t>78,88*0,4*1,1</t>
  </si>
  <si>
    <t>-1161893635</t>
  </si>
  <si>
    <t>143,82+180,73</t>
  </si>
  <si>
    <t>1836169434</t>
  </si>
  <si>
    <t>2039679654</t>
  </si>
  <si>
    <t>143,82+180,73-26</t>
  </si>
  <si>
    <t>-349581897</t>
  </si>
  <si>
    <t>94282050</t>
  </si>
  <si>
    <t>(143,82+180,73)</t>
  </si>
  <si>
    <t>716218824</t>
  </si>
  <si>
    <t>(143,82+180,73)-78,88</t>
  </si>
  <si>
    <t>1462650882</t>
  </si>
  <si>
    <t>529041955</t>
  </si>
  <si>
    <t>1502503241</t>
  </si>
  <si>
    <t>-1063422611</t>
  </si>
  <si>
    <t>-625002618</t>
  </si>
  <si>
    <t>-1030533126</t>
  </si>
  <si>
    <t>-837780418</t>
  </si>
  <si>
    <t>-1691330645</t>
  </si>
  <si>
    <t>-977364572</t>
  </si>
  <si>
    <t>SO 103 - SADOVÁ</t>
  </si>
  <si>
    <t>1266853343</t>
  </si>
  <si>
    <t>1190645993</t>
  </si>
  <si>
    <t>(285,83+228,55)*1,7</t>
  </si>
  <si>
    <t>-43,72</t>
  </si>
  <si>
    <t>-1278634042</t>
  </si>
  <si>
    <t>(285,83+228,55)*1,5</t>
  </si>
  <si>
    <t>-308,63</t>
  </si>
  <si>
    <t>-10060502</t>
  </si>
  <si>
    <t>36</t>
  </si>
  <si>
    <t>-1427178405</t>
  </si>
  <si>
    <t>(285,83+228,55)</t>
  </si>
  <si>
    <t>1255613368</t>
  </si>
  <si>
    <t>-1153216977</t>
  </si>
  <si>
    <t>-1973710482</t>
  </si>
  <si>
    <t>422,21*1,7</t>
  </si>
  <si>
    <t>428423829</t>
  </si>
  <si>
    <t>92,17*1,7</t>
  </si>
  <si>
    <t>-302925039</t>
  </si>
  <si>
    <t>(285,83+228,55)*0,4</t>
  </si>
  <si>
    <t>1822032273</t>
  </si>
  <si>
    <t>422,21*1,5</t>
  </si>
  <si>
    <t>1950169677</t>
  </si>
  <si>
    <t>(422,21*1,5*1,1)</t>
  </si>
  <si>
    <t>-1331787636</t>
  </si>
  <si>
    <t>3*0,4*2*1,1</t>
  </si>
  <si>
    <t>79509615</t>
  </si>
  <si>
    <t>92,17*1,5</t>
  </si>
  <si>
    <t>1178969611</t>
  </si>
  <si>
    <t>92,17*1,1*1,1</t>
  </si>
  <si>
    <t>-1796626063</t>
  </si>
  <si>
    <t>92,17*0,4*1,1</t>
  </si>
  <si>
    <t>-770652657</t>
  </si>
  <si>
    <t>285,83+228,55</t>
  </si>
  <si>
    <t>-1038841587</t>
  </si>
  <si>
    <t>449315120</t>
  </si>
  <si>
    <t>285,83+228,55-44</t>
  </si>
  <si>
    <t>-110135720</t>
  </si>
  <si>
    <t>171287984</t>
  </si>
  <si>
    <t>2008245707</t>
  </si>
  <si>
    <t>285,83+228,55-92,17</t>
  </si>
  <si>
    <t>1402005167</t>
  </si>
  <si>
    <t>-1633387509</t>
  </si>
  <si>
    <t>1036442108</t>
  </si>
  <si>
    <t>271526977</t>
  </si>
  <si>
    <t>1337708338</t>
  </si>
  <si>
    <t>359107271</t>
  </si>
  <si>
    <t>-1093038594</t>
  </si>
  <si>
    <t>116614943</t>
  </si>
  <si>
    <t>647454552</t>
  </si>
  <si>
    <t xml:space="preserve">SO 104 - PŘÍČNÁ </t>
  </si>
  <si>
    <t>-1215028764</t>
  </si>
  <si>
    <t>-467811819</t>
  </si>
  <si>
    <t>(163+164,66)*1,7</t>
  </si>
  <si>
    <t>892923653</t>
  </si>
  <si>
    <t>(163+164,66)*1,5</t>
  </si>
  <si>
    <t>-196,6</t>
  </si>
  <si>
    <t>-1211387805</t>
  </si>
  <si>
    <t>-1299577989</t>
  </si>
  <si>
    <t>(163+164,66)</t>
  </si>
  <si>
    <t>616615946</t>
  </si>
  <si>
    <t>-1244736672</t>
  </si>
  <si>
    <t>1987481187</t>
  </si>
  <si>
    <t>54,34*1,7</t>
  </si>
  <si>
    <t>1330661359</t>
  </si>
  <si>
    <t>273,32*1,5</t>
  </si>
  <si>
    <t>-58464828</t>
  </si>
  <si>
    <t>273,32*1,5*1,1</t>
  </si>
  <si>
    <t>-1522248222</t>
  </si>
  <si>
    <t>54,34*1,5</t>
  </si>
  <si>
    <t>1051959217</t>
  </si>
  <si>
    <t>54,34*1,1*1,1</t>
  </si>
  <si>
    <t>610040854</t>
  </si>
  <si>
    <t>54,34*0,4*1,1</t>
  </si>
  <si>
    <t>379107462</t>
  </si>
  <si>
    <t>163+164,66</t>
  </si>
  <si>
    <t>1022157124</t>
  </si>
  <si>
    <t>280443939</t>
  </si>
  <si>
    <t>163+164,66-10</t>
  </si>
  <si>
    <t>1965764563</t>
  </si>
  <si>
    <t>-1804782002</t>
  </si>
  <si>
    <t>1621616159</t>
  </si>
  <si>
    <t>231551108</t>
  </si>
  <si>
    <t>2004834349</t>
  </si>
  <si>
    <t>-2039692535</t>
  </si>
  <si>
    <t>306167945</t>
  </si>
  <si>
    <t>1820924605</t>
  </si>
  <si>
    <t>-104385732</t>
  </si>
  <si>
    <t>1804860741</t>
  </si>
  <si>
    <t>-453166718</t>
  </si>
  <si>
    <t>126129414</t>
  </si>
  <si>
    <t>SO 105 - ZAHRADNÍ</t>
  </si>
  <si>
    <t>41</t>
  </si>
  <si>
    <t>-640421023</t>
  </si>
  <si>
    <t>-580634012</t>
  </si>
  <si>
    <t>(170,04+169,33)*1,7</t>
  </si>
  <si>
    <t>-230,77</t>
  </si>
  <si>
    <t>-1933466277</t>
  </si>
  <si>
    <t>-28,85</t>
  </si>
  <si>
    <t>1737823582</t>
  </si>
  <si>
    <t>302063756</t>
  </si>
  <si>
    <t>(170,04+169,33)</t>
  </si>
  <si>
    <t>-1409694622</t>
  </si>
  <si>
    <t>-330630446</t>
  </si>
  <si>
    <t>650403852</t>
  </si>
  <si>
    <t>60,34*1,5</t>
  </si>
  <si>
    <t>2073949342</t>
  </si>
  <si>
    <t>(170,04+169,33)*1,5</t>
  </si>
  <si>
    <t>1217051936</t>
  </si>
  <si>
    <t>(170,04+169,33)*1,5*1,1</t>
  </si>
  <si>
    <t>252017708</t>
  </si>
  <si>
    <t>6*0,4*1,1</t>
  </si>
  <si>
    <t>1087652099</t>
  </si>
  <si>
    <t>-97478909</t>
  </si>
  <si>
    <t>60,34*1,1*1,1</t>
  </si>
  <si>
    <t>1628476861</t>
  </si>
  <si>
    <t>60,34*0,4*1,1</t>
  </si>
  <si>
    <t>279190429</t>
  </si>
  <si>
    <t>-480544628</t>
  </si>
  <si>
    <t>-1275028592</t>
  </si>
  <si>
    <t>-346588037</t>
  </si>
  <si>
    <t>506986238</t>
  </si>
  <si>
    <t>-1818690300</t>
  </si>
  <si>
    <t>(170,04+169,33)-28</t>
  </si>
  <si>
    <t>1061095280</t>
  </si>
  <si>
    <t>-1741061914</t>
  </si>
  <si>
    <t>-2087934151</t>
  </si>
  <si>
    <t>-452803987</t>
  </si>
  <si>
    <t>-475976464</t>
  </si>
  <si>
    <t>-1856475043</t>
  </si>
  <si>
    <t>-146390965</t>
  </si>
  <si>
    <t>2019661265</t>
  </si>
  <si>
    <t>1911531039</t>
  </si>
  <si>
    <t>SO 106 - LIPOVÁ</t>
  </si>
  <si>
    <t>-32026398</t>
  </si>
  <si>
    <t>55*1,7+57,5*0,8</t>
  </si>
  <si>
    <t>-1123416234</t>
  </si>
  <si>
    <t>-447656010</t>
  </si>
  <si>
    <t>55+57,5</t>
  </si>
  <si>
    <t>-364193564</t>
  </si>
  <si>
    <t>-1408719951</t>
  </si>
  <si>
    <t>-10077212</t>
  </si>
  <si>
    <t>55*1,5</t>
  </si>
  <si>
    <t>570999976</t>
  </si>
  <si>
    <t>55*1,5*1,1</t>
  </si>
  <si>
    <t>2121965815</t>
  </si>
  <si>
    <t>1,5*0,4*1,1</t>
  </si>
  <si>
    <t>31</t>
  </si>
  <si>
    <t>571908111</t>
  </si>
  <si>
    <t>Kryt vymývaným dekoračním kamenivem (kačírkem) tl 200 mm</t>
  </si>
  <si>
    <t>1964693065</t>
  </si>
  <si>
    <t>57,5*0,8</t>
  </si>
  <si>
    <t>1658816473</t>
  </si>
  <si>
    <t>775156196</t>
  </si>
  <si>
    <t>1496034801</t>
  </si>
  <si>
    <t>-997274757</t>
  </si>
  <si>
    <t>-752885820</t>
  </si>
  <si>
    <t>-717355334</t>
  </si>
  <si>
    <t>733962520</t>
  </si>
  <si>
    <t>27578090</t>
  </si>
  <si>
    <t>1910771149</t>
  </si>
  <si>
    <t>-435675229</t>
  </si>
  <si>
    <t>1799681549</t>
  </si>
  <si>
    <t>1567216042</t>
  </si>
  <si>
    <t>-740218465</t>
  </si>
  <si>
    <t>-1982650028</t>
  </si>
  <si>
    <t>SO 107 - VRN</t>
  </si>
  <si>
    <t>VRN - Vedlejší rozpočtové náklady</t>
  </si>
  <si>
    <t>Vedlejší rozpočtové náklady</t>
  </si>
  <si>
    <t>012002000</t>
  </si>
  <si>
    <t>Geodetické práce</t>
  </si>
  <si>
    <t>soubor</t>
  </si>
  <si>
    <t>1024</t>
  </si>
  <si>
    <t>-1703671826</t>
  </si>
  <si>
    <t>030001000</t>
  </si>
  <si>
    <t>Zařízení staveniště</t>
  </si>
  <si>
    <t>-1149228133</t>
  </si>
  <si>
    <t>034303000</t>
  </si>
  <si>
    <t>Dočasné dopravní značení na staveništi</t>
  </si>
  <si>
    <t>-1969115167</t>
  </si>
  <si>
    <t>034303001</t>
  </si>
  <si>
    <t>Nové dopravní značení</t>
  </si>
  <si>
    <t>1344714262</t>
  </si>
  <si>
    <t>043154000</t>
  </si>
  <si>
    <t>Zkoušky hutnicí</t>
  </si>
  <si>
    <t>-1805220622</t>
  </si>
  <si>
    <t>045002000</t>
  </si>
  <si>
    <t>Kompletační a koordinační činnost</t>
  </si>
  <si>
    <t>-1550462802</t>
  </si>
  <si>
    <t>049002000</t>
  </si>
  <si>
    <t xml:space="preserve">Vytyčení inženýrských sítí </t>
  </si>
  <si>
    <t>-1394468075</t>
  </si>
  <si>
    <t>079002000</t>
  </si>
  <si>
    <t>Provozní vlivy - čištění pozemní komunikace</t>
  </si>
  <si>
    <t>-230317412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</si>
</sst>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4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4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spans="1:74" s="1" customFormat="1" ht="24.95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E4" s="24" t="s">
        <v>12</v>
      </c>
      <c r="BS4" s="16" t="s">
        <v>13</v>
      </c>
    </row>
    <row r="5" spans="1:74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1" t="s">
        <v>15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1"/>
      <c r="AQ5" s="21"/>
      <c r="AR5" s="19"/>
      <c r="BE5" s="258" t="s">
        <v>16</v>
      </c>
      <c r="BS5" s="16" t="s">
        <v>6</v>
      </c>
    </row>
    <row r="6" spans="1:74" s="1" customFormat="1" ht="36.950000000000003" customHeight="1">
      <c r="B6" s="20"/>
      <c r="C6" s="21"/>
      <c r="D6" s="27" t="s">
        <v>17</v>
      </c>
      <c r="E6" s="21"/>
      <c r="F6" s="21"/>
      <c r="G6" s="21"/>
      <c r="H6" s="21"/>
      <c r="I6" s="21"/>
      <c r="J6" s="21"/>
      <c r="K6" s="263" t="s">
        <v>18</v>
      </c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1"/>
      <c r="AQ6" s="21"/>
      <c r="AR6" s="19"/>
      <c r="BE6" s="259"/>
      <c r="BS6" s="16" t="s">
        <v>6</v>
      </c>
    </row>
    <row r="7" spans="1:74" s="1" customFormat="1" ht="12" customHeight="1">
      <c r="B7" s="20"/>
      <c r="C7" s="21"/>
      <c r="D7" s="28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</v>
      </c>
      <c r="AO7" s="21"/>
      <c r="AP7" s="21"/>
      <c r="AQ7" s="21"/>
      <c r="AR7" s="19"/>
      <c r="BE7" s="259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259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59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</v>
      </c>
      <c r="AO10" s="21"/>
      <c r="AP10" s="21"/>
      <c r="AQ10" s="21"/>
      <c r="AR10" s="19"/>
      <c r="BE10" s="259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59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59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29</v>
      </c>
      <c r="AO13" s="21"/>
      <c r="AP13" s="21"/>
      <c r="AQ13" s="21"/>
      <c r="AR13" s="19"/>
      <c r="BE13" s="259"/>
      <c r="BS13" s="16" t="s">
        <v>6</v>
      </c>
    </row>
    <row r="14" spans="1:74" ht="12.75">
      <c r="B14" s="20"/>
      <c r="C14" s="21"/>
      <c r="D14" s="21"/>
      <c r="E14" s="264" t="s">
        <v>29</v>
      </c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59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59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</v>
      </c>
      <c r="AO16" s="21"/>
      <c r="AP16" s="21"/>
      <c r="AQ16" s="21"/>
      <c r="AR16" s="19"/>
      <c r="BE16" s="259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59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59"/>
      <c r="BS18" s="16" t="s">
        <v>8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</v>
      </c>
      <c r="AO19" s="21"/>
      <c r="AP19" s="21"/>
      <c r="AQ19" s="21"/>
      <c r="AR19" s="19"/>
      <c r="BE19" s="259"/>
      <c r="BS19" s="16" t="s">
        <v>8</v>
      </c>
    </row>
    <row r="20" spans="1:71" s="1" customFormat="1" ht="18.399999999999999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59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59"/>
    </row>
    <row r="22" spans="1:71" s="1" customFormat="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59"/>
    </row>
    <row r="23" spans="1:71" s="1" customFormat="1" ht="16.5" customHeight="1">
      <c r="B23" s="20"/>
      <c r="C23" s="21"/>
      <c r="D23" s="21"/>
      <c r="E23" s="266" t="s">
        <v>1</v>
      </c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1"/>
      <c r="AP23" s="21"/>
      <c r="AQ23" s="21"/>
      <c r="AR23" s="19"/>
      <c r="BE23" s="259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59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59"/>
    </row>
    <row r="26" spans="1:71" s="2" customFormat="1" ht="25.9" customHeight="1">
      <c r="A26" s="33"/>
      <c r="B26" s="34"/>
      <c r="C26" s="35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67">
        <f>ROUND(AG94,0)</f>
        <v>0</v>
      </c>
      <c r="AL26" s="268"/>
      <c r="AM26" s="268"/>
      <c r="AN26" s="268"/>
      <c r="AO26" s="268"/>
      <c r="AP26" s="35"/>
      <c r="AQ26" s="35"/>
      <c r="AR26" s="38"/>
      <c r="BE26" s="259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59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69" t="s">
        <v>35</v>
      </c>
      <c r="M28" s="269"/>
      <c r="N28" s="269"/>
      <c r="O28" s="269"/>
      <c r="P28" s="269"/>
      <c r="Q28" s="35"/>
      <c r="R28" s="35"/>
      <c r="S28" s="35"/>
      <c r="T28" s="35"/>
      <c r="U28" s="35"/>
      <c r="V28" s="35"/>
      <c r="W28" s="269" t="s">
        <v>36</v>
      </c>
      <c r="X28" s="269"/>
      <c r="Y28" s="269"/>
      <c r="Z28" s="269"/>
      <c r="AA28" s="269"/>
      <c r="AB28" s="269"/>
      <c r="AC28" s="269"/>
      <c r="AD28" s="269"/>
      <c r="AE28" s="269"/>
      <c r="AF28" s="35"/>
      <c r="AG28" s="35"/>
      <c r="AH28" s="35"/>
      <c r="AI28" s="35"/>
      <c r="AJ28" s="35"/>
      <c r="AK28" s="269" t="s">
        <v>37</v>
      </c>
      <c r="AL28" s="269"/>
      <c r="AM28" s="269"/>
      <c r="AN28" s="269"/>
      <c r="AO28" s="269"/>
      <c r="AP28" s="35"/>
      <c r="AQ28" s="35"/>
      <c r="AR28" s="38"/>
      <c r="BE28" s="259"/>
    </row>
    <row r="29" spans="1:71" s="3" customFormat="1" ht="14.45" customHeight="1">
      <c r="B29" s="39"/>
      <c r="C29" s="40"/>
      <c r="D29" s="28" t="s">
        <v>38</v>
      </c>
      <c r="E29" s="40"/>
      <c r="F29" s="28" t="s">
        <v>39</v>
      </c>
      <c r="G29" s="40"/>
      <c r="H29" s="40"/>
      <c r="I29" s="40"/>
      <c r="J29" s="40"/>
      <c r="K29" s="40"/>
      <c r="L29" s="272">
        <v>0.21</v>
      </c>
      <c r="M29" s="271"/>
      <c r="N29" s="271"/>
      <c r="O29" s="271"/>
      <c r="P29" s="271"/>
      <c r="Q29" s="40"/>
      <c r="R29" s="40"/>
      <c r="S29" s="40"/>
      <c r="T29" s="40"/>
      <c r="U29" s="40"/>
      <c r="V29" s="40"/>
      <c r="W29" s="270">
        <f>ROUND(AZ94, 0)</f>
        <v>0</v>
      </c>
      <c r="X29" s="271"/>
      <c r="Y29" s="271"/>
      <c r="Z29" s="271"/>
      <c r="AA29" s="271"/>
      <c r="AB29" s="271"/>
      <c r="AC29" s="271"/>
      <c r="AD29" s="271"/>
      <c r="AE29" s="271"/>
      <c r="AF29" s="40"/>
      <c r="AG29" s="40"/>
      <c r="AH29" s="40"/>
      <c r="AI29" s="40"/>
      <c r="AJ29" s="40"/>
      <c r="AK29" s="270">
        <f>ROUND(AV94, 0)</f>
        <v>0</v>
      </c>
      <c r="AL29" s="271"/>
      <c r="AM29" s="271"/>
      <c r="AN29" s="271"/>
      <c r="AO29" s="271"/>
      <c r="AP29" s="40"/>
      <c r="AQ29" s="40"/>
      <c r="AR29" s="41"/>
      <c r="BE29" s="260"/>
    </row>
    <row r="30" spans="1:71" s="3" customFormat="1" ht="14.45" customHeight="1">
      <c r="B30" s="39"/>
      <c r="C30" s="40"/>
      <c r="D30" s="40"/>
      <c r="E30" s="40"/>
      <c r="F30" s="28" t="s">
        <v>40</v>
      </c>
      <c r="G30" s="40"/>
      <c r="H30" s="40"/>
      <c r="I30" s="40"/>
      <c r="J30" s="40"/>
      <c r="K30" s="40"/>
      <c r="L30" s="272">
        <v>0.15</v>
      </c>
      <c r="M30" s="271"/>
      <c r="N30" s="271"/>
      <c r="O30" s="271"/>
      <c r="P30" s="271"/>
      <c r="Q30" s="40"/>
      <c r="R30" s="40"/>
      <c r="S30" s="40"/>
      <c r="T30" s="40"/>
      <c r="U30" s="40"/>
      <c r="V30" s="40"/>
      <c r="W30" s="270">
        <f>ROUND(BA94, 0)</f>
        <v>0</v>
      </c>
      <c r="X30" s="271"/>
      <c r="Y30" s="271"/>
      <c r="Z30" s="271"/>
      <c r="AA30" s="271"/>
      <c r="AB30" s="271"/>
      <c r="AC30" s="271"/>
      <c r="AD30" s="271"/>
      <c r="AE30" s="271"/>
      <c r="AF30" s="40"/>
      <c r="AG30" s="40"/>
      <c r="AH30" s="40"/>
      <c r="AI30" s="40"/>
      <c r="AJ30" s="40"/>
      <c r="AK30" s="270">
        <f>ROUND(AW94, 0)</f>
        <v>0</v>
      </c>
      <c r="AL30" s="271"/>
      <c r="AM30" s="271"/>
      <c r="AN30" s="271"/>
      <c r="AO30" s="271"/>
      <c r="AP30" s="40"/>
      <c r="AQ30" s="40"/>
      <c r="AR30" s="41"/>
      <c r="BE30" s="260"/>
    </row>
    <row r="31" spans="1:71" s="3" customFormat="1" ht="14.45" hidden="1" customHeight="1">
      <c r="B31" s="39"/>
      <c r="C31" s="40"/>
      <c r="D31" s="40"/>
      <c r="E31" s="40"/>
      <c r="F31" s="28" t="s">
        <v>41</v>
      </c>
      <c r="G31" s="40"/>
      <c r="H31" s="40"/>
      <c r="I31" s="40"/>
      <c r="J31" s="40"/>
      <c r="K31" s="40"/>
      <c r="L31" s="272">
        <v>0.21</v>
      </c>
      <c r="M31" s="271"/>
      <c r="N31" s="271"/>
      <c r="O31" s="271"/>
      <c r="P31" s="271"/>
      <c r="Q31" s="40"/>
      <c r="R31" s="40"/>
      <c r="S31" s="40"/>
      <c r="T31" s="40"/>
      <c r="U31" s="40"/>
      <c r="V31" s="40"/>
      <c r="W31" s="270">
        <f>ROUND(BB94, 0)</f>
        <v>0</v>
      </c>
      <c r="X31" s="271"/>
      <c r="Y31" s="271"/>
      <c r="Z31" s="271"/>
      <c r="AA31" s="271"/>
      <c r="AB31" s="271"/>
      <c r="AC31" s="271"/>
      <c r="AD31" s="271"/>
      <c r="AE31" s="271"/>
      <c r="AF31" s="40"/>
      <c r="AG31" s="40"/>
      <c r="AH31" s="40"/>
      <c r="AI31" s="40"/>
      <c r="AJ31" s="40"/>
      <c r="AK31" s="270">
        <v>0</v>
      </c>
      <c r="AL31" s="271"/>
      <c r="AM31" s="271"/>
      <c r="AN31" s="271"/>
      <c r="AO31" s="271"/>
      <c r="AP31" s="40"/>
      <c r="AQ31" s="40"/>
      <c r="AR31" s="41"/>
      <c r="BE31" s="260"/>
    </row>
    <row r="32" spans="1:71" s="3" customFormat="1" ht="14.45" hidden="1" customHeight="1">
      <c r="B32" s="39"/>
      <c r="C32" s="40"/>
      <c r="D32" s="40"/>
      <c r="E32" s="40"/>
      <c r="F32" s="28" t="s">
        <v>42</v>
      </c>
      <c r="G32" s="40"/>
      <c r="H32" s="40"/>
      <c r="I32" s="40"/>
      <c r="J32" s="40"/>
      <c r="K32" s="40"/>
      <c r="L32" s="272">
        <v>0.15</v>
      </c>
      <c r="M32" s="271"/>
      <c r="N32" s="271"/>
      <c r="O32" s="271"/>
      <c r="P32" s="271"/>
      <c r="Q32" s="40"/>
      <c r="R32" s="40"/>
      <c r="S32" s="40"/>
      <c r="T32" s="40"/>
      <c r="U32" s="40"/>
      <c r="V32" s="40"/>
      <c r="W32" s="270">
        <f>ROUND(BC94, 0)</f>
        <v>0</v>
      </c>
      <c r="X32" s="271"/>
      <c r="Y32" s="271"/>
      <c r="Z32" s="271"/>
      <c r="AA32" s="271"/>
      <c r="AB32" s="271"/>
      <c r="AC32" s="271"/>
      <c r="AD32" s="271"/>
      <c r="AE32" s="271"/>
      <c r="AF32" s="40"/>
      <c r="AG32" s="40"/>
      <c r="AH32" s="40"/>
      <c r="AI32" s="40"/>
      <c r="AJ32" s="40"/>
      <c r="AK32" s="270">
        <v>0</v>
      </c>
      <c r="AL32" s="271"/>
      <c r="AM32" s="271"/>
      <c r="AN32" s="271"/>
      <c r="AO32" s="271"/>
      <c r="AP32" s="40"/>
      <c r="AQ32" s="40"/>
      <c r="AR32" s="41"/>
      <c r="BE32" s="260"/>
    </row>
    <row r="33" spans="1:57" s="3" customFormat="1" ht="14.45" hidden="1" customHeight="1">
      <c r="B33" s="39"/>
      <c r="C33" s="40"/>
      <c r="D33" s="40"/>
      <c r="E33" s="40"/>
      <c r="F33" s="28" t="s">
        <v>43</v>
      </c>
      <c r="G33" s="40"/>
      <c r="H33" s="40"/>
      <c r="I33" s="40"/>
      <c r="J33" s="40"/>
      <c r="K33" s="40"/>
      <c r="L33" s="272">
        <v>0</v>
      </c>
      <c r="M33" s="271"/>
      <c r="N33" s="271"/>
      <c r="O33" s="271"/>
      <c r="P33" s="271"/>
      <c r="Q33" s="40"/>
      <c r="R33" s="40"/>
      <c r="S33" s="40"/>
      <c r="T33" s="40"/>
      <c r="U33" s="40"/>
      <c r="V33" s="40"/>
      <c r="W33" s="270">
        <f>ROUND(BD94, 0)</f>
        <v>0</v>
      </c>
      <c r="X33" s="271"/>
      <c r="Y33" s="271"/>
      <c r="Z33" s="271"/>
      <c r="AA33" s="271"/>
      <c r="AB33" s="271"/>
      <c r="AC33" s="271"/>
      <c r="AD33" s="271"/>
      <c r="AE33" s="271"/>
      <c r="AF33" s="40"/>
      <c r="AG33" s="40"/>
      <c r="AH33" s="40"/>
      <c r="AI33" s="40"/>
      <c r="AJ33" s="40"/>
      <c r="AK33" s="270">
        <v>0</v>
      </c>
      <c r="AL33" s="271"/>
      <c r="AM33" s="271"/>
      <c r="AN33" s="271"/>
      <c r="AO33" s="271"/>
      <c r="AP33" s="40"/>
      <c r="AQ33" s="40"/>
      <c r="AR33" s="41"/>
      <c r="BE33" s="260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59"/>
    </row>
    <row r="35" spans="1:57" s="2" customFormat="1" ht="25.9" customHeight="1">
      <c r="A35" s="33"/>
      <c r="B35" s="34"/>
      <c r="C35" s="42"/>
      <c r="D35" s="43" t="s">
        <v>44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45</v>
      </c>
      <c r="U35" s="44"/>
      <c r="V35" s="44"/>
      <c r="W35" s="44"/>
      <c r="X35" s="276" t="s">
        <v>46</v>
      </c>
      <c r="Y35" s="274"/>
      <c r="Z35" s="274"/>
      <c r="AA35" s="274"/>
      <c r="AB35" s="274"/>
      <c r="AC35" s="44"/>
      <c r="AD35" s="44"/>
      <c r="AE35" s="44"/>
      <c r="AF35" s="44"/>
      <c r="AG35" s="44"/>
      <c r="AH35" s="44"/>
      <c r="AI35" s="44"/>
      <c r="AJ35" s="44"/>
      <c r="AK35" s="273">
        <f>SUM(AK26:AK33)</f>
        <v>0</v>
      </c>
      <c r="AL35" s="274"/>
      <c r="AM35" s="274"/>
      <c r="AN35" s="274"/>
      <c r="AO35" s="275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47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48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49</v>
      </c>
      <c r="AI60" s="37"/>
      <c r="AJ60" s="37"/>
      <c r="AK60" s="37"/>
      <c r="AL60" s="37"/>
      <c r="AM60" s="51" t="s">
        <v>50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51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52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49</v>
      </c>
      <c r="AI75" s="37"/>
      <c r="AJ75" s="37"/>
      <c r="AK75" s="37"/>
      <c r="AL75" s="37"/>
      <c r="AM75" s="51" t="s">
        <v>50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53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14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2023D019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17</v>
      </c>
      <c r="D85" s="62"/>
      <c r="E85" s="62"/>
      <c r="F85" s="62"/>
      <c r="G85" s="62"/>
      <c r="H85" s="62"/>
      <c r="I85" s="62"/>
      <c r="J85" s="62"/>
      <c r="K85" s="62"/>
      <c r="L85" s="237" t="str">
        <f>K6</f>
        <v>Rekonstrukce chodníků Jablunkov - centrum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21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23</v>
      </c>
      <c r="AJ87" s="35"/>
      <c r="AK87" s="35"/>
      <c r="AL87" s="35"/>
      <c r="AM87" s="239" t="str">
        <f>IF(AN8= "","",AN8)</f>
        <v>15. 5. 2023</v>
      </c>
      <c r="AN87" s="239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25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40" t="str">
        <f>IF(E17="","",E17)</f>
        <v xml:space="preserve"> </v>
      </c>
      <c r="AN89" s="241"/>
      <c r="AO89" s="241"/>
      <c r="AP89" s="241"/>
      <c r="AQ89" s="35"/>
      <c r="AR89" s="38"/>
      <c r="AS89" s="242" t="s">
        <v>54</v>
      </c>
      <c r="AT89" s="243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240" t="str">
        <f>IF(E20="","",E20)</f>
        <v xml:space="preserve"> </v>
      </c>
      <c r="AN90" s="241"/>
      <c r="AO90" s="241"/>
      <c r="AP90" s="241"/>
      <c r="AQ90" s="35"/>
      <c r="AR90" s="38"/>
      <c r="AS90" s="244"/>
      <c r="AT90" s="245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46"/>
      <c r="AT91" s="247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48" t="s">
        <v>55</v>
      </c>
      <c r="D92" s="249"/>
      <c r="E92" s="249"/>
      <c r="F92" s="249"/>
      <c r="G92" s="249"/>
      <c r="H92" s="72"/>
      <c r="I92" s="251" t="s">
        <v>56</v>
      </c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50" t="s">
        <v>57</v>
      </c>
      <c r="AH92" s="249"/>
      <c r="AI92" s="249"/>
      <c r="AJ92" s="249"/>
      <c r="AK92" s="249"/>
      <c r="AL92" s="249"/>
      <c r="AM92" s="249"/>
      <c r="AN92" s="251" t="s">
        <v>58</v>
      </c>
      <c r="AO92" s="249"/>
      <c r="AP92" s="252"/>
      <c r="AQ92" s="73" t="s">
        <v>59</v>
      </c>
      <c r="AR92" s="38"/>
      <c r="AS92" s="74" t="s">
        <v>60</v>
      </c>
      <c r="AT92" s="75" t="s">
        <v>61</v>
      </c>
      <c r="AU92" s="75" t="s">
        <v>62</v>
      </c>
      <c r="AV92" s="75" t="s">
        <v>63</v>
      </c>
      <c r="AW92" s="75" t="s">
        <v>64</v>
      </c>
      <c r="AX92" s="75" t="s">
        <v>65</v>
      </c>
      <c r="AY92" s="75" t="s">
        <v>66</v>
      </c>
      <c r="AZ92" s="75" t="s">
        <v>67</v>
      </c>
      <c r="BA92" s="75" t="s">
        <v>68</v>
      </c>
      <c r="BB92" s="75" t="s">
        <v>69</v>
      </c>
      <c r="BC92" s="75" t="s">
        <v>70</v>
      </c>
      <c r="BD92" s="76" t="s">
        <v>71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72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56">
        <f>ROUND(SUM(AG95:AG101),0)</f>
        <v>0</v>
      </c>
      <c r="AH94" s="256"/>
      <c r="AI94" s="256"/>
      <c r="AJ94" s="256"/>
      <c r="AK94" s="256"/>
      <c r="AL94" s="256"/>
      <c r="AM94" s="256"/>
      <c r="AN94" s="257">
        <f t="shared" ref="AN94:AN101" si="0">SUM(AG94,AT94)</f>
        <v>0</v>
      </c>
      <c r="AO94" s="257"/>
      <c r="AP94" s="257"/>
      <c r="AQ94" s="84" t="s">
        <v>1</v>
      </c>
      <c r="AR94" s="85"/>
      <c r="AS94" s="86">
        <f>ROUND(SUM(AS95:AS101),0)</f>
        <v>0</v>
      </c>
      <c r="AT94" s="87">
        <f t="shared" ref="AT94:AT101" si="1">ROUND(SUM(AV94:AW94),0)</f>
        <v>0</v>
      </c>
      <c r="AU94" s="88">
        <f>ROUND(SUM(AU95:AU101),5)</f>
        <v>0</v>
      </c>
      <c r="AV94" s="87">
        <f>ROUND(AZ94*L29,0)</f>
        <v>0</v>
      </c>
      <c r="AW94" s="87">
        <f>ROUND(BA94*L30,0)</f>
        <v>0</v>
      </c>
      <c r="AX94" s="87">
        <f>ROUND(BB94*L29,0)</f>
        <v>0</v>
      </c>
      <c r="AY94" s="87">
        <f>ROUND(BC94*L30,0)</f>
        <v>0</v>
      </c>
      <c r="AZ94" s="87">
        <f>ROUND(SUM(AZ95:AZ101),0)</f>
        <v>0</v>
      </c>
      <c r="BA94" s="87">
        <f>ROUND(SUM(BA95:BA101),0)</f>
        <v>0</v>
      </c>
      <c r="BB94" s="87">
        <f>ROUND(SUM(BB95:BB101),0)</f>
        <v>0</v>
      </c>
      <c r="BC94" s="87">
        <f>ROUND(SUM(BC95:BC101),0)</f>
        <v>0</v>
      </c>
      <c r="BD94" s="89">
        <f>ROUND(SUM(BD95:BD101),0)</f>
        <v>0</v>
      </c>
      <c r="BS94" s="90" t="s">
        <v>73</v>
      </c>
      <c r="BT94" s="90" t="s">
        <v>74</v>
      </c>
      <c r="BU94" s="91" t="s">
        <v>75</v>
      </c>
      <c r="BV94" s="90" t="s">
        <v>76</v>
      </c>
      <c r="BW94" s="90" t="s">
        <v>5</v>
      </c>
      <c r="BX94" s="90" t="s">
        <v>77</v>
      </c>
      <c r="CL94" s="90" t="s">
        <v>1</v>
      </c>
    </row>
    <row r="95" spans="1:91" s="7" customFormat="1" ht="16.5" customHeight="1">
      <c r="A95" s="92" t="s">
        <v>78</v>
      </c>
      <c r="B95" s="93"/>
      <c r="C95" s="94"/>
      <c r="D95" s="253" t="s">
        <v>79</v>
      </c>
      <c r="E95" s="253"/>
      <c r="F95" s="253"/>
      <c r="G95" s="253"/>
      <c r="H95" s="253"/>
      <c r="I95" s="95"/>
      <c r="J95" s="253" t="s">
        <v>80</v>
      </c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4">
        <f>'SO 101 - ŠKOLNÍ '!J30</f>
        <v>0</v>
      </c>
      <c r="AH95" s="255"/>
      <c r="AI95" s="255"/>
      <c r="AJ95" s="255"/>
      <c r="AK95" s="255"/>
      <c r="AL95" s="255"/>
      <c r="AM95" s="255"/>
      <c r="AN95" s="254">
        <f t="shared" si="0"/>
        <v>0</v>
      </c>
      <c r="AO95" s="255"/>
      <c r="AP95" s="255"/>
      <c r="AQ95" s="96" t="s">
        <v>81</v>
      </c>
      <c r="AR95" s="97"/>
      <c r="AS95" s="98">
        <v>0</v>
      </c>
      <c r="AT95" s="99">
        <f t="shared" si="1"/>
        <v>0</v>
      </c>
      <c r="AU95" s="100">
        <f>'SO 101 - ŠKOLNÍ '!P125</f>
        <v>0</v>
      </c>
      <c r="AV95" s="99">
        <f>'SO 101 - ŠKOLNÍ '!J33</f>
        <v>0</v>
      </c>
      <c r="AW95" s="99">
        <f>'SO 101 - ŠKOLNÍ '!J34</f>
        <v>0</v>
      </c>
      <c r="AX95" s="99">
        <f>'SO 101 - ŠKOLNÍ '!J35</f>
        <v>0</v>
      </c>
      <c r="AY95" s="99">
        <f>'SO 101 - ŠKOLNÍ '!J36</f>
        <v>0</v>
      </c>
      <c r="AZ95" s="99">
        <f>'SO 101 - ŠKOLNÍ '!F33</f>
        <v>0</v>
      </c>
      <c r="BA95" s="99">
        <f>'SO 101 - ŠKOLNÍ '!F34</f>
        <v>0</v>
      </c>
      <c r="BB95" s="99">
        <f>'SO 101 - ŠKOLNÍ '!F35</f>
        <v>0</v>
      </c>
      <c r="BC95" s="99">
        <f>'SO 101 - ŠKOLNÍ '!F36</f>
        <v>0</v>
      </c>
      <c r="BD95" s="101">
        <f>'SO 101 - ŠKOLNÍ '!F37</f>
        <v>0</v>
      </c>
      <c r="BT95" s="102" t="s">
        <v>8</v>
      </c>
      <c r="BV95" s="102" t="s">
        <v>76</v>
      </c>
      <c r="BW95" s="102" t="s">
        <v>82</v>
      </c>
      <c r="BX95" s="102" t="s">
        <v>5</v>
      </c>
      <c r="CL95" s="102" t="s">
        <v>1</v>
      </c>
      <c r="CM95" s="102" t="s">
        <v>83</v>
      </c>
    </row>
    <row r="96" spans="1:91" s="7" customFormat="1" ht="16.5" customHeight="1">
      <c r="A96" s="92" t="s">
        <v>78</v>
      </c>
      <c r="B96" s="93"/>
      <c r="C96" s="94"/>
      <c r="D96" s="253" t="s">
        <v>84</v>
      </c>
      <c r="E96" s="253"/>
      <c r="F96" s="253"/>
      <c r="G96" s="253"/>
      <c r="H96" s="253"/>
      <c r="I96" s="95"/>
      <c r="J96" s="253" t="s">
        <v>85</v>
      </c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4">
        <f>'SO 102 - ZA UČILIŠTĚM'!J30</f>
        <v>0</v>
      </c>
      <c r="AH96" s="255"/>
      <c r="AI96" s="255"/>
      <c r="AJ96" s="255"/>
      <c r="AK96" s="255"/>
      <c r="AL96" s="255"/>
      <c r="AM96" s="255"/>
      <c r="AN96" s="254">
        <f t="shared" si="0"/>
        <v>0</v>
      </c>
      <c r="AO96" s="255"/>
      <c r="AP96" s="255"/>
      <c r="AQ96" s="96" t="s">
        <v>81</v>
      </c>
      <c r="AR96" s="97"/>
      <c r="AS96" s="98">
        <v>0</v>
      </c>
      <c r="AT96" s="99">
        <f t="shared" si="1"/>
        <v>0</v>
      </c>
      <c r="AU96" s="100">
        <f>'SO 102 - ZA UČILIŠTĚM'!P125</f>
        <v>0</v>
      </c>
      <c r="AV96" s="99">
        <f>'SO 102 - ZA UČILIŠTĚM'!J33</f>
        <v>0</v>
      </c>
      <c r="AW96" s="99">
        <f>'SO 102 - ZA UČILIŠTĚM'!J34</f>
        <v>0</v>
      </c>
      <c r="AX96" s="99">
        <f>'SO 102 - ZA UČILIŠTĚM'!J35</f>
        <v>0</v>
      </c>
      <c r="AY96" s="99">
        <f>'SO 102 - ZA UČILIŠTĚM'!J36</f>
        <v>0</v>
      </c>
      <c r="AZ96" s="99">
        <f>'SO 102 - ZA UČILIŠTĚM'!F33</f>
        <v>0</v>
      </c>
      <c r="BA96" s="99">
        <f>'SO 102 - ZA UČILIŠTĚM'!F34</f>
        <v>0</v>
      </c>
      <c r="BB96" s="99">
        <f>'SO 102 - ZA UČILIŠTĚM'!F35</f>
        <v>0</v>
      </c>
      <c r="BC96" s="99">
        <f>'SO 102 - ZA UČILIŠTĚM'!F36</f>
        <v>0</v>
      </c>
      <c r="BD96" s="101">
        <f>'SO 102 - ZA UČILIŠTĚM'!F37</f>
        <v>0</v>
      </c>
      <c r="BT96" s="102" t="s">
        <v>8</v>
      </c>
      <c r="BV96" s="102" t="s">
        <v>76</v>
      </c>
      <c r="BW96" s="102" t="s">
        <v>86</v>
      </c>
      <c r="BX96" s="102" t="s">
        <v>5</v>
      </c>
      <c r="CL96" s="102" t="s">
        <v>1</v>
      </c>
      <c r="CM96" s="102" t="s">
        <v>83</v>
      </c>
    </row>
    <row r="97" spans="1:91" s="7" customFormat="1" ht="16.5" customHeight="1">
      <c r="A97" s="92" t="s">
        <v>78</v>
      </c>
      <c r="B97" s="93"/>
      <c r="C97" s="94"/>
      <c r="D97" s="253" t="s">
        <v>87</v>
      </c>
      <c r="E97" s="253"/>
      <c r="F97" s="253"/>
      <c r="G97" s="253"/>
      <c r="H97" s="253"/>
      <c r="I97" s="95"/>
      <c r="J97" s="253" t="s">
        <v>88</v>
      </c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4">
        <f>'SO 103 - SADOVÁ'!J30</f>
        <v>0</v>
      </c>
      <c r="AH97" s="255"/>
      <c r="AI97" s="255"/>
      <c r="AJ97" s="255"/>
      <c r="AK97" s="255"/>
      <c r="AL97" s="255"/>
      <c r="AM97" s="255"/>
      <c r="AN97" s="254">
        <f t="shared" si="0"/>
        <v>0</v>
      </c>
      <c r="AO97" s="255"/>
      <c r="AP97" s="255"/>
      <c r="AQ97" s="96" t="s">
        <v>81</v>
      </c>
      <c r="AR97" s="97"/>
      <c r="AS97" s="98">
        <v>0</v>
      </c>
      <c r="AT97" s="99">
        <f t="shared" si="1"/>
        <v>0</v>
      </c>
      <c r="AU97" s="100">
        <f>'SO 103 - SADOVÁ'!P125</f>
        <v>0</v>
      </c>
      <c r="AV97" s="99">
        <f>'SO 103 - SADOVÁ'!J33</f>
        <v>0</v>
      </c>
      <c r="AW97" s="99">
        <f>'SO 103 - SADOVÁ'!J34</f>
        <v>0</v>
      </c>
      <c r="AX97" s="99">
        <f>'SO 103 - SADOVÁ'!J35</f>
        <v>0</v>
      </c>
      <c r="AY97" s="99">
        <f>'SO 103 - SADOVÁ'!J36</f>
        <v>0</v>
      </c>
      <c r="AZ97" s="99">
        <f>'SO 103 - SADOVÁ'!F33</f>
        <v>0</v>
      </c>
      <c r="BA97" s="99">
        <f>'SO 103 - SADOVÁ'!F34</f>
        <v>0</v>
      </c>
      <c r="BB97" s="99">
        <f>'SO 103 - SADOVÁ'!F35</f>
        <v>0</v>
      </c>
      <c r="BC97" s="99">
        <f>'SO 103 - SADOVÁ'!F36</f>
        <v>0</v>
      </c>
      <c r="BD97" s="101">
        <f>'SO 103 - SADOVÁ'!F37</f>
        <v>0</v>
      </c>
      <c r="BT97" s="102" t="s">
        <v>8</v>
      </c>
      <c r="BV97" s="102" t="s">
        <v>76</v>
      </c>
      <c r="BW97" s="102" t="s">
        <v>89</v>
      </c>
      <c r="BX97" s="102" t="s">
        <v>5</v>
      </c>
      <c r="CL97" s="102" t="s">
        <v>1</v>
      </c>
      <c r="CM97" s="102" t="s">
        <v>83</v>
      </c>
    </row>
    <row r="98" spans="1:91" s="7" customFormat="1" ht="16.5" customHeight="1">
      <c r="A98" s="92" t="s">
        <v>78</v>
      </c>
      <c r="B98" s="93"/>
      <c r="C98" s="94"/>
      <c r="D98" s="253" t="s">
        <v>90</v>
      </c>
      <c r="E98" s="253"/>
      <c r="F98" s="253"/>
      <c r="G98" s="253"/>
      <c r="H98" s="253"/>
      <c r="I98" s="95"/>
      <c r="J98" s="253" t="s">
        <v>91</v>
      </c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3"/>
      <c r="AF98" s="253"/>
      <c r="AG98" s="254">
        <f>'SO 104 - PŘÍČNÁ '!J30</f>
        <v>0</v>
      </c>
      <c r="AH98" s="255"/>
      <c r="AI98" s="255"/>
      <c r="AJ98" s="255"/>
      <c r="AK98" s="255"/>
      <c r="AL98" s="255"/>
      <c r="AM98" s="255"/>
      <c r="AN98" s="254">
        <f t="shared" si="0"/>
        <v>0</v>
      </c>
      <c r="AO98" s="255"/>
      <c r="AP98" s="255"/>
      <c r="AQ98" s="96" t="s">
        <v>81</v>
      </c>
      <c r="AR98" s="97"/>
      <c r="AS98" s="98">
        <v>0</v>
      </c>
      <c r="AT98" s="99">
        <f t="shared" si="1"/>
        <v>0</v>
      </c>
      <c r="AU98" s="100">
        <f>'SO 104 - PŘÍČNÁ '!P125</f>
        <v>0</v>
      </c>
      <c r="AV98" s="99">
        <f>'SO 104 - PŘÍČNÁ '!J33</f>
        <v>0</v>
      </c>
      <c r="AW98" s="99">
        <f>'SO 104 - PŘÍČNÁ '!J34</f>
        <v>0</v>
      </c>
      <c r="AX98" s="99">
        <f>'SO 104 - PŘÍČNÁ '!J35</f>
        <v>0</v>
      </c>
      <c r="AY98" s="99">
        <f>'SO 104 - PŘÍČNÁ '!J36</f>
        <v>0</v>
      </c>
      <c r="AZ98" s="99">
        <f>'SO 104 - PŘÍČNÁ '!F33</f>
        <v>0</v>
      </c>
      <c r="BA98" s="99">
        <f>'SO 104 - PŘÍČNÁ '!F34</f>
        <v>0</v>
      </c>
      <c r="BB98" s="99">
        <f>'SO 104 - PŘÍČNÁ '!F35</f>
        <v>0</v>
      </c>
      <c r="BC98" s="99">
        <f>'SO 104 - PŘÍČNÁ '!F36</f>
        <v>0</v>
      </c>
      <c r="BD98" s="101">
        <f>'SO 104 - PŘÍČNÁ '!F37</f>
        <v>0</v>
      </c>
      <c r="BT98" s="102" t="s">
        <v>8</v>
      </c>
      <c r="BV98" s="102" t="s">
        <v>76</v>
      </c>
      <c r="BW98" s="102" t="s">
        <v>92</v>
      </c>
      <c r="BX98" s="102" t="s">
        <v>5</v>
      </c>
      <c r="CL98" s="102" t="s">
        <v>1</v>
      </c>
      <c r="CM98" s="102" t="s">
        <v>83</v>
      </c>
    </row>
    <row r="99" spans="1:91" s="7" customFormat="1" ht="16.5" customHeight="1">
      <c r="A99" s="92" t="s">
        <v>78</v>
      </c>
      <c r="B99" s="93"/>
      <c r="C99" s="94"/>
      <c r="D99" s="253" t="s">
        <v>93</v>
      </c>
      <c r="E99" s="253"/>
      <c r="F99" s="253"/>
      <c r="G99" s="253"/>
      <c r="H99" s="253"/>
      <c r="I99" s="95"/>
      <c r="J99" s="253" t="s">
        <v>94</v>
      </c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53"/>
      <c r="AF99" s="253"/>
      <c r="AG99" s="254">
        <f>'SO 105 - ZAHRADNÍ'!J30</f>
        <v>0</v>
      </c>
      <c r="AH99" s="255"/>
      <c r="AI99" s="255"/>
      <c r="AJ99" s="255"/>
      <c r="AK99" s="255"/>
      <c r="AL99" s="255"/>
      <c r="AM99" s="255"/>
      <c r="AN99" s="254">
        <f t="shared" si="0"/>
        <v>0</v>
      </c>
      <c r="AO99" s="255"/>
      <c r="AP99" s="255"/>
      <c r="AQ99" s="96" t="s">
        <v>81</v>
      </c>
      <c r="AR99" s="97"/>
      <c r="AS99" s="98">
        <v>0</v>
      </c>
      <c r="AT99" s="99">
        <f t="shared" si="1"/>
        <v>0</v>
      </c>
      <c r="AU99" s="100">
        <f>'SO 105 - ZAHRADNÍ'!P125</f>
        <v>0</v>
      </c>
      <c r="AV99" s="99">
        <f>'SO 105 - ZAHRADNÍ'!J33</f>
        <v>0</v>
      </c>
      <c r="AW99" s="99">
        <f>'SO 105 - ZAHRADNÍ'!J34</f>
        <v>0</v>
      </c>
      <c r="AX99" s="99">
        <f>'SO 105 - ZAHRADNÍ'!J35</f>
        <v>0</v>
      </c>
      <c r="AY99" s="99">
        <f>'SO 105 - ZAHRADNÍ'!J36</f>
        <v>0</v>
      </c>
      <c r="AZ99" s="99">
        <f>'SO 105 - ZAHRADNÍ'!F33</f>
        <v>0</v>
      </c>
      <c r="BA99" s="99">
        <f>'SO 105 - ZAHRADNÍ'!F34</f>
        <v>0</v>
      </c>
      <c r="BB99" s="99">
        <f>'SO 105 - ZAHRADNÍ'!F35</f>
        <v>0</v>
      </c>
      <c r="BC99" s="99">
        <f>'SO 105 - ZAHRADNÍ'!F36</f>
        <v>0</v>
      </c>
      <c r="BD99" s="101">
        <f>'SO 105 - ZAHRADNÍ'!F37</f>
        <v>0</v>
      </c>
      <c r="BT99" s="102" t="s">
        <v>8</v>
      </c>
      <c r="BV99" s="102" t="s">
        <v>76</v>
      </c>
      <c r="BW99" s="102" t="s">
        <v>95</v>
      </c>
      <c r="BX99" s="102" t="s">
        <v>5</v>
      </c>
      <c r="CL99" s="102" t="s">
        <v>1</v>
      </c>
      <c r="CM99" s="102" t="s">
        <v>83</v>
      </c>
    </row>
    <row r="100" spans="1:91" s="7" customFormat="1" ht="16.5" customHeight="1">
      <c r="A100" s="92" t="s">
        <v>78</v>
      </c>
      <c r="B100" s="93"/>
      <c r="C100" s="94"/>
      <c r="D100" s="253" t="s">
        <v>96</v>
      </c>
      <c r="E100" s="253"/>
      <c r="F100" s="253"/>
      <c r="G100" s="253"/>
      <c r="H100" s="253"/>
      <c r="I100" s="95"/>
      <c r="J100" s="253" t="s">
        <v>97</v>
      </c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  <c r="AF100" s="253"/>
      <c r="AG100" s="254">
        <f>'SO 106 - LIPOVÁ'!J30</f>
        <v>0</v>
      </c>
      <c r="AH100" s="255"/>
      <c r="AI100" s="255"/>
      <c r="AJ100" s="255"/>
      <c r="AK100" s="255"/>
      <c r="AL100" s="255"/>
      <c r="AM100" s="255"/>
      <c r="AN100" s="254">
        <f t="shared" si="0"/>
        <v>0</v>
      </c>
      <c r="AO100" s="255"/>
      <c r="AP100" s="255"/>
      <c r="AQ100" s="96" t="s">
        <v>81</v>
      </c>
      <c r="AR100" s="97"/>
      <c r="AS100" s="98">
        <v>0</v>
      </c>
      <c r="AT100" s="99">
        <f t="shared" si="1"/>
        <v>0</v>
      </c>
      <c r="AU100" s="100">
        <f>'SO 106 - LIPOVÁ'!P125</f>
        <v>0</v>
      </c>
      <c r="AV100" s="99">
        <f>'SO 106 - LIPOVÁ'!J33</f>
        <v>0</v>
      </c>
      <c r="AW100" s="99">
        <f>'SO 106 - LIPOVÁ'!J34</f>
        <v>0</v>
      </c>
      <c r="AX100" s="99">
        <f>'SO 106 - LIPOVÁ'!J35</f>
        <v>0</v>
      </c>
      <c r="AY100" s="99">
        <f>'SO 106 - LIPOVÁ'!J36</f>
        <v>0</v>
      </c>
      <c r="AZ100" s="99">
        <f>'SO 106 - LIPOVÁ'!F33</f>
        <v>0</v>
      </c>
      <c r="BA100" s="99">
        <f>'SO 106 - LIPOVÁ'!F34</f>
        <v>0</v>
      </c>
      <c r="BB100" s="99">
        <f>'SO 106 - LIPOVÁ'!F35</f>
        <v>0</v>
      </c>
      <c r="BC100" s="99">
        <f>'SO 106 - LIPOVÁ'!F36</f>
        <v>0</v>
      </c>
      <c r="BD100" s="101">
        <f>'SO 106 - LIPOVÁ'!F37</f>
        <v>0</v>
      </c>
      <c r="BT100" s="102" t="s">
        <v>8</v>
      </c>
      <c r="BV100" s="102" t="s">
        <v>76</v>
      </c>
      <c r="BW100" s="102" t="s">
        <v>98</v>
      </c>
      <c r="BX100" s="102" t="s">
        <v>5</v>
      </c>
      <c r="CL100" s="102" t="s">
        <v>1</v>
      </c>
      <c r="CM100" s="102" t="s">
        <v>83</v>
      </c>
    </row>
    <row r="101" spans="1:91" s="7" customFormat="1" ht="16.5" customHeight="1">
      <c r="A101" s="92" t="s">
        <v>78</v>
      </c>
      <c r="B101" s="93"/>
      <c r="C101" s="94"/>
      <c r="D101" s="253" t="s">
        <v>99</v>
      </c>
      <c r="E101" s="253"/>
      <c r="F101" s="253"/>
      <c r="G101" s="253"/>
      <c r="H101" s="253"/>
      <c r="I101" s="95"/>
      <c r="J101" s="253" t="s">
        <v>100</v>
      </c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  <c r="AF101" s="253"/>
      <c r="AG101" s="254">
        <f>'SO 107 - VRN'!J30</f>
        <v>0</v>
      </c>
      <c r="AH101" s="255"/>
      <c r="AI101" s="255"/>
      <c r="AJ101" s="255"/>
      <c r="AK101" s="255"/>
      <c r="AL101" s="255"/>
      <c r="AM101" s="255"/>
      <c r="AN101" s="254">
        <f t="shared" si="0"/>
        <v>0</v>
      </c>
      <c r="AO101" s="255"/>
      <c r="AP101" s="255"/>
      <c r="AQ101" s="96" t="s">
        <v>81</v>
      </c>
      <c r="AR101" s="97"/>
      <c r="AS101" s="103">
        <v>0</v>
      </c>
      <c r="AT101" s="104">
        <f t="shared" si="1"/>
        <v>0</v>
      </c>
      <c r="AU101" s="105">
        <f>'SO 107 - VRN'!P117</f>
        <v>0</v>
      </c>
      <c r="AV101" s="104">
        <f>'SO 107 - VRN'!J33</f>
        <v>0</v>
      </c>
      <c r="AW101" s="104">
        <f>'SO 107 - VRN'!J34</f>
        <v>0</v>
      </c>
      <c r="AX101" s="104">
        <f>'SO 107 - VRN'!J35</f>
        <v>0</v>
      </c>
      <c r="AY101" s="104">
        <f>'SO 107 - VRN'!J36</f>
        <v>0</v>
      </c>
      <c r="AZ101" s="104">
        <f>'SO 107 - VRN'!F33</f>
        <v>0</v>
      </c>
      <c r="BA101" s="104">
        <f>'SO 107 - VRN'!F34</f>
        <v>0</v>
      </c>
      <c r="BB101" s="104">
        <f>'SO 107 - VRN'!F35</f>
        <v>0</v>
      </c>
      <c r="BC101" s="104">
        <f>'SO 107 - VRN'!F36</f>
        <v>0</v>
      </c>
      <c r="BD101" s="106">
        <f>'SO 107 - VRN'!F37</f>
        <v>0</v>
      </c>
      <c r="BT101" s="102" t="s">
        <v>8</v>
      </c>
      <c r="BV101" s="102" t="s">
        <v>76</v>
      </c>
      <c r="BW101" s="102" t="s">
        <v>101</v>
      </c>
      <c r="BX101" s="102" t="s">
        <v>5</v>
      </c>
      <c r="CL101" s="102" t="s">
        <v>1</v>
      </c>
      <c r="CM101" s="102" t="s">
        <v>83</v>
      </c>
    </row>
    <row r="102" spans="1:91" s="2" customFormat="1" ht="30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8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</row>
    <row r="103" spans="1:91" s="2" customFormat="1" ht="6.95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38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</row>
  </sheetData>
  <sheetProtection algorithmName="SHA-512" hashValue="zkF4XOub9qjJYvKBNllF0GVB+U4JQXhroyeXHGsou76rqpknHZI5g1VCt5gT52Nh0kc/vx5XvFym0oSFg45kFQ==" saltValue="A6cpg6tKROw8BZNCXvEGtD5WGl9iTdQuwNK6GJ0SjRGLfhIwmyyCdrLijnBbUVQM84GMzF9V9+iIKtW+OsXu/Q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SO 101 - ŠKOLNÍ '!C2" display="/"/>
    <hyperlink ref="A96" location="'SO 102 - ZA UČILIŠTĚM'!C2" display="/"/>
    <hyperlink ref="A97" location="'SO 103 - SADOVÁ'!C2" display="/"/>
    <hyperlink ref="A98" location="'SO 104 - PŘÍČNÁ '!C2" display="/"/>
    <hyperlink ref="A99" location="'SO 105 - ZAHRADNÍ'!C2" display="/"/>
    <hyperlink ref="A100" location="'SO 106 - LIPOVÁ'!C2" display="/"/>
    <hyperlink ref="A101" location="'SO 107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82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customHeight="1">
      <c r="B4" s="19"/>
      <c r="D4" s="109" t="s">
        <v>102</v>
      </c>
      <c r="L4" s="19"/>
      <c r="M4" s="110" t="s">
        <v>11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17</v>
      </c>
      <c r="L6" s="19"/>
    </row>
    <row r="7" spans="1:46" s="1" customFormat="1" ht="16.5" customHeight="1">
      <c r="B7" s="19"/>
      <c r="E7" s="278" t="str">
        <f>'Rekapitulace stavby'!K6</f>
        <v>Rekonstrukce chodníků Jablunkov - centrum</v>
      </c>
      <c r="F7" s="279"/>
      <c r="G7" s="279"/>
      <c r="H7" s="279"/>
      <c r="L7" s="19"/>
    </row>
    <row r="8" spans="1:46" s="2" customFormat="1" ht="12" customHeight="1">
      <c r="A8" s="33"/>
      <c r="B8" s="38"/>
      <c r="C8" s="33"/>
      <c r="D8" s="111" t="s">
        <v>103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0" t="s">
        <v>104</v>
      </c>
      <c r="F9" s="281"/>
      <c r="G9" s="281"/>
      <c r="H9" s="281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19</v>
      </c>
      <c r="E11" s="33"/>
      <c r="F11" s="112" t="s">
        <v>1</v>
      </c>
      <c r="G11" s="33"/>
      <c r="H11" s="33"/>
      <c r="I11" s="111" t="s">
        <v>20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21</v>
      </c>
      <c r="E12" s="33"/>
      <c r="F12" s="112" t="s">
        <v>22</v>
      </c>
      <c r="G12" s="33"/>
      <c r="H12" s="33"/>
      <c r="I12" s="111" t="s">
        <v>23</v>
      </c>
      <c r="J12" s="113" t="str">
        <f>'Rekapitulace stavby'!AN8</f>
        <v>15. 5. 2023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25</v>
      </c>
      <c r="E14" s="33"/>
      <c r="F14" s="33"/>
      <c r="G14" s="33"/>
      <c r="H14" s="33"/>
      <c r="I14" s="111" t="s">
        <v>26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27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28</v>
      </c>
      <c r="E17" s="33"/>
      <c r="F17" s="33"/>
      <c r="G17" s="33"/>
      <c r="H17" s="33"/>
      <c r="I17" s="111" t="s">
        <v>26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2" t="str">
        <f>'Rekapitulace stavby'!E14</f>
        <v>Vyplň údaj</v>
      </c>
      <c r="F18" s="283"/>
      <c r="G18" s="283"/>
      <c r="H18" s="283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30</v>
      </c>
      <c r="E20" s="33"/>
      <c r="F20" s="33"/>
      <c r="G20" s="33"/>
      <c r="H20" s="33"/>
      <c r="I20" s="111" t="s">
        <v>26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27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26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27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4" t="s">
        <v>1</v>
      </c>
      <c r="F27" s="284"/>
      <c r="G27" s="284"/>
      <c r="H27" s="28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ROUND(J125, 0)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38</v>
      </c>
      <c r="E33" s="111" t="s">
        <v>39</v>
      </c>
      <c r="F33" s="122">
        <f>ROUND((SUM(BE125:BE271)),  0)</f>
        <v>0</v>
      </c>
      <c r="G33" s="33"/>
      <c r="H33" s="33"/>
      <c r="I33" s="123">
        <v>0.21</v>
      </c>
      <c r="J33" s="122">
        <f>ROUND(((SUM(BE125:BE271))*I33),  0)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40</v>
      </c>
      <c r="F34" s="122">
        <f>ROUND((SUM(BF125:BF271)),  0)</f>
        <v>0</v>
      </c>
      <c r="G34" s="33"/>
      <c r="H34" s="33"/>
      <c r="I34" s="123">
        <v>0.15</v>
      </c>
      <c r="J34" s="122">
        <f>ROUND(((SUM(BF125:BF271))*I34),  0)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ROUND((SUM(BG125:BG271)),  0)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ROUND((SUM(BH125:BH271)),  0)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ROUND((SUM(BI125:BI271)),  0)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17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5" t="str">
        <f>E7</f>
        <v>Rekonstrukce chodníků Jablunkov - centrum</v>
      </c>
      <c r="F85" s="286"/>
      <c r="G85" s="286"/>
      <c r="H85" s="286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103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7" t="str">
        <f>E9</f>
        <v xml:space="preserve">SO 101 - ŠKOLNÍ </v>
      </c>
      <c r="F87" s="287"/>
      <c r="G87" s="287"/>
      <c r="H87" s="287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5"/>
      <c r="E89" s="35"/>
      <c r="F89" s="26" t="str">
        <f>F12</f>
        <v xml:space="preserve"> </v>
      </c>
      <c r="G89" s="35"/>
      <c r="H89" s="35"/>
      <c r="I89" s="28" t="s">
        <v>23</v>
      </c>
      <c r="J89" s="65" t="str">
        <f>IF(J12="","",J12)</f>
        <v>15. 5. 2023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25</v>
      </c>
      <c r="D91" s="35"/>
      <c r="E91" s="35"/>
      <c r="F91" s="26" t="str">
        <f>E15</f>
        <v xml:space="preserve"> </v>
      </c>
      <c r="G91" s="35"/>
      <c r="H91" s="35"/>
      <c r="I91" s="28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106</v>
      </c>
      <c r="D94" s="143"/>
      <c r="E94" s="143"/>
      <c r="F94" s="143"/>
      <c r="G94" s="143"/>
      <c r="H94" s="143"/>
      <c r="I94" s="143"/>
      <c r="J94" s="144" t="s">
        <v>107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108</v>
      </c>
      <c r="D96" s="35"/>
      <c r="E96" s="35"/>
      <c r="F96" s="35"/>
      <c r="G96" s="35"/>
      <c r="H96" s="35"/>
      <c r="I96" s="35"/>
      <c r="J96" s="83">
        <f>J125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109</v>
      </c>
    </row>
    <row r="97" spans="1:31" s="9" customFormat="1" ht="24.95" customHeight="1">
      <c r="B97" s="146"/>
      <c r="C97" s="147"/>
      <c r="D97" s="148" t="s">
        <v>110</v>
      </c>
      <c r="E97" s="149"/>
      <c r="F97" s="149"/>
      <c r="G97" s="149"/>
      <c r="H97" s="149"/>
      <c r="I97" s="149"/>
      <c r="J97" s="150">
        <f>J126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111</v>
      </c>
      <c r="E98" s="155"/>
      <c r="F98" s="155"/>
      <c r="G98" s="155"/>
      <c r="H98" s="155"/>
      <c r="I98" s="155"/>
      <c r="J98" s="156">
        <f>J127</f>
        <v>0</v>
      </c>
      <c r="K98" s="153"/>
      <c r="L98" s="157"/>
    </row>
    <row r="99" spans="1:31" s="10" customFormat="1" ht="14.85" customHeight="1">
      <c r="B99" s="152"/>
      <c r="C99" s="153"/>
      <c r="D99" s="154" t="s">
        <v>112</v>
      </c>
      <c r="E99" s="155"/>
      <c r="F99" s="155"/>
      <c r="G99" s="155"/>
      <c r="H99" s="155"/>
      <c r="I99" s="155"/>
      <c r="J99" s="156">
        <f>J128</f>
        <v>0</v>
      </c>
      <c r="K99" s="153"/>
      <c r="L99" s="157"/>
    </row>
    <row r="100" spans="1:31" s="10" customFormat="1" ht="14.85" customHeight="1">
      <c r="B100" s="152"/>
      <c r="C100" s="153"/>
      <c r="D100" s="154" t="s">
        <v>113</v>
      </c>
      <c r="E100" s="155"/>
      <c r="F100" s="155"/>
      <c r="G100" s="155"/>
      <c r="H100" s="155"/>
      <c r="I100" s="155"/>
      <c r="J100" s="156">
        <f>J165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114</v>
      </c>
      <c r="E101" s="155"/>
      <c r="F101" s="155"/>
      <c r="G101" s="155"/>
      <c r="H101" s="155"/>
      <c r="I101" s="155"/>
      <c r="J101" s="156">
        <f>J170</f>
        <v>0</v>
      </c>
      <c r="K101" s="153"/>
      <c r="L101" s="157"/>
    </row>
    <row r="102" spans="1:31" s="10" customFormat="1" ht="19.899999999999999" customHeight="1">
      <c r="B102" s="152"/>
      <c r="C102" s="153"/>
      <c r="D102" s="154" t="s">
        <v>115</v>
      </c>
      <c r="E102" s="155"/>
      <c r="F102" s="155"/>
      <c r="G102" s="155"/>
      <c r="H102" s="155"/>
      <c r="I102" s="155"/>
      <c r="J102" s="156">
        <f>J219</f>
        <v>0</v>
      </c>
      <c r="K102" s="153"/>
      <c r="L102" s="157"/>
    </row>
    <row r="103" spans="1:31" s="10" customFormat="1" ht="14.85" customHeight="1">
      <c r="B103" s="152"/>
      <c r="C103" s="153"/>
      <c r="D103" s="154" t="s">
        <v>116</v>
      </c>
      <c r="E103" s="155"/>
      <c r="F103" s="155"/>
      <c r="G103" s="155"/>
      <c r="H103" s="155"/>
      <c r="I103" s="155"/>
      <c r="J103" s="156">
        <f>J225</f>
        <v>0</v>
      </c>
      <c r="K103" s="153"/>
      <c r="L103" s="157"/>
    </row>
    <row r="104" spans="1:31" s="10" customFormat="1" ht="19.899999999999999" customHeight="1">
      <c r="B104" s="152"/>
      <c r="C104" s="153"/>
      <c r="D104" s="154" t="s">
        <v>117</v>
      </c>
      <c r="E104" s="155"/>
      <c r="F104" s="155"/>
      <c r="G104" s="155"/>
      <c r="H104" s="155"/>
      <c r="I104" s="155"/>
      <c r="J104" s="156">
        <f>J263</f>
        <v>0</v>
      </c>
      <c r="K104" s="153"/>
      <c r="L104" s="157"/>
    </row>
    <row r="105" spans="1:31" s="10" customFormat="1" ht="19.899999999999999" customHeight="1">
      <c r="B105" s="152"/>
      <c r="C105" s="153"/>
      <c r="D105" s="154" t="s">
        <v>118</v>
      </c>
      <c r="E105" s="155"/>
      <c r="F105" s="155"/>
      <c r="G105" s="155"/>
      <c r="H105" s="155"/>
      <c r="I105" s="155"/>
      <c r="J105" s="156">
        <f>J270</f>
        <v>0</v>
      </c>
      <c r="K105" s="153"/>
      <c r="L105" s="157"/>
    </row>
    <row r="106" spans="1:31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119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17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6.5" customHeight="1">
      <c r="A115" s="33"/>
      <c r="B115" s="34"/>
      <c r="C115" s="35"/>
      <c r="D115" s="35"/>
      <c r="E115" s="285" t="str">
        <f>E7</f>
        <v>Rekonstrukce chodníků Jablunkov - centrum</v>
      </c>
      <c r="F115" s="286"/>
      <c r="G115" s="286"/>
      <c r="H115" s="286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103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5"/>
      <c r="D117" s="35"/>
      <c r="E117" s="237" t="str">
        <f>E9</f>
        <v xml:space="preserve">SO 101 - ŠKOLNÍ </v>
      </c>
      <c r="F117" s="287"/>
      <c r="G117" s="287"/>
      <c r="H117" s="287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21</v>
      </c>
      <c r="D119" s="35"/>
      <c r="E119" s="35"/>
      <c r="F119" s="26" t="str">
        <f>F12</f>
        <v xml:space="preserve"> </v>
      </c>
      <c r="G119" s="35"/>
      <c r="H119" s="35"/>
      <c r="I119" s="28" t="s">
        <v>23</v>
      </c>
      <c r="J119" s="65" t="str">
        <f>IF(J12="","",J12)</f>
        <v>15. 5. 2023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5.2" customHeight="1">
      <c r="A121" s="33"/>
      <c r="B121" s="34"/>
      <c r="C121" s="28" t="s">
        <v>25</v>
      </c>
      <c r="D121" s="35"/>
      <c r="E121" s="35"/>
      <c r="F121" s="26" t="str">
        <f>E15</f>
        <v xml:space="preserve"> </v>
      </c>
      <c r="G121" s="35"/>
      <c r="H121" s="35"/>
      <c r="I121" s="28" t="s">
        <v>30</v>
      </c>
      <c r="J121" s="31" t="str">
        <f>E21</f>
        <v xml:space="preserve"> 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28</v>
      </c>
      <c r="D122" s="35"/>
      <c r="E122" s="35"/>
      <c r="F122" s="26" t="str">
        <f>IF(E18="","",E18)</f>
        <v>Vyplň údaj</v>
      </c>
      <c r="G122" s="35"/>
      <c r="H122" s="35"/>
      <c r="I122" s="28" t="s">
        <v>32</v>
      </c>
      <c r="J122" s="31" t="str">
        <f>E24</f>
        <v xml:space="preserve">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0.3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11" customFormat="1" ht="29.25" customHeight="1">
      <c r="A124" s="158"/>
      <c r="B124" s="159"/>
      <c r="C124" s="160" t="s">
        <v>120</v>
      </c>
      <c r="D124" s="161" t="s">
        <v>59</v>
      </c>
      <c r="E124" s="161" t="s">
        <v>55</v>
      </c>
      <c r="F124" s="161" t="s">
        <v>56</v>
      </c>
      <c r="G124" s="161" t="s">
        <v>121</v>
      </c>
      <c r="H124" s="161" t="s">
        <v>122</v>
      </c>
      <c r="I124" s="161" t="s">
        <v>123</v>
      </c>
      <c r="J124" s="162" t="s">
        <v>107</v>
      </c>
      <c r="K124" s="163" t="s">
        <v>124</v>
      </c>
      <c r="L124" s="164"/>
      <c r="M124" s="74" t="s">
        <v>1</v>
      </c>
      <c r="N124" s="75" t="s">
        <v>38</v>
      </c>
      <c r="O124" s="75" t="s">
        <v>125</v>
      </c>
      <c r="P124" s="75" t="s">
        <v>126</v>
      </c>
      <c r="Q124" s="75" t="s">
        <v>127</v>
      </c>
      <c r="R124" s="75" t="s">
        <v>128</v>
      </c>
      <c r="S124" s="75" t="s">
        <v>129</v>
      </c>
      <c r="T124" s="76" t="s">
        <v>130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pans="1:63" s="2" customFormat="1" ht="22.9" customHeight="1">
      <c r="A125" s="33"/>
      <c r="B125" s="34"/>
      <c r="C125" s="81" t="s">
        <v>131</v>
      </c>
      <c r="D125" s="35"/>
      <c r="E125" s="35"/>
      <c r="F125" s="35"/>
      <c r="G125" s="35"/>
      <c r="H125" s="35"/>
      <c r="I125" s="35"/>
      <c r="J125" s="165">
        <f>BK125</f>
        <v>0</v>
      </c>
      <c r="K125" s="35"/>
      <c r="L125" s="38"/>
      <c r="M125" s="77"/>
      <c r="N125" s="166"/>
      <c r="O125" s="78"/>
      <c r="P125" s="167">
        <f>P126</f>
        <v>0</v>
      </c>
      <c r="Q125" s="78"/>
      <c r="R125" s="167">
        <f>R126</f>
        <v>608.62005440000007</v>
      </c>
      <c r="S125" s="78"/>
      <c r="T125" s="168">
        <f>T126</f>
        <v>1453.0993300000002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73</v>
      </c>
      <c r="AU125" s="16" t="s">
        <v>109</v>
      </c>
      <c r="BK125" s="169">
        <f>BK126</f>
        <v>0</v>
      </c>
    </row>
    <row r="126" spans="1:63" s="12" customFormat="1" ht="25.9" customHeight="1">
      <c r="B126" s="170"/>
      <c r="C126" s="171"/>
      <c r="D126" s="172" t="s">
        <v>73</v>
      </c>
      <c r="E126" s="173" t="s">
        <v>132</v>
      </c>
      <c r="F126" s="173" t="s">
        <v>133</v>
      </c>
      <c r="G126" s="171"/>
      <c r="H126" s="171"/>
      <c r="I126" s="174"/>
      <c r="J126" s="175">
        <f>BK126</f>
        <v>0</v>
      </c>
      <c r="K126" s="171"/>
      <c r="L126" s="176"/>
      <c r="M126" s="177"/>
      <c r="N126" s="178"/>
      <c r="O126" s="178"/>
      <c r="P126" s="179">
        <f>P127+P170+P219+P263+P270</f>
        <v>0</v>
      </c>
      <c r="Q126" s="178"/>
      <c r="R126" s="179">
        <f>R127+R170+R219+R263+R270</f>
        <v>608.62005440000007</v>
      </c>
      <c r="S126" s="178"/>
      <c r="T126" s="180">
        <f>T127+T170+T219+T263+T270</f>
        <v>1453.0993300000002</v>
      </c>
      <c r="AR126" s="181" t="s">
        <v>8</v>
      </c>
      <c r="AT126" s="182" t="s">
        <v>73</v>
      </c>
      <c r="AU126" s="182" t="s">
        <v>74</v>
      </c>
      <c r="AY126" s="181" t="s">
        <v>134</v>
      </c>
      <c r="BK126" s="183">
        <f>BK127+BK170+BK219+BK263+BK270</f>
        <v>0</v>
      </c>
    </row>
    <row r="127" spans="1:63" s="12" customFormat="1" ht="22.9" customHeight="1">
      <c r="B127" s="170"/>
      <c r="C127" s="171"/>
      <c r="D127" s="172" t="s">
        <v>73</v>
      </c>
      <c r="E127" s="184" t="s">
        <v>8</v>
      </c>
      <c r="F127" s="184" t="s">
        <v>135</v>
      </c>
      <c r="G127" s="171"/>
      <c r="H127" s="171"/>
      <c r="I127" s="174"/>
      <c r="J127" s="185">
        <f>BK127</f>
        <v>0</v>
      </c>
      <c r="K127" s="171"/>
      <c r="L127" s="176"/>
      <c r="M127" s="177"/>
      <c r="N127" s="178"/>
      <c r="O127" s="178"/>
      <c r="P127" s="179">
        <f>P128+P165</f>
        <v>0</v>
      </c>
      <c r="Q127" s="178"/>
      <c r="R127" s="179">
        <f>R128+R165</f>
        <v>1.524E-2</v>
      </c>
      <c r="S127" s="178"/>
      <c r="T127" s="180">
        <f>T128+T165</f>
        <v>1443.0173300000001</v>
      </c>
      <c r="AR127" s="181" t="s">
        <v>8</v>
      </c>
      <c r="AT127" s="182" t="s">
        <v>73</v>
      </c>
      <c r="AU127" s="182" t="s">
        <v>8</v>
      </c>
      <c r="AY127" s="181" t="s">
        <v>134</v>
      </c>
      <c r="BK127" s="183">
        <f>BK128+BK165</f>
        <v>0</v>
      </c>
    </row>
    <row r="128" spans="1:63" s="12" customFormat="1" ht="20.85" customHeight="1">
      <c r="B128" s="170"/>
      <c r="C128" s="171"/>
      <c r="D128" s="172" t="s">
        <v>73</v>
      </c>
      <c r="E128" s="184" t="s">
        <v>136</v>
      </c>
      <c r="F128" s="184" t="s">
        <v>137</v>
      </c>
      <c r="G128" s="171"/>
      <c r="H128" s="171"/>
      <c r="I128" s="174"/>
      <c r="J128" s="185">
        <f>BK128</f>
        <v>0</v>
      </c>
      <c r="K128" s="171"/>
      <c r="L128" s="176"/>
      <c r="M128" s="177"/>
      <c r="N128" s="178"/>
      <c r="O128" s="178"/>
      <c r="P128" s="179">
        <f>SUM(P129:P164)</f>
        <v>0</v>
      </c>
      <c r="Q128" s="178"/>
      <c r="R128" s="179">
        <f>SUM(R129:R164)</f>
        <v>1.524E-2</v>
      </c>
      <c r="S128" s="178"/>
      <c r="T128" s="180">
        <f>SUM(T129:T164)</f>
        <v>1443.0173300000001</v>
      </c>
      <c r="AR128" s="181" t="s">
        <v>8</v>
      </c>
      <c r="AT128" s="182" t="s">
        <v>73</v>
      </c>
      <c r="AU128" s="182" t="s">
        <v>83</v>
      </c>
      <c r="AY128" s="181" t="s">
        <v>134</v>
      </c>
      <c r="BK128" s="183">
        <f>SUM(BK129:BK164)</f>
        <v>0</v>
      </c>
    </row>
    <row r="129" spans="1:65" s="2" customFormat="1" ht="24.2" customHeight="1">
      <c r="A129" s="33"/>
      <c r="B129" s="34"/>
      <c r="C129" s="186" t="s">
        <v>83</v>
      </c>
      <c r="D129" s="186" t="s">
        <v>138</v>
      </c>
      <c r="E129" s="187" t="s">
        <v>139</v>
      </c>
      <c r="F129" s="188" t="s">
        <v>140</v>
      </c>
      <c r="G129" s="189" t="s">
        <v>141</v>
      </c>
      <c r="H129" s="190">
        <v>995.36</v>
      </c>
      <c r="I129" s="191"/>
      <c r="J129" s="190">
        <f>ROUND(I129*H129,0)</f>
        <v>0</v>
      </c>
      <c r="K129" s="192"/>
      <c r="L129" s="38"/>
      <c r="M129" s="193" t="s">
        <v>1</v>
      </c>
      <c r="N129" s="194" t="s">
        <v>39</v>
      </c>
      <c r="O129" s="70"/>
      <c r="P129" s="195">
        <f>O129*H129</f>
        <v>0</v>
      </c>
      <c r="Q129" s="195">
        <v>0</v>
      </c>
      <c r="R129" s="195">
        <f>Q129*H129</f>
        <v>0</v>
      </c>
      <c r="S129" s="195">
        <v>9.8000000000000004E-2</v>
      </c>
      <c r="T129" s="196">
        <f>S129*H129</f>
        <v>97.545280000000005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7" t="s">
        <v>142</v>
      </c>
      <c r="AT129" s="197" t="s">
        <v>138</v>
      </c>
      <c r="AU129" s="197" t="s">
        <v>143</v>
      </c>
      <c r="AY129" s="16" t="s">
        <v>134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6" t="s">
        <v>8</v>
      </c>
      <c r="BK129" s="198">
        <f>ROUND(I129*H129,0)</f>
        <v>0</v>
      </c>
      <c r="BL129" s="16" t="s">
        <v>142</v>
      </c>
      <c r="BM129" s="197" t="s">
        <v>144</v>
      </c>
    </row>
    <row r="130" spans="1:65" s="13" customFormat="1" ht="11.25">
      <c r="B130" s="199"/>
      <c r="C130" s="200"/>
      <c r="D130" s="201" t="s">
        <v>145</v>
      </c>
      <c r="E130" s="202" t="s">
        <v>1</v>
      </c>
      <c r="F130" s="203" t="s">
        <v>146</v>
      </c>
      <c r="G130" s="200"/>
      <c r="H130" s="204">
        <v>147.54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145</v>
      </c>
      <c r="AU130" s="210" t="s">
        <v>143</v>
      </c>
      <c r="AV130" s="13" t="s">
        <v>83</v>
      </c>
      <c r="AW130" s="13" t="s">
        <v>31</v>
      </c>
      <c r="AX130" s="13" t="s">
        <v>74</v>
      </c>
      <c r="AY130" s="210" t="s">
        <v>134</v>
      </c>
    </row>
    <row r="131" spans="1:65" s="13" customFormat="1" ht="22.5">
      <c r="B131" s="199"/>
      <c r="C131" s="200"/>
      <c r="D131" s="201" t="s">
        <v>145</v>
      </c>
      <c r="E131" s="202" t="s">
        <v>1</v>
      </c>
      <c r="F131" s="203" t="s">
        <v>147</v>
      </c>
      <c r="G131" s="200"/>
      <c r="H131" s="204">
        <v>986.23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145</v>
      </c>
      <c r="AU131" s="210" t="s">
        <v>143</v>
      </c>
      <c r="AV131" s="13" t="s">
        <v>83</v>
      </c>
      <c r="AW131" s="13" t="s">
        <v>31</v>
      </c>
      <c r="AX131" s="13" t="s">
        <v>74</v>
      </c>
      <c r="AY131" s="210" t="s">
        <v>134</v>
      </c>
    </row>
    <row r="132" spans="1:65" s="13" customFormat="1" ht="11.25">
      <c r="B132" s="199"/>
      <c r="C132" s="200"/>
      <c r="D132" s="201" t="s">
        <v>145</v>
      </c>
      <c r="E132" s="202" t="s">
        <v>1</v>
      </c>
      <c r="F132" s="203" t="s">
        <v>148</v>
      </c>
      <c r="G132" s="200"/>
      <c r="H132" s="204">
        <v>525.16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145</v>
      </c>
      <c r="AU132" s="210" t="s">
        <v>143</v>
      </c>
      <c r="AV132" s="13" t="s">
        <v>83</v>
      </c>
      <c r="AW132" s="13" t="s">
        <v>31</v>
      </c>
      <c r="AX132" s="13" t="s">
        <v>74</v>
      </c>
      <c r="AY132" s="210" t="s">
        <v>134</v>
      </c>
    </row>
    <row r="133" spans="1:65" s="13" customFormat="1" ht="11.25">
      <c r="B133" s="199"/>
      <c r="C133" s="200"/>
      <c r="D133" s="201" t="s">
        <v>145</v>
      </c>
      <c r="E133" s="202" t="s">
        <v>1</v>
      </c>
      <c r="F133" s="203" t="s">
        <v>149</v>
      </c>
      <c r="G133" s="200"/>
      <c r="H133" s="204">
        <v>-663.57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145</v>
      </c>
      <c r="AU133" s="210" t="s">
        <v>143</v>
      </c>
      <c r="AV133" s="13" t="s">
        <v>83</v>
      </c>
      <c r="AW133" s="13" t="s">
        <v>31</v>
      </c>
      <c r="AX133" s="13" t="s">
        <v>74</v>
      </c>
      <c r="AY133" s="210" t="s">
        <v>134</v>
      </c>
    </row>
    <row r="134" spans="1:65" s="14" customFormat="1" ht="11.25">
      <c r="B134" s="211"/>
      <c r="C134" s="212"/>
      <c r="D134" s="201" t="s">
        <v>145</v>
      </c>
      <c r="E134" s="213" t="s">
        <v>1</v>
      </c>
      <c r="F134" s="214" t="s">
        <v>150</v>
      </c>
      <c r="G134" s="212"/>
      <c r="H134" s="215">
        <v>995.36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145</v>
      </c>
      <c r="AU134" s="221" t="s">
        <v>143</v>
      </c>
      <c r="AV134" s="14" t="s">
        <v>142</v>
      </c>
      <c r="AW134" s="14" t="s">
        <v>31</v>
      </c>
      <c r="AX134" s="14" t="s">
        <v>8</v>
      </c>
      <c r="AY134" s="221" t="s">
        <v>134</v>
      </c>
    </row>
    <row r="135" spans="1:65" s="2" customFormat="1" ht="24.2" customHeight="1">
      <c r="A135" s="33"/>
      <c r="B135" s="34"/>
      <c r="C135" s="186" t="s">
        <v>151</v>
      </c>
      <c r="D135" s="186" t="s">
        <v>138</v>
      </c>
      <c r="E135" s="187" t="s">
        <v>152</v>
      </c>
      <c r="F135" s="188" t="s">
        <v>153</v>
      </c>
      <c r="G135" s="189" t="s">
        <v>141</v>
      </c>
      <c r="H135" s="190">
        <v>663.57</v>
      </c>
      <c r="I135" s="191"/>
      <c r="J135" s="190">
        <f>ROUND(I135*H135,0)</f>
        <v>0</v>
      </c>
      <c r="K135" s="192"/>
      <c r="L135" s="38"/>
      <c r="M135" s="193" t="s">
        <v>1</v>
      </c>
      <c r="N135" s="194" t="s">
        <v>39</v>
      </c>
      <c r="O135" s="70"/>
      <c r="P135" s="195">
        <f>O135*H135</f>
        <v>0</v>
      </c>
      <c r="Q135" s="195">
        <v>0</v>
      </c>
      <c r="R135" s="195">
        <f>Q135*H135</f>
        <v>0</v>
      </c>
      <c r="S135" s="195">
        <v>0.625</v>
      </c>
      <c r="T135" s="196">
        <f>S135*H135</f>
        <v>414.73125000000005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7" t="s">
        <v>142</v>
      </c>
      <c r="AT135" s="197" t="s">
        <v>138</v>
      </c>
      <c r="AU135" s="197" t="s">
        <v>143</v>
      </c>
      <c r="AY135" s="16" t="s">
        <v>134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6" t="s">
        <v>8</v>
      </c>
      <c r="BK135" s="198">
        <f>ROUND(I135*H135,0)</f>
        <v>0</v>
      </c>
      <c r="BL135" s="16" t="s">
        <v>142</v>
      </c>
      <c r="BM135" s="197" t="s">
        <v>154</v>
      </c>
    </row>
    <row r="136" spans="1:65" s="2" customFormat="1" ht="24.2" customHeight="1">
      <c r="A136" s="33"/>
      <c r="B136" s="34"/>
      <c r="C136" s="186" t="s">
        <v>143</v>
      </c>
      <c r="D136" s="186" t="s">
        <v>138</v>
      </c>
      <c r="E136" s="187" t="s">
        <v>155</v>
      </c>
      <c r="F136" s="188" t="s">
        <v>156</v>
      </c>
      <c r="G136" s="189" t="s">
        <v>141</v>
      </c>
      <c r="H136" s="190">
        <v>1575.33</v>
      </c>
      <c r="I136" s="191"/>
      <c r="J136" s="190">
        <f>ROUND(I136*H136,0)</f>
        <v>0</v>
      </c>
      <c r="K136" s="192"/>
      <c r="L136" s="38"/>
      <c r="M136" s="193" t="s">
        <v>1</v>
      </c>
      <c r="N136" s="194" t="s">
        <v>39</v>
      </c>
      <c r="O136" s="70"/>
      <c r="P136" s="195">
        <f>O136*H136</f>
        <v>0</v>
      </c>
      <c r="Q136" s="195">
        <v>0</v>
      </c>
      <c r="R136" s="195">
        <f>Q136*H136</f>
        <v>0</v>
      </c>
      <c r="S136" s="195">
        <v>0.3</v>
      </c>
      <c r="T136" s="196">
        <f>S136*H136</f>
        <v>472.59899999999993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7" t="s">
        <v>142</v>
      </c>
      <c r="AT136" s="197" t="s">
        <v>138</v>
      </c>
      <c r="AU136" s="197" t="s">
        <v>143</v>
      </c>
      <c r="AY136" s="16" t="s">
        <v>134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6" t="s">
        <v>8</v>
      </c>
      <c r="BK136" s="198">
        <f>ROUND(I136*H136,0)</f>
        <v>0</v>
      </c>
      <c r="BL136" s="16" t="s">
        <v>142</v>
      </c>
      <c r="BM136" s="197" t="s">
        <v>157</v>
      </c>
    </row>
    <row r="137" spans="1:65" s="13" customFormat="1" ht="11.25">
      <c r="B137" s="199"/>
      <c r="C137" s="200"/>
      <c r="D137" s="201" t="s">
        <v>145</v>
      </c>
      <c r="E137" s="202" t="s">
        <v>1</v>
      </c>
      <c r="F137" s="203" t="s">
        <v>158</v>
      </c>
      <c r="G137" s="200"/>
      <c r="H137" s="204">
        <v>263.77999999999997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145</v>
      </c>
      <c r="AU137" s="210" t="s">
        <v>143</v>
      </c>
      <c r="AV137" s="13" t="s">
        <v>83</v>
      </c>
      <c r="AW137" s="13" t="s">
        <v>31</v>
      </c>
      <c r="AX137" s="13" t="s">
        <v>74</v>
      </c>
      <c r="AY137" s="210" t="s">
        <v>134</v>
      </c>
    </row>
    <row r="138" spans="1:65" s="13" customFormat="1" ht="22.5">
      <c r="B138" s="199"/>
      <c r="C138" s="200"/>
      <c r="D138" s="201" t="s">
        <v>145</v>
      </c>
      <c r="E138" s="202" t="s">
        <v>1</v>
      </c>
      <c r="F138" s="203" t="s">
        <v>159</v>
      </c>
      <c r="G138" s="200"/>
      <c r="H138" s="204">
        <v>786.39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145</v>
      </c>
      <c r="AU138" s="210" t="s">
        <v>143</v>
      </c>
      <c r="AV138" s="13" t="s">
        <v>83</v>
      </c>
      <c r="AW138" s="13" t="s">
        <v>31</v>
      </c>
      <c r="AX138" s="13" t="s">
        <v>74</v>
      </c>
      <c r="AY138" s="210" t="s">
        <v>134</v>
      </c>
    </row>
    <row r="139" spans="1:65" s="13" customFormat="1" ht="11.25">
      <c r="B139" s="199"/>
      <c r="C139" s="200"/>
      <c r="D139" s="201" t="s">
        <v>145</v>
      </c>
      <c r="E139" s="202" t="s">
        <v>1</v>
      </c>
      <c r="F139" s="203" t="s">
        <v>148</v>
      </c>
      <c r="G139" s="200"/>
      <c r="H139" s="204">
        <v>525.16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145</v>
      </c>
      <c r="AU139" s="210" t="s">
        <v>143</v>
      </c>
      <c r="AV139" s="13" t="s">
        <v>83</v>
      </c>
      <c r="AW139" s="13" t="s">
        <v>31</v>
      </c>
      <c r="AX139" s="13" t="s">
        <v>74</v>
      </c>
      <c r="AY139" s="210" t="s">
        <v>134</v>
      </c>
    </row>
    <row r="140" spans="1:65" s="14" customFormat="1" ht="11.25">
      <c r="B140" s="211"/>
      <c r="C140" s="212"/>
      <c r="D140" s="201" t="s">
        <v>145</v>
      </c>
      <c r="E140" s="213" t="s">
        <v>1</v>
      </c>
      <c r="F140" s="214" t="s">
        <v>150</v>
      </c>
      <c r="G140" s="212"/>
      <c r="H140" s="215">
        <v>1575.33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145</v>
      </c>
      <c r="AU140" s="221" t="s">
        <v>143</v>
      </c>
      <c r="AV140" s="14" t="s">
        <v>142</v>
      </c>
      <c r="AW140" s="14" t="s">
        <v>31</v>
      </c>
      <c r="AX140" s="14" t="s">
        <v>8</v>
      </c>
      <c r="AY140" s="221" t="s">
        <v>134</v>
      </c>
    </row>
    <row r="141" spans="1:65" s="2" customFormat="1" ht="24.2" customHeight="1">
      <c r="A141" s="33"/>
      <c r="B141" s="34"/>
      <c r="C141" s="186" t="s">
        <v>160</v>
      </c>
      <c r="D141" s="186" t="s">
        <v>138</v>
      </c>
      <c r="E141" s="187" t="s">
        <v>161</v>
      </c>
      <c r="F141" s="188" t="s">
        <v>162</v>
      </c>
      <c r="G141" s="189" t="s">
        <v>141</v>
      </c>
      <c r="H141" s="190">
        <v>78.760000000000005</v>
      </c>
      <c r="I141" s="191"/>
      <c r="J141" s="190">
        <f>ROUND(I141*H141,0)</f>
        <v>0</v>
      </c>
      <c r="K141" s="192"/>
      <c r="L141" s="38"/>
      <c r="M141" s="193" t="s">
        <v>1</v>
      </c>
      <c r="N141" s="194" t="s">
        <v>39</v>
      </c>
      <c r="O141" s="70"/>
      <c r="P141" s="195">
        <f>O141*H141</f>
        <v>0</v>
      </c>
      <c r="Q141" s="195">
        <v>0</v>
      </c>
      <c r="R141" s="195">
        <f>Q141*H141</f>
        <v>0</v>
      </c>
      <c r="S141" s="195">
        <v>0.28999999999999998</v>
      </c>
      <c r="T141" s="196">
        <f>S141*H141</f>
        <v>22.840399999999999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7" t="s">
        <v>142</v>
      </c>
      <c r="AT141" s="197" t="s">
        <v>138</v>
      </c>
      <c r="AU141" s="197" t="s">
        <v>143</v>
      </c>
      <c r="AY141" s="16" t="s">
        <v>134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6" t="s">
        <v>8</v>
      </c>
      <c r="BK141" s="198">
        <f>ROUND(I141*H141,0)</f>
        <v>0</v>
      </c>
      <c r="BL141" s="16" t="s">
        <v>142</v>
      </c>
      <c r="BM141" s="197" t="s">
        <v>163</v>
      </c>
    </row>
    <row r="142" spans="1:65" s="2" customFormat="1" ht="24.2" customHeight="1">
      <c r="A142" s="33"/>
      <c r="B142" s="34"/>
      <c r="C142" s="186" t="s">
        <v>164</v>
      </c>
      <c r="D142" s="186" t="s">
        <v>138</v>
      </c>
      <c r="E142" s="187" t="s">
        <v>165</v>
      </c>
      <c r="F142" s="188" t="s">
        <v>166</v>
      </c>
      <c r="G142" s="189" t="s">
        <v>141</v>
      </c>
      <c r="H142" s="190">
        <v>199.84</v>
      </c>
      <c r="I142" s="191"/>
      <c r="J142" s="190">
        <f>ROUND(I142*H142,0)</f>
        <v>0</v>
      </c>
      <c r="K142" s="192"/>
      <c r="L142" s="38"/>
      <c r="M142" s="193" t="s">
        <v>1</v>
      </c>
      <c r="N142" s="194" t="s">
        <v>39</v>
      </c>
      <c r="O142" s="70"/>
      <c r="P142" s="195">
        <f>O142*H142</f>
        <v>0</v>
      </c>
      <c r="Q142" s="195">
        <v>0</v>
      </c>
      <c r="R142" s="195">
        <f>Q142*H142</f>
        <v>0</v>
      </c>
      <c r="S142" s="195">
        <v>0.5</v>
      </c>
      <c r="T142" s="196">
        <f>S142*H142</f>
        <v>99.92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7" t="s">
        <v>142</v>
      </c>
      <c r="AT142" s="197" t="s">
        <v>138</v>
      </c>
      <c r="AU142" s="197" t="s">
        <v>143</v>
      </c>
      <c r="AY142" s="16" t="s">
        <v>134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6" t="s">
        <v>8</v>
      </c>
      <c r="BK142" s="198">
        <f>ROUND(I142*H142,0)</f>
        <v>0</v>
      </c>
      <c r="BL142" s="16" t="s">
        <v>142</v>
      </c>
      <c r="BM142" s="197" t="s">
        <v>167</v>
      </c>
    </row>
    <row r="143" spans="1:65" s="13" customFormat="1" ht="22.5">
      <c r="B143" s="199"/>
      <c r="C143" s="200"/>
      <c r="D143" s="201" t="s">
        <v>145</v>
      </c>
      <c r="E143" s="202" t="s">
        <v>1</v>
      </c>
      <c r="F143" s="203" t="s">
        <v>168</v>
      </c>
      <c r="G143" s="200"/>
      <c r="H143" s="204">
        <v>199.84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145</v>
      </c>
      <c r="AU143" s="210" t="s">
        <v>143</v>
      </c>
      <c r="AV143" s="13" t="s">
        <v>83</v>
      </c>
      <c r="AW143" s="13" t="s">
        <v>31</v>
      </c>
      <c r="AX143" s="13" t="s">
        <v>8</v>
      </c>
      <c r="AY143" s="210" t="s">
        <v>134</v>
      </c>
    </row>
    <row r="144" spans="1:65" s="2" customFormat="1" ht="16.5" customHeight="1">
      <c r="A144" s="33"/>
      <c r="B144" s="34"/>
      <c r="C144" s="186" t="s">
        <v>169</v>
      </c>
      <c r="D144" s="186" t="s">
        <v>138</v>
      </c>
      <c r="E144" s="187" t="s">
        <v>170</v>
      </c>
      <c r="F144" s="188" t="s">
        <v>171</v>
      </c>
      <c r="G144" s="189" t="s">
        <v>172</v>
      </c>
      <c r="H144" s="190">
        <v>449.27</v>
      </c>
      <c r="I144" s="191"/>
      <c r="J144" s="190">
        <f>ROUND(I144*H144,0)</f>
        <v>0</v>
      </c>
      <c r="K144" s="192"/>
      <c r="L144" s="38"/>
      <c r="M144" s="193" t="s">
        <v>1</v>
      </c>
      <c r="N144" s="194" t="s">
        <v>39</v>
      </c>
      <c r="O144" s="70"/>
      <c r="P144" s="195">
        <f>O144*H144</f>
        <v>0</v>
      </c>
      <c r="Q144" s="195">
        <v>0</v>
      </c>
      <c r="R144" s="195">
        <f>Q144*H144</f>
        <v>0</v>
      </c>
      <c r="S144" s="195">
        <v>0.23</v>
      </c>
      <c r="T144" s="196">
        <f>S144*H144</f>
        <v>103.3321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7" t="s">
        <v>142</v>
      </c>
      <c r="AT144" s="197" t="s">
        <v>138</v>
      </c>
      <c r="AU144" s="197" t="s">
        <v>143</v>
      </c>
      <c r="AY144" s="16" t="s">
        <v>134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6" t="s">
        <v>8</v>
      </c>
      <c r="BK144" s="198">
        <f>ROUND(I144*H144,0)</f>
        <v>0</v>
      </c>
      <c r="BL144" s="16" t="s">
        <v>142</v>
      </c>
      <c r="BM144" s="197" t="s">
        <v>173</v>
      </c>
    </row>
    <row r="145" spans="1:65" s="13" customFormat="1" ht="11.25">
      <c r="B145" s="199"/>
      <c r="C145" s="200"/>
      <c r="D145" s="201" t="s">
        <v>145</v>
      </c>
      <c r="E145" s="202" t="s">
        <v>1</v>
      </c>
      <c r="F145" s="203" t="s">
        <v>174</v>
      </c>
      <c r="G145" s="200"/>
      <c r="H145" s="204">
        <v>98.36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145</v>
      </c>
      <c r="AU145" s="210" t="s">
        <v>143</v>
      </c>
      <c r="AV145" s="13" t="s">
        <v>83</v>
      </c>
      <c r="AW145" s="13" t="s">
        <v>31</v>
      </c>
      <c r="AX145" s="13" t="s">
        <v>74</v>
      </c>
      <c r="AY145" s="210" t="s">
        <v>134</v>
      </c>
    </row>
    <row r="146" spans="1:65" s="13" customFormat="1" ht="11.25">
      <c r="B146" s="199"/>
      <c r="C146" s="200"/>
      <c r="D146" s="201" t="s">
        <v>145</v>
      </c>
      <c r="E146" s="202" t="s">
        <v>1</v>
      </c>
      <c r="F146" s="203" t="s">
        <v>175</v>
      </c>
      <c r="G146" s="200"/>
      <c r="H146" s="204">
        <v>181.75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145</v>
      </c>
      <c r="AU146" s="210" t="s">
        <v>143</v>
      </c>
      <c r="AV146" s="13" t="s">
        <v>83</v>
      </c>
      <c r="AW146" s="13" t="s">
        <v>31</v>
      </c>
      <c r="AX146" s="13" t="s">
        <v>74</v>
      </c>
      <c r="AY146" s="210" t="s">
        <v>134</v>
      </c>
    </row>
    <row r="147" spans="1:65" s="13" customFormat="1" ht="11.25">
      <c r="B147" s="199"/>
      <c r="C147" s="200"/>
      <c r="D147" s="201" t="s">
        <v>145</v>
      </c>
      <c r="E147" s="202" t="s">
        <v>1</v>
      </c>
      <c r="F147" s="203" t="s">
        <v>176</v>
      </c>
      <c r="G147" s="200"/>
      <c r="H147" s="204">
        <v>169.16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145</v>
      </c>
      <c r="AU147" s="210" t="s">
        <v>143</v>
      </c>
      <c r="AV147" s="13" t="s">
        <v>83</v>
      </c>
      <c r="AW147" s="13" t="s">
        <v>31</v>
      </c>
      <c r="AX147" s="13" t="s">
        <v>74</v>
      </c>
      <c r="AY147" s="210" t="s">
        <v>134</v>
      </c>
    </row>
    <row r="148" spans="1:65" s="14" customFormat="1" ht="11.25">
      <c r="B148" s="211"/>
      <c r="C148" s="212"/>
      <c r="D148" s="201" t="s">
        <v>145</v>
      </c>
      <c r="E148" s="213" t="s">
        <v>1</v>
      </c>
      <c r="F148" s="214" t="s">
        <v>150</v>
      </c>
      <c r="G148" s="212"/>
      <c r="H148" s="215">
        <v>449.27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145</v>
      </c>
      <c r="AU148" s="221" t="s">
        <v>143</v>
      </c>
      <c r="AV148" s="14" t="s">
        <v>142</v>
      </c>
      <c r="AW148" s="14" t="s">
        <v>31</v>
      </c>
      <c r="AX148" s="14" t="s">
        <v>8</v>
      </c>
      <c r="AY148" s="221" t="s">
        <v>134</v>
      </c>
    </row>
    <row r="149" spans="1:65" s="2" customFormat="1" ht="16.5" customHeight="1">
      <c r="A149" s="33"/>
      <c r="B149" s="34"/>
      <c r="C149" s="186" t="s">
        <v>8</v>
      </c>
      <c r="D149" s="186" t="s">
        <v>138</v>
      </c>
      <c r="E149" s="187" t="s">
        <v>177</v>
      </c>
      <c r="F149" s="188" t="s">
        <v>178</v>
      </c>
      <c r="G149" s="189" t="s">
        <v>172</v>
      </c>
      <c r="H149" s="190">
        <v>800.17</v>
      </c>
      <c r="I149" s="191"/>
      <c r="J149" s="190">
        <f>ROUND(I149*H149,0)</f>
        <v>0</v>
      </c>
      <c r="K149" s="192"/>
      <c r="L149" s="38"/>
      <c r="M149" s="193" t="s">
        <v>1</v>
      </c>
      <c r="N149" s="194" t="s">
        <v>39</v>
      </c>
      <c r="O149" s="70"/>
      <c r="P149" s="195">
        <f>O149*H149</f>
        <v>0</v>
      </c>
      <c r="Q149" s="195">
        <v>0</v>
      </c>
      <c r="R149" s="195">
        <f>Q149*H149</f>
        <v>0</v>
      </c>
      <c r="S149" s="195">
        <v>0.28999999999999998</v>
      </c>
      <c r="T149" s="196">
        <f>S149*H149</f>
        <v>232.04929999999996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7" t="s">
        <v>142</v>
      </c>
      <c r="AT149" s="197" t="s">
        <v>138</v>
      </c>
      <c r="AU149" s="197" t="s">
        <v>143</v>
      </c>
      <c r="AY149" s="16" t="s">
        <v>134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6" t="s">
        <v>8</v>
      </c>
      <c r="BK149" s="198">
        <f>ROUND(I149*H149,0)</f>
        <v>0</v>
      </c>
      <c r="BL149" s="16" t="s">
        <v>142</v>
      </c>
      <c r="BM149" s="197" t="s">
        <v>179</v>
      </c>
    </row>
    <row r="150" spans="1:65" s="13" customFormat="1" ht="11.25">
      <c r="B150" s="199"/>
      <c r="C150" s="200"/>
      <c r="D150" s="201" t="s">
        <v>145</v>
      </c>
      <c r="E150" s="202" t="s">
        <v>1</v>
      </c>
      <c r="F150" s="203" t="s">
        <v>174</v>
      </c>
      <c r="G150" s="200"/>
      <c r="H150" s="204">
        <v>98.36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145</v>
      </c>
      <c r="AU150" s="210" t="s">
        <v>143</v>
      </c>
      <c r="AV150" s="13" t="s">
        <v>83</v>
      </c>
      <c r="AW150" s="13" t="s">
        <v>31</v>
      </c>
      <c r="AX150" s="13" t="s">
        <v>74</v>
      </c>
      <c r="AY150" s="210" t="s">
        <v>134</v>
      </c>
    </row>
    <row r="151" spans="1:65" s="13" customFormat="1" ht="11.25">
      <c r="B151" s="199"/>
      <c r="C151" s="200"/>
      <c r="D151" s="201" t="s">
        <v>145</v>
      </c>
      <c r="E151" s="202" t="s">
        <v>1</v>
      </c>
      <c r="F151" s="203" t="s">
        <v>180</v>
      </c>
      <c r="G151" s="200"/>
      <c r="H151" s="204">
        <v>363.5</v>
      </c>
      <c r="I151" s="205"/>
      <c r="J151" s="200"/>
      <c r="K151" s="200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145</v>
      </c>
      <c r="AU151" s="210" t="s">
        <v>143</v>
      </c>
      <c r="AV151" s="13" t="s">
        <v>83</v>
      </c>
      <c r="AW151" s="13" t="s">
        <v>31</v>
      </c>
      <c r="AX151" s="13" t="s">
        <v>74</v>
      </c>
      <c r="AY151" s="210" t="s">
        <v>134</v>
      </c>
    </row>
    <row r="152" spans="1:65" s="13" customFormat="1" ht="11.25">
      <c r="B152" s="199"/>
      <c r="C152" s="200"/>
      <c r="D152" s="201" t="s">
        <v>145</v>
      </c>
      <c r="E152" s="202" t="s">
        <v>1</v>
      </c>
      <c r="F152" s="203" t="s">
        <v>181</v>
      </c>
      <c r="G152" s="200"/>
      <c r="H152" s="204">
        <v>338.31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145</v>
      </c>
      <c r="AU152" s="210" t="s">
        <v>143</v>
      </c>
      <c r="AV152" s="13" t="s">
        <v>83</v>
      </c>
      <c r="AW152" s="13" t="s">
        <v>31</v>
      </c>
      <c r="AX152" s="13" t="s">
        <v>74</v>
      </c>
      <c r="AY152" s="210" t="s">
        <v>134</v>
      </c>
    </row>
    <row r="153" spans="1:65" s="14" customFormat="1" ht="11.25">
      <c r="B153" s="211"/>
      <c r="C153" s="212"/>
      <c r="D153" s="201" t="s">
        <v>145</v>
      </c>
      <c r="E153" s="213" t="s">
        <v>1</v>
      </c>
      <c r="F153" s="214" t="s">
        <v>150</v>
      </c>
      <c r="G153" s="212"/>
      <c r="H153" s="215">
        <v>800.17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145</v>
      </c>
      <c r="AU153" s="221" t="s">
        <v>143</v>
      </c>
      <c r="AV153" s="14" t="s">
        <v>142</v>
      </c>
      <c r="AW153" s="14" t="s">
        <v>31</v>
      </c>
      <c r="AX153" s="14" t="s">
        <v>8</v>
      </c>
      <c r="AY153" s="221" t="s">
        <v>134</v>
      </c>
    </row>
    <row r="154" spans="1:65" s="2" customFormat="1" ht="24.2" customHeight="1">
      <c r="A154" s="33"/>
      <c r="B154" s="34"/>
      <c r="C154" s="186" t="s">
        <v>182</v>
      </c>
      <c r="D154" s="186" t="s">
        <v>138</v>
      </c>
      <c r="E154" s="187" t="s">
        <v>183</v>
      </c>
      <c r="F154" s="188" t="s">
        <v>184</v>
      </c>
      <c r="G154" s="189" t="s">
        <v>141</v>
      </c>
      <c r="H154" s="190">
        <v>388.45</v>
      </c>
      <c r="I154" s="191"/>
      <c r="J154" s="190">
        <f>ROUND(I154*H154,0)</f>
        <v>0</v>
      </c>
      <c r="K154" s="192"/>
      <c r="L154" s="38"/>
      <c r="M154" s="193" t="s">
        <v>1</v>
      </c>
      <c r="N154" s="194" t="s">
        <v>39</v>
      </c>
      <c r="O154" s="70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7" t="s">
        <v>142</v>
      </c>
      <c r="AT154" s="197" t="s">
        <v>138</v>
      </c>
      <c r="AU154" s="197" t="s">
        <v>143</v>
      </c>
      <c r="AY154" s="16" t="s">
        <v>134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6" t="s">
        <v>8</v>
      </c>
      <c r="BK154" s="198">
        <f>ROUND(I154*H154,0)</f>
        <v>0</v>
      </c>
      <c r="BL154" s="16" t="s">
        <v>142</v>
      </c>
      <c r="BM154" s="197" t="s">
        <v>185</v>
      </c>
    </row>
    <row r="155" spans="1:65" s="13" customFormat="1" ht="11.25">
      <c r="B155" s="199"/>
      <c r="C155" s="200"/>
      <c r="D155" s="201" t="s">
        <v>145</v>
      </c>
      <c r="E155" s="202" t="s">
        <v>1</v>
      </c>
      <c r="F155" s="203" t="s">
        <v>186</v>
      </c>
      <c r="G155" s="200"/>
      <c r="H155" s="204">
        <v>116.24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145</v>
      </c>
      <c r="AU155" s="210" t="s">
        <v>143</v>
      </c>
      <c r="AV155" s="13" t="s">
        <v>83</v>
      </c>
      <c r="AW155" s="13" t="s">
        <v>31</v>
      </c>
      <c r="AX155" s="13" t="s">
        <v>74</v>
      </c>
      <c r="AY155" s="210" t="s">
        <v>134</v>
      </c>
    </row>
    <row r="156" spans="1:65" s="13" customFormat="1" ht="11.25">
      <c r="B156" s="199"/>
      <c r="C156" s="200"/>
      <c r="D156" s="201" t="s">
        <v>145</v>
      </c>
      <c r="E156" s="202" t="s">
        <v>1</v>
      </c>
      <c r="F156" s="203" t="s">
        <v>187</v>
      </c>
      <c r="G156" s="200"/>
      <c r="H156" s="204">
        <v>257.39999999999998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145</v>
      </c>
      <c r="AU156" s="210" t="s">
        <v>143</v>
      </c>
      <c r="AV156" s="13" t="s">
        <v>83</v>
      </c>
      <c r="AW156" s="13" t="s">
        <v>31</v>
      </c>
      <c r="AX156" s="13" t="s">
        <v>74</v>
      </c>
      <c r="AY156" s="210" t="s">
        <v>134</v>
      </c>
    </row>
    <row r="157" spans="1:65" s="13" customFormat="1" ht="11.25">
      <c r="B157" s="199"/>
      <c r="C157" s="200"/>
      <c r="D157" s="201" t="s">
        <v>145</v>
      </c>
      <c r="E157" s="202" t="s">
        <v>1</v>
      </c>
      <c r="F157" s="203" t="s">
        <v>188</v>
      </c>
      <c r="G157" s="200"/>
      <c r="H157" s="204">
        <v>14.81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145</v>
      </c>
      <c r="AU157" s="210" t="s">
        <v>143</v>
      </c>
      <c r="AV157" s="13" t="s">
        <v>83</v>
      </c>
      <c r="AW157" s="13" t="s">
        <v>31</v>
      </c>
      <c r="AX157" s="13" t="s">
        <v>74</v>
      </c>
      <c r="AY157" s="210" t="s">
        <v>134</v>
      </c>
    </row>
    <row r="158" spans="1:65" s="14" customFormat="1" ht="11.25">
      <c r="B158" s="211"/>
      <c r="C158" s="212"/>
      <c r="D158" s="201" t="s">
        <v>145</v>
      </c>
      <c r="E158" s="213" t="s">
        <v>1</v>
      </c>
      <c r="F158" s="214" t="s">
        <v>150</v>
      </c>
      <c r="G158" s="212"/>
      <c r="H158" s="215">
        <v>388.45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145</v>
      </c>
      <c r="AU158" s="221" t="s">
        <v>143</v>
      </c>
      <c r="AV158" s="14" t="s">
        <v>142</v>
      </c>
      <c r="AW158" s="14" t="s">
        <v>31</v>
      </c>
      <c r="AX158" s="14" t="s">
        <v>8</v>
      </c>
      <c r="AY158" s="221" t="s">
        <v>134</v>
      </c>
    </row>
    <row r="159" spans="1:65" s="2" customFormat="1" ht="24.2" customHeight="1">
      <c r="A159" s="33"/>
      <c r="B159" s="34"/>
      <c r="C159" s="186" t="s">
        <v>189</v>
      </c>
      <c r="D159" s="186" t="s">
        <v>138</v>
      </c>
      <c r="E159" s="187" t="s">
        <v>190</v>
      </c>
      <c r="F159" s="188" t="s">
        <v>191</v>
      </c>
      <c r="G159" s="189" t="s">
        <v>141</v>
      </c>
      <c r="H159" s="190">
        <v>388.45</v>
      </c>
      <c r="I159" s="191"/>
      <c r="J159" s="190">
        <f>ROUND(I159*H159,0)</f>
        <v>0</v>
      </c>
      <c r="K159" s="192"/>
      <c r="L159" s="38"/>
      <c r="M159" s="193" t="s">
        <v>1</v>
      </c>
      <c r="N159" s="194" t="s">
        <v>39</v>
      </c>
      <c r="O159" s="70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7" t="s">
        <v>142</v>
      </c>
      <c r="AT159" s="197" t="s">
        <v>138</v>
      </c>
      <c r="AU159" s="197" t="s">
        <v>143</v>
      </c>
      <c r="AY159" s="16" t="s">
        <v>134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6" t="s">
        <v>8</v>
      </c>
      <c r="BK159" s="198">
        <f>ROUND(I159*H159,0)</f>
        <v>0</v>
      </c>
      <c r="BL159" s="16" t="s">
        <v>142</v>
      </c>
      <c r="BM159" s="197" t="s">
        <v>192</v>
      </c>
    </row>
    <row r="160" spans="1:65" s="13" customFormat="1" ht="11.25">
      <c r="B160" s="199"/>
      <c r="C160" s="200"/>
      <c r="D160" s="201" t="s">
        <v>145</v>
      </c>
      <c r="E160" s="202" t="s">
        <v>1</v>
      </c>
      <c r="F160" s="203" t="s">
        <v>186</v>
      </c>
      <c r="G160" s="200"/>
      <c r="H160" s="204">
        <v>116.24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145</v>
      </c>
      <c r="AU160" s="210" t="s">
        <v>143</v>
      </c>
      <c r="AV160" s="13" t="s">
        <v>83</v>
      </c>
      <c r="AW160" s="13" t="s">
        <v>31</v>
      </c>
      <c r="AX160" s="13" t="s">
        <v>74</v>
      </c>
      <c r="AY160" s="210" t="s">
        <v>134</v>
      </c>
    </row>
    <row r="161" spans="1:65" s="13" customFormat="1" ht="11.25">
      <c r="B161" s="199"/>
      <c r="C161" s="200"/>
      <c r="D161" s="201" t="s">
        <v>145</v>
      </c>
      <c r="E161" s="202" t="s">
        <v>1</v>
      </c>
      <c r="F161" s="203" t="s">
        <v>187</v>
      </c>
      <c r="G161" s="200"/>
      <c r="H161" s="204">
        <v>257.39999999999998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145</v>
      </c>
      <c r="AU161" s="210" t="s">
        <v>143</v>
      </c>
      <c r="AV161" s="13" t="s">
        <v>83</v>
      </c>
      <c r="AW161" s="13" t="s">
        <v>31</v>
      </c>
      <c r="AX161" s="13" t="s">
        <v>74</v>
      </c>
      <c r="AY161" s="210" t="s">
        <v>134</v>
      </c>
    </row>
    <row r="162" spans="1:65" s="13" customFormat="1" ht="11.25">
      <c r="B162" s="199"/>
      <c r="C162" s="200"/>
      <c r="D162" s="201" t="s">
        <v>145</v>
      </c>
      <c r="E162" s="202" t="s">
        <v>1</v>
      </c>
      <c r="F162" s="203" t="s">
        <v>188</v>
      </c>
      <c r="G162" s="200"/>
      <c r="H162" s="204">
        <v>14.81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145</v>
      </c>
      <c r="AU162" s="210" t="s">
        <v>143</v>
      </c>
      <c r="AV162" s="13" t="s">
        <v>83</v>
      </c>
      <c r="AW162" s="13" t="s">
        <v>31</v>
      </c>
      <c r="AX162" s="13" t="s">
        <v>74</v>
      </c>
      <c r="AY162" s="210" t="s">
        <v>134</v>
      </c>
    </row>
    <row r="163" spans="1:65" s="14" customFormat="1" ht="11.25">
      <c r="B163" s="211"/>
      <c r="C163" s="212"/>
      <c r="D163" s="201" t="s">
        <v>145</v>
      </c>
      <c r="E163" s="213" t="s">
        <v>1</v>
      </c>
      <c r="F163" s="214" t="s">
        <v>150</v>
      </c>
      <c r="G163" s="212"/>
      <c r="H163" s="215">
        <v>388.45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145</v>
      </c>
      <c r="AU163" s="221" t="s">
        <v>143</v>
      </c>
      <c r="AV163" s="14" t="s">
        <v>142</v>
      </c>
      <c r="AW163" s="14" t="s">
        <v>31</v>
      </c>
      <c r="AX163" s="14" t="s">
        <v>8</v>
      </c>
      <c r="AY163" s="221" t="s">
        <v>134</v>
      </c>
    </row>
    <row r="164" spans="1:65" s="2" customFormat="1" ht="16.5" customHeight="1">
      <c r="A164" s="33"/>
      <c r="B164" s="34"/>
      <c r="C164" s="222" t="s">
        <v>193</v>
      </c>
      <c r="D164" s="222" t="s">
        <v>194</v>
      </c>
      <c r="E164" s="223" t="s">
        <v>195</v>
      </c>
      <c r="F164" s="224" t="s">
        <v>196</v>
      </c>
      <c r="G164" s="225" t="s">
        <v>197</v>
      </c>
      <c r="H164" s="226">
        <v>15.24</v>
      </c>
      <c r="I164" s="227"/>
      <c r="J164" s="226">
        <f>ROUND(I164*H164,0)</f>
        <v>0</v>
      </c>
      <c r="K164" s="228"/>
      <c r="L164" s="229"/>
      <c r="M164" s="230" t="s">
        <v>1</v>
      </c>
      <c r="N164" s="231" t="s">
        <v>39</v>
      </c>
      <c r="O164" s="70"/>
      <c r="P164" s="195">
        <f>O164*H164</f>
        <v>0</v>
      </c>
      <c r="Q164" s="195">
        <v>1E-3</v>
      </c>
      <c r="R164" s="195">
        <f>Q164*H164</f>
        <v>1.524E-2</v>
      </c>
      <c r="S164" s="195">
        <v>0</v>
      </c>
      <c r="T164" s="196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7" t="s">
        <v>198</v>
      </c>
      <c r="AT164" s="197" t="s">
        <v>194</v>
      </c>
      <c r="AU164" s="197" t="s">
        <v>143</v>
      </c>
      <c r="AY164" s="16" t="s">
        <v>134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16" t="s">
        <v>8</v>
      </c>
      <c r="BK164" s="198">
        <f>ROUND(I164*H164,0)</f>
        <v>0</v>
      </c>
      <c r="BL164" s="16" t="s">
        <v>142</v>
      </c>
      <c r="BM164" s="197" t="s">
        <v>199</v>
      </c>
    </row>
    <row r="165" spans="1:65" s="12" customFormat="1" ht="20.85" customHeight="1">
      <c r="B165" s="170"/>
      <c r="C165" s="171"/>
      <c r="D165" s="172" t="s">
        <v>73</v>
      </c>
      <c r="E165" s="184" t="s">
        <v>200</v>
      </c>
      <c r="F165" s="184" t="s">
        <v>201</v>
      </c>
      <c r="G165" s="171"/>
      <c r="H165" s="171"/>
      <c r="I165" s="174"/>
      <c r="J165" s="185">
        <f>BK165</f>
        <v>0</v>
      </c>
      <c r="K165" s="171"/>
      <c r="L165" s="176"/>
      <c r="M165" s="177"/>
      <c r="N165" s="178"/>
      <c r="O165" s="178"/>
      <c r="P165" s="179">
        <f>SUM(P166:P169)</f>
        <v>0</v>
      </c>
      <c r="Q165" s="178"/>
      <c r="R165" s="179">
        <f>SUM(R166:R169)</f>
        <v>0</v>
      </c>
      <c r="S165" s="178"/>
      <c r="T165" s="180">
        <f>SUM(T166:T169)</f>
        <v>0</v>
      </c>
      <c r="AR165" s="181" t="s">
        <v>8</v>
      </c>
      <c r="AT165" s="182" t="s">
        <v>73</v>
      </c>
      <c r="AU165" s="182" t="s">
        <v>83</v>
      </c>
      <c r="AY165" s="181" t="s">
        <v>134</v>
      </c>
      <c r="BK165" s="183">
        <f>SUM(BK166:BK169)</f>
        <v>0</v>
      </c>
    </row>
    <row r="166" spans="1:65" s="2" customFormat="1" ht="21.75" customHeight="1">
      <c r="A166" s="33"/>
      <c r="B166" s="34"/>
      <c r="C166" s="186" t="s">
        <v>142</v>
      </c>
      <c r="D166" s="186" t="s">
        <v>138</v>
      </c>
      <c r="E166" s="187" t="s">
        <v>202</v>
      </c>
      <c r="F166" s="188" t="s">
        <v>203</v>
      </c>
      <c r="G166" s="189" t="s">
        <v>141</v>
      </c>
      <c r="H166" s="190">
        <v>2038.95</v>
      </c>
      <c r="I166" s="191"/>
      <c r="J166" s="190">
        <f>ROUND(I166*H166,0)</f>
        <v>0</v>
      </c>
      <c r="K166" s="192"/>
      <c r="L166" s="38"/>
      <c r="M166" s="193" t="s">
        <v>1</v>
      </c>
      <c r="N166" s="194" t="s">
        <v>39</v>
      </c>
      <c r="O166" s="70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7" t="s">
        <v>142</v>
      </c>
      <c r="AT166" s="197" t="s">
        <v>138</v>
      </c>
      <c r="AU166" s="197" t="s">
        <v>143</v>
      </c>
      <c r="AY166" s="16" t="s">
        <v>134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6" t="s">
        <v>8</v>
      </c>
      <c r="BK166" s="198">
        <f>ROUND(I166*H166,0)</f>
        <v>0</v>
      </c>
      <c r="BL166" s="16" t="s">
        <v>142</v>
      </c>
      <c r="BM166" s="197" t="s">
        <v>204</v>
      </c>
    </row>
    <row r="167" spans="1:65" s="13" customFormat="1" ht="11.25">
      <c r="B167" s="199"/>
      <c r="C167" s="200"/>
      <c r="D167" s="201" t="s">
        <v>145</v>
      </c>
      <c r="E167" s="202" t="s">
        <v>1</v>
      </c>
      <c r="F167" s="203" t="s">
        <v>205</v>
      </c>
      <c r="G167" s="200"/>
      <c r="H167" s="204">
        <v>263.77999999999997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145</v>
      </c>
      <c r="AU167" s="210" t="s">
        <v>143</v>
      </c>
      <c r="AV167" s="13" t="s">
        <v>83</v>
      </c>
      <c r="AW167" s="13" t="s">
        <v>31</v>
      </c>
      <c r="AX167" s="13" t="s">
        <v>74</v>
      </c>
      <c r="AY167" s="210" t="s">
        <v>134</v>
      </c>
    </row>
    <row r="168" spans="1:65" s="13" customFormat="1" ht="11.25">
      <c r="B168" s="199"/>
      <c r="C168" s="200"/>
      <c r="D168" s="201" t="s">
        <v>145</v>
      </c>
      <c r="E168" s="202" t="s">
        <v>1</v>
      </c>
      <c r="F168" s="203" t="s">
        <v>206</v>
      </c>
      <c r="G168" s="200"/>
      <c r="H168" s="204">
        <v>1775.17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145</v>
      </c>
      <c r="AU168" s="210" t="s">
        <v>143</v>
      </c>
      <c r="AV168" s="13" t="s">
        <v>83</v>
      </c>
      <c r="AW168" s="13" t="s">
        <v>31</v>
      </c>
      <c r="AX168" s="13" t="s">
        <v>74</v>
      </c>
      <c r="AY168" s="210" t="s">
        <v>134</v>
      </c>
    </row>
    <row r="169" spans="1:65" s="14" customFormat="1" ht="11.25">
      <c r="B169" s="211"/>
      <c r="C169" s="212"/>
      <c r="D169" s="201" t="s">
        <v>145</v>
      </c>
      <c r="E169" s="213" t="s">
        <v>1</v>
      </c>
      <c r="F169" s="214" t="s">
        <v>150</v>
      </c>
      <c r="G169" s="212"/>
      <c r="H169" s="215">
        <v>2038.95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145</v>
      </c>
      <c r="AU169" s="221" t="s">
        <v>143</v>
      </c>
      <c r="AV169" s="14" t="s">
        <v>142</v>
      </c>
      <c r="AW169" s="14" t="s">
        <v>31</v>
      </c>
      <c r="AX169" s="14" t="s">
        <v>8</v>
      </c>
      <c r="AY169" s="221" t="s">
        <v>134</v>
      </c>
    </row>
    <row r="170" spans="1:65" s="12" customFormat="1" ht="22.9" customHeight="1">
      <c r="B170" s="170"/>
      <c r="C170" s="171"/>
      <c r="D170" s="172" t="s">
        <v>73</v>
      </c>
      <c r="E170" s="184" t="s">
        <v>207</v>
      </c>
      <c r="F170" s="184" t="s">
        <v>208</v>
      </c>
      <c r="G170" s="171"/>
      <c r="H170" s="171"/>
      <c r="I170" s="174"/>
      <c r="J170" s="185">
        <f>BK170</f>
        <v>0</v>
      </c>
      <c r="K170" s="171"/>
      <c r="L170" s="176"/>
      <c r="M170" s="177"/>
      <c r="N170" s="178"/>
      <c r="O170" s="178"/>
      <c r="P170" s="179">
        <f>SUM(P171:P218)</f>
        <v>0</v>
      </c>
      <c r="Q170" s="178"/>
      <c r="R170" s="179">
        <f>SUM(R171:R218)</f>
        <v>269.24736889999997</v>
      </c>
      <c r="S170" s="178"/>
      <c r="T170" s="180">
        <f>SUM(T171:T218)</f>
        <v>0</v>
      </c>
      <c r="AR170" s="181" t="s">
        <v>8</v>
      </c>
      <c r="AT170" s="182" t="s">
        <v>73</v>
      </c>
      <c r="AU170" s="182" t="s">
        <v>8</v>
      </c>
      <c r="AY170" s="181" t="s">
        <v>134</v>
      </c>
      <c r="BK170" s="183">
        <f>SUM(BK171:BK218)</f>
        <v>0</v>
      </c>
    </row>
    <row r="171" spans="1:65" s="2" customFormat="1" ht="21.75" customHeight="1">
      <c r="A171" s="33"/>
      <c r="B171" s="34"/>
      <c r="C171" s="186" t="s">
        <v>207</v>
      </c>
      <c r="D171" s="186" t="s">
        <v>138</v>
      </c>
      <c r="E171" s="187" t="s">
        <v>209</v>
      </c>
      <c r="F171" s="188" t="s">
        <v>210</v>
      </c>
      <c r="G171" s="189" t="s">
        <v>141</v>
      </c>
      <c r="H171" s="190">
        <v>981.32</v>
      </c>
      <c r="I171" s="191"/>
      <c r="J171" s="190">
        <f>ROUND(I171*H171,0)</f>
        <v>0</v>
      </c>
      <c r="K171" s="192"/>
      <c r="L171" s="38"/>
      <c r="M171" s="193" t="s">
        <v>1</v>
      </c>
      <c r="N171" s="194" t="s">
        <v>39</v>
      </c>
      <c r="O171" s="70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7" t="s">
        <v>142</v>
      </c>
      <c r="AT171" s="197" t="s">
        <v>138</v>
      </c>
      <c r="AU171" s="197" t="s">
        <v>83</v>
      </c>
      <c r="AY171" s="16" t="s">
        <v>134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6" t="s">
        <v>8</v>
      </c>
      <c r="BK171" s="198">
        <f>ROUND(I171*H171,0)</f>
        <v>0</v>
      </c>
      <c r="BL171" s="16" t="s">
        <v>142</v>
      </c>
      <c r="BM171" s="197" t="s">
        <v>211</v>
      </c>
    </row>
    <row r="172" spans="1:65" s="13" customFormat="1" ht="11.25">
      <c r="B172" s="199"/>
      <c r="C172" s="200"/>
      <c r="D172" s="201" t="s">
        <v>145</v>
      </c>
      <c r="E172" s="202" t="s">
        <v>1</v>
      </c>
      <c r="F172" s="203" t="s">
        <v>212</v>
      </c>
      <c r="G172" s="200"/>
      <c r="H172" s="204">
        <v>147.54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145</v>
      </c>
      <c r="AU172" s="210" t="s">
        <v>83</v>
      </c>
      <c r="AV172" s="13" t="s">
        <v>83</v>
      </c>
      <c r="AW172" s="13" t="s">
        <v>31</v>
      </c>
      <c r="AX172" s="13" t="s">
        <v>74</v>
      </c>
      <c r="AY172" s="210" t="s">
        <v>134</v>
      </c>
    </row>
    <row r="173" spans="1:65" s="13" customFormat="1" ht="22.5">
      <c r="B173" s="199"/>
      <c r="C173" s="200"/>
      <c r="D173" s="201" t="s">
        <v>145</v>
      </c>
      <c r="E173" s="202" t="s">
        <v>1</v>
      </c>
      <c r="F173" s="203" t="s">
        <v>213</v>
      </c>
      <c r="G173" s="200"/>
      <c r="H173" s="204">
        <v>576.79999999999995</v>
      </c>
      <c r="I173" s="205"/>
      <c r="J173" s="200"/>
      <c r="K173" s="200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145</v>
      </c>
      <c r="AU173" s="210" t="s">
        <v>83</v>
      </c>
      <c r="AV173" s="13" t="s">
        <v>83</v>
      </c>
      <c r="AW173" s="13" t="s">
        <v>31</v>
      </c>
      <c r="AX173" s="13" t="s">
        <v>74</v>
      </c>
      <c r="AY173" s="210" t="s">
        <v>134</v>
      </c>
    </row>
    <row r="174" spans="1:65" s="13" customFormat="1" ht="11.25">
      <c r="B174" s="199"/>
      <c r="C174" s="200"/>
      <c r="D174" s="201" t="s">
        <v>145</v>
      </c>
      <c r="E174" s="202" t="s">
        <v>1</v>
      </c>
      <c r="F174" s="203" t="s">
        <v>214</v>
      </c>
      <c r="G174" s="200"/>
      <c r="H174" s="204">
        <v>256.98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145</v>
      </c>
      <c r="AU174" s="210" t="s">
        <v>83</v>
      </c>
      <c r="AV174" s="13" t="s">
        <v>83</v>
      </c>
      <c r="AW174" s="13" t="s">
        <v>31</v>
      </c>
      <c r="AX174" s="13" t="s">
        <v>74</v>
      </c>
      <c r="AY174" s="210" t="s">
        <v>134</v>
      </c>
    </row>
    <row r="175" spans="1:65" s="14" customFormat="1" ht="11.25">
      <c r="B175" s="211"/>
      <c r="C175" s="212"/>
      <c r="D175" s="201" t="s">
        <v>145</v>
      </c>
      <c r="E175" s="213" t="s">
        <v>1</v>
      </c>
      <c r="F175" s="214" t="s">
        <v>150</v>
      </c>
      <c r="G175" s="212"/>
      <c r="H175" s="215">
        <v>981.32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145</v>
      </c>
      <c r="AU175" s="221" t="s">
        <v>83</v>
      </c>
      <c r="AV175" s="14" t="s">
        <v>142</v>
      </c>
      <c r="AW175" s="14" t="s">
        <v>31</v>
      </c>
      <c r="AX175" s="14" t="s">
        <v>8</v>
      </c>
      <c r="AY175" s="221" t="s">
        <v>134</v>
      </c>
    </row>
    <row r="176" spans="1:65" s="2" customFormat="1" ht="21.75" customHeight="1">
      <c r="A176" s="33"/>
      <c r="B176" s="34"/>
      <c r="C176" s="186" t="s">
        <v>215</v>
      </c>
      <c r="D176" s="186" t="s">
        <v>138</v>
      </c>
      <c r="E176" s="187" t="s">
        <v>216</v>
      </c>
      <c r="F176" s="188" t="s">
        <v>217</v>
      </c>
      <c r="G176" s="189" t="s">
        <v>141</v>
      </c>
      <c r="H176" s="190">
        <v>175.52</v>
      </c>
      <c r="I176" s="191"/>
      <c r="J176" s="190">
        <f>ROUND(I176*H176,0)</f>
        <v>0</v>
      </c>
      <c r="K176" s="192"/>
      <c r="L176" s="38"/>
      <c r="M176" s="193" t="s">
        <v>1</v>
      </c>
      <c r="N176" s="194" t="s">
        <v>39</v>
      </c>
      <c r="O176" s="70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7" t="s">
        <v>142</v>
      </c>
      <c r="AT176" s="197" t="s">
        <v>138</v>
      </c>
      <c r="AU176" s="197" t="s">
        <v>83</v>
      </c>
      <c r="AY176" s="16" t="s">
        <v>134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16" t="s">
        <v>8</v>
      </c>
      <c r="BK176" s="198">
        <f>ROUND(I176*H176,0)</f>
        <v>0</v>
      </c>
      <c r="BL176" s="16" t="s">
        <v>142</v>
      </c>
      <c r="BM176" s="197" t="s">
        <v>218</v>
      </c>
    </row>
    <row r="177" spans="1:65" s="13" customFormat="1" ht="22.5">
      <c r="B177" s="199"/>
      <c r="C177" s="200"/>
      <c r="D177" s="201" t="s">
        <v>145</v>
      </c>
      <c r="E177" s="202" t="s">
        <v>1</v>
      </c>
      <c r="F177" s="203" t="s">
        <v>219</v>
      </c>
      <c r="G177" s="200"/>
      <c r="H177" s="204">
        <v>80.36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145</v>
      </c>
      <c r="AU177" s="210" t="s">
        <v>83</v>
      </c>
      <c r="AV177" s="13" t="s">
        <v>83</v>
      </c>
      <c r="AW177" s="13" t="s">
        <v>31</v>
      </c>
      <c r="AX177" s="13" t="s">
        <v>74</v>
      </c>
      <c r="AY177" s="210" t="s">
        <v>134</v>
      </c>
    </row>
    <row r="178" spans="1:65" s="13" customFormat="1" ht="11.25">
      <c r="B178" s="199"/>
      <c r="C178" s="200"/>
      <c r="D178" s="201" t="s">
        <v>145</v>
      </c>
      <c r="E178" s="202" t="s">
        <v>1</v>
      </c>
      <c r="F178" s="203" t="s">
        <v>220</v>
      </c>
      <c r="G178" s="200"/>
      <c r="H178" s="204">
        <v>95.16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145</v>
      </c>
      <c r="AU178" s="210" t="s">
        <v>83</v>
      </c>
      <c r="AV178" s="13" t="s">
        <v>83</v>
      </c>
      <c r="AW178" s="13" t="s">
        <v>31</v>
      </c>
      <c r="AX178" s="13" t="s">
        <v>74</v>
      </c>
      <c r="AY178" s="210" t="s">
        <v>134</v>
      </c>
    </row>
    <row r="179" spans="1:65" s="14" customFormat="1" ht="11.25">
      <c r="B179" s="211"/>
      <c r="C179" s="212"/>
      <c r="D179" s="201" t="s">
        <v>145</v>
      </c>
      <c r="E179" s="213" t="s">
        <v>1</v>
      </c>
      <c r="F179" s="214" t="s">
        <v>150</v>
      </c>
      <c r="G179" s="212"/>
      <c r="H179" s="215">
        <v>175.52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145</v>
      </c>
      <c r="AU179" s="221" t="s">
        <v>83</v>
      </c>
      <c r="AV179" s="14" t="s">
        <v>142</v>
      </c>
      <c r="AW179" s="14" t="s">
        <v>31</v>
      </c>
      <c r="AX179" s="14" t="s">
        <v>8</v>
      </c>
      <c r="AY179" s="221" t="s">
        <v>134</v>
      </c>
    </row>
    <row r="180" spans="1:65" s="2" customFormat="1" ht="21.75" customHeight="1">
      <c r="A180" s="33"/>
      <c r="B180" s="34"/>
      <c r="C180" s="186" t="s">
        <v>221</v>
      </c>
      <c r="D180" s="186" t="s">
        <v>138</v>
      </c>
      <c r="E180" s="187" t="s">
        <v>222</v>
      </c>
      <c r="F180" s="188" t="s">
        <v>223</v>
      </c>
      <c r="G180" s="189" t="s">
        <v>141</v>
      </c>
      <c r="H180" s="190">
        <v>124</v>
      </c>
      <c r="I180" s="191"/>
      <c r="J180" s="190">
        <f>ROUND(I180*H180,0)</f>
        <v>0</v>
      </c>
      <c r="K180" s="192"/>
      <c r="L180" s="38"/>
      <c r="M180" s="193" t="s">
        <v>1</v>
      </c>
      <c r="N180" s="194" t="s">
        <v>39</v>
      </c>
      <c r="O180" s="70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7" t="s">
        <v>142</v>
      </c>
      <c r="AT180" s="197" t="s">
        <v>138</v>
      </c>
      <c r="AU180" s="197" t="s">
        <v>83</v>
      </c>
      <c r="AY180" s="16" t="s">
        <v>134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16" t="s">
        <v>8</v>
      </c>
      <c r="BK180" s="198">
        <f>ROUND(I180*H180,0)</f>
        <v>0</v>
      </c>
      <c r="BL180" s="16" t="s">
        <v>142</v>
      </c>
      <c r="BM180" s="197" t="s">
        <v>224</v>
      </c>
    </row>
    <row r="181" spans="1:65" s="13" customFormat="1" ht="11.25">
      <c r="B181" s="199"/>
      <c r="C181" s="200"/>
      <c r="D181" s="201" t="s">
        <v>145</v>
      </c>
      <c r="E181" s="202" t="s">
        <v>1</v>
      </c>
      <c r="F181" s="203" t="s">
        <v>225</v>
      </c>
      <c r="G181" s="200"/>
      <c r="H181" s="204">
        <v>124</v>
      </c>
      <c r="I181" s="205"/>
      <c r="J181" s="200"/>
      <c r="K181" s="200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145</v>
      </c>
      <c r="AU181" s="210" t="s">
        <v>83</v>
      </c>
      <c r="AV181" s="13" t="s">
        <v>83</v>
      </c>
      <c r="AW181" s="13" t="s">
        <v>31</v>
      </c>
      <c r="AX181" s="13" t="s">
        <v>8</v>
      </c>
      <c r="AY181" s="210" t="s">
        <v>134</v>
      </c>
    </row>
    <row r="182" spans="1:65" s="2" customFormat="1" ht="33" customHeight="1">
      <c r="A182" s="33"/>
      <c r="B182" s="34"/>
      <c r="C182" s="186" t="s">
        <v>226</v>
      </c>
      <c r="D182" s="186" t="s">
        <v>138</v>
      </c>
      <c r="E182" s="187" t="s">
        <v>227</v>
      </c>
      <c r="F182" s="188" t="s">
        <v>228</v>
      </c>
      <c r="G182" s="189" t="s">
        <v>141</v>
      </c>
      <c r="H182" s="190">
        <v>124</v>
      </c>
      <c r="I182" s="191"/>
      <c r="J182" s="190">
        <f>ROUND(I182*H182,0)</f>
        <v>0</v>
      </c>
      <c r="K182" s="192"/>
      <c r="L182" s="38"/>
      <c r="M182" s="193" t="s">
        <v>1</v>
      </c>
      <c r="N182" s="194" t="s">
        <v>39</v>
      </c>
      <c r="O182" s="70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7" t="s">
        <v>142</v>
      </c>
      <c r="AT182" s="197" t="s">
        <v>138</v>
      </c>
      <c r="AU182" s="197" t="s">
        <v>83</v>
      </c>
      <c r="AY182" s="16" t="s">
        <v>134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6" t="s">
        <v>8</v>
      </c>
      <c r="BK182" s="198">
        <f>ROUND(I182*H182,0)</f>
        <v>0</v>
      </c>
      <c r="BL182" s="16" t="s">
        <v>142</v>
      </c>
      <c r="BM182" s="197" t="s">
        <v>229</v>
      </c>
    </row>
    <row r="183" spans="1:65" s="13" customFormat="1" ht="11.25">
      <c r="B183" s="199"/>
      <c r="C183" s="200"/>
      <c r="D183" s="201" t="s">
        <v>145</v>
      </c>
      <c r="E183" s="202" t="s">
        <v>1</v>
      </c>
      <c r="F183" s="203" t="s">
        <v>230</v>
      </c>
      <c r="G183" s="200"/>
      <c r="H183" s="204">
        <v>124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145</v>
      </c>
      <c r="AU183" s="210" t="s">
        <v>83</v>
      </c>
      <c r="AV183" s="13" t="s">
        <v>83</v>
      </c>
      <c r="AW183" s="13" t="s">
        <v>31</v>
      </c>
      <c r="AX183" s="13" t="s">
        <v>8</v>
      </c>
      <c r="AY183" s="210" t="s">
        <v>134</v>
      </c>
    </row>
    <row r="184" spans="1:65" s="2" customFormat="1" ht="33" customHeight="1">
      <c r="A184" s="33"/>
      <c r="B184" s="34"/>
      <c r="C184" s="186" t="s">
        <v>231</v>
      </c>
      <c r="D184" s="186" t="s">
        <v>138</v>
      </c>
      <c r="E184" s="187" t="s">
        <v>232</v>
      </c>
      <c r="F184" s="188" t="s">
        <v>233</v>
      </c>
      <c r="G184" s="189" t="s">
        <v>141</v>
      </c>
      <c r="H184" s="190">
        <v>93.99</v>
      </c>
      <c r="I184" s="191"/>
      <c r="J184" s="190">
        <f>ROUND(I184*H184,0)</f>
        <v>0</v>
      </c>
      <c r="K184" s="192"/>
      <c r="L184" s="38"/>
      <c r="M184" s="193" t="s">
        <v>1</v>
      </c>
      <c r="N184" s="194" t="s">
        <v>39</v>
      </c>
      <c r="O184" s="70"/>
      <c r="P184" s="195">
        <f>O184*H184</f>
        <v>0</v>
      </c>
      <c r="Q184" s="195">
        <v>0.12966</v>
      </c>
      <c r="R184" s="195">
        <f>Q184*H184</f>
        <v>12.186743399999999</v>
      </c>
      <c r="S184" s="195">
        <v>0</v>
      </c>
      <c r="T184" s="196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7" t="s">
        <v>142</v>
      </c>
      <c r="AT184" s="197" t="s">
        <v>138</v>
      </c>
      <c r="AU184" s="197" t="s">
        <v>83</v>
      </c>
      <c r="AY184" s="16" t="s">
        <v>134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16" t="s">
        <v>8</v>
      </c>
      <c r="BK184" s="198">
        <f>ROUND(I184*H184,0)</f>
        <v>0</v>
      </c>
      <c r="BL184" s="16" t="s">
        <v>142</v>
      </c>
      <c r="BM184" s="197" t="s">
        <v>234</v>
      </c>
    </row>
    <row r="185" spans="1:65" s="13" customFormat="1" ht="11.25">
      <c r="B185" s="199"/>
      <c r="C185" s="200"/>
      <c r="D185" s="201" t="s">
        <v>145</v>
      </c>
      <c r="E185" s="202" t="s">
        <v>1</v>
      </c>
      <c r="F185" s="203" t="s">
        <v>235</v>
      </c>
      <c r="G185" s="200"/>
      <c r="H185" s="204">
        <v>93.99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145</v>
      </c>
      <c r="AU185" s="210" t="s">
        <v>83</v>
      </c>
      <c r="AV185" s="13" t="s">
        <v>83</v>
      </c>
      <c r="AW185" s="13" t="s">
        <v>31</v>
      </c>
      <c r="AX185" s="13" t="s">
        <v>8</v>
      </c>
      <c r="AY185" s="210" t="s">
        <v>134</v>
      </c>
    </row>
    <row r="186" spans="1:65" s="2" customFormat="1" ht="24.2" customHeight="1">
      <c r="A186" s="33"/>
      <c r="B186" s="34"/>
      <c r="C186" s="186" t="s">
        <v>236</v>
      </c>
      <c r="D186" s="186" t="s">
        <v>138</v>
      </c>
      <c r="E186" s="187" t="s">
        <v>237</v>
      </c>
      <c r="F186" s="188" t="s">
        <v>238</v>
      </c>
      <c r="G186" s="189" t="s">
        <v>141</v>
      </c>
      <c r="H186" s="190">
        <v>124</v>
      </c>
      <c r="I186" s="191"/>
      <c r="J186" s="190">
        <f>ROUND(I186*H186,0)</f>
        <v>0</v>
      </c>
      <c r="K186" s="192"/>
      <c r="L186" s="38"/>
      <c r="M186" s="193" t="s">
        <v>1</v>
      </c>
      <c r="N186" s="194" t="s">
        <v>39</v>
      </c>
      <c r="O186" s="70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7" t="s">
        <v>142</v>
      </c>
      <c r="AT186" s="197" t="s">
        <v>138</v>
      </c>
      <c r="AU186" s="197" t="s">
        <v>83</v>
      </c>
      <c r="AY186" s="16" t="s">
        <v>134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6" t="s">
        <v>8</v>
      </c>
      <c r="BK186" s="198">
        <f>ROUND(I186*H186,0)</f>
        <v>0</v>
      </c>
      <c r="BL186" s="16" t="s">
        <v>142</v>
      </c>
      <c r="BM186" s="197" t="s">
        <v>239</v>
      </c>
    </row>
    <row r="187" spans="1:65" s="13" customFormat="1" ht="11.25">
      <c r="B187" s="199"/>
      <c r="C187" s="200"/>
      <c r="D187" s="201" t="s">
        <v>145</v>
      </c>
      <c r="E187" s="202" t="s">
        <v>1</v>
      </c>
      <c r="F187" s="203" t="s">
        <v>230</v>
      </c>
      <c r="G187" s="200"/>
      <c r="H187" s="204">
        <v>124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145</v>
      </c>
      <c r="AU187" s="210" t="s">
        <v>83</v>
      </c>
      <c r="AV187" s="13" t="s">
        <v>83</v>
      </c>
      <c r="AW187" s="13" t="s">
        <v>31</v>
      </c>
      <c r="AX187" s="13" t="s">
        <v>8</v>
      </c>
      <c r="AY187" s="210" t="s">
        <v>134</v>
      </c>
    </row>
    <row r="188" spans="1:65" s="2" customFormat="1" ht="24.2" customHeight="1">
      <c r="A188" s="33"/>
      <c r="B188" s="34"/>
      <c r="C188" s="186" t="s">
        <v>240</v>
      </c>
      <c r="D188" s="186" t="s">
        <v>138</v>
      </c>
      <c r="E188" s="187" t="s">
        <v>241</v>
      </c>
      <c r="F188" s="188" t="s">
        <v>242</v>
      </c>
      <c r="G188" s="189" t="s">
        <v>141</v>
      </c>
      <c r="H188" s="190">
        <v>124</v>
      </c>
      <c r="I188" s="191"/>
      <c r="J188" s="190">
        <f>ROUND(I188*H188,0)</f>
        <v>0</v>
      </c>
      <c r="K188" s="192"/>
      <c r="L188" s="38"/>
      <c r="M188" s="193" t="s">
        <v>1</v>
      </c>
      <c r="N188" s="194" t="s">
        <v>39</v>
      </c>
      <c r="O188" s="70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7" t="s">
        <v>142</v>
      </c>
      <c r="AT188" s="197" t="s">
        <v>138</v>
      </c>
      <c r="AU188" s="197" t="s">
        <v>83</v>
      </c>
      <c r="AY188" s="16" t="s">
        <v>134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16" t="s">
        <v>8</v>
      </c>
      <c r="BK188" s="198">
        <f>ROUND(I188*H188,0)</f>
        <v>0</v>
      </c>
      <c r="BL188" s="16" t="s">
        <v>142</v>
      </c>
      <c r="BM188" s="197" t="s">
        <v>243</v>
      </c>
    </row>
    <row r="189" spans="1:65" s="13" customFormat="1" ht="11.25">
      <c r="B189" s="199"/>
      <c r="C189" s="200"/>
      <c r="D189" s="201" t="s">
        <v>145</v>
      </c>
      <c r="E189" s="202" t="s">
        <v>1</v>
      </c>
      <c r="F189" s="203" t="s">
        <v>230</v>
      </c>
      <c r="G189" s="200"/>
      <c r="H189" s="204">
        <v>124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145</v>
      </c>
      <c r="AU189" s="210" t="s">
        <v>83</v>
      </c>
      <c r="AV189" s="13" t="s">
        <v>83</v>
      </c>
      <c r="AW189" s="13" t="s">
        <v>31</v>
      </c>
      <c r="AX189" s="13" t="s">
        <v>8</v>
      </c>
      <c r="AY189" s="210" t="s">
        <v>134</v>
      </c>
    </row>
    <row r="190" spans="1:65" s="2" customFormat="1" ht="33" customHeight="1">
      <c r="A190" s="33"/>
      <c r="B190" s="34"/>
      <c r="C190" s="186" t="s">
        <v>244</v>
      </c>
      <c r="D190" s="186" t="s">
        <v>138</v>
      </c>
      <c r="E190" s="187" t="s">
        <v>245</v>
      </c>
      <c r="F190" s="188" t="s">
        <v>246</v>
      </c>
      <c r="G190" s="189" t="s">
        <v>141</v>
      </c>
      <c r="H190" s="190">
        <v>124</v>
      </c>
      <c r="I190" s="191"/>
      <c r="J190" s="190">
        <f>ROUND(I190*H190,0)</f>
        <v>0</v>
      </c>
      <c r="K190" s="192"/>
      <c r="L190" s="38"/>
      <c r="M190" s="193" t="s">
        <v>1</v>
      </c>
      <c r="N190" s="194" t="s">
        <v>39</v>
      </c>
      <c r="O190" s="70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7" t="s">
        <v>142</v>
      </c>
      <c r="AT190" s="197" t="s">
        <v>138</v>
      </c>
      <c r="AU190" s="197" t="s">
        <v>83</v>
      </c>
      <c r="AY190" s="16" t="s">
        <v>134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16" t="s">
        <v>8</v>
      </c>
      <c r="BK190" s="198">
        <f>ROUND(I190*H190,0)</f>
        <v>0</v>
      </c>
      <c r="BL190" s="16" t="s">
        <v>142</v>
      </c>
      <c r="BM190" s="197" t="s">
        <v>247</v>
      </c>
    </row>
    <row r="191" spans="1:65" s="13" customFormat="1" ht="11.25">
      <c r="B191" s="199"/>
      <c r="C191" s="200"/>
      <c r="D191" s="201" t="s">
        <v>145</v>
      </c>
      <c r="E191" s="202" t="s">
        <v>1</v>
      </c>
      <c r="F191" s="203" t="s">
        <v>230</v>
      </c>
      <c r="G191" s="200"/>
      <c r="H191" s="204">
        <v>124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145</v>
      </c>
      <c r="AU191" s="210" t="s">
        <v>83</v>
      </c>
      <c r="AV191" s="13" t="s">
        <v>83</v>
      </c>
      <c r="AW191" s="13" t="s">
        <v>31</v>
      </c>
      <c r="AX191" s="13" t="s">
        <v>8</v>
      </c>
      <c r="AY191" s="210" t="s">
        <v>134</v>
      </c>
    </row>
    <row r="192" spans="1:65" s="2" customFormat="1" ht="24.2" customHeight="1">
      <c r="A192" s="33"/>
      <c r="B192" s="34"/>
      <c r="C192" s="186" t="s">
        <v>248</v>
      </c>
      <c r="D192" s="186" t="s">
        <v>138</v>
      </c>
      <c r="E192" s="187" t="s">
        <v>249</v>
      </c>
      <c r="F192" s="188" t="s">
        <v>250</v>
      </c>
      <c r="G192" s="189" t="s">
        <v>141</v>
      </c>
      <c r="H192" s="190">
        <v>997.07</v>
      </c>
      <c r="I192" s="191"/>
      <c r="J192" s="190">
        <f>ROUND(I192*H192,0)</f>
        <v>0</v>
      </c>
      <c r="K192" s="192"/>
      <c r="L192" s="38"/>
      <c r="M192" s="193" t="s">
        <v>1</v>
      </c>
      <c r="N192" s="194" t="s">
        <v>39</v>
      </c>
      <c r="O192" s="70"/>
      <c r="P192" s="195">
        <f>O192*H192</f>
        <v>0</v>
      </c>
      <c r="Q192" s="195">
        <v>8.4250000000000005E-2</v>
      </c>
      <c r="R192" s="195">
        <f>Q192*H192</f>
        <v>84.003147500000011</v>
      </c>
      <c r="S192" s="195">
        <v>0</v>
      </c>
      <c r="T192" s="196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7" t="s">
        <v>142</v>
      </c>
      <c r="AT192" s="197" t="s">
        <v>138</v>
      </c>
      <c r="AU192" s="197" t="s">
        <v>83</v>
      </c>
      <c r="AY192" s="16" t="s">
        <v>134</v>
      </c>
      <c r="BE192" s="198">
        <f>IF(N192="základní",J192,0)</f>
        <v>0</v>
      </c>
      <c r="BF192" s="198">
        <f>IF(N192="snížená",J192,0)</f>
        <v>0</v>
      </c>
      <c r="BG192" s="198">
        <f>IF(N192="zákl. přenesená",J192,0)</f>
        <v>0</v>
      </c>
      <c r="BH192" s="198">
        <f>IF(N192="sníž. přenesená",J192,0)</f>
        <v>0</v>
      </c>
      <c r="BI192" s="198">
        <f>IF(N192="nulová",J192,0)</f>
        <v>0</v>
      </c>
      <c r="BJ192" s="16" t="s">
        <v>8</v>
      </c>
      <c r="BK192" s="198">
        <f>ROUND(I192*H192,0)</f>
        <v>0</v>
      </c>
      <c r="BL192" s="16" t="s">
        <v>142</v>
      </c>
      <c r="BM192" s="197" t="s">
        <v>251</v>
      </c>
    </row>
    <row r="193" spans="1:65" s="13" customFormat="1" ht="11.25">
      <c r="B193" s="199"/>
      <c r="C193" s="200"/>
      <c r="D193" s="201" t="s">
        <v>145</v>
      </c>
      <c r="E193" s="202" t="s">
        <v>1</v>
      </c>
      <c r="F193" s="203" t="s">
        <v>212</v>
      </c>
      <c r="G193" s="200"/>
      <c r="H193" s="204">
        <v>147.54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145</v>
      </c>
      <c r="AU193" s="210" t="s">
        <v>83</v>
      </c>
      <c r="AV193" s="13" t="s">
        <v>83</v>
      </c>
      <c r="AW193" s="13" t="s">
        <v>31</v>
      </c>
      <c r="AX193" s="13" t="s">
        <v>74</v>
      </c>
      <c r="AY193" s="210" t="s">
        <v>134</v>
      </c>
    </row>
    <row r="194" spans="1:65" s="13" customFormat="1" ht="45">
      <c r="B194" s="199"/>
      <c r="C194" s="200"/>
      <c r="D194" s="201" t="s">
        <v>145</v>
      </c>
      <c r="E194" s="202" t="s">
        <v>1</v>
      </c>
      <c r="F194" s="203" t="s">
        <v>252</v>
      </c>
      <c r="G194" s="200"/>
      <c r="H194" s="204">
        <v>592.54999999999995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145</v>
      </c>
      <c r="AU194" s="210" t="s">
        <v>83</v>
      </c>
      <c r="AV194" s="13" t="s">
        <v>83</v>
      </c>
      <c r="AW194" s="13" t="s">
        <v>31</v>
      </c>
      <c r="AX194" s="13" t="s">
        <v>74</v>
      </c>
      <c r="AY194" s="210" t="s">
        <v>134</v>
      </c>
    </row>
    <row r="195" spans="1:65" s="13" customFormat="1" ht="11.25">
      <c r="B195" s="199"/>
      <c r="C195" s="200"/>
      <c r="D195" s="201" t="s">
        <v>145</v>
      </c>
      <c r="E195" s="202" t="s">
        <v>1</v>
      </c>
      <c r="F195" s="203" t="s">
        <v>214</v>
      </c>
      <c r="G195" s="200"/>
      <c r="H195" s="204">
        <v>256.98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145</v>
      </c>
      <c r="AU195" s="210" t="s">
        <v>83</v>
      </c>
      <c r="AV195" s="13" t="s">
        <v>83</v>
      </c>
      <c r="AW195" s="13" t="s">
        <v>31</v>
      </c>
      <c r="AX195" s="13" t="s">
        <v>74</v>
      </c>
      <c r="AY195" s="210" t="s">
        <v>134</v>
      </c>
    </row>
    <row r="196" spans="1:65" s="14" customFormat="1" ht="11.25">
      <c r="B196" s="211"/>
      <c r="C196" s="212"/>
      <c r="D196" s="201" t="s">
        <v>145</v>
      </c>
      <c r="E196" s="213" t="s">
        <v>1</v>
      </c>
      <c r="F196" s="214" t="s">
        <v>150</v>
      </c>
      <c r="G196" s="212"/>
      <c r="H196" s="215">
        <v>997.07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145</v>
      </c>
      <c r="AU196" s="221" t="s">
        <v>83</v>
      </c>
      <c r="AV196" s="14" t="s">
        <v>142</v>
      </c>
      <c r="AW196" s="14" t="s">
        <v>31</v>
      </c>
      <c r="AX196" s="14" t="s">
        <v>8</v>
      </c>
      <c r="AY196" s="221" t="s">
        <v>134</v>
      </c>
    </row>
    <row r="197" spans="1:65" s="2" customFormat="1" ht="21.75" customHeight="1">
      <c r="A197" s="33"/>
      <c r="B197" s="34"/>
      <c r="C197" s="222" t="s">
        <v>198</v>
      </c>
      <c r="D197" s="222" t="s">
        <v>194</v>
      </c>
      <c r="E197" s="223" t="s">
        <v>253</v>
      </c>
      <c r="F197" s="224" t="s">
        <v>254</v>
      </c>
      <c r="G197" s="225" t="s">
        <v>141</v>
      </c>
      <c r="H197" s="226">
        <v>1004.07</v>
      </c>
      <c r="I197" s="227"/>
      <c r="J197" s="226">
        <f>ROUND(I197*H197,0)</f>
        <v>0</v>
      </c>
      <c r="K197" s="228"/>
      <c r="L197" s="229"/>
      <c r="M197" s="230" t="s">
        <v>1</v>
      </c>
      <c r="N197" s="231" t="s">
        <v>39</v>
      </c>
      <c r="O197" s="70"/>
      <c r="P197" s="195">
        <f>O197*H197</f>
        <v>0</v>
      </c>
      <c r="Q197" s="195">
        <v>0.13100000000000001</v>
      </c>
      <c r="R197" s="195">
        <f>Q197*H197</f>
        <v>131.53317000000001</v>
      </c>
      <c r="S197" s="195">
        <v>0</v>
      </c>
      <c r="T197" s="196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7" t="s">
        <v>198</v>
      </c>
      <c r="AT197" s="197" t="s">
        <v>194</v>
      </c>
      <c r="AU197" s="197" t="s">
        <v>83</v>
      </c>
      <c r="AY197" s="16" t="s">
        <v>134</v>
      </c>
      <c r="BE197" s="198">
        <f>IF(N197="základní",J197,0)</f>
        <v>0</v>
      </c>
      <c r="BF197" s="198">
        <f>IF(N197="snížená",J197,0)</f>
        <v>0</v>
      </c>
      <c r="BG197" s="198">
        <f>IF(N197="zákl. přenesená",J197,0)</f>
        <v>0</v>
      </c>
      <c r="BH197" s="198">
        <f>IF(N197="sníž. přenesená",J197,0)</f>
        <v>0</v>
      </c>
      <c r="BI197" s="198">
        <f>IF(N197="nulová",J197,0)</f>
        <v>0</v>
      </c>
      <c r="BJ197" s="16" t="s">
        <v>8</v>
      </c>
      <c r="BK197" s="198">
        <f>ROUND(I197*H197,0)</f>
        <v>0</v>
      </c>
      <c r="BL197" s="16" t="s">
        <v>142</v>
      </c>
      <c r="BM197" s="197" t="s">
        <v>255</v>
      </c>
    </row>
    <row r="198" spans="1:65" s="13" customFormat="1" ht="11.25">
      <c r="B198" s="199"/>
      <c r="C198" s="200"/>
      <c r="D198" s="201" t="s">
        <v>145</v>
      </c>
      <c r="E198" s="202" t="s">
        <v>1</v>
      </c>
      <c r="F198" s="203" t="s">
        <v>256</v>
      </c>
      <c r="G198" s="200"/>
      <c r="H198" s="204">
        <v>162.29</v>
      </c>
      <c r="I198" s="205"/>
      <c r="J198" s="200"/>
      <c r="K198" s="200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145</v>
      </c>
      <c r="AU198" s="210" t="s">
        <v>83</v>
      </c>
      <c r="AV198" s="13" t="s">
        <v>83</v>
      </c>
      <c r="AW198" s="13" t="s">
        <v>31</v>
      </c>
      <c r="AX198" s="13" t="s">
        <v>74</v>
      </c>
      <c r="AY198" s="210" t="s">
        <v>134</v>
      </c>
    </row>
    <row r="199" spans="1:65" s="13" customFormat="1" ht="22.5">
      <c r="B199" s="199"/>
      <c r="C199" s="200"/>
      <c r="D199" s="201" t="s">
        <v>145</v>
      </c>
      <c r="E199" s="202" t="s">
        <v>1</v>
      </c>
      <c r="F199" s="203" t="s">
        <v>257</v>
      </c>
      <c r="G199" s="200"/>
      <c r="H199" s="204">
        <v>634.48</v>
      </c>
      <c r="I199" s="205"/>
      <c r="J199" s="200"/>
      <c r="K199" s="200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145</v>
      </c>
      <c r="AU199" s="210" t="s">
        <v>83</v>
      </c>
      <c r="AV199" s="13" t="s">
        <v>83</v>
      </c>
      <c r="AW199" s="13" t="s">
        <v>31</v>
      </c>
      <c r="AX199" s="13" t="s">
        <v>74</v>
      </c>
      <c r="AY199" s="210" t="s">
        <v>134</v>
      </c>
    </row>
    <row r="200" spans="1:65" s="13" customFormat="1" ht="11.25">
      <c r="B200" s="199"/>
      <c r="C200" s="200"/>
      <c r="D200" s="201" t="s">
        <v>145</v>
      </c>
      <c r="E200" s="202" t="s">
        <v>1</v>
      </c>
      <c r="F200" s="203" t="s">
        <v>258</v>
      </c>
      <c r="G200" s="200"/>
      <c r="H200" s="204">
        <v>207.3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145</v>
      </c>
      <c r="AU200" s="210" t="s">
        <v>83</v>
      </c>
      <c r="AV200" s="13" t="s">
        <v>83</v>
      </c>
      <c r="AW200" s="13" t="s">
        <v>31</v>
      </c>
      <c r="AX200" s="13" t="s">
        <v>74</v>
      </c>
      <c r="AY200" s="210" t="s">
        <v>134</v>
      </c>
    </row>
    <row r="201" spans="1:65" s="14" customFormat="1" ht="11.25">
      <c r="B201" s="211"/>
      <c r="C201" s="212"/>
      <c r="D201" s="201" t="s">
        <v>145</v>
      </c>
      <c r="E201" s="213" t="s">
        <v>1</v>
      </c>
      <c r="F201" s="214" t="s">
        <v>150</v>
      </c>
      <c r="G201" s="212"/>
      <c r="H201" s="215">
        <v>1004.07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145</v>
      </c>
      <c r="AU201" s="221" t="s">
        <v>83</v>
      </c>
      <c r="AV201" s="14" t="s">
        <v>142</v>
      </c>
      <c r="AW201" s="14" t="s">
        <v>31</v>
      </c>
      <c r="AX201" s="14" t="s">
        <v>8</v>
      </c>
      <c r="AY201" s="221" t="s">
        <v>134</v>
      </c>
    </row>
    <row r="202" spans="1:65" s="2" customFormat="1" ht="24.2" customHeight="1">
      <c r="A202" s="33"/>
      <c r="B202" s="34"/>
      <c r="C202" s="222" t="s">
        <v>259</v>
      </c>
      <c r="D202" s="222" t="s">
        <v>194</v>
      </c>
      <c r="E202" s="223" t="s">
        <v>260</v>
      </c>
      <c r="F202" s="224" t="s">
        <v>261</v>
      </c>
      <c r="G202" s="225" t="s">
        <v>141</v>
      </c>
      <c r="H202" s="226">
        <v>34.700000000000003</v>
      </c>
      <c r="I202" s="227"/>
      <c r="J202" s="226">
        <f>ROUND(I202*H202,0)</f>
        <v>0</v>
      </c>
      <c r="K202" s="228"/>
      <c r="L202" s="229"/>
      <c r="M202" s="230" t="s">
        <v>1</v>
      </c>
      <c r="N202" s="231" t="s">
        <v>39</v>
      </c>
      <c r="O202" s="70"/>
      <c r="P202" s="195">
        <f>O202*H202</f>
        <v>0</v>
      </c>
      <c r="Q202" s="195">
        <v>0.13100000000000001</v>
      </c>
      <c r="R202" s="195">
        <f>Q202*H202</f>
        <v>4.545700000000001</v>
      </c>
      <c r="S202" s="195">
        <v>0</v>
      </c>
      <c r="T202" s="196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7" t="s">
        <v>198</v>
      </c>
      <c r="AT202" s="197" t="s">
        <v>194</v>
      </c>
      <c r="AU202" s="197" t="s">
        <v>83</v>
      </c>
      <c r="AY202" s="16" t="s">
        <v>134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16" t="s">
        <v>8</v>
      </c>
      <c r="BK202" s="198">
        <f>ROUND(I202*H202,0)</f>
        <v>0</v>
      </c>
      <c r="BL202" s="16" t="s">
        <v>142</v>
      </c>
      <c r="BM202" s="197" t="s">
        <v>262</v>
      </c>
    </row>
    <row r="203" spans="1:65" s="13" customFormat="1" ht="11.25">
      <c r="B203" s="199"/>
      <c r="C203" s="200"/>
      <c r="D203" s="201" t="s">
        <v>145</v>
      </c>
      <c r="E203" s="202" t="s">
        <v>1</v>
      </c>
      <c r="F203" s="203" t="s">
        <v>263</v>
      </c>
      <c r="G203" s="200"/>
      <c r="H203" s="204">
        <v>1.98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145</v>
      </c>
      <c r="AU203" s="210" t="s">
        <v>83</v>
      </c>
      <c r="AV203" s="13" t="s">
        <v>83</v>
      </c>
      <c r="AW203" s="13" t="s">
        <v>31</v>
      </c>
      <c r="AX203" s="13" t="s">
        <v>74</v>
      </c>
      <c r="AY203" s="210" t="s">
        <v>134</v>
      </c>
    </row>
    <row r="204" spans="1:65" s="13" customFormat="1" ht="22.5">
      <c r="B204" s="199"/>
      <c r="C204" s="200"/>
      <c r="D204" s="201" t="s">
        <v>145</v>
      </c>
      <c r="E204" s="202" t="s">
        <v>1</v>
      </c>
      <c r="F204" s="203" t="s">
        <v>264</v>
      </c>
      <c r="G204" s="200"/>
      <c r="H204" s="204">
        <v>17.32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145</v>
      </c>
      <c r="AU204" s="210" t="s">
        <v>83</v>
      </c>
      <c r="AV204" s="13" t="s">
        <v>83</v>
      </c>
      <c r="AW204" s="13" t="s">
        <v>31</v>
      </c>
      <c r="AX204" s="13" t="s">
        <v>74</v>
      </c>
      <c r="AY204" s="210" t="s">
        <v>134</v>
      </c>
    </row>
    <row r="205" spans="1:65" s="13" customFormat="1" ht="11.25">
      <c r="B205" s="199"/>
      <c r="C205" s="200"/>
      <c r="D205" s="201" t="s">
        <v>145</v>
      </c>
      <c r="E205" s="202" t="s">
        <v>1</v>
      </c>
      <c r="F205" s="203" t="s">
        <v>265</v>
      </c>
      <c r="G205" s="200"/>
      <c r="H205" s="204">
        <v>15.4</v>
      </c>
      <c r="I205" s="205"/>
      <c r="J205" s="200"/>
      <c r="K205" s="200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145</v>
      </c>
      <c r="AU205" s="210" t="s">
        <v>83</v>
      </c>
      <c r="AV205" s="13" t="s">
        <v>83</v>
      </c>
      <c r="AW205" s="13" t="s">
        <v>31</v>
      </c>
      <c r="AX205" s="13" t="s">
        <v>74</v>
      </c>
      <c r="AY205" s="210" t="s">
        <v>134</v>
      </c>
    </row>
    <row r="206" spans="1:65" s="14" customFormat="1" ht="11.25">
      <c r="B206" s="211"/>
      <c r="C206" s="212"/>
      <c r="D206" s="201" t="s">
        <v>145</v>
      </c>
      <c r="E206" s="213" t="s">
        <v>1</v>
      </c>
      <c r="F206" s="214" t="s">
        <v>150</v>
      </c>
      <c r="G206" s="212"/>
      <c r="H206" s="215">
        <v>34.700000000000003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145</v>
      </c>
      <c r="AU206" s="221" t="s">
        <v>83</v>
      </c>
      <c r="AV206" s="14" t="s">
        <v>142</v>
      </c>
      <c r="AW206" s="14" t="s">
        <v>31</v>
      </c>
      <c r="AX206" s="14" t="s">
        <v>8</v>
      </c>
      <c r="AY206" s="221" t="s">
        <v>134</v>
      </c>
    </row>
    <row r="207" spans="1:65" s="2" customFormat="1" ht="24.2" customHeight="1">
      <c r="A207" s="33"/>
      <c r="B207" s="34"/>
      <c r="C207" s="186" t="s">
        <v>266</v>
      </c>
      <c r="D207" s="186" t="s">
        <v>138</v>
      </c>
      <c r="E207" s="187" t="s">
        <v>267</v>
      </c>
      <c r="F207" s="188" t="s">
        <v>268</v>
      </c>
      <c r="G207" s="189" t="s">
        <v>141</v>
      </c>
      <c r="H207" s="190">
        <v>176.32</v>
      </c>
      <c r="I207" s="191"/>
      <c r="J207" s="190">
        <f>ROUND(I207*H207,0)</f>
        <v>0</v>
      </c>
      <c r="K207" s="192"/>
      <c r="L207" s="38"/>
      <c r="M207" s="193" t="s">
        <v>1</v>
      </c>
      <c r="N207" s="194" t="s">
        <v>39</v>
      </c>
      <c r="O207" s="70"/>
      <c r="P207" s="195">
        <f>O207*H207</f>
        <v>0</v>
      </c>
      <c r="Q207" s="195">
        <v>8.5650000000000004E-2</v>
      </c>
      <c r="R207" s="195">
        <f>Q207*H207</f>
        <v>15.101808</v>
      </c>
      <c r="S207" s="195">
        <v>0</v>
      </c>
      <c r="T207" s="196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7" t="s">
        <v>142</v>
      </c>
      <c r="AT207" s="197" t="s">
        <v>138</v>
      </c>
      <c r="AU207" s="197" t="s">
        <v>83</v>
      </c>
      <c r="AY207" s="16" t="s">
        <v>134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16" t="s">
        <v>8</v>
      </c>
      <c r="BK207" s="198">
        <f>ROUND(I207*H207,0)</f>
        <v>0</v>
      </c>
      <c r="BL207" s="16" t="s">
        <v>142</v>
      </c>
      <c r="BM207" s="197" t="s">
        <v>269</v>
      </c>
    </row>
    <row r="208" spans="1:65" s="13" customFormat="1" ht="11.25">
      <c r="B208" s="199"/>
      <c r="C208" s="200"/>
      <c r="D208" s="201" t="s">
        <v>145</v>
      </c>
      <c r="E208" s="202" t="s">
        <v>1</v>
      </c>
      <c r="F208" s="203" t="s">
        <v>270</v>
      </c>
      <c r="G208" s="200"/>
      <c r="H208" s="204">
        <v>81.16</v>
      </c>
      <c r="I208" s="205"/>
      <c r="J208" s="200"/>
      <c r="K208" s="200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145</v>
      </c>
      <c r="AU208" s="210" t="s">
        <v>83</v>
      </c>
      <c r="AV208" s="13" t="s">
        <v>83</v>
      </c>
      <c r="AW208" s="13" t="s">
        <v>31</v>
      </c>
      <c r="AX208" s="13" t="s">
        <v>74</v>
      </c>
      <c r="AY208" s="210" t="s">
        <v>134</v>
      </c>
    </row>
    <row r="209" spans="1:65" s="13" customFormat="1" ht="11.25">
      <c r="B209" s="199"/>
      <c r="C209" s="200"/>
      <c r="D209" s="201" t="s">
        <v>145</v>
      </c>
      <c r="E209" s="202" t="s">
        <v>1</v>
      </c>
      <c r="F209" s="203" t="s">
        <v>220</v>
      </c>
      <c r="G209" s="200"/>
      <c r="H209" s="204">
        <v>95.16</v>
      </c>
      <c r="I209" s="205"/>
      <c r="J209" s="200"/>
      <c r="K209" s="200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145</v>
      </c>
      <c r="AU209" s="210" t="s">
        <v>83</v>
      </c>
      <c r="AV209" s="13" t="s">
        <v>83</v>
      </c>
      <c r="AW209" s="13" t="s">
        <v>31</v>
      </c>
      <c r="AX209" s="13" t="s">
        <v>74</v>
      </c>
      <c r="AY209" s="210" t="s">
        <v>134</v>
      </c>
    </row>
    <row r="210" spans="1:65" s="14" customFormat="1" ht="11.25">
      <c r="B210" s="211"/>
      <c r="C210" s="212"/>
      <c r="D210" s="201" t="s">
        <v>145</v>
      </c>
      <c r="E210" s="213" t="s">
        <v>1</v>
      </c>
      <c r="F210" s="214" t="s">
        <v>150</v>
      </c>
      <c r="G210" s="212"/>
      <c r="H210" s="215">
        <v>176.32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145</v>
      </c>
      <c r="AU210" s="221" t="s">
        <v>83</v>
      </c>
      <c r="AV210" s="14" t="s">
        <v>142</v>
      </c>
      <c r="AW210" s="14" t="s">
        <v>31</v>
      </c>
      <c r="AX210" s="14" t="s">
        <v>8</v>
      </c>
      <c r="AY210" s="221" t="s">
        <v>134</v>
      </c>
    </row>
    <row r="211" spans="1:65" s="2" customFormat="1" ht="21.75" customHeight="1">
      <c r="A211" s="33"/>
      <c r="B211" s="34"/>
      <c r="C211" s="222" t="s">
        <v>136</v>
      </c>
      <c r="D211" s="222" t="s">
        <v>194</v>
      </c>
      <c r="E211" s="223" t="s">
        <v>271</v>
      </c>
      <c r="F211" s="224" t="s">
        <v>272</v>
      </c>
      <c r="G211" s="225" t="s">
        <v>141</v>
      </c>
      <c r="H211" s="226">
        <v>86.11</v>
      </c>
      <c r="I211" s="227"/>
      <c r="J211" s="226">
        <f>ROUND(I211*H211,0)</f>
        <v>0</v>
      </c>
      <c r="K211" s="228"/>
      <c r="L211" s="229"/>
      <c r="M211" s="230" t="s">
        <v>1</v>
      </c>
      <c r="N211" s="231" t="s">
        <v>39</v>
      </c>
      <c r="O211" s="70"/>
      <c r="P211" s="195">
        <f>O211*H211</f>
        <v>0</v>
      </c>
      <c r="Q211" s="195">
        <v>0.17599999999999999</v>
      </c>
      <c r="R211" s="195">
        <f>Q211*H211</f>
        <v>15.155359999999998</v>
      </c>
      <c r="S211" s="195">
        <v>0</v>
      </c>
      <c r="T211" s="196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7" t="s">
        <v>198</v>
      </c>
      <c r="AT211" s="197" t="s">
        <v>194</v>
      </c>
      <c r="AU211" s="197" t="s">
        <v>83</v>
      </c>
      <c r="AY211" s="16" t="s">
        <v>134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16" t="s">
        <v>8</v>
      </c>
      <c r="BK211" s="198">
        <f>ROUND(I211*H211,0)</f>
        <v>0</v>
      </c>
      <c r="BL211" s="16" t="s">
        <v>142</v>
      </c>
      <c r="BM211" s="197" t="s">
        <v>273</v>
      </c>
    </row>
    <row r="212" spans="1:65" s="13" customFormat="1" ht="11.25">
      <c r="B212" s="199"/>
      <c r="C212" s="200"/>
      <c r="D212" s="201" t="s">
        <v>145</v>
      </c>
      <c r="E212" s="202" t="s">
        <v>1</v>
      </c>
      <c r="F212" s="203" t="s">
        <v>274</v>
      </c>
      <c r="G212" s="200"/>
      <c r="H212" s="204">
        <v>9.35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145</v>
      </c>
      <c r="AU212" s="210" t="s">
        <v>83</v>
      </c>
      <c r="AV212" s="13" t="s">
        <v>83</v>
      </c>
      <c r="AW212" s="13" t="s">
        <v>31</v>
      </c>
      <c r="AX212" s="13" t="s">
        <v>74</v>
      </c>
      <c r="AY212" s="210" t="s">
        <v>134</v>
      </c>
    </row>
    <row r="213" spans="1:65" s="13" customFormat="1" ht="11.25">
      <c r="B213" s="199"/>
      <c r="C213" s="200"/>
      <c r="D213" s="201" t="s">
        <v>145</v>
      </c>
      <c r="E213" s="202" t="s">
        <v>1</v>
      </c>
      <c r="F213" s="203" t="s">
        <v>275</v>
      </c>
      <c r="G213" s="200"/>
      <c r="H213" s="204">
        <v>76.760000000000005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145</v>
      </c>
      <c r="AU213" s="210" t="s">
        <v>83</v>
      </c>
      <c r="AV213" s="13" t="s">
        <v>83</v>
      </c>
      <c r="AW213" s="13" t="s">
        <v>31</v>
      </c>
      <c r="AX213" s="13" t="s">
        <v>74</v>
      </c>
      <c r="AY213" s="210" t="s">
        <v>134</v>
      </c>
    </row>
    <row r="214" spans="1:65" s="14" customFormat="1" ht="11.25">
      <c r="B214" s="211"/>
      <c r="C214" s="212"/>
      <c r="D214" s="201" t="s">
        <v>145</v>
      </c>
      <c r="E214" s="213" t="s">
        <v>1</v>
      </c>
      <c r="F214" s="214" t="s">
        <v>150</v>
      </c>
      <c r="G214" s="212"/>
      <c r="H214" s="215">
        <v>86.11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145</v>
      </c>
      <c r="AU214" s="221" t="s">
        <v>83</v>
      </c>
      <c r="AV214" s="14" t="s">
        <v>142</v>
      </c>
      <c r="AW214" s="14" t="s">
        <v>31</v>
      </c>
      <c r="AX214" s="14" t="s">
        <v>8</v>
      </c>
      <c r="AY214" s="221" t="s">
        <v>134</v>
      </c>
    </row>
    <row r="215" spans="1:65" s="2" customFormat="1" ht="24.2" customHeight="1">
      <c r="A215" s="33"/>
      <c r="B215" s="34"/>
      <c r="C215" s="222" t="s">
        <v>276</v>
      </c>
      <c r="D215" s="222" t="s">
        <v>194</v>
      </c>
      <c r="E215" s="223" t="s">
        <v>277</v>
      </c>
      <c r="F215" s="224" t="s">
        <v>278</v>
      </c>
      <c r="G215" s="225" t="s">
        <v>141</v>
      </c>
      <c r="H215" s="226">
        <v>38.19</v>
      </c>
      <c r="I215" s="227"/>
      <c r="J215" s="226">
        <f>ROUND(I215*H215,0)</f>
        <v>0</v>
      </c>
      <c r="K215" s="228"/>
      <c r="L215" s="229"/>
      <c r="M215" s="230" t="s">
        <v>1</v>
      </c>
      <c r="N215" s="231" t="s">
        <v>39</v>
      </c>
      <c r="O215" s="70"/>
      <c r="P215" s="195">
        <f>O215*H215</f>
        <v>0</v>
      </c>
      <c r="Q215" s="195">
        <v>0.17599999999999999</v>
      </c>
      <c r="R215" s="195">
        <f>Q215*H215</f>
        <v>6.7214399999999994</v>
      </c>
      <c r="S215" s="195">
        <v>0</v>
      </c>
      <c r="T215" s="196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7" t="s">
        <v>198</v>
      </c>
      <c r="AT215" s="197" t="s">
        <v>194</v>
      </c>
      <c r="AU215" s="197" t="s">
        <v>83</v>
      </c>
      <c r="AY215" s="16" t="s">
        <v>134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16" t="s">
        <v>8</v>
      </c>
      <c r="BK215" s="198">
        <f>ROUND(I215*H215,0)</f>
        <v>0</v>
      </c>
      <c r="BL215" s="16" t="s">
        <v>142</v>
      </c>
      <c r="BM215" s="197" t="s">
        <v>279</v>
      </c>
    </row>
    <row r="216" spans="1:65" s="13" customFormat="1" ht="22.5">
      <c r="B216" s="199"/>
      <c r="C216" s="200"/>
      <c r="D216" s="201" t="s">
        <v>145</v>
      </c>
      <c r="E216" s="202" t="s">
        <v>1</v>
      </c>
      <c r="F216" s="203" t="s">
        <v>280</v>
      </c>
      <c r="G216" s="200"/>
      <c r="H216" s="204">
        <v>10.28</v>
      </c>
      <c r="I216" s="205"/>
      <c r="J216" s="200"/>
      <c r="K216" s="200"/>
      <c r="L216" s="206"/>
      <c r="M216" s="207"/>
      <c r="N216" s="208"/>
      <c r="O216" s="208"/>
      <c r="P216" s="208"/>
      <c r="Q216" s="208"/>
      <c r="R216" s="208"/>
      <c r="S216" s="208"/>
      <c r="T216" s="209"/>
      <c r="AT216" s="210" t="s">
        <v>145</v>
      </c>
      <c r="AU216" s="210" t="s">
        <v>83</v>
      </c>
      <c r="AV216" s="13" t="s">
        <v>83</v>
      </c>
      <c r="AW216" s="13" t="s">
        <v>31</v>
      </c>
      <c r="AX216" s="13" t="s">
        <v>74</v>
      </c>
      <c r="AY216" s="210" t="s">
        <v>134</v>
      </c>
    </row>
    <row r="217" spans="1:65" s="13" customFormat="1" ht="11.25">
      <c r="B217" s="199"/>
      <c r="C217" s="200"/>
      <c r="D217" s="201" t="s">
        <v>145</v>
      </c>
      <c r="E217" s="202" t="s">
        <v>1</v>
      </c>
      <c r="F217" s="203" t="s">
        <v>281</v>
      </c>
      <c r="G217" s="200"/>
      <c r="H217" s="204">
        <v>27.91</v>
      </c>
      <c r="I217" s="205"/>
      <c r="J217" s="200"/>
      <c r="K217" s="200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145</v>
      </c>
      <c r="AU217" s="210" t="s">
        <v>83</v>
      </c>
      <c r="AV217" s="13" t="s">
        <v>83</v>
      </c>
      <c r="AW217" s="13" t="s">
        <v>31</v>
      </c>
      <c r="AX217" s="13" t="s">
        <v>74</v>
      </c>
      <c r="AY217" s="210" t="s">
        <v>134</v>
      </c>
    </row>
    <row r="218" spans="1:65" s="14" customFormat="1" ht="11.25">
      <c r="B218" s="211"/>
      <c r="C218" s="212"/>
      <c r="D218" s="201" t="s">
        <v>145</v>
      </c>
      <c r="E218" s="213" t="s">
        <v>1</v>
      </c>
      <c r="F218" s="214" t="s">
        <v>150</v>
      </c>
      <c r="G218" s="212"/>
      <c r="H218" s="215">
        <v>38.19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145</v>
      </c>
      <c r="AU218" s="221" t="s">
        <v>83</v>
      </c>
      <c r="AV218" s="14" t="s">
        <v>142</v>
      </c>
      <c r="AW218" s="14" t="s">
        <v>31</v>
      </c>
      <c r="AX218" s="14" t="s">
        <v>8</v>
      </c>
      <c r="AY218" s="221" t="s">
        <v>134</v>
      </c>
    </row>
    <row r="219" spans="1:65" s="12" customFormat="1" ht="22.9" customHeight="1">
      <c r="B219" s="170"/>
      <c r="C219" s="171"/>
      <c r="D219" s="172" t="s">
        <v>73</v>
      </c>
      <c r="E219" s="184" t="s">
        <v>259</v>
      </c>
      <c r="F219" s="184" t="s">
        <v>282</v>
      </c>
      <c r="G219" s="171"/>
      <c r="H219" s="171"/>
      <c r="I219" s="174"/>
      <c r="J219" s="185">
        <f>BK219</f>
        <v>0</v>
      </c>
      <c r="K219" s="171"/>
      <c r="L219" s="176"/>
      <c r="M219" s="177"/>
      <c r="N219" s="178"/>
      <c r="O219" s="178"/>
      <c r="P219" s="179">
        <f>P220+SUM(P221:P225)</f>
        <v>0</v>
      </c>
      <c r="Q219" s="178"/>
      <c r="R219" s="179">
        <f>R220+SUM(R221:R225)</f>
        <v>339.35744550000004</v>
      </c>
      <c r="S219" s="178"/>
      <c r="T219" s="180">
        <f>T220+SUM(T221:T225)</f>
        <v>10.082000000000001</v>
      </c>
      <c r="AR219" s="181" t="s">
        <v>8</v>
      </c>
      <c r="AT219" s="182" t="s">
        <v>73</v>
      </c>
      <c r="AU219" s="182" t="s">
        <v>8</v>
      </c>
      <c r="AY219" s="181" t="s">
        <v>134</v>
      </c>
      <c r="BK219" s="183">
        <f>BK220+SUM(BK221:BK225)</f>
        <v>0</v>
      </c>
    </row>
    <row r="220" spans="1:65" s="2" customFormat="1" ht="24.2" customHeight="1">
      <c r="A220" s="33"/>
      <c r="B220" s="34"/>
      <c r="C220" s="186" t="s">
        <v>283</v>
      </c>
      <c r="D220" s="186" t="s">
        <v>138</v>
      </c>
      <c r="E220" s="187" t="s">
        <v>284</v>
      </c>
      <c r="F220" s="188" t="s">
        <v>285</v>
      </c>
      <c r="G220" s="189" t="s">
        <v>286</v>
      </c>
      <c r="H220" s="190">
        <v>4</v>
      </c>
      <c r="I220" s="191"/>
      <c r="J220" s="190">
        <f>ROUND(I220*H220,0)</f>
        <v>0</v>
      </c>
      <c r="K220" s="192"/>
      <c r="L220" s="38"/>
      <c r="M220" s="193" t="s">
        <v>1</v>
      </c>
      <c r="N220" s="194" t="s">
        <v>39</v>
      </c>
      <c r="O220" s="70"/>
      <c r="P220" s="195">
        <f>O220*H220</f>
        <v>0</v>
      </c>
      <c r="Q220" s="195">
        <v>0</v>
      </c>
      <c r="R220" s="195">
        <f>Q220*H220</f>
        <v>0</v>
      </c>
      <c r="S220" s="195">
        <v>0</v>
      </c>
      <c r="T220" s="196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7" t="s">
        <v>142</v>
      </c>
      <c r="AT220" s="197" t="s">
        <v>138</v>
      </c>
      <c r="AU220" s="197" t="s">
        <v>83</v>
      </c>
      <c r="AY220" s="16" t="s">
        <v>134</v>
      </c>
      <c r="BE220" s="198">
        <f>IF(N220="základní",J220,0)</f>
        <v>0</v>
      </c>
      <c r="BF220" s="198">
        <f>IF(N220="snížená",J220,0)</f>
        <v>0</v>
      </c>
      <c r="BG220" s="198">
        <f>IF(N220="zákl. přenesená",J220,0)</f>
        <v>0</v>
      </c>
      <c r="BH220" s="198">
        <f>IF(N220="sníž. přenesená",J220,0)</f>
        <v>0</v>
      </c>
      <c r="BI220" s="198">
        <f>IF(N220="nulová",J220,0)</f>
        <v>0</v>
      </c>
      <c r="BJ220" s="16" t="s">
        <v>8</v>
      </c>
      <c r="BK220" s="198">
        <f>ROUND(I220*H220,0)</f>
        <v>0</v>
      </c>
      <c r="BL220" s="16" t="s">
        <v>142</v>
      </c>
      <c r="BM220" s="197" t="s">
        <v>287</v>
      </c>
    </row>
    <row r="221" spans="1:65" s="2" customFormat="1" ht="16.5" customHeight="1">
      <c r="A221" s="33"/>
      <c r="B221" s="34"/>
      <c r="C221" s="186" t="s">
        <v>288</v>
      </c>
      <c r="D221" s="186" t="s">
        <v>138</v>
      </c>
      <c r="E221" s="187" t="s">
        <v>289</v>
      </c>
      <c r="F221" s="188" t="s">
        <v>290</v>
      </c>
      <c r="G221" s="189" t="s">
        <v>291</v>
      </c>
      <c r="H221" s="190">
        <v>4</v>
      </c>
      <c r="I221" s="191"/>
      <c r="J221" s="190">
        <f>ROUND(I221*H221,0)</f>
        <v>0</v>
      </c>
      <c r="K221" s="192"/>
      <c r="L221" s="38"/>
      <c r="M221" s="193" t="s">
        <v>1</v>
      </c>
      <c r="N221" s="194" t="s">
        <v>39</v>
      </c>
      <c r="O221" s="70"/>
      <c r="P221" s="195">
        <f>O221*H221</f>
        <v>0</v>
      </c>
      <c r="Q221" s="195">
        <v>0</v>
      </c>
      <c r="R221" s="195">
        <f>Q221*H221</f>
        <v>0</v>
      </c>
      <c r="S221" s="195">
        <v>0</v>
      </c>
      <c r="T221" s="196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7" t="s">
        <v>142</v>
      </c>
      <c r="AT221" s="197" t="s">
        <v>138</v>
      </c>
      <c r="AU221" s="197" t="s">
        <v>83</v>
      </c>
      <c r="AY221" s="16" t="s">
        <v>134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16" t="s">
        <v>8</v>
      </c>
      <c r="BK221" s="198">
        <f>ROUND(I221*H221,0)</f>
        <v>0</v>
      </c>
      <c r="BL221" s="16" t="s">
        <v>142</v>
      </c>
      <c r="BM221" s="197" t="s">
        <v>292</v>
      </c>
    </row>
    <row r="222" spans="1:65" s="2" customFormat="1" ht="16.5" customHeight="1">
      <c r="A222" s="33"/>
      <c r="B222" s="34"/>
      <c r="C222" s="186" t="s">
        <v>293</v>
      </c>
      <c r="D222" s="186" t="s">
        <v>138</v>
      </c>
      <c r="E222" s="187" t="s">
        <v>294</v>
      </c>
      <c r="F222" s="188" t="s">
        <v>295</v>
      </c>
      <c r="G222" s="189" t="s">
        <v>296</v>
      </c>
      <c r="H222" s="190">
        <v>5</v>
      </c>
      <c r="I222" s="191"/>
      <c r="J222" s="190">
        <f>ROUND(I222*H222,0)</f>
        <v>0</v>
      </c>
      <c r="K222" s="192"/>
      <c r="L222" s="38"/>
      <c r="M222" s="193" t="s">
        <v>1</v>
      </c>
      <c r="N222" s="194" t="s">
        <v>39</v>
      </c>
      <c r="O222" s="70"/>
      <c r="P222" s="195">
        <f>O222*H222</f>
        <v>0</v>
      </c>
      <c r="Q222" s="195">
        <v>0</v>
      </c>
      <c r="R222" s="195">
        <f>Q222*H222</f>
        <v>0</v>
      </c>
      <c r="S222" s="195">
        <v>2</v>
      </c>
      <c r="T222" s="196">
        <f>S222*H222</f>
        <v>10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7" t="s">
        <v>142</v>
      </c>
      <c r="AT222" s="197" t="s">
        <v>138</v>
      </c>
      <c r="AU222" s="197" t="s">
        <v>83</v>
      </c>
      <c r="AY222" s="16" t="s">
        <v>134</v>
      </c>
      <c r="BE222" s="198">
        <f>IF(N222="základní",J222,0)</f>
        <v>0</v>
      </c>
      <c r="BF222" s="198">
        <f>IF(N222="snížená",J222,0)</f>
        <v>0</v>
      </c>
      <c r="BG222" s="198">
        <f>IF(N222="zákl. přenesená",J222,0)</f>
        <v>0</v>
      </c>
      <c r="BH222" s="198">
        <f>IF(N222="sníž. přenesená",J222,0)</f>
        <v>0</v>
      </c>
      <c r="BI222" s="198">
        <f>IF(N222="nulová",J222,0)</f>
        <v>0</v>
      </c>
      <c r="BJ222" s="16" t="s">
        <v>8</v>
      </c>
      <c r="BK222" s="198">
        <f>ROUND(I222*H222,0)</f>
        <v>0</v>
      </c>
      <c r="BL222" s="16" t="s">
        <v>142</v>
      </c>
      <c r="BM222" s="197" t="s">
        <v>297</v>
      </c>
    </row>
    <row r="223" spans="1:65" s="2" customFormat="1" ht="24.2" customHeight="1">
      <c r="A223" s="33"/>
      <c r="B223" s="34"/>
      <c r="C223" s="186" t="s">
        <v>298</v>
      </c>
      <c r="D223" s="186" t="s">
        <v>138</v>
      </c>
      <c r="E223" s="187" t="s">
        <v>299</v>
      </c>
      <c r="F223" s="188" t="s">
        <v>300</v>
      </c>
      <c r="G223" s="189" t="s">
        <v>286</v>
      </c>
      <c r="H223" s="190">
        <v>1</v>
      </c>
      <c r="I223" s="191"/>
      <c r="J223" s="190">
        <f>ROUND(I223*H223,0)</f>
        <v>0</v>
      </c>
      <c r="K223" s="192"/>
      <c r="L223" s="38"/>
      <c r="M223" s="193" t="s">
        <v>1</v>
      </c>
      <c r="N223" s="194" t="s">
        <v>39</v>
      </c>
      <c r="O223" s="70"/>
      <c r="P223" s="195">
        <f>O223*H223</f>
        <v>0</v>
      </c>
      <c r="Q223" s="195">
        <v>0</v>
      </c>
      <c r="R223" s="195">
        <f>Q223*H223</f>
        <v>0</v>
      </c>
      <c r="S223" s="195">
        <v>8.2000000000000003E-2</v>
      </c>
      <c r="T223" s="196">
        <f>S223*H223</f>
        <v>8.2000000000000003E-2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7" t="s">
        <v>142</v>
      </c>
      <c r="AT223" s="197" t="s">
        <v>138</v>
      </c>
      <c r="AU223" s="197" t="s">
        <v>83</v>
      </c>
      <c r="AY223" s="16" t="s">
        <v>134</v>
      </c>
      <c r="BE223" s="198">
        <f>IF(N223="základní",J223,0)</f>
        <v>0</v>
      </c>
      <c r="BF223" s="198">
        <f>IF(N223="snížená",J223,0)</f>
        <v>0</v>
      </c>
      <c r="BG223" s="198">
        <f>IF(N223="zákl. přenesená",J223,0)</f>
        <v>0</v>
      </c>
      <c r="BH223" s="198">
        <f>IF(N223="sníž. přenesená",J223,0)</f>
        <v>0</v>
      </c>
      <c r="BI223" s="198">
        <f>IF(N223="nulová",J223,0)</f>
        <v>0</v>
      </c>
      <c r="BJ223" s="16" t="s">
        <v>8</v>
      </c>
      <c r="BK223" s="198">
        <f>ROUND(I223*H223,0)</f>
        <v>0</v>
      </c>
      <c r="BL223" s="16" t="s">
        <v>142</v>
      </c>
      <c r="BM223" s="197" t="s">
        <v>301</v>
      </c>
    </row>
    <row r="224" spans="1:65" s="2" customFormat="1" ht="21.75" customHeight="1">
      <c r="A224" s="33"/>
      <c r="B224" s="34"/>
      <c r="C224" s="186" t="s">
        <v>302</v>
      </c>
      <c r="D224" s="186" t="s">
        <v>138</v>
      </c>
      <c r="E224" s="187" t="s">
        <v>303</v>
      </c>
      <c r="F224" s="188" t="s">
        <v>304</v>
      </c>
      <c r="G224" s="189" t="s">
        <v>305</v>
      </c>
      <c r="H224" s="190">
        <v>1</v>
      </c>
      <c r="I224" s="191"/>
      <c r="J224" s="190">
        <f>ROUND(I224*H224,0)</f>
        <v>0</v>
      </c>
      <c r="K224" s="192"/>
      <c r="L224" s="38"/>
      <c r="M224" s="193" t="s">
        <v>1</v>
      </c>
      <c r="N224" s="194" t="s">
        <v>39</v>
      </c>
      <c r="O224" s="70"/>
      <c r="P224" s="195">
        <f>O224*H224</f>
        <v>0</v>
      </c>
      <c r="Q224" s="195">
        <v>0</v>
      </c>
      <c r="R224" s="195">
        <f>Q224*H224</f>
        <v>0</v>
      </c>
      <c r="S224" s="195">
        <v>0</v>
      </c>
      <c r="T224" s="196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97" t="s">
        <v>142</v>
      </c>
      <c r="AT224" s="197" t="s">
        <v>138</v>
      </c>
      <c r="AU224" s="197" t="s">
        <v>83</v>
      </c>
      <c r="AY224" s="16" t="s">
        <v>134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16" t="s">
        <v>8</v>
      </c>
      <c r="BK224" s="198">
        <f>ROUND(I224*H224,0)</f>
        <v>0</v>
      </c>
      <c r="BL224" s="16" t="s">
        <v>142</v>
      </c>
      <c r="BM224" s="197" t="s">
        <v>306</v>
      </c>
    </row>
    <row r="225" spans="1:65" s="12" customFormat="1" ht="20.85" customHeight="1">
      <c r="B225" s="170"/>
      <c r="C225" s="171"/>
      <c r="D225" s="172" t="s">
        <v>73</v>
      </c>
      <c r="E225" s="184" t="s">
        <v>307</v>
      </c>
      <c r="F225" s="184" t="s">
        <v>308</v>
      </c>
      <c r="G225" s="171"/>
      <c r="H225" s="171"/>
      <c r="I225" s="174"/>
      <c r="J225" s="185">
        <f>BK225</f>
        <v>0</v>
      </c>
      <c r="K225" s="171"/>
      <c r="L225" s="176"/>
      <c r="M225" s="177"/>
      <c r="N225" s="178"/>
      <c r="O225" s="178"/>
      <c r="P225" s="179">
        <f>SUM(P226:P262)</f>
        <v>0</v>
      </c>
      <c r="Q225" s="178"/>
      <c r="R225" s="179">
        <f>SUM(R226:R262)</f>
        <v>339.35744550000004</v>
      </c>
      <c r="S225" s="178"/>
      <c r="T225" s="180">
        <f>SUM(T226:T262)</f>
        <v>0</v>
      </c>
      <c r="AR225" s="181" t="s">
        <v>8</v>
      </c>
      <c r="AT225" s="182" t="s">
        <v>73</v>
      </c>
      <c r="AU225" s="182" t="s">
        <v>83</v>
      </c>
      <c r="AY225" s="181" t="s">
        <v>134</v>
      </c>
      <c r="BK225" s="183">
        <f>SUM(BK226:BK262)</f>
        <v>0</v>
      </c>
    </row>
    <row r="226" spans="1:65" s="2" customFormat="1" ht="21.75" customHeight="1">
      <c r="A226" s="33"/>
      <c r="B226" s="34"/>
      <c r="C226" s="186" t="s">
        <v>309</v>
      </c>
      <c r="D226" s="186" t="s">
        <v>138</v>
      </c>
      <c r="E226" s="187" t="s">
        <v>310</v>
      </c>
      <c r="F226" s="188" t="s">
        <v>311</v>
      </c>
      <c r="G226" s="189" t="s">
        <v>172</v>
      </c>
      <c r="H226" s="190">
        <v>800.17</v>
      </c>
      <c r="I226" s="191"/>
      <c r="J226" s="190">
        <f>ROUND(I226*H226,0)</f>
        <v>0</v>
      </c>
      <c r="K226" s="192"/>
      <c r="L226" s="38"/>
      <c r="M226" s="193" t="s">
        <v>1</v>
      </c>
      <c r="N226" s="194" t="s">
        <v>39</v>
      </c>
      <c r="O226" s="70"/>
      <c r="P226" s="195">
        <f>O226*H226</f>
        <v>0</v>
      </c>
      <c r="Q226" s="195">
        <v>2.2399999999999998E-3</v>
      </c>
      <c r="R226" s="195">
        <f>Q226*H226</f>
        <v>1.7923807999999997</v>
      </c>
      <c r="S226" s="195">
        <v>0</v>
      </c>
      <c r="T226" s="196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7" t="s">
        <v>142</v>
      </c>
      <c r="AT226" s="197" t="s">
        <v>138</v>
      </c>
      <c r="AU226" s="197" t="s">
        <v>143</v>
      </c>
      <c r="AY226" s="16" t="s">
        <v>134</v>
      </c>
      <c r="BE226" s="198">
        <f>IF(N226="základní",J226,0)</f>
        <v>0</v>
      </c>
      <c r="BF226" s="198">
        <f>IF(N226="snížená",J226,0)</f>
        <v>0</v>
      </c>
      <c r="BG226" s="198">
        <f>IF(N226="zákl. přenesená",J226,0)</f>
        <v>0</v>
      </c>
      <c r="BH226" s="198">
        <f>IF(N226="sníž. přenesená",J226,0)</f>
        <v>0</v>
      </c>
      <c r="BI226" s="198">
        <f>IF(N226="nulová",J226,0)</f>
        <v>0</v>
      </c>
      <c r="BJ226" s="16" t="s">
        <v>8</v>
      </c>
      <c r="BK226" s="198">
        <f>ROUND(I226*H226,0)</f>
        <v>0</v>
      </c>
      <c r="BL226" s="16" t="s">
        <v>142</v>
      </c>
      <c r="BM226" s="197" t="s">
        <v>312</v>
      </c>
    </row>
    <row r="227" spans="1:65" s="13" customFormat="1" ht="11.25">
      <c r="B227" s="199"/>
      <c r="C227" s="200"/>
      <c r="D227" s="201" t="s">
        <v>145</v>
      </c>
      <c r="E227" s="202" t="s">
        <v>1</v>
      </c>
      <c r="F227" s="203" t="s">
        <v>174</v>
      </c>
      <c r="G227" s="200"/>
      <c r="H227" s="204">
        <v>98.36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145</v>
      </c>
      <c r="AU227" s="210" t="s">
        <v>143</v>
      </c>
      <c r="AV227" s="13" t="s">
        <v>83</v>
      </c>
      <c r="AW227" s="13" t="s">
        <v>31</v>
      </c>
      <c r="AX227" s="13" t="s">
        <v>74</v>
      </c>
      <c r="AY227" s="210" t="s">
        <v>134</v>
      </c>
    </row>
    <row r="228" spans="1:65" s="13" customFormat="1" ht="11.25">
      <c r="B228" s="199"/>
      <c r="C228" s="200"/>
      <c r="D228" s="201" t="s">
        <v>145</v>
      </c>
      <c r="E228" s="202" t="s">
        <v>1</v>
      </c>
      <c r="F228" s="203" t="s">
        <v>180</v>
      </c>
      <c r="G228" s="200"/>
      <c r="H228" s="204">
        <v>363.5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145</v>
      </c>
      <c r="AU228" s="210" t="s">
        <v>143</v>
      </c>
      <c r="AV228" s="13" t="s">
        <v>83</v>
      </c>
      <c r="AW228" s="13" t="s">
        <v>31</v>
      </c>
      <c r="AX228" s="13" t="s">
        <v>74</v>
      </c>
      <c r="AY228" s="210" t="s">
        <v>134</v>
      </c>
    </row>
    <row r="229" spans="1:65" s="13" customFormat="1" ht="11.25">
      <c r="B229" s="199"/>
      <c r="C229" s="200"/>
      <c r="D229" s="201" t="s">
        <v>145</v>
      </c>
      <c r="E229" s="202" t="s">
        <v>1</v>
      </c>
      <c r="F229" s="203" t="s">
        <v>181</v>
      </c>
      <c r="G229" s="200"/>
      <c r="H229" s="204">
        <v>338.31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145</v>
      </c>
      <c r="AU229" s="210" t="s">
        <v>143</v>
      </c>
      <c r="AV229" s="13" t="s">
        <v>83</v>
      </c>
      <c r="AW229" s="13" t="s">
        <v>31</v>
      </c>
      <c r="AX229" s="13" t="s">
        <v>74</v>
      </c>
      <c r="AY229" s="210" t="s">
        <v>134</v>
      </c>
    </row>
    <row r="230" spans="1:65" s="14" customFormat="1" ht="11.25">
      <c r="B230" s="211"/>
      <c r="C230" s="212"/>
      <c r="D230" s="201" t="s">
        <v>145</v>
      </c>
      <c r="E230" s="213" t="s">
        <v>1</v>
      </c>
      <c r="F230" s="214" t="s">
        <v>150</v>
      </c>
      <c r="G230" s="212"/>
      <c r="H230" s="215">
        <v>800.17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145</v>
      </c>
      <c r="AU230" s="221" t="s">
        <v>143</v>
      </c>
      <c r="AV230" s="14" t="s">
        <v>142</v>
      </c>
      <c r="AW230" s="14" t="s">
        <v>31</v>
      </c>
      <c r="AX230" s="14" t="s">
        <v>8</v>
      </c>
      <c r="AY230" s="221" t="s">
        <v>134</v>
      </c>
    </row>
    <row r="231" spans="1:65" s="2" customFormat="1" ht="37.9" customHeight="1">
      <c r="A231" s="33"/>
      <c r="B231" s="34"/>
      <c r="C231" s="186" t="s">
        <v>200</v>
      </c>
      <c r="D231" s="186" t="s">
        <v>138</v>
      </c>
      <c r="E231" s="187" t="s">
        <v>313</v>
      </c>
      <c r="F231" s="188" t="s">
        <v>314</v>
      </c>
      <c r="G231" s="189" t="s">
        <v>172</v>
      </c>
      <c r="H231" s="190">
        <v>800.17</v>
      </c>
      <c r="I231" s="191"/>
      <c r="J231" s="190">
        <f>ROUND(I231*H231,0)</f>
        <v>0</v>
      </c>
      <c r="K231" s="192"/>
      <c r="L231" s="38"/>
      <c r="M231" s="193" t="s">
        <v>1</v>
      </c>
      <c r="N231" s="194" t="s">
        <v>39</v>
      </c>
      <c r="O231" s="70"/>
      <c r="P231" s="195">
        <f>O231*H231</f>
        <v>0</v>
      </c>
      <c r="Q231" s="195">
        <v>0.15540000000000001</v>
      </c>
      <c r="R231" s="195">
        <f>Q231*H231</f>
        <v>124.346418</v>
      </c>
      <c r="S231" s="195">
        <v>0</v>
      </c>
      <c r="T231" s="196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97" t="s">
        <v>142</v>
      </c>
      <c r="AT231" s="197" t="s">
        <v>138</v>
      </c>
      <c r="AU231" s="197" t="s">
        <v>143</v>
      </c>
      <c r="AY231" s="16" t="s">
        <v>134</v>
      </c>
      <c r="BE231" s="198">
        <f>IF(N231="základní",J231,0)</f>
        <v>0</v>
      </c>
      <c r="BF231" s="198">
        <f>IF(N231="snížená",J231,0)</f>
        <v>0</v>
      </c>
      <c r="BG231" s="198">
        <f>IF(N231="zákl. přenesená",J231,0)</f>
        <v>0</v>
      </c>
      <c r="BH231" s="198">
        <f>IF(N231="sníž. přenesená",J231,0)</f>
        <v>0</v>
      </c>
      <c r="BI231" s="198">
        <f>IF(N231="nulová",J231,0)</f>
        <v>0</v>
      </c>
      <c r="BJ231" s="16" t="s">
        <v>8</v>
      </c>
      <c r="BK231" s="198">
        <f>ROUND(I231*H231,0)</f>
        <v>0</v>
      </c>
      <c r="BL231" s="16" t="s">
        <v>142</v>
      </c>
      <c r="BM231" s="197" t="s">
        <v>315</v>
      </c>
    </row>
    <row r="232" spans="1:65" s="13" customFormat="1" ht="11.25">
      <c r="B232" s="199"/>
      <c r="C232" s="200"/>
      <c r="D232" s="201" t="s">
        <v>145</v>
      </c>
      <c r="E232" s="202" t="s">
        <v>1</v>
      </c>
      <c r="F232" s="203" t="s">
        <v>174</v>
      </c>
      <c r="G232" s="200"/>
      <c r="H232" s="204">
        <v>98.36</v>
      </c>
      <c r="I232" s="205"/>
      <c r="J232" s="200"/>
      <c r="K232" s="200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145</v>
      </c>
      <c r="AU232" s="210" t="s">
        <v>143</v>
      </c>
      <c r="AV232" s="13" t="s">
        <v>83</v>
      </c>
      <c r="AW232" s="13" t="s">
        <v>31</v>
      </c>
      <c r="AX232" s="13" t="s">
        <v>74</v>
      </c>
      <c r="AY232" s="210" t="s">
        <v>134</v>
      </c>
    </row>
    <row r="233" spans="1:65" s="13" customFormat="1" ht="11.25">
      <c r="B233" s="199"/>
      <c r="C233" s="200"/>
      <c r="D233" s="201" t="s">
        <v>145</v>
      </c>
      <c r="E233" s="202" t="s">
        <v>1</v>
      </c>
      <c r="F233" s="203" t="s">
        <v>180</v>
      </c>
      <c r="G233" s="200"/>
      <c r="H233" s="204">
        <v>363.5</v>
      </c>
      <c r="I233" s="205"/>
      <c r="J233" s="200"/>
      <c r="K233" s="200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145</v>
      </c>
      <c r="AU233" s="210" t="s">
        <v>143</v>
      </c>
      <c r="AV233" s="13" t="s">
        <v>83</v>
      </c>
      <c r="AW233" s="13" t="s">
        <v>31</v>
      </c>
      <c r="AX233" s="13" t="s">
        <v>74</v>
      </c>
      <c r="AY233" s="210" t="s">
        <v>134</v>
      </c>
    </row>
    <row r="234" spans="1:65" s="13" customFormat="1" ht="11.25">
      <c r="B234" s="199"/>
      <c r="C234" s="200"/>
      <c r="D234" s="201" t="s">
        <v>145</v>
      </c>
      <c r="E234" s="202" t="s">
        <v>1</v>
      </c>
      <c r="F234" s="203" t="s">
        <v>181</v>
      </c>
      <c r="G234" s="200"/>
      <c r="H234" s="204">
        <v>338.31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145</v>
      </c>
      <c r="AU234" s="210" t="s">
        <v>143</v>
      </c>
      <c r="AV234" s="13" t="s">
        <v>83</v>
      </c>
      <c r="AW234" s="13" t="s">
        <v>31</v>
      </c>
      <c r="AX234" s="13" t="s">
        <v>74</v>
      </c>
      <c r="AY234" s="210" t="s">
        <v>134</v>
      </c>
    </row>
    <row r="235" spans="1:65" s="14" customFormat="1" ht="11.25">
      <c r="B235" s="211"/>
      <c r="C235" s="212"/>
      <c r="D235" s="201" t="s">
        <v>145</v>
      </c>
      <c r="E235" s="213" t="s">
        <v>1</v>
      </c>
      <c r="F235" s="214" t="s">
        <v>150</v>
      </c>
      <c r="G235" s="212"/>
      <c r="H235" s="215">
        <v>800.17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145</v>
      </c>
      <c r="AU235" s="221" t="s">
        <v>143</v>
      </c>
      <c r="AV235" s="14" t="s">
        <v>142</v>
      </c>
      <c r="AW235" s="14" t="s">
        <v>31</v>
      </c>
      <c r="AX235" s="14" t="s">
        <v>8</v>
      </c>
      <c r="AY235" s="221" t="s">
        <v>134</v>
      </c>
    </row>
    <row r="236" spans="1:65" s="2" customFormat="1" ht="16.5" customHeight="1">
      <c r="A236" s="33"/>
      <c r="B236" s="34"/>
      <c r="C236" s="222" t="s">
        <v>316</v>
      </c>
      <c r="D236" s="222" t="s">
        <v>194</v>
      </c>
      <c r="E236" s="223" t="s">
        <v>317</v>
      </c>
      <c r="F236" s="224" t="s">
        <v>318</v>
      </c>
      <c r="G236" s="225" t="s">
        <v>172</v>
      </c>
      <c r="H236" s="226">
        <v>750.17</v>
      </c>
      <c r="I236" s="227"/>
      <c r="J236" s="226">
        <f>ROUND(I236*H236,0)</f>
        <v>0</v>
      </c>
      <c r="K236" s="228"/>
      <c r="L236" s="229"/>
      <c r="M236" s="230" t="s">
        <v>1</v>
      </c>
      <c r="N236" s="231" t="s">
        <v>39</v>
      </c>
      <c r="O236" s="70"/>
      <c r="P236" s="195">
        <f>O236*H236</f>
        <v>0</v>
      </c>
      <c r="Q236" s="195">
        <v>8.1000000000000003E-2</v>
      </c>
      <c r="R236" s="195">
        <f>Q236*H236</f>
        <v>60.763770000000001</v>
      </c>
      <c r="S236" s="195">
        <v>0</v>
      </c>
      <c r="T236" s="196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7" t="s">
        <v>198</v>
      </c>
      <c r="AT236" s="197" t="s">
        <v>194</v>
      </c>
      <c r="AU236" s="197" t="s">
        <v>143</v>
      </c>
      <c r="AY236" s="16" t="s">
        <v>134</v>
      </c>
      <c r="BE236" s="198">
        <f>IF(N236="základní",J236,0)</f>
        <v>0</v>
      </c>
      <c r="BF236" s="198">
        <f>IF(N236="snížená",J236,0)</f>
        <v>0</v>
      </c>
      <c r="BG236" s="198">
        <f>IF(N236="zákl. přenesená",J236,0)</f>
        <v>0</v>
      </c>
      <c r="BH236" s="198">
        <f>IF(N236="sníž. přenesená",J236,0)</f>
        <v>0</v>
      </c>
      <c r="BI236" s="198">
        <f>IF(N236="nulová",J236,0)</f>
        <v>0</v>
      </c>
      <c r="BJ236" s="16" t="s">
        <v>8</v>
      </c>
      <c r="BK236" s="198">
        <f>ROUND(I236*H236,0)</f>
        <v>0</v>
      </c>
      <c r="BL236" s="16" t="s">
        <v>142</v>
      </c>
      <c r="BM236" s="197" t="s">
        <v>319</v>
      </c>
    </row>
    <row r="237" spans="1:65" s="13" customFormat="1" ht="11.25">
      <c r="B237" s="199"/>
      <c r="C237" s="200"/>
      <c r="D237" s="201" t="s">
        <v>145</v>
      </c>
      <c r="E237" s="202" t="s">
        <v>1</v>
      </c>
      <c r="F237" s="203" t="s">
        <v>320</v>
      </c>
      <c r="G237" s="200"/>
      <c r="H237" s="204">
        <v>98.36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145</v>
      </c>
      <c r="AU237" s="210" t="s">
        <v>143</v>
      </c>
      <c r="AV237" s="13" t="s">
        <v>83</v>
      </c>
      <c r="AW237" s="13" t="s">
        <v>31</v>
      </c>
      <c r="AX237" s="13" t="s">
        <v>74</v>
      </c>
      <c r="AY237" s="210" t="s">
        <v>134</v>
      </c>
    </row>
    <row r="238" spans="1:65" s="13" customFormat="1" ht="11.25">
      <c r="B238" s="199"/>
      <c r="C238" s="200"/>
      <c r="D238" s="201" t="s">
        <v>145</v>
      </c>
      <c r="E238" s="202" t="s">
        <v>1</v>
      </c>
      <c r="F238" s="203" t="s">
        <v>180</v>
      </c>
      <c r="G238" s="200"/>
      <c r="H238" s="204">
        <v>363.5</v>
      </c>
      <c r="I238" s="205"/>
      <c r="J238" s="200"/>
      <c r="K238" s="200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145</v>
      </c>
      <c r="AU238" s="210" t="s">
        <v>143</v>
      </c>
      <c r="AV238" s="13" t="s">
        <v>83</v>
      </c>
      <c r="AW238" s="13" t="s">
        <v>31</v>
      </c>
      <c r="AX238" s="13" t="s">
        <v>74</v>
      </c>
      <c r="AY238" s="210" t="s">
        <v>134</v>
      </c>
    </row>
    <row r="239" spans="1:65" s="13" customFormat="1" ht="11.25">
      <c r="B239" s="199"/>
      <c r="C239" s="200"/>
      <c r="D239" s="201" t="s">
        <v>145</v>
      </c>
      <c r="E239" s="202" t="s">
        <v>1</v>
      </c>
      <c r="F239" s="203" t="s">
        <v>181</v>
      </c>
      <c r="G239" s="200"/>
      <c r="H239" s="204">
        <v>338.31</v>
      </c>
      <c r="I239" s="205"/>
      <c r="J239" s="200"/>
      <c r="K239" s="200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145</v>
      </c>
      <c r="AU239" s="210" t="s">
        <v>143</v>
      </c>
      <c r="AV239" s="13" t="s">
        <v>83</v>
      </c>
      <c r="AW239" s="13" t="s">
        <v>31</v>
      </c>
      <c r="AX239" s="13" t="s">
        <v>74</v>
      </c>
      <c r="AY239" s="210" t="s">
        <v>134</v>
      </c>
    </row>
    <row r="240" spans="1:65" s="13" customFormat="1" ht="11.25">
      <c r="B240" s="199"/>
      <c r="C240" s="200"/>
      <c r="D240" s="201" t="s">
        <v>145</v>
      </c>
      <c r="E240" s="202" t="s">
        <v>1</v>
      </c>
      <c r="F240" s="203" t="s">
        <v>321</v>
      </c>
      <c r="G240" s="200"/>
      <c r="H240" s="204">
        <v>-50</v>
      </c>
      <c r="I240" s="205"/>
      <c r="J240" s="200"/>
      <c r="K240" s="200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145</v>
      </c>
      <c r="AU240" s="210" t="s">
        <v>143</v>
      </c>
      <c r="AV240" s="13" t="s">
        <v>83</v>
      </c>
      <c r="AW240" s="13" t="s">
        <v>31</v>
      </c>
      <c r="AX240" s="13" t="s">
        <v>74</v>
      </c>
      <c r="AY240" s="210" t="s">
        <v>134</v>
      </c>
    </row>
    <row r="241" spans="1:65" s="14" customFormat="1" ht="11.25">
      <c r="B241" s="211"/>
      <c r="C241" s="212"/>
      <c r="D241" s="201" t="s">
        <v>145</v>
      </c>
      <c r="E241" s="213" t="s">
        <v>1</v>
      </c>
      <c r="F241" s="214" t="s">
        <v>150</v>
      </c>
      <c r="G241" s="212"/>
      <c r="H241" s="215">
        <v>750.17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145</v>
      </c>
      <c r="AU241" s="221" t="s">
        <v>143</v>
      </c>
      <c r="AV241" s="14" t="s">
        <v>142</v>
      </c>
      <c r="AW241" s="14" t="s">
        <v>31</v>
      </c>
      <c r="AX241" s="14" t="s">
        <v>8</v>
      </c>
      <c r="AY241" s="221" t="s">
        <v>134</v>
      </c>
    </row>
    <row r="242" spans="1:65" s="2" customFormat="1" ht="24.2" customHeight="1">
      <c r="A242" s="33"/>
      <c r="B242" s="34"/>
      <c r="C242" s="222" t="s">
        <v>322</v>
      </c>
      <c r="D242" s="222" t="s">
        <v>194</v>
      </c>
      <c r="E242" s="223" t="s">
        <v>323</v>
      </c>
      <c r="F242" s="224" t="s">
        <v>324</v>
      </c>
      <c r="G242" s="225" t="s">
        <v>172</v>
      </c>
      <c r="H242" s="226">
        <v>50</v>
      </c>
      <c r="I242" s="227"/>
      <c r="J242" s="226">
        <f>ROUND(I242*H242,0)</f>
        <v>0</v>
      </c>
      <c r="K242" s="228"/>
      <c r="L242" s="229"/>
      <c r="M242" s="230" t="s">
        <v>1</v>
      </c>
      <c r="N242" s="231" t="s">
        <v>39</v>
      </c>
      <c r="O242" s="70"/>
      <c r="P242" s="195">
        <f>O242*H242</f>
        <v>0</v>
      </c>
      <c r="Q242" s="195">
        <v>4.8300000000000003E-2</v>
      </c>
      <c r="R242" s="195">
        <f>Q242*H242</f>
        <v>2.415</v>
      </c>
      <c r="S242" s="195">
        <v>0</v>
      </c>
      <c r="T242" s="196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7" t="s">
        <v>198</v>
      </c>
      <c r="AT242" s="197" t="s">
        <v>194</v>
      </c>
      <c r="AU242" s="197" t="s">
        <v>143</v>
      </c>
      <c r="AY242" s="16" t="s">
        <v>134</v>
      </c>
      <c r="BE242" s="198">
        <f>IF(N242="základní",J242,0)</f>
        <v>0</v>
      </c>
      <c r="BF242" s="198">
        <f>IF(N242="snížená",J242,0)</f>
        <v>0</v>
      </c>
      <c r="BG242" s="198">
        <f>IF(N242="zákl. přenesená",J242,0)</f>
        <v>0</v>
      </c>
      <c r="BH242" s="198">
        <f>IF(N242="sníž. přenesená",J242,0)</f>
        <v>0</v>
      </c>
      <c r="BI242" s="198">
        <f>IF(N242="nulová",J242,0)</f>
        <v>0</v>
      </c>
      <c r="BJ242" s="16" t="s">
        <v>8</v>
      </c>
      <c r="BK242" s="198">
        <f>ROUND(I242*H242,0)</f>
        <v>0</v>
      </c>
      <c r="BL242" s="16" t="s">
        <v>142</v>
      </c>
      <c r="BM242" s="197" t="s">
        <v>325</v>
      </c>
    </row>
    <row r="243" spans="1:65" s="2" customFormat="1" ht="16.5" customHeight="1">
      <c r="A243" s="33"/>
      <c r="B243" s="34"/>
      <c r="C243" s="222" t="s">
        <v>7</v>
      </c>
      <c r="D243" s="222" t="s">
        <v>194</v>
      </c>
      <c r="E243" s="223" t="s">
        <v>326</v>
      </c>
      <c r="F243" s="224" t="s">
        <v>327</v>
      </c>
      <c r="G243" s="225" t="s">
        <v>172</v>
      </c>
      <c r="H243" s="226">
        <v>800.17</v>
      </c>
      <c r="I243" s="227"/>
      <c r="J243" s="226">
        <f>ROUND(I243*H243,0)</f>
        <v>0</v>
      </c>
      <c r="K243" s="228"/>
      <c r="L243" s="229"/>
      <c r="M243" s="230" t="s">
        <v>1</v>
      </c>
      <c r="N243" s="231" t="s">
        <v>39</v>
      </c>
      <c r="O243" s="70"/>
      <c r="P243" s="195">
        <f>O243*H243</f>
        <v>0</v>
      </c>
      <c r="Q243" s="195">
        <v>5.8000000000000003E-2</v>
      </c>
      <c r="R243" s="195">
        <f>Q243*H243</f>
        <v>46.409860000000002</v>
      </c>
      <c r="S243" s="195">
        <v>0</v>
      </c>
      <c r="T243" s="196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7" t="s">
        <v>198</v>
      </c>
      <c r="AT243" s="197" t="s">
        <v>194</v>
      </c>
      <c r="AU243" s="197" t="s">
        <v>143</v>
      </c>
      <c r="AY243" s="16" t="s">
        <v>134</v>
      </c>
      <c r="BE243" s="198">
        <f>IF(N243="základní",J243,0)</f>
        <v>0</v>
      </c>
      <c r="BF243" s="198">
        <f>IF(N243="snížená",J243,0)</f>
        <v>0</v>
      </c>
      <c r="BG243" s="198">
        <f>IF(N243="zákl. přenesená",J243,0)</f>
        <v>0</v>
      </c>
      <c r="BH243" s="198">
        <f>IF(N243="sníž. přenesená",J243,0)</f>
        <v>0</v>
      </c>
      <c r="BI243" s="198">
        <f>IF(N243="nulová",J243,0)</f>
        <v>0</v>
      </c>
      <c r="BJ243" s="16" t="s">
        <v>8</v>
      </c>
      <c r="BK243" s="198">
        <f>ROUND(I243*H243,0)</f>
        <v>0</v>
      </c>
      <c r="BL243" s="16" t="s">
        <v>142</v>
      </c>
      <c r="BM243" s="197" t="s">
        <v>328</v>
      </c>
    </row>
    <row r="244" spans="1:65" s="13" customFormat="1" ht="11.25">
      <c r="B244" s="199"/>
      <c r="C244" s="200"/>
      <c r="D244" s="201" t="s">
        <v>145</v>
      </c>
      <c r="E244" s="202" t="s">
        <v>1</v>
      </c>
      <c r="F244" s="203" t="s">
        <v>320</v>
      </c>
      <c r="G244" s="200"/>
      <c r="H244" s="204">
        <v>98.36</v>
      </c>
      <c r="I244" s="205"/>
      <c r="J244" s="200"/>
      <c r="K244" s="200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145</v>
      </c>
      <c r="AU244" s="210" t="s">
        <v>143</v>
      </c>
      <c r="AV244" s="13" t="s">
        <v>83</v>
      </c>
      <c r="AW244" s="13" t="s">
        <v>31</v>
      </c>
      <c r="AX244" s="13" t="s">
        <v>74</v>
      </c>
      <c r="AY244" s="210" t="s">
        <v>134</v>
      </c>
    </row>
    <row r="245" spans="1:65" s="13" customFormat="1" ht="11.25">
      <c r="B245" s="199"/>
      <c r="C245" s="200"/>
      <c r="D245" s="201" t="s">
        <v>145</v>
      </c>
      <c r="E245" s="202" t="s">
        <v>1</v>
      </c>
      <c r="F245" s="203" t="s">
        <v>329</v>
      </c>
      <c r="G245" s="200"/>
      <c r="H245" s="204">
        <v>363.5</v>
      </c>
      <c r="I245" s="205"/>
      <c r="J245" s="200"/>
      <c r="K245" s="200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145</v>
      </c>
      <c r="AU245" s="210" t="s">
        <v>143</v>
      </c>
      <c r="AV245" s="13" t="s">
        <v>83</v>
      </c>
      <c r="AW245" s="13" t="s">
        <v>31</v>
      </c>
      <c r="AX245" s="13" t="s">
        <v>74</v>
      </c>
      <c r="AY245" s="210" t="s">
        <v>134</v>
      </c>
    </row>
    <row r="246" spans="1:65" s="13" customFormat="1" ht="11.25">
      <c r="B246" s="199"/>
      <c r="C246" s="200"/>
      <c r="D246" s="201" t="s">
        <v>145</v>
      </c>
      <c r="E246" s="202" t="s">
        <v>1</v>
      </c>
      <c r="F246" s="203" t="s">
        <v>181</v>
      </c>
      <c r="G246" s="200"/>
      <c r="H246" s="204">
        <v>338.31</v>
      </c>
      <c r="I246" s="205"/>
      <c r="J246" s="200"/>
      <c r="K246" s="200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145</v>
      </c>
      <c r="AU246" s="210" t="s">
        <v>143</v>
      </c>
      <c r="AV246" s="13" t="s">
        <v>83</v>
      </c>
      <c r="AW246" s="13" t="s">
        <v>31</v>
      </c>
      <c r="AX246" s="13" t="s">
        <v>74</v>
      </c>
      <c r="AY246" s="210" t="s">
        <v>134</v>
      </c>
    </row>
    <row r="247" spans="1:65" s="14" customFormat="1" ht="11.25">
      <c r="B247" s="211"/>
      <c r="C247" s="212"/>
      <c r="D247" s="201" t="s">
        <v>145</v>
      </c>
      <c r="E247" s="213" t="s">
        <v>1</v>
      </c>
      <c r="F247" s="214" t="s">
        <v>150</v>
      </c>
      <c r="G247" s="212"/>
      <c r="H247" s="215">
        <v>800.17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145</v>
      </c>
      <c r="AU247" s="221" t="s">
        <v>143</v>
      </c>
      <c r="AV247" s="14" t="s">
        <v>142</v>
      </c>
      <c r="AW247" s="14" t="s">
        <v>31</v>
      </c>
      <c r="AX247" s="14" t="s">
        <v>8</v>
      </c>
      <c r="AY247" s="221" t="s">
        <v>134</v>
      </c>
    </row>
    <row r="248" spans="1:65" s="2" customFormat="1" ht="37.9" customHeight="1">
      <c r="A248" s="33"/>
      <c r="B248" s="34"/>
      <c r="C248" s="186" t="s">
        <v>330</v>
      </c>
      <c r="D248" s="186" t="s">
        <v>138</v>
      </c>
      <c r="E248" s="187" t="s">
        <v>331</v>
      </c>
      <c r="F248" s="188" t="s">
        <v>332</v>
      </c>
      <c r="G248" s="189" t="s">
        <v>172</v>
      </c>
      <c r="H248" s="190">
        <v>800.17</v>
      </c>
      <c r="I248" s="191"/>
      <c r="J248" s="190">
        <f>ROUND(I248*H248,0)</f>
        <v>0</v>
      </c>
      <c r="K248" s="192"/>
      <c r="L248" s="38"/>
      <c r="M248" s="193" t="s">
        <v>1</v>
      </c>
      <c r="N248" s="194" t="s">
        <v>39</v>
      </c>
      <c r="O248" s="70"/>
      <c r="P248" s="195">
        <f>O248*H248</f>
        <v>0</v>
      </c>
      <c r="Q248" s="195">
        <v>0.1295</v>
      </c>
      <c r="R248" s="195">
        <f>Q248*H248</f>
        <v>103.622015</v>
      </c>
      <c r="S248" s="195">
        <v>0</v>
      </c>
      <c r="T248" s="196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97" t="s">
        <v>142</v>
      </c>
      <c r="AT248" s="197" t="s">
        <v>138</v>
      </c>
      <c r="AU248" s="197" t="s">
        <v>143</v>
      </c>
      <c r="AY248" s="16" t="s">
        <v>134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16" t="s">
        <v>8</v>
      </c>
      <c r="BK248" s="198">
        <f>ROUND(I248*H248,0)</f>
        <v>0</v>
      </c>
      <c r="BL248" s="16" t="s">
        <v>142</v>
      </c>
      <c r="BM248" s="197" t="s">
        <v>333</v>
      </c>
    </row>
    <row r="249" spans="1:65" s="13" customFormat="1" ht="11.25">
      <c r="B249" s="199"/>
      <c r="C249" s="200"/>
      <c r="D249" s="201" t="s">
        <v>145</v>
      </c>
      <c r="E249" s="202" t="s">
        <v>1</v>
      </c>
      <c r="F249" s="203" t="s">
        <v>174</v>
      </c>
      <c r="G249" s="200"/>
      <c r="H249" s="204">
        <v>98.36</v>
      </c>
      <c r="I249" s="205"/>
      <c r="J249" s="200"/>
      <c r="K249" s="200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145</v>
      </c>
      <c r="AU249" s="210" t="s">
        <v>143</v>
      </c>
      <c r="AV249" s="13" t="s">
        <v>83</v>
      </c>
      <c r="AW249" s="13" t="s">
        <v>31</v>
      </c>
      <c r="AX249" s="13" t="s">
        <v>74</v>
      </c>
      <c r="AY249" s="210" t="s">
        <v>134</v>
      </c>
    </row>
    <row r="250" spans="1:65" s="13" customFormat="1" ht="11.25">
      <c r="B250" s="199"/>
      <c r="C250" s="200"/>
      <c r="D250" s="201" t="s">
        <v>145</v>
      </c>
      <c r="E250" s="202" t="s">
        <v>1</v>
      </c>
      <c r="F250" s="203" t="s">
        <v>329</v>
      </c>
      <c r="G250" s="200"/>
      <c r="H250" s="204">
        <v>363.5</v>
      </c>
      <c r="I250" s="205"/>
      <c r="J250" s="200"/>
      <c r="K250" s="200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145</v>
      </c>
      <c r="AU250" s="210" t="s">
        <v>143</v>
      </c>
      <c r="AV250" s="13" t="s">
        <v>83</v>
      </c>
      <c r="AW250" s="13" t="s">
        <v>31</v>
      </c>
      <c r="AX250" s="13" t="s">
        <v>74</v>
      </c>
      <c r="AY250" s="210" t="s">
        <v>134</v>
      </c>
    </row>
    <row r="251" spans="1:65" s="13" customFormat="1" ht="11.25">
      <c r="B251" s="199"/>
      <c r="C251" s="200"/>
      <c r="D251" s="201" t="s">
        <v>145</v>
      </c>
      <c r="E251" s="202" t="s">
        <v>1</v>
      </c>
      <c r="F251" s="203" t="s">
        <v>181</v>
      </c>
      <c r="G251" s="200"/>
      <c r="H251" s="204">
        <v>338.31</v>
      </c>
      <c r="I251" s="205"/>
      <c r="J251" s="200"/>
      <c r="K251" s="200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145</v>
      </c>
      <c r="AU251" s="210" t="s">
        <v>143</v>
      </c>
      <c r="AV251" s="13" t="s">
        <v>83</v>
      </c>
      <c r="AW251" s="13" t="s">
        <v>31</v>
      </c>
      <c r="AX251" s="13" t="s">
        <v>74</v>
      </c>
      <c r="AY251" s="210" t="s">
        <v>134</v>
      </c>
    </row>
    <row r="252" spans="1:65" s="14" customFormat="1" ht="11.25">
      <c r="B252" s="211"/>
      <c r="C252" s="212"/>
      <c r="D252" s="201" t="s">
        <v>145</v>
      </c>
      <c r="E252" s="213" t="s">
        <v>1</v>
      </c>
      <c r="F252" s="214" t="s">
        <v>150</v>
      </c>
      <c r="G252" s="212"/>
      <c r="H252" s="215">
        <v>800.17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145</v>
      </c>
      <c r="AU252" s="221" t="s">
        <v>143</v>
      </c>
      <c r="AV252" s="14" t="s">
        <v>142</v>
      </c>
      <c r="AW252" s="14" t="s">
        <v>31</v>
      </c>
      <c r="AX252" s="14" t="s">
        <v>8</v>
      </c>
      <c r="AY252" s="221" t="s">
        <v>134</v>
      </c>
    </row>
    <row r="253" spans="1:65" s="2" customFormat="1" ht="37.9" customHeight="1">
      <c r="A253" s="33"/>
      <c r="B253" s="34"/>
      <c r="C253" s="186" t="s">
        <v>334</v>
      </c>
      <c r="D253" s="186" t="s">
        <v>138</v>
      </c>
      <c r="E253" s="187" t="s">
        <v>335</v>
      </c>
      <c r="F253" s="188" t="s">
        <v>336</v>
      </c>
      <c r="G253" s="189" t="s">
        <v>172</v>
      </c>
      <c r="H253" s="190">
        <v>800.17</v>
      </c>
      <c r="I253" s="191"/>
      <c r="J253" s="190">
        <f>ROUND(I253*H253,0)</f>
        <v>0</v>
      </c>
      <c r="K253" s="192"/>
      <c r="L253" s="38"/>
      <c r="M253" s="193" t="s">
        <v>1</v>
      </c>
      <c r="N253" s="194" t="s">
        <v>39</v>
      </c>
      <c r="O253" s="70"/>
      <c r="P253" s="195">
        <f>O253*H253</f>
        <v>0</v>
      </c>
      <c r="Q253" s="195">
        <v>0</v>
      </c>
      <c r="R253" s="195">
        <f>Q253*H253</f>
        <v>0</v>
      </c>
      <c r="S253" s="195">
        <v>0</v>
      </c>
      <c r="T253" s="196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7" t="s">
        <v>142</v>
      </c>
      <c r="AT253" s="197" t="s">
        <v>138</v>
      </c>
      <c r="AU253" s="197" t="s">
        <v>143</v>
      </c>
      <c r="AY253" s="16" t="s">
        <v>134</v>
      </c>
      <c r="BE253" s="198">
        <f>IF(N253="základní",J253,0)</f>
        <v>0</v>
      </c>
      <c r="BF253" s="198">
        <f>IF(N253="snížená",J253,0)</f>
        <v>0</v>
      </c>
      <c r="BG253" s="198">
        <f>IF(N253="zákl. přenesená",J253,0)</f>
        <v>0</v>
      </c>
      <c r="BH253" s="198">
        <f>IF(N253="sníž. přenesená",J253,0)</f>
        <v>0</v>
      </c>
      <c r="BI253" s="198">
        <f>IF(N253="nulová",J253,0)</f>
        <v>0</v>
      </c>
      <c r="BJ253" s="16" t="s">
        <v>8</v>
      </c>
      <c r="BK253" s="198">
        <f>ROUND(I253*H253,0)</f>
        <v>0</v>
      </c>
      <c r="BL253" s="16" t="s">
        <v>142</v>
      </c>
      <c r="BM253" s="197" t="s">
        <v>337</v>
      </c>
    </row>
    <row r="254" spans="1:65" s="13" customFormat="1" ht="11.25">
      <c r="B254" s="199"/>
      <c r="C254" s="200"/>
      <c r="D254" s="201" t="s">
        <v>145</v>
      </c>
      <c r="E254" s="202" t="s">
        <v>1</v>
      </c>
      <c r="F254" s="203" t="s">
        <v>174</v>
      </c>
      <c r="G254" s="200"/>
      <c r="H254" s="204">
        <v>98.36</v>
      </c>
      <c r="I254" s="205"/>
      <c r="J254" s="200"/>
      <c r="K254" s="200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145</v>
      </c>
      <c r="AU254" s="210" t="s">
        <v>143</v>
      </c>
      <c r="AV254" s="13" t="s">
        <v>83</v>
      </c>
      <c r="AW254" s="13" t="s">
        <v>31</v>
      </c>
      <c r="AX254" s="13" t="s">
        <v>74</v>
      </c>
      <c r="AY254" s="210" t="s">
        <v>134</v>
      </c>
    </row>
    <row r="255" spans="1:65" s="13" customFormat="1" ht="11.25">
      <c r="B255" s="199"/>
      <c r="C255" s="200"/>
      <c r="D255" s="201" t="s">
        <v>145</v>
      </c>
      <c r="E255" s="202" t="s">
        <v>1</v>
      </c>
      <c r="F255" s="203" t="s">
        <v>329</v>
      </c>
      <c r="G255" s="200"/>
      <c r="H255" s="204">
        <v>363.5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145</v>
      </c>
      <c r="AU255" s="210" t="s">
        <v>143</v>
      </c>
      <c r="AV255" s="13" t="s">
        <v>83</v>
      </c>
      <c r="AW255" s="13" t="s">
        <v>31</v>
      </c>
      <c r="AX255" s="13" t="s">
        <v>74</v>
      </c>
      <c r="AY255" s="210" t="s">
        <v>134</v>
      </c>
    </row>
    <row r="256" spans="1:65" s="13" customFormat="1" ht="11.25">
      <c r="B256" s="199"/>
      <c r="C256" s="200"/>
      <c r="D256" s="201" t="s">
        <v>145</v>
      </c>
      <c r="E256" s="202" t="s">
        <v>1</v>
      </c>
      <c r="F256" s="203" t="s">
        <v>181</v>
      </c>
      <c r="G256" s="200"/>
      <c r="H256" s="204">
        <v>338.31</v>
      </c>
      <c r="I256" s="205"/>
      <c r="J256" s="200"/>
      <c r="K256" s="200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145</v>
      </c>
      <c r="AU256" s="210" t="s">
        <v>143</v>
      </c>
      <c r="AV256" s="13" t="s">
        <v>83</v>
      </c>
      <c r="AW256" s="13" t="s">
        <v>31</v>
      </c>
      <c r="AX256" s="13" t="s">
        <v>74</v>
      </c>
      <c r="AY256" s="210" t="s">
        <v>134</v>
      </c>
    </row>
    <row r="257" spans="1:65" s="14" customFormat="1" ht="11.25">
      <c r="B257" s="211"/>
      <c r="C257" s="212"/>
      <c r="D257" s="201" t="s">
        <v>145</v>
      </c>
      <c r="E257" s="213" t="s">
        <v>1</v>
      </c>
      <c r="F257" s="214" t="s">
        <v>150</v>
      </c>
      <c r="G257" s="212"/>
      <c r="H257" s="215">
        <v>800.17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145</v>
      </c>
      <c r="AU257" s="221" t="s">
        <v>143</v>
      </c>
      <c r="AV257" s="14" t="s">
        <v>142</v>
      </c>
      <c r="AW257" s="14" t="s">
        <v>31</v>
      </c>
      <c r="AX257" s="14" t="s">
        <v>8</v>
      </c>
      <c r="AY257" s="221" t="s">
        <v>134</v>
      </c>
    </row>
    <row r="258" spans="1:65" s="2" customFormat="1" ht="16.5" customHeight="1">
      <c r="A258" s="33"/>
      <c r="B258" s="34"/>
      <c r="C258" s="186" t="s">
        <v>9</v>
      </c>
      <c r="D258" s="186" t="s">
        <v>138</v>
      </c>
      <c r="E258" s="187" t="s">
        <v>338</v>
      </c>
      <c r="F258" s="188" t="s">
        <v>339</v>
      </c>
      <c r="G258" s="189" t="s">
        <v>172</v>
      </c>
      <c r="H258" s="190">
        <v>800.17</v>
      </c>
      <c r="I258" s="191"/>
      <c r="J258" s="190">
        <f>ROUND(I258*H258,0)</f>
        <v>0</v>
      </c>
      <c r="K258" s="192"/>
      <c r="L258" s="38"/>
      <c r="M258" s="193" t="s">
        <v>1</v>
      </c>
      <c r="N258" s="194" t="s">
        <v>39</v>
      </c>
      <c r="O258" s="70"/>
      <c r="P258" s="195">
        <f>O258*H258</f>
        <v>0</v>
      </c>
      <c r="Q258" s="195">
        <v>1.0000000000000001E-5</v>
      </c>
      <c r="R258" s="195">
        <f>Q258*H258</f>
        <v>8.0017000000000005E-3</v>
      </c>
      <c r="S258" s="195">
        <v>0</v>
      </c>
      <c r="T258" s="196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7" t="s">
        <v>142</v>
      </c>
      <c r="AT258" s="197" t="s">
        <v>138</v>
      </c>
      <c r="AU258" s="197" t="s">
        <v>143</v>
      </c>
      <c r="AY258" s="16" t="s">
        <v>134</v>
      </c>
      <c r="BE258" s="198">
        <f>IF(N258="základní",J258,0)</f>
        <v>0</v>
      </c>
      <c r="BF258" s="198">
        <f>IF(N258="snížená",J258,0)</f>
        <v>0</v>
      </c>
      <c r="BG258" s="198">
        <f>IF(N258="zákl. přenesená",J258,0)</f>
        <v>0</v>
      </c>
      <c r="BH258" s="198">
        <f>IF(N258="sníž. přenesená",J258,0)</f>
        <v>0</v>
      </c>
      <c r="BI258" s="198">
        <f>IF(N258="nulová",J258,0)</f>
        <v>0</v>
      </c>
      <c r="BJ258" s="16" t="s">
        <v>8</v>
      </c>
      <c r="BK258" s="198">
        <f>ROUND(I258*H258,0)</f>
        <v>0</v>
      </c>
      <c r="BL258" s="16" t="s">
        <v>142</v>
      </c>
      <c r="BM258" s="197" t="s">
        <v>340</v>
      </c>
    </row>
    <row r="259" spans="1:65" s="13" customFormat="1" ht="11.25">
      <c r="B259" s="199"/>
      <c r="C259" s="200"/>
      <c r="D259" s="201" t="s">
        <v>145</v>
      </c>
      <c r="E259" s="202" t="s">
        <v>1</v>
      </c>
      <c r="F259" s="203" t="s">
        <v>174</v>
      </c>
      <c r="G259" s="200"/>
      <c r="H259" s="204">
        <v>98.36</v>
      </c>
      <c r="I259" s="205"/>
      <c r="J259" s="200"/>
      <c r="K259" s="200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145</v>
      </c>
      <c r="AU259" s="210" t="s">
        <v>143</v>
      </c>
      <c r="AV259" s="13" t="s">
        <v>83</v>
      </c>
      <c r="AW259" s="13" t="s">
        <v>31</v>
      </c>
      <c r="AX259" s="13" t="s">
        <v>74</v>
      </c>
      <c r="AY259" s="210" t="s">
        <v>134</v>
      </c>
    </row>
    <row r="260" spans="1:65" s="13" customFormat="1" ht="11.25">
      <c r="B260" s="199"/>
      <c r="C260" s="200"/>
      <c r="D260" s="201" t="s">
        <v>145</v>
      </c>
      <c r="E260" s="202" t="s">
        <v>1</v>
      </c>
      <c r="F260" s="203" t="s">
        <v>329</v>
      </c>
      <c r="G260" s="200"/>
      <c r="H260" s="204">
        <v>363.5</v>
      </c>
      <c r="I260" s="205"/>
      <c r="J260" s="200"/>
      <c r="K260" s="200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145</v>
      </c>
      <c r="AU260" s="210" t="s">
        <v>143</v>
      </c>
      <c r="AV260" s="13" t="s">
        <v>83</v>
      </c>
      <c r="AW260" s="13" t="s">
        <v>31</v>
      </c>
      <c r="AX260" s="13" t="s">
        <v>74</v>
      </c>
      <c r="AY260" s="210" t="s">
        <v>134</v>
      </c>
    </row>
    <row r="261" spans="1:65" s="13" customFormat="1" ht="11.25">
      <c r="B261" s="199"/>
      <c r="C261" s="200"/>
      <c r="D261" s="201" t="s">
        <v>145</v>
      </c>
      <c r="E261" s="202" t="s">
        <v>1</v>
      </c>
      <c r="F261" s="203" t="s">
        <v>181</v>
      </c>
      <c r="G261" s="200"/>
      <c r="H261" s="204">
        <v>338.31</v>
      </c>
      <c r="I261" s="205"/>
      <c r="J261" s="200"/>
      <c r="K261" s="200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145</v>
      </c>
      <c r="AU261" s="210" t="s">
        <v>143</v>
      </c>
      <c r="AV261" s="13" t="s">
        <v>83</v>
      </c>
      <c r="AW261" s="13" t="s">
        <v>31</v>
      </c>
      <c r="AX261" s="13" t="s">
        <v>74</v>
      </c>
      <c r="AY261" s="210" t="s">
        <v>134</v>
      </c>
    </row>
    <row r="262" spans="1:65" s="14" customFormat="1" ht="11.25">
      <c r="B262" s="211"/>
      <c r="C262" s="212"/>
      <c r="D262" s="201" t="s">
        <v>145</v>
      </c>
      <c r="E262" s="213" t="s">
        <v>1</v>
      </c>
      <c r="F262" s="214" t="s">
        <v>150</v>
      </c>
      <c r="G262" s="212"/>
      <c r="H262" s="215">
        <v>800.17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145</v>
      </c>
      <c r="AU262" s="221" t="s">
        <v>143</v>
      </c>
      <c r="AV262" s="14" t="s">
        <v>142</v>
      </c>
      <c r="AW262" s="14" t="s">
        <v>31</v>
      </c>
      <c r="AX262" s="14" t="s">
        <v>8</v>
      </c>
      <c r="AY262" s="221" t="s">
        <v>134</v>
      </c>
    </row>
    <row r="263" spans="1:65" s="12" customFormat="1" ht="22.9" customHeight="1">
      <c r="B263" s="170"/>
      <c r="C263" s="171"/>
      <c r="D263" s="172" t="s">
        <v>73</v>
      </c>
      <c r="E263" s="184" t="s">
        <v>341</v>
      </c>
      <c r="F263" s="184" t="s">
        <v>342</v>
      </c>
      <c r="G263" s="171"/>
      <c r="H263" s="171"/>
      <c r="I263" s="174"/>
      <c r="J263" s="185">
        <f>BK263</f>
        <v>0</v>
      </c>
      <c r="K263" s="171"/>
      <c r="L263" s="176"/>
      <c r="M263" s="177"/>
      <c r="N263" s="178"/>
      <c r="O263" s="178"/>
      <c r="P263" s="179">
        <f>SUM(P264:P269)</f>
        <v>0</v>
      </c>
      <c r="Q263" s="178"/>
      <c r="R263" s="179">
        <f>SUM(R264:R269)</f>
        <v>0</v>
      </c>
      <c r="S263" s="178"/>
      <c r="T263" s="180">
        <f>SUM(T264:T269)</f>
        <v>0</v>
      </c>
      <c r="AR263" s="181" t="s">
        <v>8</v>
      </c>
      <c r="AT263" s="182" t="s">
        <v>73</v>
      </c>
      <c r="AU263" s="182" t="s">
        <v>8</v>
      </c>
      <c r="AY263" s="181" t="s">
        <v>134</v>
      </c>
      <c r="BK263" s="183">
        <f>SUM(BK264:BK269)</f>
        <v>0</v>
      </c>
    </row>
    <row r="264" spans="1:65" s="2" customFormat="1" ht="33" customHeight="1">
      <c r="A264" s="33"/>
      <c r="B264" s="34"/>
      <c r="C264" s="186" t="s">
        <v>343</v>
      </c>
      <c r="D264" s="186" t="s">
        <v>138</v>
      </c>
      <c r="E264" s="187" t="s">
        <v>344</v>
      </c>
      <c r="F264" s="188" t="s">
        <v>345</v>
      </c>
      <c r="G264" s="189" t="s">
        <v>346</v>
      </c>
      <c r="H264" s="190">
        <v>1453.1</v>
      </c>
      <c r="I264" s="191"/>
      <c r="J264" s="190">
        <f t="shared" ref="J264:J269" si="0">ROUND(I264*H264,0)</f>
        <v>0</v>
      </c>
      <c r="K264" s="192"/>
      <c r="L264" s="38"/>
      <c r="M264" s="193" t="s">
        <v>1</v>
      </c>
      <c r="N264" s="194" t="s">
        <v>39</v>
      </c>
      <c r="O264" s="70"/>
      <c r="P264" s="195">
        <f t="shared" ref="P264:P269" si="1">O264*H264</f>
        <v>0</v>
      </c>
      <c r="Q264" s="195">
        <v>0</v>
      </c>
      <c r="R264" s="195">
        <f t="shared" ref="R264:R269" si="2">Q264*H264</f>
        <v>0</v>
      </c>
      <c r="S264" s="195">
        <v>0</v>
      </c>
      <c r="T264" s="196">
        <f t="shared" ref="T264:T269" si="3"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97" t="s">
        <v>142</v>
      </c>
      <c r="AT264" s="197" t="s">
        <v>138</v>
      </c>
      <c r="AU264" s="197" t="s">
        <v>83</v>
      </c>
      <c r="AY264" s="16" t="s">
        <v>134</v>
      </c>
      <c r="BE264" s="198">
        <f t="shared" ref="BE264:BE269" si="4">IF(N264="základní",J264,0)</f>
        <v>0</v>
      </c>
      <c r="BF264" s="198">
        <f t="shared" ref="BF264:BF269" si="5">IF(N264="snížená",J264,0)</f>
        <v>0</v>
      </c>
      <c r="BG264" s="198">
        <f t="shared" ref="BG264:BG269" si="6">IF(N264="zákl. přenesená",J264,0)</f>
        <v>0</v>
      </c>
      <c r="BH264" s="198">
        <f t="shared" ref="BH264:BH269" si="7">IF(N264="sníž. přenesená",J264,0)</f>
        <v>0</v>
      </c>
      <c r="BI264" s="198">
        <f t="shared" ref="BI264:BI269" si="8">IF(N264="nulová",J264,0)</f>
        <v>0</v>
      </c>
      <c r="BJ264" s="16" t="s">
        <v>8</v>
      </c>
      <c r="BK264" s="198">
        <f t="shared" ref="BK264:BK269" si="9">ROUND(I264*H264,0)</f>
        <v>0</v>
      </c>
      <c r="BL264" s="16" t="s">
        <v>142</v>
      </c>
      <c r="BM264" s="197" t="s">
        <v>347</v>
      </c>
    </row>
    <row r="265" spans="1:65" s="2" customFormat="1" ht="21.75" customHeight="1">
      <c r="A265" s="33"/>
      <c r="B265" s="34"/>
      <c r="C265" s="186" t="s">
        <v>348</v>
      </c>
      <c r="D265" s="186" t="s">
        <v>138</v>
      </c>
      <c r="E265" s="187" t="s">
        <v>349</v>
      </c>
      <c r="F265" s="188" t="s">
        <v>350</v>
      </c>
      <c r="G265" s="189" t="s">
        <v>346</v>
      </c>
      <c r="H265" s="190">
        <v>1453.1</v>
      </c>
      <c r="I265" s="191"/>
      <c r="J265" s="190">
        <f t="shared" si="0"/>
        <v>0</v>
      </c>
      <c r="K265" s="192"/>
      <c r="L265" s="38"/>
      <c r="M265" s="193" t="s">
        <v>1</v>
      </c>
      <c r="N265" s="194" t="s">
        <v>39</v>
      </c>
      <c r="O265" s="70"/>
      <c r="P265" s="195">
        <f t="shared" si="1"/>
        <v>0</v>
      </c>
      <c r="Q265" s="195">
        <v>0</v>
      </c>
      <c r="R265" s="195">
        <f t="shared" si="2"/>
        <v>0</v>
      </c>
      <c r="S265" s="195">
        <v>0</v>
      </c>
      <c r="T265" s="196">
        <f t="shared" si="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97" t="s">
        <v>142</v>
      </c>
      <c r="AT265" s="197" t="s">
        <v>138</v>
      </c>
      <c r="AU265" s="197" t="s">
        <v>83</v>
      </c>
      <c r="AY265" s="16" t="s">
        <v>134</v>
      </c>
      <c r="BE265" s="198">
        <f t="shared" si="4"/>
        <v>0</v>
      </c>
      <c r="BF265" s="198">
        <f t="shared" si="5"/>
        <v>0</v>
      </c>
      <c r="BG265" s="198">
        <f t="shared" si="6"/>
        <v>0</v>
      </c>
      <c r="BH265" s="198">
        <f t="shared" si="7"/>
        <v>0</v>
      </c>
      <c r="BI265" s="198">
        <f t="shared" si="8"/>
        <v>0</v>
      </c>
      <c r="BJ265" s="16" t="s">
        <v>8</v>
      </c>
      <c r="BK265" s="198">
        <f t="shared" si="9"/>
        <v>0</v>
      </c>
      <c r="BL265" s="16" t="s">
        <v>142</v>
      </c>
      <c r="BM265" s="197" t="s">
        <v>351</v>
      </c>
    </row>
    <row r="266" spans="1:65" s="2" customFormat="1" ht="24.2" customHeight="1">
      <c r="A266" s="33"/>
      <c r="B266" s="34"/>
      <c r="C266" s="186" t="s">
        <v>352</v>
      </c>
      <c r="D266" s="186" t="s">
        <v>138</v>
      </c>
      <c r="E266" s="187" t="s">
        <v>353</v>
      </c>
      <c r="F266" s="188" t="s">
        <v>354</v>
      </c>
      <c r="G266" s="189" t="s">
        <v>346</v>
      </c>
      <c r="H266" s="190">
        <v>1453.1</v>
      </c>
      <c r="I266" s="191"/>
      <c r="J266" s="190">
        <f t="shared" si="0"/>
        <v>0</v>
      </c>
      <c r="K266" s="192"/>
      <c r="L266" s="38"/>
      <c r="M266" s="193" t="s">
        <v>1</v>
      </c>
      <c r="N266" s="194" t="s">
        <v>39</v>
      </c>
      <c r="O266" s="70"/>
      <c r="P266" s="195">
        <f t="shared" si="1"/>
        <v>0</v>
      </c>
      <c r="Q266" s="195">
        <v>0</v>
      </c>
      <c r="R266" s="195">
        <f t="shared" si="2"/>
        <v>0</v>
      </c>
      <c r="S266" s="195">
        <v>0</v>
      </c>
      <c r="T266" s="196">
        <f t="shared" si="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97" t="s">
        <v>142</v>
      </c>
      <c r="AT266" s="197" t="s">
        <v>138</v>
      </c>
      <c r="AU266" s="197" t="s">
        <v>83</v>
      </c>
      <c r="AY266" s="16" t="s">
        <v>134</v>
      </c>
      <c r="BE266" s="198">
        <f t="shared" si="4"/>
        <v>0</v>
      </c>
      <c r="BF266" s="198">
        <f t="shared" si="5"/>
        <v>0</v>
      </c>
      <c r="BG266" s="198">
        <f t="shared" si="6"/>
        <v>0</v>
      </c>
      <c r="BH266" s="198">
        <f t="shared" si="7"/>
        <v>0</v>
      </c>
      <c r="BI266" s="198">
        <f t="shared" si="8"/>
        <v>0</v>
      </c>
      <c r="BJ266" s="16" t="s">
        <v>8</v>
      </c>
      <c r="BK266" s="198">
        <f t="shared" si="9"/>
        <v>0</v>
      </c>
      <c r="BL266" s="16" t="s">
        <v>142</v>
      </c>
      <c r="BM266" s="197" t="s">
        <v>355</v>
      </c>
    </row>
    <row r="267" spans="1:65" s="2" customFormat="1" ht="33" customHeight="1">
      <c r="A267" s="33"/>
      <c r="B267" s="34"/>
      <c r="C267" s="186" t="s">
        <v>356</v>
      </c>
      <c r="D267" s="186" t="s">
        <v>138</v>
      </c>
      <c r="E267" s="187" t="s">
        <v>357</v>
      </c>
      <c r="F267" s="188" t="s">
        <v>358</v>
      </c>
      <c r="G267" s="189" t="s">
        <v>346</v>
      </c>
      <c r="H267" s="190">
        <v>760.18</v>
      </c>
      <c r="I267" s="191"/>
      <c r="J267" s="190">
        <f t="shared" si="0"/>
        <v>0</v>
      </c>
      <c r="K267" s="192"/>
      <c r="L267" s="38"/>
      <c r="M267" s="193" t="s">
        <v>1</v>
      </c>
      <c r="N267" s="194" t="s">
        <v>39</v>
      </c>
      <c r="O267" s="70"/>
      <c r="P267" s="195">
        <f t="shared" si="1"/>
        <v>0</v>
      </c>
      <c r="Q267" s="195">
        <v>0</v>
      </c>
      <c r="R267" s="195">
        <f t="shared" si="2"/>
        <v>0</v>
      </c>
      <c r="S267" s="195">
        <v>0</v>
      </c>
      <c r="T267" s="196">
        <f t="shared" si="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97" t="s">
        <v>142</v>
      </c>
      <c r="AT267" s="197" t="s">
        <v>138</v>
      </c>
      <c r="AU267" s="197" t="s">
        <v>83</v>
      </c>
      <c r="AY267" s="16" t="s">
        <v>134</v>
      </c>
      <c r="BE267" s="198">
        <f t="shared" si="4"/>
        <v>0</v>
      </c>
      <c r="BF267" s="198">
        <f t="shared" si="5"/>
        <v>0</v>
      </c>
      <c r="BG267" s="198">
        <f t="shared" si="6"/>
        <v>0</v>
      </c>
      <c r="BH267" s="198">
        <f t="shared" si="7"/>
        <v>0</v>
      </c>
      <c r="BI267" s="198">
        <f t="shared" si="8"/>
        <v>0</v>
      </c>
      <c r="BJ267" s="16" t="s">
        <v>8</v>
      </c>
      <c r="BK267" s="198">
        <f t="shared" si="9"/>
        <v>0</v>
      </c>
      <c r="BL267" s="16" t="s">
        <v>142</v>
      </c>
      <c r="BM267" s="197" t="s">
        <v>359</v>
      </c>
    </row>
    <row r="268" spans="1:65" s="2" customFormat="1" ht="33" customHeight="1">
      <c r="A268" s="33"/>
      <c r="B268" s="34"/>
      <c r="C268" s="186" t="s">
        <v>360</v>
      </c>
      <c r="D268" s="186" t="s">
        <v>138</v>
      </c>
      <c r="E268" s="187" t="s">
        <v>361</v>
      </c>
      <c r="F268" s="188" t="s">
        <v>362</v>
      </c>
      <c r="G268" s="189" t="s">
        <v>346</v>
      </c>
      <c r="H268" s="190">
        <v>97.54</v>
      </c>
      <c r="I268" s="191"/>
      <c r="J268" s="190">
        <f t="shared" si="0"/>
        <v>0</v>
      </c>
      <c r="K268" s="192"/>
      <c r="L268" s="38"/>
      <c r="M268" s="193" t="s">
        <v>1</v>
      </c>
      <c r="N268" s="194" t="s">
        <v>39</v>
      </c>
      <c r="O268" s="70"/>
      <c r="P268" s="195">
        <f t="shared" si="1"/>
        <v>0</v>
      </c>
      <c r="Q268" s="195">
        <v>0</v>
      </c>
      <c r="R268" s="195">
        <f t="shared" si="2"/>
        <v>0</v>
      </c>
      <c r="S268" s="195">
        <v>0</v>
      </c>
      <c r="T268" s="196">
        <f t="shared" si="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97" t="s">
        <v>142</v>
      </c>
      <c r="AT268" s="197" t="s">
        <v>138</v>
      </c>
      <c r="AU268" s="197" t="s">
        <v>83</v>
      </c>
      <c r="AY268" s="16" t="s">
        <v>134</v>
      </c>
      <c r="BE268" s="198">
        <f t="shared" si="4"/>
        <v>0</v>
      </c>
      <c r="BF268" s="198">
        <f t="shared" si="5"/>
        <v>0</v>
      </c>
      <c r="BG268" s="198">
        <f t="shared" si="6"/>
        <v>0</v>
      </c>
      <c r="BH268" s="198">
        <f t="shared" si="7"/>
        <v>0</v>
      </c>
      <c r="BI268" s="198">
        <f t="shared" si="8"/>
        <v>0</v>
      </c>
      <c r="BJ268" s="16" t="s">
        <v>8</v>
      </c>
      <c r="BK268" s="198">
        <f t="shared" si="9"/>
        <v>0</v>
      </c>
      <c r="BL268" s="16" t="s">
        <v>142</v>
      </c>
      <c r="BM268" s="197" t="s">
        <v>363</v>
      </c>
    </row>
    <row r="269" spans="1:65" s="2" customFormat="1" ht="24.2" customHeight="1">
      <c r="A269" s="33"/>
      <c r="B269" s="34"/>
      <c r="C269" s="186" t="s">
        <v>364</v>
      </c>
      <c r="D269" s="186" t="s">
        <v>138</v>
      </c>
      <c r="E269" s="187" t="s">
        <v>365</v>
      </c>
      <c r="F269" s="188" t="s">
        <v>366</v>
      </c>
      <c r="G269" s="189" t="s">
        <v>346</v>
      </c>
      <c r="H269" s="190">
        <v>595.35</v>
      </c>
      <c r="I269" s="191"/>
      <c r="J269" s="190">
        <f t="shared" si="0"/>
        <v>0</v>
      </c>
      <c r="K269" s="192"/>
      <c r="L269" s="38"/>
      <c r="M269" s="193" t="s">
        <v>1</v>
      </c>
      <c r="N269" s="194" t="s">
        <v>39</v>
      </c>
      <c r="O269" s="70"/>
      <c r="P269" s="195">
        <f t="shared" si="1"/>
        <v>0</v>
      </c>
      <c r="Q269" s="195">
        <v>0</v>
      </c>
      <c r="R269" s="195">
        <f t="shared" si="2"/>
        <v>0</v>
      </c>
      <c r="S269" s="195">
        <v>0</v>
      </c>
      <c r="T269" s="196">
        <f t="shared" si="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97" t="s">
        <v>142</v>
      </c>
      <c r="AT269" s="197" t="s">
        <v>138</v>
      </c>
      <c r="AU269" s="197" t="s">
        <v>83</v>
      </c>
      <c r="AY269" s="16" t="s">
        <v>134</v>
      </c>
      <c r="BE269" s="198">
        <f t="shared" si="4"/>
        <v>0</v>
      </c>
      <c r="BF269" s="198">
        <f t="shared" si="5"/>
        <v>0</v>
      </c>
      <c r="BG269" s="198">
        <f t="shared" si="6"/>
        <v>0</v>
      </c>
      <c r="BH269" s="198">
        <f t="shared" si="7"/>
        <v>0</v>
      </c>
      <c r="BI269" s="198">
        <f t="shared" si="8"/>
        <v>0</v>
      </c>
      <c r="BJ269" s="16" t="s">
        <v>8</v>
      </c>
      <c r="BK269" s="198">
        <f t="shared" si="9"/>
        <v>0</v>
      </c>
      <c r="BL269" s="16" t="s">
        <v>142</v>
      </c>
      <c r="BM269" s="197" t="s">
        <v>367</v>
      </c>
    </row>
    <row r="270" spans="1:65" s="12" customFormat="1" ht="22.9" customHeight="1">
      <c r="B270" s="170"/>
      <c r="C270" s="171"/>
      <c r="D270" s="172" t="s">
        <v>73</v>
      </c>
      <c r="E270" s="184" t="s">
        <v>368</v>
      </c>
      <c r="F270" s="184" t="s">
        <v>369</v>
      </c>
      <c r="G270" s="171"/>
      <c r="H270" s="171"/>
      <c r="I270" s="174"/>
      <c r="J270" s="185">
        <f>BK270</f>
        <v>0</v>
      </c>
      <c r="K270" s="171"/>
      <c r="L270" s="176"/>
      <c r="M270" s="177"/>
      <c r="N270" s="178"/>
      <c r="O270" s="178"/>
      <c r="P270" s="179">
        <f>P271</f>
        <v>0</v>
      </c>
      <c r="Q270" s="178"/>
      <c r="R270" s="179">
        <f>R271</f>
        <v>0</v>
      </c>
      <c r="S270" s="178"/>
      <c r="T270" s="180">
        <f>T271</f>
        <v>0</v>
      </c>
      <c r="AR270" s="181" t="s">
        <v>8</v>
      </c>
      <c r="AT270" s="182" t="s">
        <v>73</v>
      </c>
      <c r="AU270" s="182" t="s">
        <v>8</v>
      </c>
      <c r="AY270" s="181" t="s">
        <v>134</v>
      </c>
      <c r="BK270" s="183">
        <f>BK271</f>
        <v>0</v>
      </c>
    </row>
    <row r="271" spans="1:65" s="2" customFormat="1" ht="24.2" customHeight="1">
      <c r="A271" s="33"/>
      <c r="B271" s="34"/>
      <c r="C271" s="186" t="s">
        <v>370</v>
      </c>
      <c r="D271" s="186" t="s">
        <v>138</v>
      </c>
      <c r="E271" s="187" t="s">
        <v>371</v>
      </c>
      <c r="F271" s="188" t="s">
        <v>372</v>
      </c>
      <c r="G271" s="189" t="s">
        <v>346</v>
      </c>
      <c r="H271" s="190">
        <v>608.62</v>
      </c>
      <c r="I271" s="191"/>
      <c r="J271" s="190">
        <f>ROUND(I271*H271,0)</f>
        <v>0</v>
      </c>
      <c r="K271" s="192"/>
      <c r="L271" s="38"/>
      <c r="M271" s="232" t="s">
        <v>1</v>
      </c>
      <c r="N271" s="233" t="s">
        <v>39</v>
      </c>
      <c r="O271" s="234"/>
      <c r="P271" s="235">
        <f>O271*H271</f>
        <v>0</v>
      </c>
      <c r="Q271" s="235">
        <v>0</v>
      </c>
      <c r="R271" s="235">
        <f>Q271*H271</f>
        <v>0</v>
      </c>
      <c r="S271" s="235">
        <v>0</v>
      </c>
      <c r="T271" s="236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97" t="s">
        <v>142</v>
      </c>
      <c r="AT271" s="197" t="s">
        <v>138</v>
      </c>
      <c r="AU271" s="197" t="s">
        <v>83</v>
      </c>
      <c r="AY271" s="16" t="s">
        <v>134</v>
      </c>
      <c r="BE271" s="198">
        <f>IF(N271="základní",J271,0)</f>
        <v>0</v>
      </c>
      <c r="BF271" s="198">
        <f>IF(N271="snížená",J271,0)</f>
        <v>0</v>
      </c>
      <c r="BG271" s="198">
        <f>IF(N271="zákl. přenesená",J271,0)</f>
        <v>0</v>
      </c>
      <c r="BH271" s="198">
        <f>IF(N271="sníž. přenesená",J271,0)</f>
        <v>0</v>
      </c>
      <c r="BI271" s="198">
        <f>IF(N271="nulová",J271,0)</f>
        <v>0</v>
      </c>
      <c r="BJ271" s="16" t="s">
        <v>8</v>
      </c>
      <c r="BK271" s="198">
        <f>ROUND(I271*H271,0)</f>
        <v>0</v>
      </c>
      <c r="BL271" s="16" t="s">
        <v>142</v>
      </c>
      <c r="BM271" s="197" t="s">
        <v>373</v>
      </c>
    </row>
    <row r="272" spans="1:65" s="2" customFormat="1" ht="6.95" customHeight="1">
      <c r="A272" s="33"/>
      <c r="B272" s="53"/>
      <c r="C272" s="54"/>
      <c r="D272" s="54"/>
      <c r="E272" s="54"/>
      <c r="F272" s="54"/>
      <c r="G272" s="54"/>
      <c r="H272" s="54"/>
      <c r="I272" s="54"/>
      <c r="J272" s="54"/>
      <c r="K272" s="54"/>
      <c r="L272" s="38"/>
      <c r="M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</row>
  </sheetData>
  <sheetProtection algorithmName="SHA-512" hashValue="x2EA77KfZR7kOdm4DHhszGs5gn9v5bS6k3Hw/MDC0lqCP1P6aiG99odOdkgthSAL+SuS422xZYuQE59qyjQoPw==" saltValue="duivfcwaaMFkyj0Rvr8nYaxzFrWZmpvafJviXa/mln0DuGjYC7G0MzIvWeXDTXRDxCP+kJBUgPlDpxb7RMPbJw==" spinCount="100000" sheet="1" objects="1" scenarios="1" formatColumns="0" formatRows="0" autoFilter="0"/>
  <autoFilter ref="C124:K271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86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customHeight="1">
      <c r="B4" s="19"/>
      <c r="D4" s="109" t="s">
        <v>102</v>
      </c>
      <c r="L4" s="19"/>
      <c r="M4" s="110" t="s">
        <v>11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17</v>
      </c>
      <c r="L6" s="19"/>
    </row>
    <row r="7" spans="1:46" s="1" customFormat="1" ht="16.5" customHeight="1">
      <c r="B7" s="19"/>
      <c r="E7" s="278" t="str">
        <f>'Rekapitulace stavby'!K6</f>
        <v>Rekonstrukce chodníků Jablunkov - centrum</v>
      </c>
      <c r="F7" s="279"/>
      <c r="G7" s="279"/>
      <c r="H7" s="279"/>
      <c r="L7" s="19"/>
    </row>
    <row r="8" spans="1:46" s="2" customFormat="1" ht="12" customHeight="1">
      <c r="A8" s="33"/>
      <c r="B8" s="38"/>
      <c r="C8" s="33"/>
      <c r="D8" s="111" t="s">
        <v>103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0" t="s">
        <v>374</v>
      </c>
      <c r="F9" s="281"/>
      <c r="G9" s="281"/>
      <c r="H9" s="281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19</v>
      </c>
      <c r="E11" s="33"/>
      <c r="F11" s="112" t="s">
        <v>1</v>
      </c>
      <c r="G11" s="33"/>
      <c r="H11" s="33"/>
      <c r="I11" s="111" t="s">
        <v>20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21</v>
      </c>
      <c r="E12" s="33"/>
      <c r="F12" s="112" t="s">
        <v>22</v>
      </c>
      <c r="G12" s="33"/>
      <c r="H12" s="33"/>
      <c r="I12" s="111" t="s">
        <v>23</v>
      </c>
      <c r="J12" s="113" t="str">
        <f>'Rekapitulace stavby'!AN8</f>
        <v>15. 5. 2023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25</v>
      </c>
      <c r="E14" s="33"/>
      <c r="F14" s="33"/>
      <c r="G14" s="33"/>
      <c r="H14" s="33"/>
      <c r="I14" s="111" t="s">
        <v>26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27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28</v>
      </c>
      <c r="E17" s="33"/>
      <c r="F17" s="33"/>
      <c r="G17" s="33"/>
      <c r="H17" s="33"/>
      <c r="I17" s="111" t="s">
        <v>26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2" t="str">
        <f>'Rekapitulace stavby'!E14</f>
        <v>Vyplň údaj</v>
      </c>
      <c r="F18" s="283"/>
      <c r="G18" s="283"/>
      <c r="H18" s="283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30</v>
      </c>
      <c r="E20" s="33"/>
      <c r="F20" s="33"/>
      <c r="G20" s="33"/>
      <c r="H20" s="33"/>
      <c r="I20" s="111" t="s">
        <v>26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27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26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27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4" t="s">
        <v>1</v>
      </c>
      <c r="F27" s="284"/>
      <c r="G27" s="284"/>
      <c r="H27" s="28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ROUND(J125, 0)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38</v>
      </c>
      <c r="E33" s="111" t="s">
        <v>39</v>
      </c>
      <c r="F33" s="122">
        <f>ROUND((SUM(BE125:BE186)),  0)</f>
        <v>0</v>
      </c>
      <c r="G33" s="33"/>
      <c r="H33" s="33"/>
      <c r="I33" s="123">
        <v>0.21</v>
      </c>
      <c r="J33" s="122">
        <f>ROUND(((SUM(BE125:BE186))*I33),  0)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40</v>
      </c>
      <c r="F34" s="122">
        <f>ROUND((SUM(BF125:BF186)),  0)</f>
        <v>0</v>
      </c>
      <c r="G34" s="33"/>
      <c r="H34" s="33"/>
      <c r="I34" s="123">
        <v>0.15</v>
      </c>
      <c r="J34" s="122">
        <f>ROUND(((SUM(BF125:BF186))*I34),  0)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ROUND((SUM(BG125:BG186)),  0)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ROUND((SUM(BH125:BH186)),  0)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ROUND((SUM(BI125:BI186)),  0)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17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5" t="str">
        <f>E7</f>
        <v>Rekonstrukce chodníků Jablunkov - centrum</v>
      </c>
      <c r="F85" s="286"/>
      <c r="G85" s="286"/>
      <c r="H85" s="286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103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7" t="str">
        <f>E9</f>
        <v>SO 102 - ZA UČILIŠTĚM</v>
      </c>
      <c r="F87" s="287"/>
      <c r="G87" s="287"/>
      <c r="H87" s="287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5"/>
      <c r="E89" s="35"/>
      <c r="F89" s="26" t="str">
        <f>F12</f>
        <v xml:space="preserve"> </v>
      </c>
      <c r="G89" s="35"/>
      <c r="H89" s="35"/>
      <c r="I89" s="28" t="s">
        <v>23</v>
      </c>
      <c r="J89" s="65" t="str">
        <f>IF(J12="","",J12)</f>
        <v>15. 5. 2023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25</v>
      </c>
      <c r="D91" s="35"/>
      <c r="E91" s="35"/>
      <c r="F91" s="26" t="str">
        <f>E15</f>
        <v xml:space="preserve"> </v>
      </c>
      <c r="G91" s="35"/>
      <c r="H91" s="35"/>
      <c r="I91" s="28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106</v>
      </c>
      <c r="D94" s="143"/>
      <c r="E94" s="143"/>
      <c r="F94" s="143"/>
      <c r="G94" s="143"/>
      <c r="H94" s="143"/>
      <c r="I94" s="143"/>
      <c r="J94" s="144" t="s">
        <v>107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108</v>
      </c>
      <c r="D96" s="35"/>
      <c r="E96" s="35"/>
      <c r="F96" s="35"/>
      <c r="G96" s="35"/>
      <c r="H96" s="35"/>
      <c r="I96" s="35"/>
      <c r="J96" s="83">
        <f>J125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109</v>
      </c>
    </row>
    <row r="97" spans="1:31" s="9" customFormat="1" ht="24.95" customHeight="1">
      <c r="B97" s="146"/>
      <c r="C97" s="147"/>
      <c r="D97" s="148" t="s">
        <v>110</v>
      </c>
      <c r="E97" s="149"/>
      <c r="F97" s="149"/>
      <c r="G97" s="149"/>
      <c r="H97" s="149"/>
      <c r="I97" s="149"/>
      <c r="J97" s="150">
        <f>J126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111</v>
      </c>
      <c r="E98" s="155"/>
      <c r="F98" s="155"/>
      <c r="G98" s="155"/>
      <c r="H98" s="155"/>
      <c r="I98" s="155"/>
      <c r="J98" s="156">
        <f>J127</f>
        <v>0</v>
      </c>
      <c r="K98" s="153"/>
      <c r="L98" s="157"/>
    </row>
    <row r="99" spans="1:31" s="10" customFormat="1" ht="14.85" customHeight="1">
      <c r="B99" s="152"/>
      <c r="C99" s="153"/>
      <c r="D99" s="154" t="s">
        <v>112</v>
      </c>
      <c r="E99" s="155"/>
      <c r="F99" s="155"/>
      <c r="G99" s="155"/>
      <c r="H99" s="155"/>
      <c r="I99" s="155"/>
      <c r="J99" s="156">
        <f>J128</f>
        <v>0</v>
      </c>
      <c r="K99" s="153"/>
      <c r="L99" s="157"/>
    </row>
    <row r="100" spans="1:31" s="10" customFormat="1" ht="14.85" customHeight="1">
      <c r="B100" s="152"/>
      <c r="C100" s="153"/>
      <c r="D100" s="154" t="s">
        <v>113</v>
      </c>
      <c r="E100" s="155"/>
      <c r="F100" s="155"/>
      <c r="G100" s="155"/>
      <c r="H100" s="155"/>
      <c r="I100" s="155"/>
      <c r="J100" s="156">
        <f>J141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114</v>
      </c>
      <c r="E101" s="155"/>
      <c r="F101" s="155"/>
      <c r="G101" s="155"/>
      <c r="H101" s="155"/>
      <c r="I101" s="155"/>
      <c r="J101" s="156">
        <f>J144</f>
        <v>0</v>
      </c>
      <c r="K101" s="153"/>
      <c r="L101" s="157"/>
    </row>
    <row r="102" spans="1:31" s="10" customFormat="1" ht="19.899999999999999" customHeight="1">
      <c r="B102" s="152"/>
      <c r="C102" s="153"/>
      <c r="D102" s="154" t="s">
        <v>115</v>
      </c>
      <c r="E102" s="155"/>
      <c r="F102" s="155"/>
      <c r="G102" s="155"/>
      <c r="H102" s="155"/>
      <c r="I102" s="155"/>
      <c r="J102" s="156">
        <f>J161</f>
        <v>0</v>
      </c>
      <c r="K102" s="153"/>
      <c r="L102" s="157"/>
    </row>
    <row r="103" spans="1:31" s="10" customFormat="1" ht="14.85" customHeight="1">
      <c r="B103" s="152"/>
      <c r="C103" s="153"/>
      <c r="D103" s="154" t="s">
        <v>116</v>
      </c>
      <c r="E103" s="155"/>
      <c r="F103" s="155"/>
      <c r="G103" s="155"/>
      <c r="H103" s="155"/>
      <c r="I103" s="155"/>
      <c r="J103" s="156">
        <f>J162</f>
        <v>0</v>
      </c>
      <c r="K103" s="153"/>
      <c r="L103" s="157"/>
    </row>
    <row r="104" spans="1:31" s="10" customFormat="1" ht="19.899999999999999" customHeight="1">
      <c r="B104" s="152"/>
      <c r="C104" s="153"/>
      <c r="D104" s="154" t="s">
        <v>117</v>
      </c>
      <c r="E104" s="155"/>
      <c r="F104" s="155"/>
      <c r="G104" s="155"/>
      <c r="H104" s="155"/>
      <c r="I104" s="155"/>
      <c r="J104" s="156">
        <f>J178</f>
        <v>0</v>
      </c>
      <c r="K104" s="153"/>
      <c r="L104" s="157"/>
    </row>
    <row r="105" spans="1:31" s="10" customFormat="1" ht="19.899999999999999" customHeight="1">
      <c r="B105" s="152"/>
      <c r="C105" s="153"/>
      <c r="D105" s="154" t="s">
        <v>118</v>
      </c>
      <c r="E105" s="155"/>
      <c r="F105" s="155"/>
      <c r="G105" s="155"/>
      <c r="H105" s="155"/>
      <c r="I105" s="155"/>
      <c r="J105" s="156">
        <f>J185</f>
        <v>0</v>
      </c>
      <c r="K105" s="153"/>
      <c r="L105" s="157"/>
    </row>
    <row r="106" spans="1:31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119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17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6.5" customHeight="1">
      <c r="A115" s="33"/>
      <c r="B115" s="34"/>
      <c r="C115" s="35"/>
      <c r="D115" s="35"/>
      <c r="E115" s="285" t="str">
        <f>E7</f>
        <v>Rekonstrukce chodníků Jablunkov - centrum</v>
      </c>
      <c r="F115" s="286"/>
      <c r="G115" s="286"/>
      <c r="H115" s="286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103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5"/>
      <c r="D117" s="35"/>
      <c r="E117" s="237" t="str">
        <f>E9</f>
        <v>SO 102 - ZA UČILIŠTĚM</v>
      </c>
      <c r="F117" s="287"/>
      <c r="G117" s="287"/>
      <c r="H117" s="287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21</v>
      </c>
      <c r="D119" s="35"/>
      <c r="E119" s="35"/>
      <c r="F119" s="26" t="str">
        <f>F12</f>
        <v xml:space="preserve"> </v>
      </c>
      <c r="G119" s="35"/>
      <c r="H119" s="35"/>
      <c r="I119" s="28" t="s">
        <v>23</v>
      </c>
      <c r="J119" s="65" t="str">
        <f>IF(J12="","",J12)</f>
        <v>15. 5. 2023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5.2" customHeight="1">
      <c r="A121" s="33"/>
      <c r="B121" s="34"/>
      <c r="C121" s="28" t="s">
        <v>25</v>
      </c>
      <c r="D121" s="35"/>
      <c r="E121" s="35"/>
      <c r="F121" s="26" t="str">
        <f>E15</f>
        <v xml:space="preserve"> </v>
      </c>
      <c r="G121" s="35"/>
      <c r="H121" s="35"/>
      <c r="I121" s="28" t="s">
        <v>30</v>
      </c>
      <c r="J121" s="31" t="str">
        <f>E21</f>
        <v xml:space="preserve"> 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28</v>
      </c>
      <c r="D122" s="35"/>
      <c r="E122" s="35"/>
      <c r="F122" s="26" t="str">
        <f>IF(E18="","",E18)</f>
        <v>Vyplň údaj</v>
      </c>
      <c r="G122" s="35"/>
      <c r="H122" s="35"/>
      <c r="I122" s="28" t="s">
        <v>32</v>
      </c>
      <c r="J122" s="31" t="str">
        <f>E24</f>
        <v xml:space="preserve">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0.3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11" customFormat="1" ht="29.25" customHeight="1">
      <c r="A124" s="158"/>
      <c r="B124" s="159"/>
      <c r="C124" s="160" t="s">
        <v>120</v>
      </c>
      <c r="D124" s="161" t="s">
        <v>59</v>
      </c>
      <c r="E124" s="161" t="s">
        <v>55</v>
      </c>
      <c r="F124" s="161" t="s">
        <v>56</v>
      </c>
      <c r="G124" s="161" t="s">
        <v>121</v>
      </c>
      <c r="H124" s="161" t="s">
        <v>122</v>
      </c>
      <c r="I124" s="161" t="s">
        <v>123</v>
      </c>
      <c r="J124" s="162" t="s">
        <v>107</v>
      </c>
      <c r="K124" s="163" t="s">
        <v>124</v>
      </c>
      <c r="L124" s="164"/>
      <c r="M124" s="74" t="s">
        <v>1</v>
      </c>
      <c r="N124" s="75" t="s">
        <v>38</v>
      </c>
      <c r="O124" s="75" t="s">
        <v>125</v>
      </c>
      <c r="P124" s="75" t="s">
        <v>126</v>
      </c>
      <c r="Q124" s="75" t="s">
        <v>127</v>
      </c>
      <c r="R124" s="75" t="s">
        <v>128</v>
      </c>
      <c r="S124" s="75" t="s">
        <v>129</v>
      </c>
      <c r="T124" s="76" t="s">
        <v>130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pans="1:63" s="2" customFormat="1" ht="22.9" customHeight="1">
      <c r="A125" s="33"/>
      <c r="B125" s="34"/>
      <c r="C125" s="81" t="s">
        <v>131</v>
      </c>
      <c r="D125" s="35"/>
      <c r="E125" s="35"/>
      <c r="F125" s="35"/>
      <c r="G125" s="35"/>
      <c r="H125" s="35"/>
      <c r="I125" s="35"/>
      <c r="J125" s="165">
        <f>BK125</f>
        <v>0</v>
      </c>
      <c r="K125" s="35"/>
      <c r="L125" s="38"/>
      <c r="M125" s="77"/>
      <c r="N125" s="166"/>
      <c r="O125" s="78"/>
      <c r="P125" s="167">
        <f>P126</f>
        <v>0</v>
      </c>
      <c r="Q125" s="78"/>
      <c r="R125" s="167">
        <f>R126</f>
        <v>234.95171650000003</v>
      </c>
      <c r="S125" s="78"/>
      <c r="T125" s="168">
        <f>T126</f>
        <v>401.25022000000001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73</v>
      </c>
      <c r="AU125" s="16" t="s">
        <v>109</v>
      </c>
      <c r="BK125" s="169">
        <f>BK126</f>
        <v>0</v>
      </c>
    </row>
    <row r="126" spans="1:63" s="12" customFormat="1" ht="25.9" customHeight="1">
      <c r="B126" s="170"/>
      <c r="C126" s="171"/>
      <c r="D126" s="172" t="s">
        <v>73</v>
      </c>
      <c r="E126" s="173" t="s">
        <v>132</v>
      </c>
      <c r="F126" s="173" t="s">
        <v>133</v>
      </c>
      <c r="G126" s="171"/>
      <c r="H126" s="171"/>
      <c r="I126" s="174"/>
      <c r="J126" s="175">
        <f>BK126</f>
        <v>0</v>
      </c>
      <c r="K126" s="171"/>
      <c r="L126" s="176"/>
      <c r="M126" s="177"/>
      <c r="N126" s="178"/>
      <c r="O126" s="178"/>
      <c r="P126" s="179">
        <f>P127+P144+P161+P178+P185</f>
        <v>0</v>
      </c>
      <c r="Q126" s="178"/>
      <c r="R126" s="179">
        <f>R127+R144+R161+R178+R185</f>
        <v>234.95171650000003</v>
      </c>
      <c r="S126" s="178"/>
      <c r="T126" s="180">
        <f>T127+T144+T161+T178+T185</f>
        <v>401.25022000000001</v>
      </c>
      <c r="AR126" s="181" t="s">
        <v>8</v>
      </c>
      <c r="AT126" s="182" t="s">
        <v>73</v>
      </c>
      <c r="AU126" s="182" t="s">
        <v>74</v>
      </c>
      <c r="AY126" s="181" t="s">
        <v>134</v>
      </c>
      <c r="BK126" s="183">
        <f>BK127+BK144+BK161+BK178+BK185</f>
        <v>0</v>
      </c>
    </row>
    <row r="127" spans="1:63" s="12" customFormat="1" ht="22.9" customHeight="1">
      <c r="B127" s="170"/>
      <c r="C127" s="171"/>
      <c r="D127" s="172" t="s">
        <v>73</v>
      </c>
      <c r="E127" s="184" t="s">
        <v>8</v>
      </c>
      <c r="F127" s="184" t="s">
        <v>135</v>
      </c>
      <c r="G127" s="171"/>
      <c r="H127" s="171"/>
      <c r="I127" s="174"/>
      <c r="J127" s="185">
        <f>BK127</f>
        <v>0</v>
      </c>
      <c r="K127" s="171"/>
      <c r="L127" s="176"/>
      <c r="M127" s="177"/>
      <c r="N127" s="178"/>
      <c r="O127" s="178"/>
      <c r="P127" s="179">
        <f>P128+P141</f>
        <v>0</v>
      </c>
      <c r="Q127" s="178"/>
      <c r="R127" s="179">
        <f>R128+R141</f>
        <v>0</v>
      </c>
      <c r="S127" s="178"/>
      <c r="T127" s="180">
        <f>T128+T141</f>
        <v>401.25022000000001</v>
      </c>
      <c r="AR127" s="181" t="s">
        <v>8</v>
      </c>
      <c r="AT127" s="182" t="s">
        <v>73</v>
      </c>
      <c r="AU127" s="182" t="s">
        <v>8</v>
      </c>
      <c r="AY127" s="181" t="s">
        <v>134</v>
      </c>
      <c r="BK127" s="183">
        <f>BK128+BK141</f>
        <v>0</v>
      </c>
    </row>
    <row r="128" spans="1:63" s="12" customFormat="1" ht="20.85" customHeight="1">
      <c r="B128" s="170"/>
      <c r="C128" s="171"/>
      <c r="D128" s="172" t="s">
        <v>73</v>
      </c>
      <c r="E128" s="184" t="s">
        <v>136</v>
      </c>
      <c r="F128" s="184" t="s">
        <v>137</v>
      </c>
      <c r="G128" s="171"/>
      <c r="H128" s="171"/>
      <c r="I128" s="174"/>
      <c r="J128" s="185">
        <f>BK128</f>
        <v>0</v>
      </c>
      <c r="K128" s="171"/>
      <c r="L128" s="176"/>
      <c r="M128" s="177"/>
      <c r="N128" s="178"/>
      <c r="O128" s="178"/>
      <c r="P128" s="179">
        <f>SUM(P129:P140)</f>
        <v>0</v>
      </c>
      <c r="Q128" s="178"/>
      <c r="R128" s="179">
        <f>SUM(R129:R140)</f>
        <v>0</v>
      </c>
      <c r="S128" s="178"/>
      <c r="T128" s="180">
        <f>SUM(T129:T140)</f>
        <v>401.25022000000001</v>
      </c>
      <c r="AR128" s="181" t="s">
        <v>8</v>
      </c>
      <c r="AT128" s="182" t="s">
        <v>73</v>
      </c>
      <c r="AU128" s="182" t="s">
        <v>83</v>
      </c>
      <c r="AY128" s="181" t="s">
        <v>134</v>
      </c>
      <c r="BK128" s="183">
        <f>SUM(BK129:BK140)</f>
        <v>0</v>
      </c>
    </row>
    <row r="129" spans="1:65" s="2" customFormat="1" ht="24.2" customHeight="1">
      <c r="A129" s="33"/>
      <c r="B129" s="34"/>
      <c r="C129" s="186" t="s">
        <v>375</v>
      </c>
      <c r="D129" s="186" t="s">
        <v>138</v>
      </c>
      <c r="E129" s="187" t="s">
        <v>161</v>
      </c>
      <c r="F129" s="188" t="s">
        <v>162</v>
      </c>
      <c r="G129" s="189" t="s">
        <v>141</v>
      </c>
      <c r="H129" s="190">
        <v>25.24</v>
      </c>
      <c r="I129" s="191"/>
      <c r="J129" s="190">
        <f>ROUND(I129*H129,0)</f>
        <v>0</v>
      </c>
      <c r="K129" s="192"/>
      <c r="L129" s="38"/>
      <c r="M129" s="193" t="s">
        <v>1</v>
      </c>
      <c r="N129" s="194" t="s">
        <v>39</v>
      </c>
      <c r="O129" s="70"/>
      <c r="P129" s="195">
        <f>O129*H129</f>
        <v>0</v>
      </c>
      <c r="Q129" s="195">
        <v>0</v>
      </c>
      <c r="R129" s="195">
        <f>Q129*H129</f>
        <v>0</v>
      </c>
      <c r="S129" s="195">
        <v>0.28999999999999998</v>
      </c>
      <c r="T129" s="196">
        <f>S129*H129</f>
        <v>7.3195999999999994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7" t="s">
        <v>142</v>
      </c>
      <c r="AT129" s="197" t="s">
        <v>138</v>
      </c>
      <c r="AU129" s="197" t="s">
        <v>143</v>
      </c>
      <c r="AY129" s="16" t="s">
        <v>134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6" t="s">
        <v>8</v>
      </c>
      <c r="BK129" s="198">
        <f>ROUND(I129*H129,0)</f>
        <v>0</v>
      </c>
      <c r="BL129" s="16" t="s">
        <v>142</v>
      </c>
      <c r="BM129" s="197" t="s">
        <v>376</v>
      </c>
    </row>
    <row r="130" spans="1:65" s="2" customFormat="1" ht="24.2" customHeight="1">
      <c r="A130" s="33"/>
      <c r="B130" s="34"/>
      <c r="C130" s="186" t="s">
        <v>143</v>
      </c>
      <c r="D130" s="186" t="s">
        <v>138</v>
      </c>
      <c r="E130" s="187" t="s">
        <v>155</v>
      </c>
      <c r="F130" s="188" t="s">
        <v>156</v>
      </c>
      <c r="G130" s="189" t="s">
        <v>141</v>
      </c>
      <c r="H130" s="190">
        <v>479.66</v>
      </c>
      <c r="I130" s="191"/>
      <c r="J130" s="190">
        <f>ROUND(I130*H130,0)</f>
        <v>0</v>
      </c>
      <c r="K130" s="192"/>
      <c r="L130" s="38"/>
      <c r="M130" s="193" t="s">
        <v>1</v>
      </c>
      <c r="N130" s="194" t="s">
        <v>39</v>
      </c>
      <c r="O130" s="70"/>
      <c r="P130" s="195">
        <f>O130*H130</f>
        <v>0</v>
      </c>
      <c r="Q130" s="195">
        <v>0</v>
      </c>
      <c r="R130" s="195">
        <f>Q130*H130</f>
        <v>0</v>
      </c>
      <c r="S130" s="195">
        <v>0.3</v>
      </c>
      <c r="T130" s="196">
        <f>S130*H130</f>
        <v>143.898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7" t="s">
        <v>142</v>
      </c>
      <c r="AT130" s="197" t="s">
        <v>138</v>
      </c>
      <c r="AU130" s="197" t="s">
        <v>143</v>
      </c>
      <c r="AY130" s="16" t="s">
        <v>134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6" t="s">
        <v>8</v>
      </c>
      <c r="BK130" s="198">
        <f>ROUND(I130*H130,0)</f>
        <v>0</v>
      </c>
      <c r="BL130" s="16" t="s">
        <v>142</v>
      </c>
      <c r="BM130" s="197" t="s">
        <v>377</v>
      </c>
    </row>
    <row r="131" spans="1:65" s="13" customFormat="1" ht="11.25">
      <c r="B131" s="199"/>
      <c r="C131" s="200"/>
      <c r="D131" s="201" t="s">
        <v>145</v>
      </c>
      <c r="E131" s="202" t="s">
        <v>1</v>
      </c>
      <c r="F131" s="203" t="s">
        <v>378</v>
      </c>
      <c r="G131" s="200"/>
      <c r="H131" s="204">
        <v>504.9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145</v>
      </c>
      <c r="AU131" s="210" t="s">
        <v>143</v>
      </c>
      <c r="AV131" s="13" t="s">
        <v>83</v>
      </c>
      <c r="AW131" s="13" t="s">
        <v>31</v>
      </c>
      <c r="AX131" s="13" t="s">
        <v>74</v>
      </c>
      <c r="AY131" s="210" t="s">
        <v>134</v>
      </c>
    </row>
    <row r="132" spans="1:65" s="13" customFormat="1" ht="11.25">
      <c r="B132" s="199"/>
      <c r="C132" s="200"/>
      <c r="D132" s="201" t="s">
        <v>145</v>
      </c>
      <c r="E132" s="202" t="s">
        <v>1</v>
      </c>
      <c r="F132" s="203" t="s">
        <v>379</v>
      </c>
      <c r="G132" s="200"/>
      <c r="H132" s="204">
        <v>-25.24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145</v>
      </c>
      <c r="AU132" s="210" t="s">
        <v>143</v>
      </c>
      <c r="AV132" s="13" t="s">
        <v>83</v>
      </c>
      <c r="AW132" s="13" t="s">
        <v>31</v>
      </c>
      <c r="AX132" s="13" t="s">
        <v>74</v>
      </c>
      <c r="AY132" s="210" t="s">
        <v>134</v>
      </c>
    </row>
    <row r="133" spans="1:65" s="14" customFormat="1" ht="11.25">
      <c r="B133" s="211"/>
      <c r="C133" s="212"/>
      <c r="D133" s="201" t="s">
        <v>145</v>
      </c>
      <c r="E133" s="213" t="s">
        <v>1</v>
      </c>
      <c r="F133" s="214" t="s">
        <v>150</v>
      </c>
      <c r="G133" s="212"/>
      <c r="H133" s="215">
        <v>479.66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145</v>
      </c>
      <c r="AU133" s="221" t="s">
        <v>143</v>
      </c>
      <c r="AV133" s="14" t="s">
        <v>142</v>
      </c>
      <c r="AW133" s="14" t="s">
        <v>31</v>
      </c>
      <c r="AX133" s="14" t="s">
        <v>8</v>
      </c>
      <c r="AY133" s="221" t="s">
        <v>134</v>
      </c>
    </row>
    <row r="134" spans="1:65" s="2" customFormat="1" ht="24.2" customHeight="1">
      <c r="A134" s="33"/>
      <c r="B134" s="34"/>
      <c r="C134" s="186" t="s">
        <v>83</v>
      </c>
      <c r="D134" s="186" t="s">
        <v>138</v>
      </c>
      <c r="E134" s="187" t="s">
        <v>139</v>
      </c>
      <c r="F134" s="188" t="s">
        <v>140</v>
      </c>
      <c r="G134" s="189" t="s">
        <v>141</v>
      </c>
      <c r="H134" s="190">
        <v>302.94</v>
      </c>
      <c r="I134" s="191"/>
      <c r="J134" s="190">
        <f>ROUND(I134*H134,0)</f>
        <v>0</v>
      </c>
      <c r="K134" s="192"/>
      <c r="L134" s="38"/>
      <c r="M134" s="193" t="s">
        <v>1</v>
      </c>
      <c r="N134" s="194" t="s">
        <v>39</v>
      </c>
      <c r="O134" s="70"/>
      <c r="P134" s="195">
        <f>O134*H134</f>
        <v>0</v>
      </c>
      <c r="Q134" s="195">
        <v>0</v>
      </c>
      <c r="R134" s="195">
        <f>Q134*H134</f>
        <v>0</v>
      </c>
      <c r="S134" s="195">
        <v>9.8000000000000004E-2</v>
      </c>
      <c r="T134" s="196">
        <f>S134*H134</f>
        <v>29.688120000000001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7" t="s">
        <v>142</v>
      </c>
      <c r="AT134" s="197" t="s">
        <v>138</v>
      </c>
      <c r="AU134" s="197" t="s">
        <v>143</v>
      </c>
      <c r="AY134" s="16" t="s">
        <v>134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6" t="s">
        <v>8</v>
      </c>
      <c r="BK134" s="198">
        <f>ROUND(I134*H134,0)</f>
        <v>0</v>
      </c>
      <c r="BL134" s="16" t="s">
        <v>142</v>
      </c>
      <c r="BM134" s="197" t="s">
        <v>380</v>
      </c>
    </row>
    <row r="135" spans="1:65" s="13" customFormat="1" ht="11.25">
      <c r="B135" s="199"/>
      <c r="C135" s="200"/>
      <c r="D135" s="201" t="s">
        <v>145</v>
      </c>
      <c r="E135" s="202" t="s">
        <v>1</v>
      </c>
      <c r="F135" s="203" t="s">
        <v>378</v>
      </c>
      <c r="G135" s="200"/>
      <c r="H135" s="204">
        <v>504.9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145</v>
      </c>
      <c r="AU135" s="210" t="s">
        <v>143</v>
      </c>
      <c r="AV135" s="13" t="s">
        <v>83</v>
      </c>
      <c r="AW135" s="13" t="s">
        <v>31</v>
      </c>
      <c r="AX135" s="13" t="s">
        <v>74</v>
      </c>
      <c r="AY135" s="210" t="s">
        <v>134</v>
      </c>
    </row>
    <row r="136" spans="1:65" s="13" customFormat="1" ht="11.25">
      <c r="B136" s="199"/>
      <c r="C136" s="200"/>
      <c r="D136" s="201" t="s">
        <v>145</v>
      </c>
      <c r="E136" s="202" t="s">
        <v>1</v>
      </c>
      <c r="F136" s="203" t="s">
        <v>381</v>
      </c>
      <c r="G136" s="200"/>
      <c r="H136" s="204">
        <v>-201.96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145</v>
      </c>
      <c r="AU136" s="210" t="s">
        <v>143</v>
      </c>
      <c r="AV136" s="13" t="s">
        <v>83</v>
      </c>
      <c r="AW136" s="13" t="s">
        <v>31</v>
      </c>
      <c r="AX136" s="13" t="s">
        <v>74</v>
      </c>
      <c r="AY136" s="210" t="s">
        <v>134</v>
      </c>
    </row>
    <row r="137" spans="1:65" s="14" customFormat="1" ht="11.25">
      <c r="B137" s="211"/>
      <c r="C137" s="212"/>
      <c r="D137" s="201" t="s">
        <v>145</v>
      </c>
      <c r="E137" s="213" t="s">
        <v>1</v>
      </c>
      <c r="F137" s="214" t="s">
        <v>150</v>
      </c>
      <c r="G137" s="212"/>
      <c r="H137" s="215">
        <v>302.94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145</v>
      </c>
      <c r="AU137" s="221" t="s">
        <v>143</v>
      </c>
      <c r="AV137" s="14" t="s">
        <v>142</v>
      </c>
      <c r="AW137" s="14" t="s">
        <v>31</v>
      </c>
      <c r="AX137" s="14" t="s">
        <v>8</v>
      </c>
      <c r="AY137" s="221" t="s">
        <v>134</v>
      </c>
    </row>
    <row r="138" spans="1:65" s="2" customFormat="1" ht="24.2" customHeight="1">
      <c r="A138" s="33"/>
      <c r="B138" s="34"/>
      <c r="C138" s="186" t="s">
        <v>382</v>
      </c>
      <c r="D138" s="186" t="s">
        <v>138</v>
      </c>
      <c r="E138" s="187" t="s">
        <v>152</v>
      </c>
      <c r="F138" s="188" t="s">
        <v>153</v>
      </c>
      <c r="G138" s="189" t="s">
        <v>141</v>
      </c>
      <c r="H138" s="190">
        <v>201.96</v>
      </c>
      <c r="I138" s="191"/>
      <c r="J138" s="190">
        <f>ROUND(I138*H138,0)</f>
        <v>0</v>
      </c>
      <c r="K138" s="192"/>
      <c r="L138" s="38"/>
      <c r="M138" s="193" t="s">
        <v>1</v>
      </c>
      <c r="N138" s="194" t="s">
        <v>39</v>
      </c>
      <c r="O138" s="70"/>
      <c r="P138" s="195">
        <f>O138*H138</f>
        <v>0</v>
      </c>
      <c r="Q138" s="195">
        <v>0</v>
      </c>
      <c r="R138" s="195">
        <f>Q138*H138</f>
        <v>0</v>
      </c>
      <c r="S138" s="195">
        <v>0.625</v>
      </c>
      <c r="T138" s="196">
        <f>S138*H138</f>
        <v>126.22500000000001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7" t="s">
        <v>142</v>
      </c>
      <c r="AT138" s="197" t="s">
        <v>138</v>
      </c>
      <c r="AU138" s="197" t="s">
        <v>143</v>
      </c>
      <c r="AY138" s="16" t="s">
        <v>134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6" t="s">
        <v>8</v>
      </c>
      <c r="BK138" s="198">
        <f>ROUND(I138*H138,0)</f>
        <v>0</v>
      </c>
      <c r="BL138" s="16" t="s">
        <v>142</v>
      </c>
      <c r="BM138" s="197" t="s">
        <v>383</v>
      </c>
    </row>
    <row r="139" spans="1:65" s="2" customFormat="1" ht="16.5" customHeight="1">
      <c r="A139" s="33"/>
      <c r="B139" s="34"/>
      <c r="C139" s="186" t="s">
        <v>8</v>
      </c>
      <c r="D139" s="186" t="s">
        <v>138</v>
      </c>
      <c r="E139" s="187" t="s">
        <v>177</v>
      </c>
      <c r="F139" s="188" t="s">
        <v>178</v>
      </c>
      <c r="G139" s="189" t="s">
        <v>172</v>
      </c>
      <c r="H139" s="190">
        <v>324.55</v>
      </c>
      <c r="I139" s="191"/>
      <c r="J139" s="190">
        <f>ROUND(I139*H139,0)</f>
        <v>0</v>
      </c>
      <c r="K139" s="192"/>
      <c r="L139" s="38"/>
      <c r="M139" s="193" t="s">
        <v>1</v>
      </c>
      <c r="N139" s="194" t="s">
        <v>39</v>
      </c>
      <c r="O139" s="70"/>
      <c r="P139" s="195">
        <f>O139*H139</f>
        <v>0</v>
      </c>
      <c r="Q139" s="195">
        <v>0</v>
      </c>
      <c r="R139" s="195">
        <f>Q139*H139</f>
        <v>0</v>
      </c>
      <c r="S139" s="195">
        <v>0.28999999999999998</v>
      </c>
      <c r="T139" s="196">
        <f>S139*H139</f>
        <v>94.119500000000002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7" t="s">
        <v>142</v>
      </c>
      <c r="AT139" s="197" t="s">
        <v>138</v>
      </c>
      <c r="AU139" s="197" t="s">
        <v>143</v>
      </c>
      <c r="AY139" s="16" t="s">
        <v>134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6" t="s">
        <v>8</v>
      </c>
      <c r="BK139" s="198">
        <f>ROUND(I139*H139,0)</f>
        <v>0</v>
      </c>
      <c r="BL139" s="16" t="s">
        <v>142</v>
      </c>
      <c r="BM139" s="197" t="s">
        <v>384</v>
      </c>
    </row>
    <row r="140" spans="1:65" s="13" customFormat="1" ht="11.25">
      <c r="B140" s="199"/>
      <c r="C140" s="200"/>
      <c r="D140" s="201" t="s">
        <v>145</v>
      </c>
      <c r="E140" s="202" t="s">
        <v>1</v>
      </c>
      <c r="F140" s="203" t="s">
        <v>385</v>
      </c>
      <c r="G140" s="200"/>
      <c r="H140" s="204">
        <v>324.55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145</v>
      </c>
      <c r="AU140" s="210" t="s">
        <v>143</v>
      </c>
      <c r="AV140" s="13" t="s">
        <v>83</v>
      </c>
      <c r="AW140" s="13" t="s">
        <v>31</v>
      </c>
      <c r="AX140" s="13" t="s">
        <v>8</v>
      </c>
      <c r="AY140" s="210" t="s">
        <v>134</v>
      </c>
    </row>
    <row r="141" spans="1:65" s="12" customFormat="1" ht="20.85" customHeight="1">
      <c r="B141" s="170"/>
      <c r="C141" s="171"/>
      <c r="D141" s="172" t="s">
        <v>73</v>
      </c>
      <c r="E141" s="184" t="s">
        <v>200</v>
      </c>
      <c r="F141" s="184" t="s">
        <v>201</v>
      </c>
      <c r="G141" s="171"/>
      <c r="H141" s="171"/>
      <c r="I141" s="174"/>
      <c r="J141" s="185">
        <f>BK141</f>
        <v>0</v>
      </c>
      <c r="K141" s="171"/>
      <c r="L141" s="176"/>
      <c r="M141" s="177"/>
      <c r="N141" s="178"/>
      <c r="O141" s="178"/>
      <c r="P141" s="179">
        <f>SUM(P142:P143)</f>
        <v>0</v>
      </c>
      <c r="Q141" s="178"/>
      <c r="R141" s="179">
        <f>SUM(R142:R143)</f>
        <v>0</v>
      </c>
      <c r="S141" s="178"/>
      <c r="T141" s="180">
        <f>SUM(T142:T143)</f>
        <v>0</v>
      </c>
      <c r="AR141" s="181" t="s">
        <v>8</v>
      </c>
      <c r="AT141" s="182" t="s">
        <v>73</v>
      </c>
      <c r="AU141" s="182" t="s">
        <v>83</v>
      </c>
      <c r="AY141" s="181" t="s">
        <v>134</v>
      </c>
      <c r="BK141" s="183">
        <f>SUM(BK142:BK143)</f>
        <v>0</v>
      </c>
    </row>
    <row r="142" spans="1:65" s="2" customFormat="1" ht="21.75" customHeight="1">
      <c r="A142" s="33"/>
      <c r="B142" s="34"/>
      <c r="C142" s="186" t="s">
        <v>142</v>
      </c>
      <c r="D142" s="186" t="s">
        <v>138</v>
      </c>
      <c r="E142" s="187" t="s">
        <v>202</v>
      </c>
      <c r="F142" s="188" t="s">
        <v>203</v>
      </c>
      <c r="G142" s="189" t="s">
        <v>141</v>
      </c>
      <c r="H142" s="190">
        <v>504.9</v>
      </c>
      <c r="I142" s="191"/>
      <c r="J142" s="190">
        <f>ROUND(I142*H142,0)</f>
        <v>0</v>
      </c>
      <c r="K142" s="192"/>
      <c r="L142" s="38"/>
      <c r="M142" s="193" t="s">
        <v>1</v>
      </c>
      <c r="N142" s="194" t="s">
        <v>39</v>
      </c>
      <c r="O142" s="70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7" t="s">
        <v>142</v>
      </c>
      <c r="AT142" s="197" t="s">
        <v>138</v>
      </c>
      <c r="AU142" s="197" t="s">
        <v>143</v>
      </c>
      <c r="AY142" s="16" t="s">
        <v>134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6" t="s">
        <v>8</v>
      </c>
      <c r="BK142" s="198">
        <f>ROUND(I142*H142,0)</f>
        <v>0</v>
      </c>
      <c r="BL142" s="16" t="s">
        <v>142</v>
      </c>
      <c r="BM142" s="197" t="s">
        <v>386</v>
      </c>
    </row>
    <row r="143" spans="1:65" s="13" customFormat="1" ht="11.25">
      <c r="B143" s="199"/>
      <c r="C143" s="200"/>
      <c r="D143" s="201" t="s">
        <v>145</v>
      </c>
      <c r="E143" s="202" t="s">
        <v>1</v>
      </c>
      <c r="F143" s="203" t="s">
        <v>378</v>
      </c>
      <c r="G143" s="200"/>
      <c r="H143" s="204">
        <v>504.9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145</v>
      </c>
      <c r="AU143" s="210" t="s">
        <v>143</v>
      </c>
      <c r="AV143" s="13" t="s">
        <v>83</v>
      </c>
      <c r="AW143" s="13" t="s">
        <v>31</v>
      </c>
      <c r="AX143" s="13" t="s">
        <v>8</v>
      </c>
      <c r="AY143" s="210" t="s">
        <v>134</v>
      </c>
    </row>
    <row r="144" spans="1:65" s="12" customFormat="1" ht="22.9" customHeight="1">
      <c r="B144" s="170"/>
      <c r="C144" s="171"/>
      <c r="D144" s="172" t="s">
        <v>73</v>
      </c>
      <c r="E144" s="184" t="s">
        <v>207</v>
      </c>
      <c r="F144" s="184" t="s">
        <v>208</v>
      </c>
      <c r="G144" s="171"/>
      <c r="H144" s="171"/>
      <c r="I144" s="174"/>
      <c r="J144" s="185">
        <f>BK144</f>
        <v>0</v>
      </c>
      <c r="K144" s="171"/>
      <c r="L144" s="176"/>
      <c r="M144" s="177"/>
      <c r="N144" s="178"/>
      <c r="O144" s="178"/>
      <c r="P144" s="179">
        <f>SUM(P145:P160)</f>
        <v>0</v>
      </c>
      <c r="Q144" s="178"/>
      <c r="R144" s="179">
        <f>SUM(R145:R160)</f>
        <v>107.70989400000001</v>
      </c>
      <c r="S144" s="178"/>
      <c r="T144" s="180">
        <f>SUM(T145:T160)</f>
        <v>0</v>
      </c>
      <c r="AR144" s="181" t="s">
        <v>8</v>
      </c>
      <c r="AT144" s="182" t="s">
        <v>73</v>
      </c>
      <c r="AU144" s="182" t="s">
        <v>8</v>
      </c>
      <c r="AY144" s="181" t="s">
        <v>134</v>
      </c>
      <c r="BK144" s="183">
        <f>SUM(BK145:BK160)</f>
        <v>0</v>
      </c>
    </row>
    <row r="145" spans="1:65" s="2" customFormat="1" ht="21.75" customHeight="1">
      <c r="A145" s="33"/>
      <c r="B145" s="34"/>
      <c r="C145" s="186" t="s">
        <v>207</v>
      </c>
      <c r="D145" s="186" t="s">
        <v>138</v>
      </c>
      <c r="E145" s="187" t="s">
        <v>209</v>
      </c>
      <c r="F145" s="188" t="s">
        <v>210</v>
      </c>
      <c r="G145" s="189" t="s">
        <v>141</v>
      </c>
      <c r="H145" s="190">
        <v>378.69</v>
      </c>
      <c r="I145" s="191"/>
      <c r="J145" s="190">
        <f>ROUND(I145*H145,0)</f>
        <v>0</v>
      </c>
      <c r="K145" s="192"/>
      <c r="L145" s="38"/>
      <c r="M145" s="193" t="s">
        <v>1</v>
      </c>
      <c r="N145" s="194" t="s">
        <v>39</v>
      </c>
      <c r="O145" s="70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7" t="s">
        <v>142</v>
      </c>
      <c r="AT145" s="197" t="s">
        <v>138</v>
      </c>
      <c r="AU145" s="197" t="s">
        <v>83</v>
      </c>
      <c r="AY145" s="16" t="s">
        <v>134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6" t="s">
        <v>8</v>
      </c>
      <c r="BK145" s="198">
        <f>ROUND(I145*H145,0)</f>
        <v>0</v>
      </c>
      <c r="BL145" s="16" t="s">
        <v>142</v>
      </c>
      <c r="BM145" s="197" t="s">
        <v>387</v>
      </c>
    </row>
    <row r="146" spans="1:65" s="13" customFormat="1" ht="11.25">
      <c r="B146" s="199"/>
      <c r="C146" s="200"/>
      <c r="D146" s="201" t="s">
        <v>145</v>
      </c>
      <c r="E146" s="202" t="s">
        <v>1</v>
      </c>
      <c r="F146" s="203" t="s">
        <v>388</v>
      </c>
      <c r="G146" s="200"/>
      <c r="H146" s="204">
        <v>378.69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145</v>
      </c>
      <c r="AU146" s="210" t="s">
        <v>83</v>
      </c>
      <c r="AV146" s="13" t="s">
        <v>83</v>
      </c>
      <c r="AW146" s="13" t="s">
        <v>31</v>
      </c>
      <c r="AX146" s="13" t="s">
        <v>8</v>
      </c>
      <c r="AY146" s="210" t="s">
        <v>134</v>
      </c>
    </row>
    <row r="147" spans="1:65" s="2" customFormat="1" ht="21.75" customHeight="1">
      <c r="A147" s="33"/>
      <c r="B147" s="34"/>
      <c r="C147" s="186" t="s">
        <v>215</v>
      </c>
      <c r="D147" s="186" t="s">
        <v>138</v>
      </c>
      <c r="E147" s="187" t="s">
        <v>216</v>
      </c>
      <c r="F147" s="188" t="s">
        <v>217</v>
      </c>
      <c r="G147" s="189" t="s">
        <v>141</v>
      </c>
      <c r="H147" s="190">
        <v>126.21</v>
      </c>
      <c r="I147" s="191"/>
      <c r="J147" s="190">
        <f>ROUND(I147*H147,0)</f>
        <v>0</v>
      </c>
      <c r="K147" s="192"/>
      <c r="L147" s="38"/>
      <c r="M147" s="193" t="s">
        <v>1</v>
      </c>
      <c r="N147" s="194" t="s">
        <v>39</v>
      </c>
      <c r="O147" s="70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7" t="s">
        <v>142</v>
      </c>
      <c r="AT147" s="197" t="s">
        <v>138</v>
      </c>
      <c r="AU147" s="197" t="s">
        <v>83</v>
      </c>
      <c r="AY147" s="16" t="s">
        <v>134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6" t="s">
        <v>8</v>
      </c>
      <c r="BK147" s="198">
        <f>ROUND(I147*H147,0)</f>
        <v>0</v>
      </c>
      <c r="BL147" s="16" t="s">
        <v>142</v>
      </c>
      <c r="BM147" s="197" t="s">
        <v>389</v>
      </c>
    </row>
    <row r="148" spans="1:65" s="13" customFormat="1" ht="11.25">
      <c r="B148" s="199"/>
      <c r="C148" s="200"/>
      <c r="D148" s="201" t="s">
        <v>145</v>
      </c>
      <c r="E148" s="202" t="s">
        <v>1</v>
      </c>
      <c r="F148" s="203" t="s">
        <v>390</v>
      </c>
      <c r="G148" s="200"/>
      <c r="H148" s="204">
        <v>126.21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145</v>
      </c>
      <c r="AU148" s="210" t="s">
        <v>83</v>
      </c>
      <c r="AV148" s="13" t="s">
        <v>83</v>
      </c>
      <c r="AW148" s="13" t="s">
        <v>31</v>
      </c>
      <c r="AX148" s="13" t="s">
        <v>8</v>
      </c>
      <c r="AY148" s="210" t="s">
        <v>134</v>
      </c>
    </row>
    <row r="149" spans="1:65" s="2" customFormat="1" ht="24.2" customHeight="1">
      <c r="A149" s="33"/>
      <c r="B149" s="34"/>
      <c r="C149" s="186" t="s">
        <v>248</v>
      </c>
      <c r="D149" s="186" t="s">
        <v>138</v>
      </c>
      <c r="E149" s="187" t="s">
        <v>249</v>
      </c>
      <c r="F149" s="188" t="s">
        <v>250</v>
      </c>
      <c r="G149" s="189" t="s">
        <v>141</v>
      </c>
      <c r="H149" s="190">
        <v>393.07</v>
      </c>
      <c r="I149" s="191"/>
      <c r="J149" s="190">
        <f>ROUND(I149*H149,0)</f>
        <v>0</v>
      </c>
      <c r="K149" s="192"/>
      <c r="L149" s="38"/>
      <c r="M149" s="193" t="s">
        <v>1</v>
      </c>
      <c r="N149" s="194" t="s">
        <v>39</v>
      </c>
      <c r="O149" s="70"/>
      <c r="P149" s="195">
        <f>O149*H149</f>
        <v>0</v>
      </c>
      <c r="Q149" s="195">
        <v>8.4250000000000005E-2</v>
      </c>
      <c r="R149" s="195">
        <f>Q149*H149</f>
        <v>33.116147500000004</v>
      </c>
      <c r="S149" s="195">
        <v>0</v>
      </c>
      <c r="T149" s="19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7" t="s">
        <v>142</v>
      </c>
      <c r="AT149" s="197" t="s">
        <v>138</v>
      </c>
      <c r="AU149" s="197" t="s">
        <v>83</v>
      </c>
      <c r="AY149" s="16" t="s">
        <v>134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6" t="s">
        <v>8</v>
      </c>
      <c r="BK149" s="198">
        <f>ROUND(I149*H149,0)</f>
        <v>0</v>
      </c>
      <c r="BL149" s="16" t="s">
        <v>142</v>
      </c>
      <c r="BM149" s="197" t="s">
        <v>391</v>
      </c>
    </row>
    <row r="150" spans="1:65" s="13" customFormat="1" ht="11.25">
      <c r="B150" s="199"/>
      <c r="C150" s="200"/>
      <c r="D150" s="201" t="s">
        <v>145</v>
      </c>
      <c r="E150" s="202" t="s">
        <v>1</v>
      </c>
      <c r="F150" s="203" t="s">
        <v>392</v>
      </c>
      <c r="G150" s="200"/>
      <c r="H150" s="204">
        <v>393.07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145</v>
      </c>
      <c r="AU150" s="210" t="s">
        <v>83</v>
      </c>
      <c r="AV150" s="13" t="s">
        <v>83</v>
      </c>
      <c r="AW150" s="13" t="s">
        <v>31</v>
      </c>
      <c r="AX150" s="13" t="s">
        <v>8</v>
      </c>
      <c r="AY150" s="210" t="s">
        <v>134</v>
      </c>
    </row>
    <row r="151" spans="1:65" s="2" customFormat="1" ht="21.75" customHeight="1">
      <c r="A151" s="33"/>
      <c r="B151" s="34"/>
      <c r="C151" s="222" t="s">
        <v>198</v>
      </c>
      <c r="D151" s="222" t="s">
        <v>194</v>
      </c>
      <c r="E151" s="223" t="s">
        <v>253</v>
      </c>
      <c r="F151" s="224" t="s">
        <v>254</v>
      </c>
      <c r="G151" s="225" t="s">
        <v>141</v>
      </c>
      <c r="H151" s="226">
        <v>297.26</v>
      </c>
      <c r="I151" s="227"/>
      <c r="J151" s="226">
        <f>ROUND(I151*H151,0)</f>
        <v>0</v>
      </c>
      <c r="K151" s="228"/>
      <c r="L151" s="229"/>
      <c r="M151" s="230" t="s">
        <v>1</v>
      </c>
      <c r="N151" s="231" t="s">
        <v>39</v>
      </c>
      <c r="O151" s="70"/>
      <c r="P151" s="195">
        <f>O151*H151</f>
        <v>0</v>
      </c>
      <c r="Q151" s="195">
        <v>0.13100000000000001</v>
      </c>
      <c r="R151" s="195">
        <f>Q151*H151</f>
        <v>38.94106</v>
      </c>
      <c r="S151" s="195">
        <v>0</v>
      </c>
      <c r="T151" s="196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7" t="s">
        <v>198</v>
      </c>
      <c r="AT151" s="197" t="s">
        <v>194</v>
      </c>
      <c r="AU151" s="197" t="s">
        <v>83</v>
      </c>
      <c r="AY151" s="16" t="s">
        <v>134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6" t="s">
        <v>8</v>
      </c>
      <c r="BK151" s="198">
        <f>ROUND(I151*H151,0)</f>
        <v>0</v>
      </c>
      <c r="BL151" s="16" t="s">
        <v>142</v>
      </c>
      <c r="BM151" s="197" t="s">
        <v>393</v>
      </c>
    </row>
    <row r="152" spans="1:65" s="13" customFormat="1" ht="11.25">
      <c r="B152" s="199"/>
      <c r="C152" s="200"/>
      <c r="D152" s="201" t="s">
        <v>145</v>
      </c>
      <c r="E152" s="202" t="s">
        <v>1</v>
      </c>
      <c r="F152" s="203" t="s">
        <v>394</v>
      </c>
      <c r="G152" s="200"/>
      <c r="H152" s="204">
        <v>297.26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145</v>
      </c>
      <c r="AU152" s="210" t="s">
        <v>83</v>
      </c>
      <c r="AV152" s="13" t="s">
        <v>83</v>
      </c>
      <c r="AW152" s="13" t="s">
        <v>31</v>
      </c>
      <c r="AX152" s="13" t="s">
        <v>8</v>
      </c>
      <c r="AY152" s="210" t="s">
        <v>134</v>
      </c>
    </row>
    <row r="153" spans="1:65" s="2" customFormat="1" ht="24.2" customHeight="1">
      <c r="A153" s="33"/>
      <c r="B153" s="34"/>
      <c r="C153" s="222" t="s">
        <v>259</v>
      </c>
      <c r="D153" s="222" t="s">
        <v>194</v>
      </c>
      <c r="E153" s="223" t="s">
        <v>260</v>
      </c>
      <c r="F153" s="224" t="s">
        <v>261</v>
      </c>
      <c r="G153" s="225" t="s">
        <v>141</v>
      </c>
      <c r="H153" s="226">
        <v>3.12</v>
      </c>
      <c r="I153" s="227"/>
      <c r="J153" s="226">
        <f>ROUND(I153*H153,0)</f>
        <v>0</v>
      </c>
      <c r="K153" s="228"/>
      <c r="L153" s="229"/>
      <c r="M153" s="230" t="s">
        <v>1</v>
      </c>
      <c r="N153" s="231" t="s">
        <v>39</v>
      </c>
      <c r="O153" s="70"/>
      <c r="P153" s="195">
        <f>O153*H153</f>
        <v>0</v>
      </c>
      <c r="Q153" s="195">
        <v>0.13100000000000001</v>
      </c>
      <c r="R153" s="195">
        <f>Q153*H153</f>
        <v>0.40872000000000003</v>
      </c>
      <c r="S153" s="195">
        <v>0</v>
      </c>
      <c r="T153" s="19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7" t="s">
        <v>198</v>
      </c>
      <c r="AT153" s="197" t="s">
        <v>194</v>
      </c>
      <c r="AU153" s="197" t="s">
        <v>83</v>
      </c>
      <c r="AY153" s="16" t="s">
        <v>134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6" t="s">
        <v>8</v>
      </c>
      <c r="BK153" s="198">
        <f>ROUND(I153*H153,0)</f>
        <v>0</v>
      </c>
      <c r="BL153" s="16" t="s">
        <v>142</v>
      </c>
      <c r="BM153" s="197" t="s">
        <v>395</v>
      </c>
    </row>
    <row r="154" spans="1:65" s="13" customFormat="1" ht="11.25">
      <c r="B154" s="199"/>
      <c r="C154" s="200"/>
      <c r="D154" s="201" t="s">
        <v>145</v>
      </c>
      <c r="E154" s="202" t="s">
        <v>1</v>
      </c>
      <c r="F154" s="203" t="s">
        <v>396</v>
      </c>
      <c r="G154" s="200"/>
      <c r="H154" s="204">
        <v>3.12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145</v>
      </c>
      <c r="AU154" s="210" t="s">
        <v>83</v>
      </c>
      <c r="AV154" s="13" t="s">
        <v>83</v>
      </c>
      <c r="AW154" s="13" t="s">
        <v>31</v>
      </c>
      <c r="AX154" s="13" t="s">
        <v>8</v>
      </c>
      <c r="AY154" s="210" t="s">
        <v>134</v>
      </c>
    </row>
    <row r="155" spans="1:65" s="2" customFormat="1" ht="24.2" customHeight="1">
      <c r="A155" s="33"/>
      <c r="B155" s="34"/>
      <c r="C155" s="186" t="s">
        <v>266</v>
      </c>
      <c r="D155" s="186" t="s">
        <v>138</v>
      </c>
      <c r="E155" s="187" t="s">
        <v>267</v>
      </c>
      <c r="F155" s="188" t="s">
        <v>268</v>
      </c>
      <c r="G155" s="189" t="s">
        <v>141</v>
      </c>
      <c r="H155" s="190">
        <v>126.21</v>
      </c>
      <c r="I155" s="191"/>
      <c r="J155" s="190">
        <f>ROUND(I155*H155,0)</f>
        <v>0</v>
      </c>
      <c r="K155" s="192"/>
      <c r="L155" s="38"/>
      <c r="M155" s="193" t="s">
        <v>1</v>
      </c>
      <c r="N155" s="194" t="s">
        <v>39</v>
      </c>
      <c r="O155" s="70"/>
      <c r="P155" s="195">
        <f>O155*H155</f>
        <v>0</v>
      </c>
      <c r="Q155" s="195">
        <v>8.5650000000000004E-2</v>
      </c>
      <c r="R155" s="195">
        <f>Q155*H155</f>
        <v>10.809886499999999</v>
      </c>
      <c r="S155" s="195">
        <v>0</v>
      </c>
      <c r="T155" s="196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7" t="s">
        <v>142</v>
      </c>
      <c r="AT155" s="197" t="s">
        <v>138</v>
      </c>
      <c r="AU155" s="197" t="s">
        <v>83</v>
      </c>
      <c r="AY155" s="16" t="s">
        <v>134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6" t="s">
        <v>8</v>
      </c>
      <c r="BK155" s="198">
        <f>ROUND(I155*H155,0)</f>
        <v>0</v>
      </c>
      <c r="BL155" s="16" t="s">
        <v>142</v>
      </c>
      <c r="BM155" s="197" t="s">
        <v>397</v>
      </c>
    </row>
    <row r="156" spans="1:65" s="13" customFormat="1" ht="11.25">
      <c r="B156" s="199"/>
      <c r="C156" s="200"/>
      <c r="D156" s="201" t="s">
        <v>145</v>
      </c>
      <c r="E156" s="202" t="s">
        <v>1</v>
      </c>
      <c r="F156" s="203" t="s">
        <v>390</v>
      </c>
      <c r="G156" s="200"/>
      <c r="H156" s="204">
        <v>126.21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145</v>
      </c>
      <c r="AU156" s="210" t="s">
        <v>83</v>
      </c>
      <c r="AV156" s="13" t="s">
        <v>83</v>
      </c>
      <c r="AW156" s="13" t="s">
        <v>31</v>
      </c>
      <c r="AX156" s="13" t="s">
        <v>8</v>
      </c>
      <c r="AY156" s="210" t="s">
        <v>134</v>
      </c>
    </row>
    <row r="157" spans="1:65" s="2" customFormat="1" ht="21.75" customHeight="1">
      <c r="A157" s="33"/>
      <c r="B157" s="34"/>
      <c r="C157" s="222" t="s">
        <v>136</v>
      </c>
      <c r="D157" s="222" t="s">
        <v>194</v>
      </c>
      <c r="E157" s="223" t="s">
        <v>271</v>
      </c>
      <c r="F157" s="224" t="s">
        <v>272</v>
      </c>
      <c r="G157" s="225" t="s">
        <v>141</v>
      </c>
      <c r="H157" s="226">
        <v>104.12</v>
      </c>
      <c r="I157" s="227"/>
      <c r="J157" s="226">
        <f>ROUND(I157*H157,0)</f>
        <v>0</v>
      </c>
      <c r="K157" s="228"/>
      <c r="L157" s="229"/>
      <c r="M157" s="230" t="s">
        <v>1</v>
      </c>
      <c r="N157" s="231" t="s">
        <v>39</v>
      </c>
      <c r="O157" s="70"/>
      <c r="P157" s="195">
        <f>O157*H157</f>
        <v>0</v>
      </c>
      <c r="Q157" s="195">
        <v>0.17599999999999999</v>
      </c>
      <c r="R157" s="195">
        <f>Q157*H157</f>
        <v>18.325119999999998</v>
      </c>
      <c r="S157" s="195">
        <v>0</v>
      </c>
      <c r="T157" s="19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7" t="s">
        <v>198</v>
      </c>
      <c r="AT157" s="197" t="s">
        <v>194</v>
      </c>
      <c r="AU157" s="197" t="s">
        <v>83</v>
      </c>
      <c r="AY157" s="16" t="s">
        <v>134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6" t="s">
        <v>8</v>
      </c>
      <c r="BK157" s="198">
        <f>ROUND(I157*H157,0)</f>
        <v>0</v>
      </c>
      <c r="BL157" s="16" t="s">
        <v>142</v>
      </c>
      <c r="BM157" s="197" t="s">
        <v>398</v>
      </c>
    </row>
    <row r="158" spans="1:65" s="13" customFormat="1" ht="11.25">
      <c r="B158" s="199"/>
      <c r="C158" s="200"/>
      <c r="D158" s="201" t="s">
        <v>145</v>
      </c>
      <c r="E158" s="202" t="s">
        <v>1</v>
      </c>
      <c r="F158" s="203" t="s">
        <v>399</v>
      </c>
      <c r="G158" s="200"/>
      <c r="H158" s="204">
        <v>104.12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145</v>
      </c>
      <c r="AU158" s="210" t="s">
        <v>83</v>
      </c>
      <c r="AV158" s="13" t="s">
        <v>83</v>
      </c>
      <c r="AW158" s="13" t="s">
        <v>31</v>
      </c>
      <c r="AX158" s="13" t="s">
        <v>8</v>
      </c>
      <c r="AY158" s="210" t="s">
        <v>134</v>
      </c>
    </row>
    <row r="159" spans="1:65" s="2" customFormat="1" ht="24.2" customHeight="1">
      <c r="A159" s="33"/>
      <c r="B159" s="34"/>
      <c r="C159" s="222" t="s">
        <v>276</v>
      </c>
      <c r="D159" s="222" t="s">
        <v>194</v>
      </c>
      <c r="E159" s="223" t="s">
        <v>277</v>
      </c>
      <c r="F159" s="224" t="s">
        <v>278</v>
      </c>
      <c r="G159" s="225" t="s">
        <v>141</v>
      </c>
      <c r="H159" s="226">
        <v>34.71</v>
      </c>
      <c r="I159" s="227"/>
      <c r="J159" s="226">
        <f>ROUND(I159*H159,0)</f>
        <v>0</v>
      </c>
      <c r="K159" s="228"/>
      <c r="L159" s="229"/>
      <c r="M159" s="230" t="s">
        <v>1</v>
      </c>
      <c r="N159" s="231" t="s">
        <v>39</v>
      </c>
      <c r="O159" s="70"/>
      <c r="P159" s="195">
        <f>O159*H159</f>
        <v>0</v>
      </c>
      <c r="Q159" s="195">
        <v>0.17599999999999999</v>
      </c>
      <c r="R159" s="195">
        <f>Q159*H159</f>
        <v>6.1089599999999997</v>
      </c>
      <c r="S159" s="195">
        <v>0</v>
      </c>
      <c r="T159" s="196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7" t="s">
        <v>198</v>
      </c>
      <c r="AT159" s="197" t="s">
        <v>194</v>
      </c>
      <c r="AU159" s="197" t="s">
        <v>83</v>
      </c>
      <c r="AY159" s="16" t="s">
        <v>134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6" t="s">
        <v>8</v>
      </c>
      <c r="BK159" s="198">
        <f>ROUND(I159*H159,0)</f>
        <v>0</v>
      </c>
      <c r="BL159" s="16" t="s">
        <v>142</v>
      </c>
      <c r="BM159" s="197" t="s">
        <v>400</v>
      </c>
    </row>
    <row r="160" spans="1:65" s="13" customFormat="1" ht="11.25">
      <c r="B160" s="199"/>
      <c r="C160" s="200"/>
      <c r="D160" s="201" t="s">
        <v>145</v>
      </c>
      <c r="E160" s="202" t="s">
        <v>1</v>
      </c>
      <c r="F160" s="203" t="s">
        <v>401</v>
      </c>
      <c r="G160" s="200"/>
      <c r="H160" s="204">
        <v>34.71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145</v>
      </c>
      <c r="AU160" s="210" t="s">
        <v>83</v>
      </c>
      <c r="AV160" s="13" t="s">
        <v>83</v>
      </c>
      <c r="AW160" s="13" t="s">
        <v>31</v>
      </c>
      <c r="AX160" s="13" t="s">
        <v>8</v>
      </c>
      <c r="AY160" s="210" t="s">
        <v>134</v>
      </c>
    </row>
    <row r="161" spans="1:65" s="12" customFormat="1" ht="22.9" customHeight="1">
      <c r="B161" s="170"/>
      <c r="C161" s="171"/>
      <c r="D161" s="172" t="s">
        <v>73</v>
      </c>
      <c r="E161" s="184" t="s">
        <v>259</v>
      </c>
      <c r="F161" s="184" t="s">
        <v>282</v>
      </c>
      <c r="G161" s="171"/>
      <c r="H161" s="171"/>
      <c r="I161" s="174"/>
      <c r="J161" s="185">
        <f>BK161</f>
        <v>0</v>
      </c>
      <c r="K161" s="171"/>
      <c r="L161" s="176"/>
      <c r="M161" s="177"/>
      <c r="N161" s="178"/>
      <c r="O161" s="178"/>
      <c r="P161" s="179">
        <f>P162</f>
        <v>0</v>
      </c>
      <c r="Q161" s="178"/>
      <c r="R161" s="179">
        <f>R162</f>
        <v>127.24182250000003</v>
      </c>
      <c r="S161" s="178"/>
      <c r="T161" s="180">
        <f>T162</f>
        <v>0</v>
      </c>
      <c r="AR161" s="181" t="s">
        <v>8</v>
      </c>
      <c r="AT161" s="182" t="s">
        <v>73</v>
      </c>
      <c r="AU161" s="182" t="s">
        <v>8</v>
      </c>
      <c r="AY161" s="181" t="s">
        <v>134</v>
      </c>
      <c r="BK161" s="183">
        <f>BK162</f>
        <v>0</v>
      </c>
    </row>
    <row r="162" spans="1:65" s="12" customFormat="1" ht="20.85" customHeight="1">
      <c r="B162" s="170"/>
      <c r="C162" s="171"/>
      <c r="D162" s="172" t="s">
        <v>73</v>
      </c>
      <c r="E162" s="184" t="s">
        <v>307</v>
      </c>
      <c r="F162" s="184" t="s">
        <v>308</v>
      </c>
      <c r="G162" s="171"/>
      <c r="H162" s="171"/>
      <c r="I162" s="174"/>
      <c r="J162" s="185">
        <f>BK162</f>
        <v>0</v>
      </c>
      <c r="K162" s="171"/>
      <c r="L162" s="176"/>
      <c r="M162" s="177"/>
      <c r="N162" s="178"/>
      <c r="O162" s="178"/>
      <c r="P162" s="179">
        <f>SUM(P163:P177)</f>
        <v>0</v>
      </c>
      <c r="Q162" s="178"/>
      <c r="R162" s="179">
        <f>SUM(R163:R177)</f>
        <v>127.24182250000003</v>
      </c>
      <c r="S162" s="178"/>
      <c r="T162" s="180">
        <f>SUM(T163:T177)</f>
        <v>0</v>
      </c>
      <c r="AR162" s="181" t="s">
        <v>8</v>
      </c>
      <c r="AT162" s="182" t="s">
        <v>73</v>
      </c>
      <c r="AU162" s="182" t="s">
        <v>83</v>
      </c>
      <c r="AY162" s="181" t="s">
        <v>134</v>
      </c>
      <c r="BK162" s="183">
        <f>SUM(BK163:BK177)</f>
        <v>0</v>
      </c>
    </row>
    <row r="163" spans="1:65" s="2" customFormat="1" ht="21.75" customHeight="1">
      <c r="A163" s="33"/>
      <c r="B163" s="34"/>
      <c r="C163" s="186" t="s">
        <v>309</v>
      </c>
      <c r="D163" s="186" t="s">
        <v>138</v>
      </c>
      <c r="E163" s="187" t="s">
        <v>310</v>
      </c>
      <c r="F163" s="188" t="s">
        <v>311</v>
      </c>
      <c r="G163" s="189" t="s">
        <v>172</v>
      </c>
      <c r="H163" s="190">
        <v>324.55</v>
      </c>
      <c r="I163" s="191"/>
      <c r="J163" s="190">
        <f>ROUND(I163*H163,0)</f>
        <v>0</v>
      </c>
      <c r="K163" s="192"/>
      <c r="L163" s="38"/>
      <c r="M163" s="193" t="s">
        <v>1</v>
      </c>
      <c r="N163" s="194" t="s">
        <v>39</v>
      </c>
      <c r="O163" s="70"/>
      <c r="P163" s="195">
        <f>O163*H163</f>
        <v>0</v>
      </c>
      <c r="Q163" s="195">
        <v>2.2399999999999998E-3</v>
      </c>
      <c r="R163" s="195">
        <f>Q163*H163</f>
        <v>0.72699199999999997</v>
      </c>
      <c r="S163" s="195">
        <v>0</v>
      </c>
      <c r="T163" s="196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7" t="s">
        <v>142</v>
      </c>
      <c r="AT163" s="197" t="s">
        <v>138</v>
      </c>
      <c r="AU163" s="197" t="s">
        <v>143</v>
      </c>
      <c r="AY163" s="16" t="s">
        <v>134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6" t="s">
        <v>8</v>
      </c>
      <c r="BK163" s="198">
        <f>ROUND(I163*H163,0)</f>
        <v>0</v>
      </c>
      <c r="BL163" s="16" t="s">
        <v>142</v>
      </c>
      <c r="BM163" s="197" t="s">
        <v>402</v>
      </c>
    </row>
    <row r="164" spans="1:65" s="13" customFormat="1" ht="11.25">
      <c r="B164" s="199"/>
      <c r="C164" s="200"/>
      <c r="D164" s="201" t="s">
        <v>145</v>
      </c>
      <c r="E164" s="202" t="s">
        <v>1</v>
      </c>
      <c r="F164" s="203" t="s">
        <v>403</v>
      </c>
      <c r="G164" s="200"/>
      <c r="H164" s="204">
        <v>324.55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145</v>
      </c>
      <c r="AU164" s="210" t="s">
        <v>143</v>
      </c>
      <c r="AV164" s="13" t="s">
        <v>83</v>
      </c>
      <c r="AW164" s="13" t="s">
        <v>31</v>
      </c>
      <c r="AX164" s="13" t="s">
        <v>8</v>
      </c>
      <c r="AY164" s="210" t="s">
        <v>134</v>
      </c>
    </row>
    <row r="165" spans="1:65" s="2" customFormat="1" ht="37.9" customHeight="1">
      <c r="A165" s="33"/>
      <c r="B165" s="34"/>
      <c r="C165" s="186" t="s">
        <v>200</v>
      </c>
      <c r="D165" s="186" t="s">
        <v>138</v>
      </c>
      <c r="E165" s="187" t="s">
        <v>313</v>
      </c>
      <c r="F165" s="188" t="s">
        <v>314</v>
      </c>
      <c r="G165" s="189" t="s">
        <v>172</v>
      </c>
      <c r="H165" s="190">
        <v>324.55</v>
      </c>
      <c r="I165" s="191"/>
      <c r="J165" s="190">
        <f>ROUND(I165*H165,0)</f>
        <v>0</v>
      </c>
      <c r="K165" s="192"/>
      <c r="L165" s="38"/>
      <c r="M165" s="193" t="s">
        <v>1</v>
      </c>
      <c r="N165" s="194" t="s">
        <v>39</v>
      </c>
      <c r="O165" s="70"/>
      <c r="P165" s="195">
        <f>O165*H165</f>
        <v>0</v>
      </c>
      <c r="Q165" s="195">
        <v>0.15540000000000001</v>
      </c>
      <c r="R165" s="195">
        <f>Q165*H165</f>
        <v>50.435070000000003</v>
      </c>
      <c r="S165" s="195">
        <v>0</v>
      </c>
      <c r="T165" s="196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7" t="s">
        <v>142</v>
      </c>
      <c r="AT165" s="197" t="s">
        <v>138</v>
      </c>
      <c r="AU165" s="197" t="s">
        <v>143</v>
      </c>
      <c r="AY165" s="16" t="s">
        <v>134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6" t="s">
        <v>8</v>
      </c>
      <c r="BK165" s="198">
        <f>ROUND(I165*H165,0)</f>
        <v>0</v>
      </c>
      <c r="BL165" s="16" t="s">
        <v>142</v>
      </c>
      <c r="BM165" s="197" t="s">
        <v>404</v>
      </c>
    </row>
    <row r="166" spans="1:65" s="13" customFormat="1" ht="11.25">
      <c r="B166" s="199"/>
      <c r="C166" s="200"/>
      <c r="D166" s="201" t="s">
        <v>145</v>
      </c>
      <c r="E166" s="202" t="s">
        <v>1</v>
      </c>
      <c r="F166" s="203" t="s">
        <v>403</v>
      </c>
      <c r="G166" s="200"/>
      <c r="H166" s="204">
        <v>324.55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145</v>
      </c>
      <c r="AU166" s="210" t="s">
        <v>143</v>
      </c>
      <c r="AV166" s="13" t="s">
        <v>83</v>
      </c>
      <c r="AW166" s="13" t="s">
        <v>31</v>
      </c>
      <c r="AX166" s="13" t="s">
        <v>8</v>
      </c>
      <c r="AY166" s="210" t="s">
        <v>134</v>
      </c>
    </row>
    <row r="167" spans="1:65" s="2" customFormat="1" ht="16.5" customHeight="1">
      <c r="A167" s="33"/>
      <c r="B167" s="34"/>
      <c r="C167" s="222" t="s">
        <v>316</v>
      </c>
      <c r="D167" s="222" t="s">
        <v>194</v>
      </c>
      <c r="E167" s="223" t="s">
        <v>317</v>
      </c>
      <c r="F167" s="224" t="s">
        <v>318</v>
      </c>
      <c r="G167" s="225" t="s">
        <v>172</v>
      </c>
      <c r="H167" s="226">
        <v>298.55</v>
      </c>
      <c r="I167" s="227"/>
      <c r="J167" s="226">
        <f>ROUND(I167*H167,0)</f>
        <v>0</v>
      </c>
      <c r="K167" s="228"/>
      <c r="L167" s="229"/>
      <c r="M167" s="230" t="s">
        <v>1</v>
      </c>
      <c r="N167" s="231" t="s">
        <v>39</v>
      </c>
      <c r="O167" s="70"/>
      <c r="P167" s="195">
        <f>O167*H167</f>
        <v>0</v>
      </c>
      <c r="Q167" s="195">
        <v>8.1000000000000003E-2</v>
      </c>
      <c r="R167" s="195">
        <f>Q167*H167</f>
        <v>24.182550000000003</v>
      </c>
      <c r="S167" s="195">
        <v>0</v>
      </c>
      <c r="T167" s="196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7" t="s">
        <v>198</v>
      </c>
      <c r="AT167" s="197" t="s">
        <v>194</v>
      </c>
      <c r="AU167" s="197" t="s">
        <v>143</v>
      </c>
      <c r="AY167" s="16" t="s">
        <v>134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6" t="s">
        <v>8</v>
      </c>
      <c r="BK167" s="198">
        <f>ROUND(I167*H167,0)</f>
        <v>0</v>
      </c>
      <c r="BL167" s="16" t="s">
        <v>142</v>
      </c>
      <c r="BM167" s="197" t="s">
        <v>405</v>
      </c>
    </row>
    <row r="168" spans="1:65" s="13" customFormat="1" ht="11.25">
      <c r="B168" s="199"/>
      <c r="C168" s="200"/>
      <c r="D168" s="201" t="s">
        <v>145</v>
      </c>
      <c r="E168" s="202" t="s">
        <v>1</v>
      </c>
      <c r="F168" s="203" t="s">
        <v>406</v>
      </c>
      <c r="G168" s="200"/>
      <c r="H168" s="204">
        <v>298.55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145</v>
      </c>
      <c r="AU168" s="210" t="s">
        <v>143</v>
      </c>
      <c r="AV168" s="13" t="s">
        <v>83</v>
      </c>
      <c r="AW168" s="13" t="s">
        <v>31</v>
      </c>
      <c r="AX168" s="13" t="s">
        <v>8</v>
      </c>
      <c r="AY168" s="210" t="s">
        <v>134</v>
      </c>
    </row>
    <row r="169" spans="1:65" s="2" customFormat="1" ht="24.2" customHeight="1">
      <c r="A169" s="33"/>
      <c r="B169" s="34"/>
      <c r="C169" s="222" t="s">
        <v>322</v>
      </c>
      <c r="D169" s="222" t="s">
        <v>194</v>
      </c>
      <c r="E169" s="223" t="s">
        <v>323</v>
      </c>
      <c r="F169" s="224" t="s">
        <v>324</v>
      </c>
      <c r="G169" s="225" t="s">
        <v>172</v>
      </c>
      <c r="H169" s="226">
        <v>26</v>
      </c>
      <c r="I169" s="227"/>
      <c r="J169" s="226">
        <f>ROUND(I169*H169,0)</f>
        <v>0</v>
      </c>
      <c r="K169" s="228"/>
      <c r="L169" s="229"/>
      <c r="M169" s="230" t="s">
        <v>1</v>
      </c>
      <c r="N169" s="231" t="s">
        <v>39</v>
      </c>
      <c r="O169" s="70"/>
      <c r="P169" s="195">
        <f>O169*H169</f>
        <v>0</v>
      </c>
      <c r="Q169" s="195">
        <v>4.8300000000000003E-2</v>
      </c>
      <c r="R169" s="195">
        <f>Q169*H169</f>
        <v>1.2558</v>
      </c>
      <c r="S169" s="195">
        <v>0</v>
      </c>
      <c r="T169" s="196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7" t="s">
        <v>198</v>
      </c>
      <c r="AT169" s="197" t="s">
        <v>194</v>
      </c>
      <c r="AU169" s="197" t="s">
        <v>143</v>
      </c>
      <c r="AY169" s="16" t="s">
        <v>134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6" t="s">
        <v>8</v>
      </c>
      <c r="BK169" s="198">
        <f>ROUND(I169*H169,0)</f>
        <v>0</v>
      </c>
      <c r="BL169" s="16" t="s">
        <v>142</v>
      </c>
      <c r="BM169" s="197" t="s">
        <v>407</v>
      </c>
    </row>
    <row r="170" spans="1:65" s="2" customFormat="1" ht="16.5" customHeight="1">
      <c r="A170" s="33"/>
      <c r="B170" s="34"/>
      <c r="C170" s="222" t="s">
        <v>7</v>
      </c>
      <c r="D170" s="222" t="s">
        <v>194</v>
      </c>
      <c r="E170" s="223" t="s">
        <v>326</v>
      </c>
      <c r="F170" s="224" t="s">
        <v>327</v>
      </c>
      <c r="G170" s="225" t="s">
        <v>172</v>
      </c>
      <c r="H170" s="226">
        <v>324.55</v>
      </c>
      <c r="I170" s="227"/>
      <c r="J170" s="226">
        <f>ROUND(I170*H170,0)</f>
        <v>0</v>
      </c>
      <c r="K170" s="228"/>
      <c r="L170" s="229"/>
      <c r="M170" s="230" t="s">
        <v>1</v>
      </c>
      <c r="N170" s="231" t="s">
        <v>39</v>
      </c>
      <c r="O170" s="70"/>
      <c r="P170" s="195">
        <f>O170*H170</f>
        <v>0</v>
      </c>
      <c r="Q170" s="195">
        <v>5.8000000000000003E-2</v>
      </c>
      <c r="R170" s="195">
        <f>Q170*H170</f>
        <v>18.823900000000002</v>
      </c>
      <c r="S170" s="195">
        <v>0</v>
      </c>
      <c r="T170" s="196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7" t="s">
        <v>198</v>
      </c>
      <c r="AT170" s="197" t="s">
        <v>194</v>
      </c>
      <c r="AU170" s="197" t="s">
        <v>143</v>
      </c>
      <c r="AY170" s="16" t="s">
        <v>134</v>
      </c>
      <c r="BE170" s="198">
        <f>IF(N170="základní",J170,0)</f>
        <v>0</v>
      </c>
      <c r="BF170" s="198">
        <f>IF(N170="snížená",J170,0)</f>
        <v>0</v>
      </c>
      <c r="BG170" s="198">
        <f>IF(N170="zákl. přenesená",J170,0)</f>
        <v>0</v>
      </c>
      <c r="BH170" s="198">
        <f>IF(N170="sníž. přenesená",J170,0)</f>
        <v>0</v>
      </c>
      <c r="BI170" s="198">
        <f>IF(N170="nulová",J170,0)</f>
        <v>0</v>
      </c>
      <c r="BJ170" s="16" t="s">
        <v>8</v>
      </c>
      <c r="BK170" s="198">
        <f>ROUND(I170*H170,0)</f>
        <v>0</v>
      </c>
      <c r="BL170" s="16" t="s">
        <v>142</v>
      </c>
      <c r="BM170" s="197" t="s">
        <v>408</v>
      </c>
    </row>
    <row r="171" spans="1:65" s="13" customFormat="1" ht="11.25">
      <c r="B171" s="199"/>
      <c r="C171" s="200"/>
      <c r="D171" s="201" t="s">
        <v>145</v>
      </c>
      <c r="E171" s="202" t="s">
        <v>1</v>
      </c>
      <c r="F171" s="203" t="s">
        <v>409</v>
      </c>
      <c r="G171" s="200"/>
      <c r="H171" s="204">
        <v>324.55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145</v>
      </c>
      <c r="AU171" s="210" t="s">
        <v>143</v>
      </c>
      <c r="AV171" s="13" t="s">
        <v>83</v>
      </c>
      <c r="AW171" s="13" t="s">
        <v>31</v>
      </c>
      <c r="AX171" s="13" t="s">
        <v>8</v>
      </c>
      <c r="AY171" s="210" t="s">
        <v>134</v>
      </c>
    </row>
    <row r="172" spans="1:65" s="2" customFormat="1" ht="37.9" customHeight="1">
      <c r="A172" s="33"/>
      <c r="B172" s="34"/>
      <c r="C172" s="186" t="s">
        <v>330</v>
      </c>
      <c r="D172" s="186" t="s">
        <v>138</v>
      </c>
      <c r="E172" s="187" t="s">
        <v>331</v>
      </c>
      <c r="F172" s="188" t="s">
        <v>332</v>
      </c>
      <c r="G172" s="189" t="s">
        <v>172</v>
      </c>
      <c r="H172" s="190">
        <v>245.67</v>
      </c>
      <c r="I172" s="191"/>
      <c r="J172" s="190">
        <f>ROUND(I172*H172,0)</f>
        <v>0</v>
      </c>
      <c r="K172" s="192"/>
      <c r="L172" s="38"/>
      <c r="M172" s="193" t="s">
        <v>1</v>
      </c>
      <c r="N172" s="194" t="s">
        <v>39</v>
      </c>
      <c r="O172" s="70"/>
      <c r="P172" s="195">
        <f>O172*H172</f>
        <v>0</v>
      </c>
      <c r="Q172" s="195">
        <v>0.1295</v>
      </c>
      <c r="R172" s="195">
        <f>Q172*H172</f>
        <v>31.814264999999999</v>
      </c>
      <c r="S172" s="195">
        <v>0</v>
      </c>
      <c r="T172" s="196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7" t="s">
        <v>142</v>
      </c>
      <c r="AT172" s="197" t="s">
        <v>138</v>
      </c>
      <c r="AU172" s="197" t="s">
        <v>143</v>
      </c>
      <c r="AY172" s="16" t="s">
        <v>134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16" t="s">
        <v>8</v>
      </c>
      <c r="BK172" s="198">
        <f>ROUND(I172*H172,0)</f>
        <v>0</v>
      </c>
      <c r="BL172" s="16" t="s">
        <v>142</v>
      </c>
      <c r="BM172" s="197" t="s">
        <v>410</v>
      </c>
    </row>
    <row r="173" spans="1:65" s="13" customFormat="1" ht="11.25">
      <c r="B173" s="199"/>
      <c r="C173" s="200"/>
      <c r="D173" s="201" t="s">
        <v>145</v>
      </c>
      <c r="E173" s="202" t="s">
        <v>1</v>
      </c>
      <c r="F173" s="203" t="s">
        <v>411</v>
      </c>
      <c r="G173" s="200"/>
      <c r="H173" s="204">
        <v>245.67</v>
      </c>
      <c r="I173" s="205"/>
      <c r="J173" s="200"/>
      <c r="K173" s="200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145</v>
      </c>
      <c r="AU173" s="210" t="s">
        <v>143</v>
      </c>
      <c r="AV173" s="13" t="s">
        <v>83</v>
      </c>
      <c r="AW173" s="13" t="s">
        <v>31</v>
      </c>
      <c r="AX173" s="13" t="s">
        <v>8</v>
      </c>
      <c r="AY173" s="210" t="s">
        <v>134</v>
      </c>
    </row>
    <row r="174" spans="1:65" s="2" customFormat="1" ht="37.9" customHeight="1">
      <c r="A174" s="33"/>
      <c r="B174" s="34"/>
      <c r="C174" s="186" t="s">
        <v>334</v>
      </c>
      <c r="D174" s="186" t="s">
        <v>138</v>
      </c>
      <c r="E174" s="187" t="s">
        <v>335</v>
      </c>
      <c r="F174" s="188" t="s">
        <v>336</v>
      </c>
      <c r="G174" s="189" t="s">
        <v>172</v>
      </c>
      <c r="H174" s="190">
        <v>324.55</v>
      </c>
      <c r="I174" s="191"/>
      <c r="J174" s="190">
        <f>ROUND(I174*H174,0)</f>
        <v>0</v>
      </c>
      <c r="K174" s="192"/>
      <c r="L174" s="38"/>
      <c r="M174" s="193" t="s">
        <v>1</v>
      </c>
      <c r="N174" s="194" t="s">
        <v>39</v>
      </c>
      <c r="O174" s="70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7" t="s">
        <v>142</v>
      </c>
      <c r="AT174" s="197" t="s">
        <v>138</v>
      </c>
      <c r="AU174" s="197" t="s">
        <v>143</v>
      </c>
      <c r="AY174" s="16" t="s">
        <v>134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6" t="s">
        <v>8</v>
      </c>
      <c r="BK174" s="198">
        <f>ROUND(I174*H174,0)</f>
        <v>0</v>
      </c>
      <c r="BL174" s="16" t="s">
        <v>142</v>
      </c>
      <c r="BM174" s="197" t="s">
        <v>412</v>
      </c>
    </row>
    <row r="175" spans="1:65" s="13" customFormat="1" ht="11.25">
      <c r="B175" s="199"/>
      <c r="C175" s="200"/>
      <c r="D175" s="201" t="s">
        <v>145</v>
      </c>
      <c r="E175" s="202" t="s">
        <v>1</v>
      </c>
      <c r="F175" s="203" t="s">
        <v>403</v>
      </c>
      <c r="G175" s="200"/>
      <c r="H175" s="204">
        <v>324.55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145</v>
      </c>
      <c r="AU175" s="210" t="s">
        <v>143</v>
      </c>
      <c r="AV175" s="13" t="s">
        <v>83</v>
      </c>
      <c r="AW175" s="13" t="s">
        <v>31</v>
      </c>
      <c r="AX175" s="13" t="s">
        <v>8</v>
      </c>
      <c r="AY175" s="210" t="s">
        <v>134</v>
      </c>
    </row>
    <row r="176" spans="1:65" s="2" customFormat="1" ht="16.5" customHeight="1">
      <c r="A176" s="33"/>
      <c r="B176" s="34"/>
      <c r="C176" s="186" t="s">
        <v>9</v>
      </c>
      <c r="D176" s="186" t="s">
        <v>138</v>
      </c>
      <c r="E176" s="187" t="s">
        <v>338</v>
      </c>
      <c r="F176" s="188" t="s">
        <v>339</v>
      </c>
      <c r="G176" s="189" t="s">
        <v>172</v>
      </c>
      <c r="H176" s="190">
        <v>324.55</v>
      </c>
      <c r="I176" s="191"/>
      <c r="J176" s="190">
        <f>ROUND(I176*H176,0)</f>
        <v>0</v>
      </c>
      <c r="K176" s="192"/>
      <c r="L176" s="38"/>
      <c r="M176" s="193" t="s">
        <v>1</v>
      </c>
      <c r="N176" s="194" t="s">
        <v>39</v>
      </c>
      <c r="O176" s="70"/>
      <c r="P176" s="195">
        <f>O176*H176</f>
        <v>0</v>
      </c>
      <c r="Q176" s="195">
        <v>1.0000000000000001E-5</v>
      </c>
      <c r="R176" s="195">
        <f>Q176*H176</f>
        <v>3.2455000000000006E-3</v>
      </c>
      <c r="S176" s="195">
        <v>0</v>
      </c>
      <c r="T176" s="196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7" t="s">
        <v>142</v>
      </c>
      <c r="AT176" s="197" t="s">
        <v>138</v>
      </c>
      <c r="AU176" s="197" t="s">
        <v>143</v>
      </c>
      <c r="AY176" s="16" t="s">
        <v>134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16" t="s">
        <v>8</v>
      </c>
      <c r="BK176" s="198">
        <f>ROUND(I176*H176,0)</f>
        <v>0</v>
      </c>
      <c r="BL176" s="16" t="s">
        <v>142</v>
      </c>
      <c r="BM176" s="197" t="s">
        <v>413</v>
      </c>
    </row>
    <row r="177" spans="1:65" s="13" customFormat="1" ht="11.25">
      <c r="B177" s="199"/>
      <c r="C177" s="200"/>
      <c r="D177" s="201" t="s">
        <v>145</v>
      </c>
      <c r="E177" s="202" t="s">
        <v>1</v>
      </c>
      <c r="F177" s="203" t="s">
        <v>403</v>
      </c>
      <c r="G177" s="200"/>
      <c r="H177" s="204">
        <v>324.55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145</v>
      </c>
      <c r="AU177" s="210" t="s">
        <v>143</v>
      </c>
      <c r="AV177" s="13" t="s">
        <v>83</v>
      </c>
      <c r="AW177" s="13" t="s">
        <v>31</v>
      </c>
      <c r="AX177" s="13" t="s">
        <v>8</v>
      </c>
      <c r="AY177" s="210" t="s">
        <v>134</v>
      </c>
    </row>
    <row r="178" spans="1:65" s="12" customFormat="1" ht="22.9" customHeight="1">
      <c r="B178" s="170"/>
      <c r="C178" s="171"/>
      <c r="D178" s="172" t="s">
        <v>73</v>
      </c>
      <c r="E178" s="184" t="s">
        <v>341</v>
      </c>
      <c r="F178" s="184" t="s">
        <v>342</v>
      </c>
      <c r="G178" s="171"/>
      <c r="H178" s="171"/>
      <c r="I178" s="174"/>
      <c r="J178" s="185">
        <f>BK178</f>
        <v>0</v>
      </c>
      <c r="K178" s="171"/>
      <c r="L178" s="176"/>
      <c r="M178" s="177"/>
      <c r="N178" s="178"/>
      <c r="O178" s="178"/>
      <c r="P178" s="179">
        <f>SUM(P179:P184)</f>
        <v>0</v>
      </c>
      <c r="Q178" s="178"/>
      <c r="R178" s="179">
        <f>SUM(R179:R184)</f>
        <v>0</v>
      </c>
      <c r="S178" s="178"/>
      <c r="T178" s="180">
        <f>SUM(T179:T184)</f>
        <v>0</v>
      </c>
      <c r="AR178" s="181" t="s">
        <v>8</v>
      </c>
      <c r="AT178" s="182" t="s">
        <v>73</v>
      </c>
      <c r="AU178" s="182" t="s">
        <v>8</v>
      </c>
      <c r="AY178" s="181" t="s">
        <v>134</v>
      </c>
      <c r="BK178" s="183">
        <f>SUM(BK179:BK184)</f>
        <v>0</v>
      </c>
    </row>
    <row r="179" spans="1:65" s="2" customFormat="1" ht="33" customHeight="1">
      <c r="A179" s="33"/>
      <c r="B179" s="34"/>
      <c r="C179" s="186" t="s">
        <v>343</v>
      </c>
      <c r="D179" s="186" t="s">
        <v>138</v>
      </c>
      <c r="E179" s="187" t="s">
        <v>344</v>
      </c>
      <c r="F179" s="188" t="s">
        <v>345</v>
      </c>
      <c r="G179" s="189" t="s">
        <v>346</v>
      </c>
      <c r="H179" s="190">
        <v>401.25</v>
      </c>
      <c r="I179" s="191"/>
      <c r="J179" s="190">
        <f t="shared" ref="J179:J184" si="0">ROUND(I179*H179,0)</f>
        <v>0</v>
      </c>
      <c r="K179" s="192"/>
      <c r="L179" s="38"/>
      <c r="M179" s="193" t="s">
        <v>1</v>
      </c>
      <c r="N179" s="194" t="s">
        <v>39</v>
      </c>
      <c r="O179" s="70"/>
      <c r="P179" s="195">
        <f t="shared" ref="P179:P184" si="1">O179*H179</f>
        <v>0</v>
      </c>
      <c r="Q179" s="195">
        <v>0</v>
      </c>
      <c r="R179" s="195">
        <f t="shared" ref="R179:R184" si="2">Q179*H179</f>
        <v>0</v>
      </c>
      <c r="S179" s="195">
        <v>0</v>
      </c>
      <c r="T179" s="196">
        <f t="shared" ref="T179:T184" si="3"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7" t="s">
        <v>142</v>
      </c>
      <c r="AT179" s="197" t="s">
        <v>138</v>
      </c>
      <c r="AU179" s="197" t="s">
        <v>83</v>
      </c>
      <c r="AY179" s="16" t="s">
        <v>134</v>
      </c>
      <c r="BE179" s="198">
        <f t="shared" ref="BE179:BE184" si="4">IF(N179="základní",J179,0)</f>
        <v>0</v>
      </c>
      <c r="BF179" s="198">
        <f t="shared" ref="BF179:BF184" si="5">IF(N179="snížená",J179,0)</f>
        <v>0</v>
      </c>
      <c r="BG179" s="198">
        <f t="shared" ref="BG179:BG184" si="6">IF(N179="zákl. přenesená",J179,0)</f>
        <v>0</v>
      </c>
      <c r="BH179" s="198">
        <f t="shared" ref="BH179:BH184" si="7">IF(N179="sníž. přenesená",J179,0)</f>
        <v>0</v>
      </c>
      <c r="BI179" s="198">
        <f t="shared" ref="BI179:BI184" si="8">IF(N179="nulová",J179,0)</f>
        <v>0</v>
      </c>
      <c r="BJ179" s="16" t="s">
        <v>8</v>
      </c>
      <c r="BK179" s="198">
        <f t="shared" ref="BK179:BK184" si="9">ROUND(I179*H179,0)</f>
        <v>0</v>
      </c>
      <c r="BL179" s="16" t="s">
        <v>142</v>
      </c>
      <c r="BM179" s="197" t="s">
        <v>414</v>
      </c>
    </row>
    <row r="180" spans="1:65" s="2" customFormat="1" ht="21.75" customHeight="1">
      <c r="A180" s="33"/>
      <c r="B180" s="34"/>
      <c r="C180" s="186" t="s">
        <v>348</v>
      </c>
      <c r="D180" s="186" t="s">
        <v>138</v>
      </c>
      <c r="E180" s="187" t="s">
        <v>349</v>
      </c>
      <c r="F180" s="188" t="s">
        <v>350</v>
      </c>
      <c r="G180" s="189" t="s">
        <v>346</v>
      </c>
      <c r="H180" s="190">
        <v>401.25</v>
      </c>
      <c r="I180" s="191"/>
      <c r="J180" s="190">
        <f t="shared" si="0"/>
        <v>0</v>
      </c>
      <c r="K180" s="192"/>
      <c r="L180" s="38"/>
      <c r="M180" s="193" t="s">
        <v>1</v>
      </c>
      <c r="N180" s="194" t="s">
        <v>39</v>
      </c>
      <c r="O180" s="70"/>
      <c r="P180" s="195">
        <f t="shared" si="1"/>
        <v>0</v>
      </c>
      <c r="Q180" s="195">
        <v>0</v>
      </c>
      <c r="R180" s="195">
        <f t="shared" si="2"/>
        <v>0</v>
      </c>
      <c r="S180" s="195">
        <v>0</v>
      </c>
      <c r="T180" s="196">
        <f t="shared" si="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7" t="s">
        <v>142</v>
      </c>
      <c r="AT180" s="197" t="s">
        <v>138</v>
      </c>
      <c r="AU180" s="197" t="s">
        <v>83</v>
      </c>
      <c r="AY180" s="16" t="s">
        <v>134</v>
      </c>
      <c r="BE180" s="198">
        <f t="shared" si="4"/>
        <v>0</v>
      </c>
      <c r="BF180" s="198">
        <f t="shared" si="5"/>
        <v>0</v>
      </c>
      <c r="BG180" s="198">
        <f t="shared" si="6"/>
        <v>0</v>
      </c>
      <c r="BH180" s="198">
        <f t="shared" si="7"/>
        <v>0</v>
      </c>
      <c r="BI180" s="198">
        <f t="shared" si="8"/>
        <v>0</v>
      </c>
      <c r="BJ180" s="16" t="s">
        <v>8</v>
      </c>
      <c r="BK180" s="198">
        <f t="shared" si="9"/>
        <v>0</v>
      </c>
      <c r="BL180" s="16" t="s">
        <v>142</v>
      </c>
      <c r="BM180" s="197" t="s">
        <v>415</v>
      </c>
    </row>
    <row r="181" spans="1:65" s="2" customFormat="1" ht="24.2" customHeight="1">
      <c r="A181" s="33"/>
      <c r="B181" s="34"/>
      <c r="C181" s="186" t="s">
        <v>352</v>
      </c>
      <c r="D181" s="186" t="s">
        <v>138</v>
      </c>
      <c r="E181" s="187" t="s">
        <v>353</v>
      </c>
      <c r="F181" s="188" t="s">
        <v>354</v>
      </c>
      <c r="G181" s="189" t="s">
        <v>346</v>
      </c>
      <c r="H181" s="190">
        <v>401.25</v>
      </c>
      <c r="I181" s="191"/>
      <c r="J181" s="190">
        <f t="shared" si="0"/>
        <v>0</v>
      </c>
      <c r="K181" s="192"/>
      <c r="L181" s="38"/>
      <c r="M181" s="193" t="s">
        <v>1</v>
      </c>
      <c r="N181" s="194" t="s">
        <v>39</v>
      </c>
      <c r="O181" s="70"/>
      <c r="P181" s="195">
        <f t="shared" si="1"/>
        <v>0</v>
      </c>
      <c r="Q181" s="195">
        <v>0</v>
      </c>
      <c r="R181" s="195">
        <f t="shared" si="2"/>
        <v>0</v>
      </c>
      <c r="S181" s="195">
        <v>0</v>
      </c>
      <c r="T181" s="196">
        <f t="shared" si="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7" t="s">
        <v>142</v>
      </c>
      <c r="AT181" s="197" t="s">
        <v>138</v>
      </c>
      <c r="AU181" s="197" t="s">
        <v>83</v>
      </c>
      <c r="AY181" s="16" t="s">
        <v>134</v>
      </c>
      <c r="BE181" s="198">
        <f t="shared" si="4"/>
        <v>0</v>
      </c>
      <c r="BF181" s="198">
        <f t="shared" si="5"/>
        <v>0</v>
      </c>
      <c r="BG181" s="198">
        <f t="shared" si="6"/>
        <v>0</v>
      </c>
      <c r="BH181" s="198">
        <f t="shared" si="7"/>
        <v>0</v>
      </c>
      <c r="BI181" s="198">
        <f t="shared" si="8"/>
        <v>0</v>
      </c>
      <c r="BJ181" s="16" t="s">
        <v>8</v>
      </c>
      <c r="BK181" s="198">
        <f t="shared" si="9"/>
        <v>0</v>
      </c>
      <c r="BL181" s="16" t="s">
        <v>142</v>
      </c>
      <c r="BM181" s="197" t="s">
        <v>416</v>
      </c>
    </row>
    <row r="182" spans="1:65" s="2" customFormat="1" ht="33" customHeight="1">
      <c r="A182" s="33"/>
      <c r="B182" s="34"/>
      <c r="C182" s="186" t="s">
        <v>356</v>
      </c>
      <c r="D182" s="186" t="s">
        <v>138</v>
      </c>
      <c r="E182" s="187" t="s">
        <v>357</v>
      </c>
      <c r="F182" s="188" t="s">
        <v>358</v>
      </c>
      <c r="G182" s="189" t="s">
        <v>346</v>
      </c>
      <c r="H182" s="190">
        <v>220.35</v>
      </c>
      <c r="I182" s="191"/>
      <c r="J182" s="190">
        <f t="shared" si="0"/>
        <v>0</v>
      </c>
      <c r="K182" s="192"/>
      <c r="L182" s="38"/>
      <c r="M182" s="193" t="s">
        <v>1</v>
      </c>
      <c r="N182" s="194" t="s">
        <v>39</v>
      </c>
      <c r="O182" s="70"/>
      <c r="P182" s="195">
        <f t="shared" si="1"/>
        <v>0</v>
      </c>
      <c r="Q182" s="195">
        <v>0</v>
      </c>
      <c r="R182" s="195">
        <f t="shared" si="2"/>
        <v>0</v>
      </c>
      <c r="S182" s="195">
        <v>0</v>
      </c>
      <c r="T182" s="196">
        <f t="shared" si="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7" t="s">
        <v>142</v>
      </c>
      <c r="AT182" s="197" t="s">
        <v>138</v>
      </c>
      <c r="AU182" s="197" t="s">
        <v>83</v>
      </c>
      <c r="AY182" s="16" t="s">
        <v>134</v>
      </c>
      <c r="BE182" s="198">
        <f t="shared" si="4"/>
        <v>0</v>
      </c>
      <c r="BF182" s="198">
        <f t="shared" si="5"/>
        <v>0</v>
      </c>
      <c r="BG182" s="198">
        <f t="shared" si="6"/>
        <v>0</v>
      </c>
      <c r="BH182" s="198">
        <f t="shared" si="7"/>
        <v>0</v>
      </c>
      <c r="BI182" s="198">
        <f t="shared" si="8"/>
        <v>0</v>
      </c>
      <c r="BJ182" s="16" t="s">
        <v>8</v>
      </c>
      <c r="BK182" s="198">
        <f t="shared" si="9"/>
        <v>0</v>
      </c>
      <c r="BL182" s="16" t="s">
        <v>142</v>
      </c>
      <c r="BM182" s="197" t="s">
        <v>417</v>
      </c>
    </row>
    <row r="183" spans="1:65" s="2" customFormat="1" ht="33" customHeight="1">
      <c r="A183" s="33"/>
      <c r="B183" s="34"/>
      <c r="C183" s="186" t="s">
        <v>360</v>
      </c>
      <c r="D183" s="186" t="s">
        <v>138</v>
      </c>
      <c r="E183" s="187" t="s">
        <v>361</v>
      </c>
      <c r="F183" s="188" t="s">
        <v>362</v>
      </c>
      <c r="G183" s="189" t="s">
        <v>346</v>
      </c>
      <c r="H183" s="190">
        <v>29.68</v>
      </c>
      <c r="I183" s="191"/>
      <c r="J183" s="190">
        <f t="shared" si="0"/>
        <v>0</v>
      </c>
      <c r="K183" s="192"/>
      <c r="L183" s="38"/>
      <c r="M183" s="193" t="s">
        <v>1</v>
      </c>
      <c r="N183" s="194" t="s">
        <v>39</v>
      </c>
      <c r="O183" s="70"/>
      <c r="P183" s="195">
        <f t="shared" si="1"/>
        <v>0</v>
      </c>
      <c r="Q183" s="195">
        <v>0</v>
      </c>
      <c r="R183" s="195">
        <f t="shared" si="2"/>
        <v>0</v>
      </c>
      <c r="S183" s="195">
        <v>0</v>
      </c>
      <c r="T183" s="196">
        <f t="shared" si="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7" t="s">
        <v>142</v>
      </c>
      <c r="AT183" s="197" t="s">
        <v>138</v>
      </c>
      <c r="AU183" s="197" t="s">
        <v>83</v>
      </c>
      <c r="AY183" s="16" t="s">
        <v>134</v>
      </c>
      <c r="BE183" s="198">
        <f t="shared" si="4"/>
        <v>0</v>
      </c>
      <c r="BF183" s="198">
        <f t="shared" si="5"/>
        <v>0</v>
      </c>
      <c r="BG183" s="198">
        <f t="shared" si="6"/>
        <v>0</v>
      </c>
      <c r="BH183" s="198">
        <f t="shared" si="7"/>
        <v>0</v>
      </c>
      <c r="BI183" s="198">
        <f t="shared" si="8"/>
        <v>0</v>
      </c>
      <c r="BJ183" s="16" t="s">
        <v>8</v>
      </c>
      <c r="BK183" s="198">
        <f t="shared" si="9"/>
        <v>0</v>
      </c>
      <c r="BL183" s="16" t="s">
        <v>142</v>
      </c>
      <c r="BM183" s="197" t="s">
        <v>418</v>
      </c>
    </row>
    <row r="184" spans="1:65" s="2" customFormat="1" ht="24.2" customHeight="1">
      <c r="A184" s="33"/>
      <c r="B184" s="34"/>
      <c r="C184" s="186" t="s">
        <v>364</v>
      </c>
      <c r="D184" s="186" t="s">
        <v>138</v>
      </c>
      <c r="E184" s="187" t="s">
        <v>365</v>
      </c>
      <c r="F184" s="188" t="s">
        <v>366</v>
      </c>
      <c r="G184" s="189" t="s">
        <v>346</v>
      </c>
      <c r="H184" s="190">
        <v>151.22</v>
      </c>
      <c r="I184" s="191"/>
      <c r="J184" s="190">
        <f t="shared" si="0"/>
        <v>0</v>
      </c>
      <c r="K184" s="192"/>
      <c r="L184" s="38"/>
      <c r="M184" s="193" t="s">
        <v>1</v>
      </c>
      <c r="N184" s="194" t="s">
        <v>39</v>
      </c>
      <c r="O184" s="70"/>
      <c r="P184" s="195">
        <f t="shared" si="1"/>
        <v>0</v>
      </c>
      <c r="Q184" s="195">
        <v>0</v>
      </c>
      <c r="R184" s="195">
        <f t="shared" si="2"/>
        <v>0</v>
      </c>
      <c r="S184" s="195">
        <v>0</v>
      </c>
      <c r="T184" s="196">
        <f t="shared" si="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7" t="s">
        <v>142</v>
      </c>
      <c r="AT184" s="197" t="s">
        <v>138</v>
      </c>
      <c r="AU184" s="197" t="s">
        <v>83</v>
      </c>
      <c r="AY184" s="16" t="s">
        <v>134</v>
      </c>
      <c r="BE184" s="198">
        <f t="shared" si="4"/>
        <v>0</v>
      </c>
      <c r="BF184" s="198">
        <f t="shared" si="5"/>
        <v>0</v>
      </c>
      <c r="BG184" s="198">
        <f t="shared" si="6"/>
        <v>0</v>
      </c>
      <c r="BH184" s="198">
        <f t="shared" si="7"/>
        <v>0</v>
      </c>
      <c r="BI184" s="198">
        <f t="shared" si="8"/>
        <v>0</v>
      </c>
      <c r="BJ184" s="16" t="s">
        <v>8</v>
      </c>
      <c r="BK184" s="198">
        <f t="shared" si="9"/>
        <v>0</v>
      </c>
      <c r="BL184" s="16" t="s">
        <v>142</v>
      </c>
      <c r="BM184" s="197" t="s">
        <v>419</v>
      </c>
    </row>
    <row r="185" spans="1:65" s="12" customFormat="1" ht="22.9" customHeight="1">
      <c r="B185" s="170"/>
      <c r="C185" s="171"/>
      <c r="D185" s="172" t="s">
        <v>73</v>
      </c>
      <c r="E185" s="184" t="s">
        <v>368</v>
      </c>
      <c r="F185" s="184" t="s">
        <v>369</v>
      </c>
      <c r="G185" s="171"/>
      <c r="H185" s="171"/>
      <c r="I185" s="174"/>
      <c r="J185" s="185">
        <f>BK185</f>
        <v>0</v>
      </c>
      <c r="K185" s="171"/>
      <c r="L185" s="176"/>
      <c r="M185" s="177"/>
      <c r="N185" s="178"/>
      <c r="O185" s="178"/>
      <c r="P185" s="179">
        <f>P186</f>
        <v>0</v>
      </c>
      <c r="Q185" s="178"/>
      <c r="R185" s="179">
        <f>R186</f>
        <v>0</v>
      </c>
      <c r="S185" s="178"/>
      <c r="T185" s="180">
        <f>T186</f>
        <v>0</v>
      </c>
      <c r="AR185" s="181" t="s">
        <v>8</v>
      </c>
      <c r="AT185" s="182" t="s">
        <v>73</v>
      </c>
      <c r="AU185" s="182" t="s">
        <v>8</v>
      </c>
      <c r="AY185" s="181" t="s">
        <v>134</v>
      </c>
      <c r="BK185" s="183">
        <f>BK186</f>
        <v>0</v>
      </c>
    </row>
    <row r="186" spans="1:65" s="2" customFormat="1" ht="24.2" customHeight="1">
      <c r="A186" s="33"/>
      <c r="B186" s="34"/>
      <c r="C186" s="186" t="s">
        <v>370</v>
      </c>
      <c r="D186" s="186" t="s">
        <v>138</v>
      </c>
      <c r="E186" s="187" t="s">
        <v>371</v>
      </c>
      <c r="F186" s="188" t="s">
        <v>372</v>
      </c>
      <c r="G186" s="189" t="s">
        <v>346</v>
      </c>
      <c r="H186" s="190">
        <v>234.95</v>
      </c>
      <c r="I186" s="191"/>
      <c r="J186" s="190">
        <f>ROUND(I186*H186,0)</f>
        <v>0</v>
      </c>
      <c r="K186" s="192"/>
      <c r="L186" s="38"/>
      <c r="M186" s="232" t="s">
        <v>1</v>
      </c>
      <c r="N186" s="233" t="s">
        <v>39</v>
      </c>
      <c r="O186" s="234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7" t="s">
        <v>142</v>
      </c>
      <c r="AT186" s="197" t="s">
        <v>138</v>
      </c>
      <c r="AU186" s="197" t="s">
        <v>83</v>
      </c>
      <c r="AY186" s="16" t="s">
        <v>134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6" t="s">
        <v>8</v>
      </c>
      <c r="BK186" s="198">
        <f>ROUND(I186*H186,0)</f>
        <v>0</v>
      </c>
      <c r="BL186" s="16" t="s">
        <v>142</v>
      </c>
      <c r="BM186" s="197" t="s">
        <v>420</v>
      </c>
    </row>
    <row r="187" spans="1:65" s="2" customFormat="1" ht="6.95" customHeight="1">
      <c r="A187" s="33"/>
      <c r="B187" s="53"/>
      <c r="C187" s="54"/>
      <c r="D187" s="54"/>
      <c r="E187" s="54"/>
      <c r="F187" s="54"/>
      <c r="G187" s="54"/>
      <c r="H187" s="54"/>
      <c r="I187" s="54"/>
      <c r="J187" s="54"/>
      <c r="K187" s="54"/>
      <c r="L187" s="38"/>
      <c r="M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</row>
  </sheetData>
  <sheetProtection algorithmName="SHA-512" hashValue="QYTyZW2ENmkPPTbQks0bZhA4PbDlxAv6ntNGM81R4gplU2+uOJZ71lZpTE7b5+tXEZWDtMgZrF24Qobfe0EWhQ==" saltValue="nMDp7W5P5FPo51XkpvUqAh4JKGQI6AGTmiZrNZ0f+Lp0HgEoOYYqklAglHgUjkmJHnrCxLSDxJdz1NRw4T+Dmg==" spinCount="100000" sheet="1" objects="1" scenarios="1" formatColumns="0" formatRows="0" autoFilter="0"/>
  <autoFilter ref="C124:K18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89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customHeight="1">
      <c r="B4" s="19"/>
      <c r="D4" s="109" t="s">
        <v>102</v>
      </c>
      <c r="L4" s="19"/>
      <c r="M4" s="110" t="s">
        <v>11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17</v>
      </c>
      <c r="L6" s="19"/>
    </row>
    <row r="7" spans="1:46" s="1" customFormat="1" ht="16.5" customHeight="1">
      <c r="B7" s="19"/>
      <c r="E7" s="278" t="str">
        <f>'Rekapitulace stavby'!K6</f>
        <v>Rekonstrukce chodníků Jablunkov - centrum</v>
      </c>
      <c r="F7" s="279"/>
      <c r="G7" s="279"/>
      <c r="H7" s="279"/>
      <c r="L7" s="19"/>
    </row>
    <row r="8" spans="1:46" s="2" customFormat="1" ht="12" customHeight="1">
      <c r="A8" s="33"/>
      <c r="B8" s="38"/>
      <c r="C8" s="33"/>
      <c r="D8" s="111" t="s">
        <v>103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0" t="s">
        <v>421</v>
      </c>
      <c r="F9" s="281"/>
      <c r="G9" s="281"/>
      <c r="H9" s="281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19</v>
      </c>
      <c r="E11" s="33"/>
      <c r="F11" s="112" t="s">
        <v>1</v>
      </c>
      <c r="G11" s="33"/>
      <c r="H11" s="33"/>
      <c r="I11" s="111" t="s">
        <v>20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21</v>
      </c>
      <c r="E12" s="33"/>
      <c r="F12" s="112" t="s">
        <v>22</v>
      </c>
      <c r="G12" s="33"/>
      <c r="H12" s="33"/>
      <c r="I12" s="111" t="s">
        <v>23</v>
      </c>
      <c r="J12" s="113" t="str">
        <f>'Rekapitulace stavby'!AN8</f>
        <v>15. 5. 2023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25</v>
      </c>
      <c r="E14" s="33"/>
      <c r="F14" s="33"/>
      <c r="G14" s="33"/>
      <c r="H14" s="33"/>
      <c r="I14" s="111" t="s">
        <v>26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27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28</v>
      </c>
      <c r="E17" s="33"/>
      <c r="F17" s="33"/>
      <c r="G17" s="33"/>
      <c r="H17" s="33"/>
      <c r="I17" s="111" t="s">
        <v>26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2" t="str">
        <f>'Rekapitulace stavby'!E14</f>
        <v>Vyplň údaj</v>
      </c>
      <c r="F18" s="283"/>
      <c r="G18" s="283"/>
      <c r="H18" s="283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30</v>
      </c>
      <c r="E20" s="33"/>
      <c r="F20" s="33"/>
      <c r="G20" s="33"/>
      <c r="H20" s="33"/>
      <c r="I20" s="111" t="s">
        <v>26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27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26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27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4" t="s">
        <v>1</v>
      </c>
      <c r="F27" s="284"/>
      <c r="G27" s="284"/>
      <c r="H27" s="28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ROUND(J125, 0)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38</v>
      </c>
      <c r="E33" s="111" t="s">
        <v>39</v>
      </c>
      <c r="F33" s="122">
        <f>ROUND((SUM(BE125:BE190)),  0)</f>
        <v>0</v>
      </c>
      <c r="G33" s="33"/>
      <c r="H33" s="33"/>
      <c r="I33" s="123">
        <v>0.21</v>
      </c>
      <c r="J33" s="122">
        <f>ROUND(((SUM(BE125:BE190))*I33),  0)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40</v>
      </c>
      <c r="F34" s="122">
        <f>ROUND((SUM(BF125:BF190)),  0)</f>
        <v>0</v>
      </c>
      <c r="G34" s="33"/>
      <c r="H34" s="33"/>
      <c r="I34" s="123">
        <v>0.15</v>
      </c>
      <c r="J34" s="122">
        <f>ROUND(((SUM(BF125:BF190))*I34),  0)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ROUND((SUM(BG125:BG190)),  0)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ROUND((SUM(BH125:BH190)),  0)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ROUND((SUM(BI125:BI190)),  0)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17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5" t="str">
        <f>E7</f>
        <v>Rekonstrukce chodníků Jablunkov - centrum</v>
      </c>
      <c r="F85" s="286"/>
      <c r="G85" s="286"/>
      <c r="H85" s="286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103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7" t="str">
        <f>E9</f>
        <v>SO 103 - SADOVÁ</v>
      </c>
      <c r="F87" s="287"/>
      <c r="G87" s="287"/>
      <c r="H87" s="287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5"/>
      <c r="E89" s="35"/>
      <c r="F89" s="26" t="str">
        <f>F12</f>
        <v xml:space="preserve"> </v>
      </c>
      <c r="G89" s="35"/>
      <c r="H89" s="35"/>
      <c r="I89" s="28" t="s">
        <v>23</v>
      </c>
      <c r="J89" s="65" t="str">
        <f>IF(J12="","",J12)</f>
        <v>15. 5. 2023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25</v>
      </c>
      <c r="D91" s="35"/>
      <c r="E91" s="35"/>
      <c r="F91" s="26" t="str">
        <f>E15</f>
        <v xml:space="preserve"> </v>
      </c>
      <c r="G91" s="35"/>
      <c r="H91" s="35"/>
      <c r="I91" s="28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106</v>
      </c>
      <c r="D94" s="143"/>
      <c r="E94" s="143"/>
      <c r="F94" s="143"/>
      <c r="G94" s="143"/>
      <c r="H94" s="143"/>
      <c r="I94" s="143"/>
      <c r="J94" s="144" t="s">
        <v>107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108</v>
      </c>
      <c r="D96" s="35"/>
      <c r="E96" s="35"/>
      <c r="F96" s="35"/>
      <c r="G96" s="35"/>
      <c r="H96" s="35"/>
      <c r="I96" s="35"/>
      <c r="J96" s="83">
        <f>J125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109</v>
      </c>
    </row>
    <row r="97" spans="1:31" s="9" customFormat="1" ht="24.95" customHeight="1">
      <c r="B97" s="146"/>
      <c r="C97" s="147"/>
      <c r="D97" s="148" t="s">
        <v>110</v>
      </c>
      <c r="E97" s="149"/>
      <c r="F97" s="149"/>
      <c r="G97" s="149"/>
      <c r="H97" s="149"/>
      <c r="I97" s="149"/>
      <c r="J97" s="150">
        <f>J126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111</v>
      </c>
      <c r="E98" s="155"/>
      <c r="F98" s="155"/>
      <c r="G98" s="155"/>
      <c r="H98" s="155"/>
      <c r="I98" s="155"/>
      <c r="J98" s="156">
        <f>J127</f>
        <v>0</v>
      </c>
      <c r="K98" s="153"/>
      <c r="L98" s="157"/>
    </row>
    <row r="99" spans="1:31" s="10" customFormat="1" ht="14.85" customHeight="1">
      <c r="B99" s="152"/>
      <c r="C99" s="153"/>
      <c r="D99" s="154" t="s">
        <v>112</v>
      </c>
      <c r="E99" s="155"/>
      <c r="F99" s="155"/>
      <c r="G99" s="155"/>
      <c r="H99" s="155"/>
      <c r="I99" s="155"/>
      <c r="J99" s="156">
        <f>J128</f>
        <v>0</v>
      </c>
      <c r="K99" s="153"/>
      <c r="L99" s="157"/>
    </row>
    <row r="100" spans="1:31" s="10" customFormat="1" ht="14.85" customHeight="1">
      <c r="B100" s="152"/>
      <c r="C100" s="153"/>
      <c r="D100" s="154" t="s">
        <v>113</v>
      </c>
      <c r="E100" s="155"/>
      <c r="F100" s="155"/>
      <c r="G100" s="155"/>
      <c r="H100" s="155"/>
      <c r="I100" s="155"/>
      <c r="J100" s="156">
        <f>J143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114</v>
      </c>
      <c r="E101" s="155"/>
      <c r="F101" s="155"/>
      <c r="G101" s="155"/>
      <c r="H101" s="155"/>
      <c r="I101" s="155"/>
      <c r="J101" s="156">
        <f>J146</f>
        <v>0</v>
      </c>
      <c r="K101" s="153"/>
      <c r="L101" s="157"/>
    </row>
    <row r="102" spans="1:31" s="10" customFormat="1" ht="19.899999999999999" customHeight="1">
      <c r="B102" s="152"/>
      <c r="C102" s="153"/>
      <c r="D102" s="154" t="s">
        <v>115</v>
      </c>
      <c r="E102" s="155"/>
      <c r="F102" s="155"/>
      <c r="G102" s="155"/>
      <c r="H102" s="155"/>
      <c r="I102" s="155"/>
      <c r="J102" s="156">
        <f>J165</f>
        <v>0</v>
      </c>
      <c r="K102" s="153"/>
      <c r="L102" s="157"/>
    </row>
    <row r="103" spans="1:31" s="10" customFormat="1" ht="14.85" customHeight="1">
      <c r="B103" s="152"/>
      <c r="C103" s="153"/>
      <c r="D103" s="154" t="s">
        <v>116</v>
      </c>
      <c r="E103" s="155"/>
      <c r="F103" s="155"/>
      <c r="G103" s="155"/>
      <c r="H103" s="155"/>
      <c r="I103" s="155"/>
      <c r="J103" s="156">
        <f>J166</f>
        <v>0</v>
      </c>
      <c r="K103" s="153"/>
      <c r="L103" s="157"/>
    </row>
    <row r="104" spans="1:31" s="10" customFormat="1" ht="19.899999999999999" customHeight="1">
      <c r="B104" s="152"/>
      <c r="C104" s="153"/>
      <c r="D104" s="154" t="s">
        <v>117</v>
      </c>
      <c r="E104" s="155"/>
      <c r="F104" s="155"/>
      <c r="G104" s="155"/>
      <c r="H104" s="155"/>
      <c r="I104" s="155"/>
      <c r="J104" s="156">
        <f>J182</f>
        <v>0</v>
      </c>
      <c r="K104" s="153"/>
      <c r="L104" s="157"/>
    </row>
    <row r="105" spans="1:31" s="10" customFormat="1" ht="19.899999999999999" customHeight="1">
      <c r="B105" s="152"/>
      <c r="C105" s="153"/>
      <c r="D105" s="154" t="s">
        <v>118</v>
      </c>
      <c r="E105" s="155"/>
      <c r="F105" s="155"/>
      <c r="G105" s="155"/>
      <c r="H105" s="155"/>
      <c r="I105" s="155"/>
      <c r="J105" s="156">
        <f>J189</f>
        <v>0</v>
      </c>
      <c r="K105" s="153"/>
      <c r="L105" s="157"/>
    </row>
    <row r="106" spans="1:31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119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17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6.5" customHeight="1">
      <c r="A115" s="33"/>
      <c r="B115" s="34"/>
      <c r="C115" s="35"/>
      <c r="D115" s="35"/>
      <c r="E115" s="285" t="str">
        <f>E7</f>
        <v>Rekonstrukce chodníků Jablunkov - centrum</v>
      </c>
      <c r="F115" s="286"/>
      <c r="G115" s="286"/>
      <c r="H115" s="286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103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5"/>
      <c r="D117" s="35"/>
      <c r="E117" s="237" t="str">
        <f>E9</f>
        <v>SO 103 - SADOVÁ</v>
      </c>
      <c r="F117" s="287"/>
      <c r="G117" s="287"/>
      <c r="H117" s="287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21</v>
      </c>
      <c r="D119" s="35"/>
      <c r="E119" s="35"/>
      <c r="F119" s="26" t="str">
        <f>F12</f>
        <v xml:space="preserve"> </v>
      </c>
      <c r="G119" s="35"/>
      <c r="H119" s="35"/>
      <c r="I119" s="28" t="s">
        <v>23</v>
      </c>
      <c r="J119" s="65" t="str">
        <f>IF(J12="","",J12)</f>
        <v>15. 5. 2023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5.2" customHeight="1">
      <c r="A121" s="33"/>
      <c r="B121" s="34"/>
      <c r="C121" s="28" t="s">
        <v>25</v>
      </c>
      <c r="D121" s="35"/>
      <c r="E121" s="35"/>
      <c r="F121" s="26" t="str">
        <f>E15</f>
        <v xml:space="preserve"> </v>
      </c>
      <c r="G121" s="35"/>
      <c r="H121" s="35"/>
      <c r="I121" s="28" t="s">
        <v>30</v>
      </c>
      <c r="J121" s="31" t="str">
        <f>E21</f>
        <v xml:space="preserve"> 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28</v>
      </c>
      <c r="D122" s="35"/>
      <c r="E122" s="35"/>
      <c r="F122" s="26" t="str">
        <f>IF(E18="","",E18)</f>
        <v>Vyplň údaj</v>
      </c>
      <c r="G122" s="35"/>
      <c r="H122" s="35"/>
      <c r="I122" s="28" t="s">
        <v>32</v>
      </c>
      <c r="J122" s="31" t="str">
        <f>E24</f>
        <v xml:space="preserve">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0.3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11" customFormat="1" ht="29.25" customHeight="1">
      <c r="A124" s="158"/>
      <c r="B124" s="159"/>
      <c r="C124" s="160" t="s">
        <v>120</v>
      </c>
      <c r="D124" s="161" t="s">
        <v>59</v>
      </c>
      <c r="E124" s="161" t="s">
        <v>55</v>
      </c>
      <c r="F124" s="161" t="s">
        <v>56</v>
      </c>
      <c r="G124" s="161" t="s">
        <v>121</v>
      </c>
      <c r="H124" s="161" t="s">
        <v>122</v>
      </c>
      <c r="I124" s="161" t="s">
        <v>123</v>
      </c>
      <c r="J124" s="162" t="s">
        <v>107</v>
      </c>
      <c r="K124" s="163" t="s">
        <v>124</v>
      </c>
      <c r="L124" s="164"/>
      <c r="M124" s="74" t="s">
        <v>1</v>
      </c>
      <c r="N124" s="75" t="s">
        <v>38</v>
      </c>
      <c r="O124" s="75" t="s">
        <v>125</v>
      </c>
      <c r="P124" s="75" t="s">
        <v>126</v>
      </c>
      <c r="Q124" s="75" t="s">
        <v>127</v>
      </c>
      <c r="R124" s="75" t="s">
        <v>128</v>
      </c>
      <c r="S124" s="75" t="s">
        <v>129</v>
      </c>
      <c r="T124" s="76" t="s">
        <v>130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pans="1:63" s="2" customFormat="1" ht="22.9" customHeight="1">
      <c r="A125" s="33"/>
      <c r="B125" s="34"/>
      <c r="C125" s="81" t="s">
        <v>131</v>
      </c>
      <c r="D125" s="35"/>
      <c r="E125" s="35"/>
      <c r="F125" s="35"/>
      <c r="G125" s="35"/>
      <c r="H125" s="35"/>
      <c r="I125" s="35"/>
      <c r="J125" s="165">
        <f>BK125</f>
        <v>0</v>
      </c>
      <c r="K125" s="35"/>
      <c r="L125" s="38"/>
      <c r="M125" s="77"/>
      <c r="N125" s="166"/>
      <c r="O125" s="78"/>
      <c r="P125" s="167">
        <f>P126</f>
        <v>0</v>
      </c>
      <c r="Q125" s="78"/>
      <c r="R125" s="167">
        <f>R126</f>
        <v>416.07801600000005</v>
      </c>
      <c r="S125" s="78"/>
      <c r="T125" s="168">
        <f>T126</f>
        <v>767.63727000000006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73</v>
      </c>
      <c r="AU125" s="16" t="s">
        <v>109</v>
      </c>
      <c r="BK125" s="169">
        <f>BK126</f>
        <v>0</v>
      </c>
    </row>
    <row r="126" spans="1:63" s="12" customFormat="1" ht="25.9" customHeight="1">
      <c r="B126" s="170"/>
      <c r="C126" s="171"/>
      <c r="D126" s="172" t="s">
        <v>73</v>
      </c>
      <c r="E126" s="173" t="s">
        <v>132</v>
      </c>
      <c r="F126" s="173" t="s">
        <v>133</v>
      </c>
      <c r="G126" s="171"/>
      <c r="H126" s="171"/>
      <c r="I126" s="174"/>
      <c r="J126" s="175">
        <f>BK126</f>
        <v>0</v>
      </c>
      <c r="K126" s="171"/>
      <c r="L126" s="176"/>
      <c r="M126" s="177"/>
      <c r="N126" s="178"/>
      <c r="O126" s="178"/>
      <c r="P126" s="179">
        <f>P127+P146+P165+P182+P189</f>
        <v>0</v>
      </c>
      <c r="Q126" s="178"/>
      <c r="R126" s="179">
        <f>R127+R146+R165+R182+R189</f>
        <v>416.07801600000005</v>
      </c>
      <c r="S126" s="178"/>
      <c r="T126" s="180">
        <f>T127+T146+T165+T182+T189</f>
        <v>767.63727000000006</v>
      </c>
      <c r="AR126" s="181" t="s">
        <v>8</v>
      </c>
      <c r="AT126" s="182" t="s">
        <v>73</v>
      </c>
      <c r="AU126" s="182" t="s">
        <v>74</v>
      </c>
      <c r="AY126" s="181" t="s">
        <v>134</v>
      </c>
      <c r="BK126" s="183">
        <f>BK127+BK146+BK165+BK182+BK189</f>
        <v>0</v>
      </c>
    </row>
    <row r="127" spans="1:63" s="12" customFormat="1" ht="22.9" customHeight="1">
      <c r="B127" s="170"/>
      <c r="C127" s="171"/>
      <c r="D127" s="172" t="s">
        <v>73</v>
      </c>
      <c r="E127" s="184" t="s">
        <v>8</v>
      </c>
      <c r="F127" s="184" t="s">
        <v>135</v>
      </c>
      <c r="G127" s="171"/>
      <c r="H127" s="171"/>
      <c r="I127" s="174"/>
      <c r="J127" s="185">
        <f>BK127</f>
        <v>0</v>
      </c>
      <c r="K127" s="171"/>
      <c r="L127" s="176"/>
      <c r="M127" s="177"/>
      <c r="N127" s="178"/>
      <c r="O127" s="178"/>
      <c r="P127" s="179">
        <f>P128+P143</f>
        <v>0</v>
      </c>
      <c r="Q127" s="178"/>
      <c r="R127" s="179">
        <f>R128+R143</f>
        <v>0</v>
      </c>
      <c r="S127" s="178"/>
      <c r="T127" s="180">
        <f>T128+T143</f>
        <v>767.63727000000006</v>
      </c>
      <c r="AR127" s="181" t="s">
        <v>8</v>
      </c>
      <c r="AT127" s="182" t="s">
        <v>73</v>
      </c>
      <c r="AU127" s="182" t="s">
        <v>8</v>
      </c>
      <c r="AY127" s="181" t="s">
        <v>134</v>
      </c>
      <c r="BK127" s="183">
        <f>BK128+BK143</f>
        <v>0</v>
      </c>
    </row>
    <row r="128" spans="1:63" s="12" customFormat="1" ht="20.85" customHeight="1">
      <c r="B128" s="170"/>
      <c r="C128" s="171"/>
      <c r="D128" s="172" t="s">
        <v>73</v>
      </c>
      <c r="E128" s="184" t="s">
        <v>136</v>
      </c>
      <c r="F128" s="184" t="s">
        <v>137</v>
      </c>
      <c r="G128" s="171"/>
      <c r="H128" s="171"/>
      <c r="I128" s="174"/>
      <c r="J128" s="185">
        <f>BK128</f>
        <v>0</v>
      </c>
      <c r="K128" s="171"/>
      <c r="L128" s="176"/>
      <c r="M128" s="177"/>
      <c r="N128" s="178"/>
      <c r="O128" s="178"/>
      <c r="P128" s="179">
        <f>SUM(P129:P142)</f>
        <v>0</v>
      </c>
      <c r="Q128" s="178"/>
      <c r="R128" s="179">
        <f>SUM(R129:R142)</f>
        <v>0</v>
      </c>
      <c r="S128" s="178"/>
      <c r="T128" s="180">
        <f>SUM(T129:T142)</f>
        <v>767.63727000000006</v>
      </c>
      <c r="AR128" s="181" t="s">
        <v>8</v>
      </c>
      <c r="AT128" s="182" t="s">
        <v>73</v>
      </c>
      <c r="AU128" s="182" t="s">
        <v>83</v>
      </c>
      <c r="AY128" s="181" t="s">
        <v>134</v>
      </c>
      <c r="BK128" s="183">
        <f>SUM(BK129:BK142)</f>
        <v>0</v>
      </c>
    </row>
    <row r="129" spans="1:65" s="2" customFormat="1" ht="24.2" customHeight="1">
      <c r="A129" s="33"/>
      <c r="B129" s="34"/>
      <c r="C129" s="186" t="s">
        <v>189</v>
      </c>
      <c r="D129" s="186" t="s">
        <v>138</v>
      </c>
      <c r="E129" s="187" t="s">
        <v>161</v>
      </c>
      <c r="F129" s="188" t="s">
        <v>162</v>
      </c>
      <c r="G129" s="189" t="s">
        <v>141</v>
      </c>
      <c r="H129" s="190">
        <v>43.72</v>
      </c>
      <c r="I129" s="191"/>
      <c r="J129" s="190">
        <f>ROUND(I129*H129,0)</f>
        <v>0</v>
      </c>
      <c r="K129" s="192"/>
      <c r="L129" s="38"/>
      <c r="M129" s="193" t="s">
        <v>1</v>
      </c>
      <c r="N129" s="194" t="s">
        <v>39</v>
      </c>
      <c r="O129" s="70"/>
      <c r="P129" s="195">
        <f>O129*H129</f>
        <v>0</v>
      </c>
      <c r="Q129" s="195">
        <v>0</v>
      </c>
      <c r="R129" s="195">
        <f>Q129*H129</f>
        <v>0</v>
      </c>
      <c r="S129" s="195">
        <v>0.28999999999999998</v>
      </c>
      <c r="T129" s="196">
        <f>S129*H129</f>
        <v>12.678799999999999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7" t="s">
        <v>142</v>
      </c>
      <c r="AT129" s="197" t="s">
        <v>138</v>
      </c>
      <c r="AU129" s="197" t="s">
        <v>143</v>
      </c>
      <c r="AY129" s="16" t="s">
        <v>134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6" t="s">
        <v>8</v>
      </c>
      <c r="BK129" s="198">
        <f>ROUND(I129*H129,0)</f>
        <v>0</v>
      </c>
      <c r="BL129" s="16" t="s">
        <v>142</v>
      </c>
      <c r="BM129" s="197" t="s">
        <v>422</v>
      </c>
    </row>
    <row r="130" spans="1:65" s="2" customFormat="1" ht="24.2" customHeight="1">
      <c r="A130" s="33"/>
      <c r="B130" s="34"/>
      <c r="C130" s="186" t="s">
        <v>143</v>
      </c>
      <c r="D130" s="186" t="s">
        <v>138</v>
      </c>
      <c r="E130" s="187" t="s">
        <v>155</v>
      </c>
      <c r="F130" s="188" t="s">
        <v>156</v>
      </c>
      <c r="G130" s="189" t="s">
        <v>141</v>
      </c>
      <c r="H130" s="190">
        <v>830.73</v>
      </c>
      <c r="I130" s="191"/>
      <c r="J130" s="190">
        <f>ROUND(I130*H130,0)</f>
        <v>0</v>
      </c>
      <c r="K130" s="192"/>
      <c r="L130" s="38"/>
      <c r="M130" s="193" t="s">
        <v>1</v>
      </c>
      <c r="N130" s="194" t="s">
        <v>39</v>
      </c>
      <c r="O130" s="70"/>
      <c r="P130" s="195">
        <f>O130*H130</f>
        <v>0</v>
      </c>
      <c r="Q130" s="195">
        <v>0</v>
      </c>
      <c r="R130" s="195">
        <f>Q130*H130</f>
        <v>0</v>
      </c>
      <c r="S130" s="195">
        <v>0.3</v>
      </c>
      <c r="T130" s="196">
        <f>S130*H130</f>
        <v>249.21899999999999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7" t="s">
        <v>142</v>
      </c>
      <c r="AT130" s="197" t="s">
        <v>138</v>
      </c>
      <c r="AU130" s="197" t="s">
        <v>143</v>
      </c>
      <c r="AY130" s="16" t="s">
        <v>134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6" t="s">
        <v>8</v>
      </c>
      <c r="BK130" s="198">
        <f>ROUND(I130*H130,0)</f>
        <v>0</v>
      </c>
      <c r="BL130" s="16" t="s">
        <v>142</v>
      </c>
      <c r="BM130" s="197" t="s">
        <v>423</v>
      </c>
    </row>
    <row r="131" spans="1:65" s="13" customFormat="1" ht="11.25">
      <c r="B131" s="199"/>
      <c r="C131" s="200"/>
      <c r="D131" s="201" t="s">
        <v>145</v>
      </c>
      <c r="E131" s="202" t="s">
        <v>1</v>
      </c>
      <c r="F131" s="203" t="s">
        <v>424</v>
      </c>
      <c r="G131" s="200"/>
      <c r="H131" s="204">
        <v>874.45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145</v>
      </c>
      <c r="AU131" s="210" t="s">
        <v>143</v>
      </c>
      <c r="AV131" s="13" t="s">
        <v>83</v>
      </c>
      <c r="AW131" s="13" t="s">
        <v>31</v>
      </c>
      <c r="AX131" s="13" t="s">
        <v>74</v>
      </c>
      <c r="AY131" s="210" t="s">
        <v>134</v>
      </c>
    </row>
    <row r="132" spans="1:65" s="13" customFormat="1" ht="11.25">
      <c r="B132" s="199"/>
      <c r="C132" s="200"/>
      <c r="D132" s="201" t="s">
        <v>145</v>
      </c>
      <c r="E132" s="202" t="s">
        <v>1</v>
      </c>
      <c r="F132" s="203" t="s">
        <v>425</v>
      </c>
      <c r="G132" s="200"/>
      <c r="H132" s="204">
        <v>-43.72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145</v>
      </c>
      <c r="AU132" s="210" t="s">
        <v>143</v>
      </c>
      <c r="AV132" s="13" t="s">
        <v>83</v>
      </c>
      <c r="AW132" s="13" t="s">
        <v>31</v>
      </c>
      <c r="AX132" s="13" t="s">
        <v>74</v>
      </c>
      <c r="AY132" s="210" t="s">
        <v>134</v>
      </c>
    </row>
    <row r="133" spans="1:65" s="14" customFormat="1" ht="11.25">
      <c r="B133" s="211"/>
      <c r="C133" s="212"/>
      <c r="D133" s="201" t="s">
        <v>145</v>
      </c>
      <c r="E133" s="213" t="s">
        <v>1</v>
      </c>
      <c r="F133" s="214" t="s">
        <v>150</v>
      </c>
      <c r="G133" s="212"/>
      <c r="H133" s="215">
        <v>830.73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145</v>
      </c>
      <c r="AU133" s="221" t="s">
        <v>143</v>
      </c>
      <c r="AV133" s="14" t="s">
        <v>142</v>
      </c>
      <c r="AW133" s="14" t="s">
        <v>31</v>
      </c>
      <c r="AX133" s="14" t="s">
        <v>8</v>
      </c>
      <c r="AY133" s="221" t="s">
        <v>134</v>
      </c>
    </row>
    <row r="134" spans="1:65" s="2" customFormat="1" ht="24.2" customHeight="1">
      <c r="A134" s="33"/>
      <c r="B134" s="34"/>
      <c r="C134" s="186" t="s">
        <v>83</v>
      </c>
      <c r="D134" s="186" t="s">
        <v>138</v>
      </c>
      <c r="E134" s="187" t="s">
        <v>139</v>
      </c>
      <c r="F134" s="188" t="s">
        <v>140</v>
      </c>
      <c r="G134" s="189" t="s">
        <v>141</v>
      </c>
      <c r="H134" s="190">
        <v>462.94</v>
      </c>
      <c r="I134" s="191"/>
      <c r="J134" s="190">
        <f>ROUND(I134*H134,0)</f>
        <v>0</v>
      </c>
      <c r="K134" s="192"/>
      <c r="L134" s="38"/>
      <c r="M134" s="193" t="s">
        <v>1</v>
      </c>
      <c r="N134" s="194" t="s">
        <v>39</v>
      </c>
      <c r="O134" s="70"/>
      <c r="P134" s="195">
        <f>O134*H134</f>
        <v>0</v>
      </c>
      <c r="Q134" s="195">
        <v>0</v>
      </c>
      <c r="R134" s="195">
        <f>Q134*H134</f>
        <v>0</v>
      </c>
      <c r="S134" s="195">
        <v>9.8000000000000004E-2</v>
      </c>
      <c r="T134" s="196">
        <f>S134*H134</f>
        <v>45.368120000000005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7" t="s">
        <v>142</v>
      </c>
      <c r="AT134" s="197" t="s">
        <v>138</v>
      </c>
      <c r="AU134" s="197" t="s">
        <v>143</v>
      </c>
      <c r="AY134" s="16" t="s">
        <v>134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6" t="s">
        <v>8</v>
      </c>
      <c r="BK134" s="198">
        <f>ROUND(I134*H134,0)</f>
        <v>0</v>
      </c>
      <c r="BL134" s="16" t="s">
        <v>142</v>
      </c>
      <c r="BM134" s="197" t="s">
        <v>426</v>
      </c>
    </row>
    <row r="135" spans="1:65" s="13" customFormat="1" ht="11.25">
      <c r="B135" s="199"/>
      <c r="C135" s="200"/>
      <c r="D135" s="201" t="s">
        <v>145</v>
      </c>
      <c r="E135" s="202" t="s">
        <v>1</v>
      </c>
      <c r="F135" s="203" t="s">
        <v>427</v>
      </c>
      <c r="G135" s="200"/>
      <c r="H135" s="204">
        <v>771.57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145</v>
      </c>
      <c r="AU135" s="210" t="s">
        <v>143</v>
      </c>
      <c r="AV135" s="13" t="s">
        <v>83</v>
      </c>
      <c r="AW135" s="13" t="s">
        <v>31</v>
      </c>
      <c r="AX135" s="13" t="s">
        <v>74</v>
      </c>
      <c r="AY135" s="210" t="s">
        <v>134</v>
      </c>
    </row>
    <row r="136" spans="1:65" s="13" customFormat="1" ht="11.25">
      <c r="B136" s="199"/>
      <c r="C136" s="200"/>
      <c r="D136" s="201" t="s">
        <v>145</v>
      </c>
      <c r="E136" s="202" t="s">
        <v>1</v>
      </c>
      <c r="F136" s="203" t="s">
        <v>428</v>
      </c>
      <c r="G136" s="200"/>
      <c r="H136" s="204">
        <v>-308.63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145</v>
      </c>
      <c r="AU136" s="210" t="s">
        <v>143</v>
      </c>
      <c r="AV136" s="13" t="s">
        <v>83</v>
      </c>
      <c r="AW136" s="13" t="s">
        <v>31</v>
      </c>
      <c r="AX136" s="13" t="s">
        <v>74</v>
      </c>
      <c r="AY136" s="210" t="s">
        <v>134</v>
      </c>
    </row>
    <row r="137" spans="1:65" s="14" customFormat="1" ht="11.25">
      <c r="B137" s="211"/>
      <c r="C137" s="212"/>
      <c r="D137" s="201" t="s">
        <v>145</v>
      </c>
      <c r="E137" s="213" t="s">
        <v>1</v>
      </c>
      <c r="F137" s="214" t="s">
        <v>150</v>
      </c>
      <c r="G137" s="212"/>
      <c r="H137" s="215">
        <v>462.94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145</v>
      </c>
      <c r="AU137" s="221" t="s">
        <v>143</v>
      </c>
      <c r="AV137" s="14" t="s">
        <v>142</v>
      </c>
      <c r="AW137" s="14" t="s">
        <v>31</v>
      </c>
      <c r="AX137" s="14" t="s">
        <v>8</v>
      </c>
      <c r="AY137" s="221" t="s">
        <v>134</v>
      </c>
    </row>
    <row r="138" spans="1:65" s="2" customFormat="1" ht="24.2" customHeight="1">
      <c r="A138" s="33"/>
      <c r="B138" s="34"/>
      <c r="C138" s="186" t="s">
        <v>221</v>
      </c>
      <c r="D138" s="186" t="s">
        <v>138</v>
      </c>
      <c r="E138" s="187" t="s">
        <v>152</v>
      </c>
      <c r="F138" s="188" t="s">
        <v>153</v>
      </c>
      <c r="G138" s="189" t="s">
        <v>141</v>
      </c>
      <c r="H138" s="190">
        <v>308.63</v>
      </c>
      <c r="I138" s="191"/>
      <c r="J138" s="190">
        <f>ROUND(I138*H138,0)</f>
        <v>0</v>
      </c>
      <c r="K138" s="192"/>
      <c r="L138" s="38"/>
      <c r="M138" s="193" t="s">
        <v>1</v>
      </c>
      <c r="N138" s="194" t="s">
        <v>39</v>
      </c>
      <c r="O138" s="70"/>
      <c r="P138" s="195">
        <f>O138*H138</f>
        <v>0</v>
      </c>
      <c r="Q138" s="195">
        <v>0</v>
      </c>
      <c r="R138" s="195">
        <f>Q138*H138</f>
        <v>0</v>
      </c>
      <c r="S138" s="195">
        <v>0.625</v>
      </c>
      <c r="T138" s="196">
        <f>S138*H138</f>
        <v>192.89375000000001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7" t="s">
        <v>142</v>
      </c>
      <c r="AT138" s="197" t="s">
        <v>138</v>
      </c>
      <c r="AU138" s="197" t="s">
        <v>143</v>
      </c>
      <c r="AY138" s="16" t="s">
        <v>134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6" t="s">
        <v>8</v>
      </c>
      <c r="BK138" s="198">
        <f>ROUND(I138*H138,0)</f>
        <v>0</v>
      </c>
      <c r="BL138" s="16" t="s">
        <v>142</v>
      </c>
      <c r="BM138" s="197" t="s">
        <v>429</v>
      </c>
    </row>
    <row r="139" spans="1:65" s="2" customFormat="1" ht="16.5" customHeight="1">
      <c r="A139" s="33"/>
      <c r="B139" s="34"/>
      <c r="C139" s="186" t="s">
        <v>430</v>
      </c>
      <c r="D139" s="186" t="s">
        <v>138</v>
      </c>
      <c r="E139" s="187" t="s">
        <v>170</v>
      </c>
      <c r="F139" s="188" t="s">
        <v>171</v>
      </c>
      <c r="G139" s="189" t="s">
        <v>172</v>
      </c>
      <c r="H139" s="190">
        <v>514.38</v>
      </c>
      <c r="I139" s="191"/>
      <c r="J139" s="190">
        <f>ROUND(I139*H139,0)</f>
        <v>0</v>
      </c>
      <c r="K139" s="192"/>
      <c r="L139" s="38"/>
      <c r="M139" s="193" t="s">
        <v>1</v>
      </c>
      <c r="N139" s="194" t="s">
        <v>39</v>
      </c>
      <c r="O139" s="70"/>
      <c r="P139" s="195">
        <f>O139*H139</f>
        <v>0</v>
      </c>
      <c r="Q139" s="195">
        <v>0</v>
      </c>
      <c r="R139" s="195">
        <f>Q139*H139</f>
        <v>0</v>
      </c>
      <c r="S139" s="195">
        <v>0.23</v>
      </c>
      <c r="T139" s="196">
        <f>S139*H139</f>
        <v>118.3074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7" t="s">
        <v>142</v>
      </c>
      <c r="AT139" s="197" t="s">
        <v>138</v>
      </c>
      <c r="AU139" s="197" t="s">
        <v>143</v>
      </c>
      <c r="AY139" s="16" t="s">
        <v>134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6" t="s">
        <v>8</v>
      </c>
      <c r="BK139" s="198">
        <f>ROUND(I139*H139,0)</f>
        <v>0</v>
      </c>
      <c r="BL139" s="16" t="s">
        <v>142</v>
      </c>
      <c r="BM139" s="197" t="s">
        <v>431</v>
      </c>
    </row>
    <row r="140" spans="1:65" s="13" customFormat="1" ht="11.25">
      <c r="B140" s="199"/>
      <c r="C140" s="200"/>
      <c r="D140" s="201" t="s">
        <v>145</v>
      </c>
      <c r="E140" s="202" t="s">
        <v>1</v>
      </c>
      <c r="F140" s="203" t="s">
        <v>432</v>
      </c>
      <c r="G140" s="200"/>
      <c r="H140" s="204">
        <v>514.38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145</v>
      </c>
      <c r="AU140" s="210" t="s">
        <v>143</v>
      </c>
      <c r="AV140" s="13" t="s">
        <v>83</v>
      </c>
      <c r="AW140" s="13" t="s">
        <v>31</v>
      </c>
      <c r="AX140" s="13" t="s">
        <v>8</v>
      </c>
      <c r="AY140" s="210" t="s">
        <v>134</v>
      </c>
    </row>
    <row r="141" spans="1:65" s="2" customFormat="1" ht="16.5" customHeight="1">
      <c r="A141" s="33"/>
      <c r="B141" s="34"/>
      <c r="C141" s="186" t="s">
        <v>8</v>
      </c>
      <c r="D141" s="186" t="s">
        <v>138</v>
      </c>
      <c r="E141" s="187" t="s">
        <v>177</v>
      </c>
      <c r="F141" s="188" t="s">
        <v>178</v>
      </c>
      <c r="G141" s="189" t="s">
        <v>172</v>
      </c>
      <c r="H141" s="190">
        <v>514.38</v>
      </c>
      <c r="I141" s="191"/>
      <c r="J141" s="190">
        <f>ROUND(I141*H141,0)</f>
        <v>0</v>
      </c>
      <c r="K141" s="192"/>
      <c r="L141" s="38"/>
      <c r="M141" s="193" t="s">
        <v>1</v>
      </c>
      <c r="N141" s="194" t="s">
        <v>39</v>
      </c>
      <c r="O141" s="70"/>
      <c r="P141" s="195">
        <f>O141*H141</f>
        <v>0</v>
      </c>
      <c r="Q141" s="195">
        <v>0</v>
      </c>
      <c r="R141" s="195">
        <f>Q141*H141</f>
        <v>0</v>
      </c>
      <c r="S141" s="195">
        <v>0.28999999999999998</v>
      </c>
      <c r="T141" s="196">
        <f>S141*H141</f>
        <v>149.17019999999999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7" t="s">
        <v>142</v>
      </c>
      <c r="AT141" s="197" t="s">
        <v>138</v>
      </c>
      <c r="AU141" s="197" t="s">
        <v>143</v>
      </c>
      <c r="AY141" s="16" t="s">
        <v>134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6" t="s">
        <v>8</v>
      </c>
      <c r="BK141" s="198">
        <f>ROUND(I141*H141,0)</f>
        <v>0</v>
      </c>
      <c r="BL141" s="16" t="s">
        <v>142</v>
      </c>
      <c r="BM141" s="197" t="s">
        <v>433</v>
      </c>
    </row>
    <row r="142" spans="1:65" s="13" customFormat="1" ht="11.25">
      <c r="B142" s="199"/>
      <c r="C142" s="200"/>
      <c r="D142" s="201" t="s">
        <v>145</v>
      </c>
      <c r="E142" s="202" t="s">
        <v>1</v>
      </c>
      <c r="F142" s="203" t="s">
        <v>432</v>
      </c>
      <c r="G142" s="200"/>
      <c r="H142" s="204">
        <v>514.38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145</v>
      </c>
      <c r="AU142" s="210" t="s">
        <v>143</v>
      </c>
      <c r="AV142" s="13" t="s">
        <v>83</v>
      </c>
      <c r="AW142" s="13" t="s">
        <v>31</v>
      </c>
      <c r="AX142" s="13" t="s">
        <v>8</v>
      </c>
      <c r="AY142" s="210" t="s">
        <v>134</v>
      </c>
    </row>
    <row r="143" spans="1:65" s="12" customFormat="1" ht="20.85" customHeight="1">
      <c r="B143" s="170"/>
      <c r="C143" s="171"/>
      <c r="D143" s="172" t="s">
        <v>73</v>
      </c>
      <c r="E143" s="184" t="s">
        <v>200</v>
      </c>
      <c r="F143" s="184" t="s">
        <v>201</v>
      </c>
      <c r="G143" s="171"/>
      <c r="H143" s="171"/>
      <c r="I143" s="174"/>
      <c r="J143" s="185">
        <f>BK143</f>
        <v>0</v>
      </c>
      <c r="K143" s="171"/>
      <c r="L143" s="176"/>
      <c r="M143" s="177"/>
      <c r="N143" s="178"/>
      <c r="O143" s="178"/>
      <c r="P143" s="179">
        <f>SUM(P144:P145)</f>
        <v>0</v>
      </c>
      <c r="Q143" s="178"/>
      <c r="R143" s="179">
        <f>SUM(R144:R145)</f>
        <v>0</v>
      </c>
      <c r="S143" s="178"/>
      <c r="T143" s="180">
        <f>SUM(T144:T145)</f>
        <v>0</v>
      </c>
      <c r="AR143" s="181" t="s">
        <v>8</v>
      </c>
      <c r="AT143" s="182" t="s">
        <v>73</v>
      </c>
      <c r="AU143" s="182" t="s">
        <v>83</v>
      </c>
      <c r="AY143" s="181" t="s">
        <v>134</v>
      </c>
      <c r="BK143" s="183">
        <f>SUM(BK144:BK145)</f>
        <v>0</v>
      </c>
    </row>
    <row r="144" spans="1:65" s="2" customFormat="1" ht="21.75" customHeight="1">
      <c r="A144" s="33"/>
      <c r="B144" s="34"/>
      <c r="C144" s="186" t="s">
        <v>142</v>
      </c>
      <c r="D144" s="186" t="s">
        <v>138</v>
      </c>
      <c r="E144" s="187" t="s">
        <v>202</v>
      </c>
      <c r="F144" s="188" t="s">
        <v>203</v>
      </c>
      <c r="G144" s="189" t="s">
        <v>141</v>
      </c>
      <c r="H144" s="190">
        <v>874.45</v>
      </c>
      <c r="I144" s="191"/>
      <c r="J144" s="190">
        <f>ROUND(I144*H144,0)</f>
        <v>0</v>
      </c>
      <c r="K144" s="192"/>
      <c r="L144" s="38"/>
      <c r="M144" s="193" t="s">
        <v>1</v>
      </c>
      <c r="N144" s="194" t="s">
        <v>39</v>
      </c>
      <c r="O144" s="70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7" t="s">
        <v>142</v>
      </c>
      <c r="AT144" s="197" t="s">
        <v>138</v>
      </c>
      <c r="AU144" s="197" t="s">
        <v>143</v>
      </c>
      <c r="AY144" s="16" t="s">
        <v>134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6" t="s">
        <v>8</v>
      </c>
      <c r="BK144" s="198">
        <f>ROUND(I144*H144,0)</f>
        <v>0</v>
      </c>
      <c r="BL144" s="16" t="s">
        <v>142</v>
      </c>
      <c r="BM144" s="197" t="s">
        <v>434</v>
      </c>
    </row>
    <row r="145" spans="1:65" s="13" customFormat="1" ht="11.25">
      <c r="B145" s="199"/>
      <c r="C145" s="200"/>
      <c r="D145" s="201" t="s">
        <v>145</v>
      </c>
      <c r="E145" s="202" t="s">
        <v>1</v>
      </c>
      <c r="F145" s="203" t="s">
        <v>424</v>
      </c>
      <c r="G145" s="200"/>
      <c r="H145" s="204">
        <v>874.45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145</v>
      </c>
      <c r="AU145" s="210" t="s">
        <v>143</v>
      </c>
      <c r="AV145" s="13" t="s">
        <v>83</v>
      </c>
      <c r="AW145" s="13" t="s">
        <v>31</v>
      </c>
      <c r="AX145" s="13" t="s">
        <v>8</v>
      </c>
      <c r="AY145" s="210" t="s">
        <v>134</v>
      </c>
    </row>
    <row r="146" spans="1:65" s="12" customFormat="1" ht="22.9" customHeight="1">
      <c r="B146" s="170"/>
      <c r="C146" s="171"/>
      <c r="D146" s="172" t="s">
        <v>73</v>
      </c>
      <c r="E146" s="184" t="s">
        <v>207</v>
      </c>
      <c r="F146" s="184" t="s">
        <v>208</v>
      </c>
      <c r="G146" s="171"/>
      <c r="H146" s="171"/>
      <c r="I146" s="174"/>
      <c r="J146" s="185">
        <f>BK146</f>
        <v>0</v>
      </c>
      <c r="K146" s="171"/>
      <c r="L146" s="176"/>
      <c r="M146" s="177"/>
      <c r="N146" s="178"/>
      <c r="O146" s="178"/>
      <c r="P146" s="179">
        <f>SUM(P147:P164)</f>
        <v>0</v>
      </c>
      <c r="Q146" s="178"/>
      <c r="R146" s="179">
        <f>SUM(R147:R164)</f>
        <v>210.24979400000001</v>
      </c>
      <c r="S146" s="178"/>
      <c r="T146" s="180">
        <f>SUM(T147:T164)</f>
        <v>0</v>
      </c>
      <c r="AR146" s="181" t="s">
        <v>8</v>
      </c>
      <c r="AT146" s="182" t="s">
        <v>73</v>
      </c>
      <c r="AU146" s="182" t="s">
        <v>8</v>
      </c>
      <c r="AY146" s="181" t="s">
        <v>134</v>
      </c>
      <c r="BK146" s="183">
        <f>SUM(BK147:BK164)</f>
        <v>0</v>
      </c>
    </row>
    <row r="147" spans="1:65" s="2" customFormat="1" ht="21.75" customHeight="1">
      <c r="A147" s="33"/>
      <c r="B147" s="34"/>
      <c r="C147" s="186" t="s">
        <v>207</v>
      </c>
      <c r="D147" s="186" t="s">
        <v>138</v>
      </c>
      <c r="E147" s="187" t="s">
        <v>209</v>
      </c>
      <c r="F147" s="188" t="s">
        <v>210</v>
      </c>
      <c r="G147" s="189" t="s">
        <v>141</v>
      </c>
      <c r="H147" s="190">
        <v>717.76</v>
      </c>
      <c r="I147" s="191"/>
      <c r="J147" s="190">
        <f>ROUND(I147*H147,0)</f>
        <v>0</v>
      </c>
      <c r="K147" s="192"/>
      <c r="L147" s="38"/>
      <c r="M147" s="193" t="s">
        <v>1</v>
      </c>
      <c r="N147" s="194" t="s">
        <v>39</v>
      </c>
      <c r="O147" s="70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7" t="s">
        <v>142</v>
      </c>
      <c r="AT147" s="197" t="s">
        <v>138</v>
      </c>
      <c r="AU147" s="197" t="s">
        <v>83</v>
      </c>
      <c r="AY147" s="16" t="s">
        <v>134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6" t="s">
        <v>8</v>
      </c>
      <c r="BK147" s="198">
        <f>ROUND(I147*H147,0)</f>
        <v>0</v>
      </c>
      <c r="BL147" s="16" t="s">
        <v>142</v>
      </c>
      <c r="BM147" s="197" t="s">
        <v>435</v>
      </c>
    </row>
    <row r="148" spans="1:65" s="13" customFormat="1" ht="11.25">
      <c r="B148" s="199"/>
      <c r="C148" s="200"/>
      <c r="D148" s="201" t="s">
        <v>145</v>
      </c>
      <c r="E148" s="202" t="s">
        <v>1</v>
      </c>
      <c r="F148" s="203" t="s">
        <v>436</v>
      </c>
      <c r="G148" s="200"/>
      <c r="H148" s="204">
        <v>717.76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145</v>
      </c>
      <c r="AU148" s="210" t="s">
        <v>83</v>
      </c>
      <c r="AV148" s="13" t="s">
        <v>83</v>
      </c>
      <c r="AW148" s="13" t="s">
        <v>31</v>
      </c>
      <c r="AX148" s="13" t="s">
        <v>8</v>
      </c>
      <c r="AY148" s="210" t="s">
        <v>134</v>
      </c>
    </row>
    <row r="149" spans="1:65" s="2" customFormat="1" ht="21.75" customHeight="1">
      <c r="A149" s="33"/>
      <c r="B149" s="34"/>
      <c r="C149" s="186" t="s">
        <v>215</v>
      </c>
      <c r="D149" s="186" t="s">
        <v>138</v>
      </c>
      <c r="E149" s="187" t="s">
        <v>216</v>
      </c>
      <c r="F149" s="188" t="s">
        <v>217</v>
      </c>
      <c r="G149" s="189" t="s">
        <v>141</v>
      </c>
      <c r="H149" s="190">
        <v>156.69</v>
      </c>
      <c r="I149" s="191"/>
      <c r="J149" s="190">
        <f>ROUND(I149*H149,0)</f>
        <v>0</v>
      </c>
      <c r="K149" s="192"/>
      <c r="L149" s="38"/>
      <c r="M149" s="193" t="s">
        <v>1</v>
      </c>
      <c r="N149" s="194" t="s">
        <v>39</v>
      </c>
      <c r="O149" s="70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7" t="s">
        <v>142</v>
      </c>
      <c r="AT149" s="197" t="s">
        <v>138</v>
      </c>
      <c r="AU149" s="197" t="s">
        <v>83</v>
      </c>
      <c r="AY149" s="16" t="s">
        <v>134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6" t="s">
        <v>8</v>
      </c>
      <c r="BK149" s="198">
        <f>ROUND(I149*H149,0)</f>
        <v>0</v>
      </c>
      <c r="BL149" s="16" t="s">
        <v>142</v>
      </c>
      <c r="BM149" s="197" t="s">
        <v>437</v>
      </c>
    </row>
    <row r="150" spans="1:65" s="13" customFormat="1" ht="11.25">
      <c r="B150" s="199"/>
      <c r="C150" s="200"/>
      <c r="D150" s="201" t="s">
        <v>145</v>
      </c>
      <c r="E150" s="202" t="s">
        <v>1</v>
      </c>
      <c r="F150" s="203" t="s">
        <v>438</v>
      </c>
      <c r="G150" s="200"/>
      <c r="H150" s="204">
        <v>156.69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145</v>
      </c>
      <c r="AU150" s="210" t="s">
        <v>83</v>
      </c>
      <c r="AV150" s="13" t="s">
        <v>83</v>
      </c>
      <c r="AW150" s="13" t="s">
        <v>31</v>
      </c>
      <c r="AX150" s="13" t="s">
        <v>8</v>
      </c>
      <c r="AY150" s="210" t="s">
        <v>134</v>
      </c>
    </row>
    <row r="151" spans="1:65" s="2" customFormat="1" ht="33" customHeight="1">
      <c r="A151" s="33"/>
      <c r="B151" s="34"/>
      <c r="C151" s="186" t="s">
        <v>169</v>
      </c>
      <c r="D151" s="186" t="s">
        <v>138</v>
      </c>
      <c r="E151" s="187" t="s">
        <v>232</v>
      </c>
      <c r="F151" s="188" t="s">
        <v>233</v>
      </c>
      <c r="G151" s="189" t="s">
        <v>141</v>
      </c>
      <c r="H151" s="190">
        <v>205.75</v>
      </c>
      <c r="I151" s="191"/>
      <c r="J151" s="190">
        <f>ROUND(I151*H151,0)</f>
        <v>0</v>
      </c>
      <c r="K151" s="192"/>
      <c r="L151" s="38"/>
      <c r="M151" s="193" t="s">
        <v>1</v>
      </c>
      <c r="N151" s="194" t="s">
        <v>39</v>
      </c>
      <c r="O151" s="70"/>
      <c r="P151" s="195">
        <f>O151*H151</f>
        <v>0</v>
      </c>
      <c r="Q151" s="195">
        <v>0.12966</v>
      </c>
      <c r="R151" s="195">
        <f>Q151*H151</f>
        <v>26.677544999999999</v>
      </c>
      <c r="S151" s="195">
        <v>0</v>
      </c>
      <c r="T151" s="196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7" t="s">
        <v>142</v>
      </c>
      <c r="AT151" s="197" t="s">
        <v>138</v>
      </c>
      <c r="AU151" s="197" t="s">
        <v>83</v>
      </c>
      <c r="AY151" s="16" t="s">
        <v>134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6" t="s">
        <v>8</v>
      </c>
      <c r="BK151" s="198">
        <f>ROUND(I151*H151,0)</f>
        <v>0</v>
      </c>
      <c r="BL151" s="16" t="s">
        <v>142</v>
      </c>
      <c r="BM151" s="197" t="s">
        <v>439</v>
      </c>
    </row>
    <row r="152" spans="1:65" s="13" customFormat="1" ht="11.25">
      <c r="B152" s="199"/>
      <c r="C152" s="200"/>
      <c r="D152" s="201" t="s">
        <v>145</v>
      </c>
      <c r="E152" s="202" t="s">
        <v>1</v>
      </c>
      <c r="F152" s="203" t="s">
        <v>440</v>
      </c>
      <c r="G152" s="200"/>
      <c r="H152" s="204">
        <v>205.75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145</v>
      </c>
      <c r="AU152" s="210" t="s">
        <v>83</v>
      </c>
      <c r="AV152" s="13" t="s">
        <v>83</v>
      </c>
      <c r="AW152" s="13" t="s">
        <v>31</v>
      </c>
      <c r="AX152" s="13" t="s">
        <v>8</v>
      </c>
      <c r="AY152" s="210" t="s">
        <v>134</v>
      </c>
    </row>
    <row r="153" spans="1:65" s="2" customFormat="1" ht="24.2" customHeight="1">
      <c r="A153" s="33"/>
      <c r="B153" s="34"/>
      <c r="C153" s="186" t="s">
        <v>248</v>
      </c>
      <c r="D153" s="186" t="s">
        <v>138</v>
      </c>
      <c r="E153" s="187" t="s">
        <v>249</v>
      </c>
      <c r="F153" s="188" t="s">
        <v>250</v>
      </c>
      <c r="G153" s="189" t="s">
        <v>141</v>
      </c>
      <c r="H153" s="190">
        <v>633.32000000000005</v>
      </c>
      <c r="I153" s="191"/>
      <c r="J153" s="190">
        <f>ROUND(I153*H153,0)</f>
        <v>0</v>
      </c>
      <c r="K153" s="192"/>
      <c r="L153" s="38"/>
      <c r="M153" s="193" t="s">
        <v>1</v>
      </c>
      <c r="N153" s="194" t="s">
        <v>39</v>
      </c>
      <c r="O153" s="70"/>
      <c r="P153" s="195">
        <f>O153*H153</f>
        <v>0</v>
      </c>
      <c r="Q153" s="195">
        <v>8.4250000000000005E-2</v>
      </c>
      <c r="R153" s="195">
        <f>Q153*H153</f>
        <v>53.357210000000009</v>
      </c>
      <c r="S153" s="195">
        <v>0</v>
      </c>
      <c r="T153" s="19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7" t="s">
        <v>142</v>
      </c>
      <c r="AT153" s="197" t="s">
        <v>138</v>
      </c>
      <c r="AU153" s="197" t="s">
        <v>83</v>
      </c>
      <c r="AY153" s="16" t="s">
        <v>134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6" t="s">
        <v>8</v>
      </c>
      <c r="BK153" s="198">
        <f>ROUND(I153*H153,0)</f>
        <v>0</v>
      </c>
      <c r="BL153" s="16" t="s">
        <v>142</v>
      </c>
      <c r="BM153" s="197" t="s">
        <v>441</v>
      </c>
    </row>
    <row r="154" spans="1:65" s="13" customFormat="1" ht="11.25">
      <c r="B154" s="199"/>
      <c r="C154" s="200"/>
      <c r="D154" s="201" t="s">
        <v>145</v>
      </c>
      <c r="E154" s="202" t="s">
        <v>1</v>
      </c>
      <c r="F154" s="203" t="s">
        <v>442</v>
      </c>
      <c r="G154" s="200"/>
      <c r="H154" s="204">
        <v>633.32000000000005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145</v>
      </c>
      <c r="AU154" s="210" t="s">
        <v>83</v>
      </c>
      <c r="AV154" s="13" t="s">
        <v>83</v>
      </c>
      <c r="AW154" s="13" t="s">
        <v>31</v>
      </c>
      <c r="AX154" s="13" t="s">
        <v>8</v>
      </c>
      <c r="AY154" s="210" t="s">
        <v>134</v>
      </c>
    </row>
    <row r="155" spans="1:65" s="2" customFormat="1" ht="21.75" customHeight="1">
      <c r="A155" s="33"/>
      <c r="B155" s="34"/>
      <c r="C155" s="222" t="s">
        <v>198</v>
      </c>
      <c r="D155" s="222" t="s">
        <v>194</v>
      </c>
      <c r="E155" s="223" t="s">
        <v>253</v>
      </c>
      <c r="F155" s="224" t="s">
        <v>254</v>
      </c>
      <c r="G155" s="225" t="s">
        <v>141</v>
      </c>
      <c r="H155" s="226">
        <v>696.65</v>
      </c>
      <c r="I155" s="227"/>
      <c r="J155" s="226">
        <f>ROUND(I155*H155,0)</f>
        <v>0</v>
      </c>
      <c r="K155" s="228"/>
      <c r="L155" s="229"/>
      <c r="M155" s="230" t="s">
        <v>1</v>
      </c>
      <c r="N155" s="231" t="s">
        <v>39</v>
      </c>
      <c r="O155" s="70"/>
      <c r="P155" s="195">
        <f>O155*H155</f>
        <v>0</v>
      </c>
      <c r="Q155" s="195">
        <v>0.13100000000000001</v>
      </c>
      <c r="R155" s="195">
        <f>Q155*H155</f>
        <v>91.261150000000001</v>
      </c>
      <c r="S155" s="195">
        <v>0</v>
      </c>
      <c r="T155" s="196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7" t="s">
        <v>198</v>
      </c>
      <c r="AT155" s="197" t="s">
        <v>194</v>
      </c>
      <c r="AU155" s="197" t="s">
        <v>83</v>
      </c>
      <c r="AY155" s="16" t="s">
        <v>134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6" t="s">
        <v>8</v>
      </c>
      <c r="BK155" s="198">
        <f>ROUND(I155*H155,0)</f>
        <v>0</v>
      </c>
      <c r="BL155" s="16" t="s">
        <v>142</v>
      </c>
      <c r="BM155" s="197" t="s">
        <v>443</v>
      </c>
    </row>
    <row r="156" spans="1:65" s="13" customFormat="1" ht="11.25">
      <c r="B156" s="199"/>
      <c r="C156" s="200"/>
      <c r="D156" s="201" t="s">
        <v>145</v>
      </c>
      <c r="E156" s="202" t="s">
        <v>1</v>
      </c>
      <c r="F156" s="203" t="s">
        <v>444</v>
      </c>
      <c r="G156" s="200"/>
      <c r="H156" s="204">
        <v>696.65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145</v>
      </c>
      <c r="AU156" s="210" t="s">
        <v>83</v>
      </c>
      <c r="AV156" s="13" t="s">
        <v>83</v>
      </c>
      <c r="AW156" s="13" t="s">
        <v>31</v>
      </c>
      <c r="AX156" s="13" t="s">
        <v>8</v>
      </c>
      <c r="AY156" s="210" t="s">
        <v>134</v>
      </c>
    </row>
    <row r="157" spans="1:65" s="2" customFormat="1" ht="24.2" customHeight="1">
      <c r="A157" s="33"/>
      <c r="B157" s="34"/>
      <c r="C157" s="222" t="s">
        <v>259</v>
      </c>
      <c r="D157" s="222" t="s">
        <v>194</v>
      </c>
      <c r="E157" s="223" t="s">
        <v>260</v>
      </c>
      <c r="F157" s="224" t="s">
        <v>261</v>
      </c>
      <c r="G157" s="225" t="s">
        <v>141</v>
      </c>
      <c r="H157" s="226">
        <v>2.64</v>
      </c>
      <c r="I157" s="227"/>
      <c r="J157" s="226">
        <f>ROUND(I157*H157,0)</f>
        <v>0</v>
      </c>
      <c r="K157" s="228"/>
      <c r="L157" s="229"/>
      <c r="M157" s="230" t="s">
        <v>1</v>
      </c>
      <c r="N157" s="231" t="s">
        <v>39</v>
      </c>
      <c r="O157" s="70"/>
      <c r="P157" s="195">
        <f>O157*H157</f>
        <v>0</v>
      </c>
      <c r="Q157" s="195">
        <v>0.13100000000000001</v>
      </c>
      <c r="R157" s="195">
        <f>Q157*H157</f>
        <v>0.34584000000000004</v>
      </c>
      <c r="S157" s="195">
        <v>0</v>
      </c>
      <c r="T157" s="19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7" t="s">
        <v>198</v>
      </c>
      <c r="AT157" s="197" t="s">
        <v>194</v>
      </c>
      <c r="AU157" s="197" t="s">
        <v>83</v>
      </c>
      <c r="AY157" s="16" t="s">
        <v>134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6" t="s">
        <v>8</v>
      </c>
      <c r="BK157" s="198">
        <f>ROUND(I157*H157,0)</f>
        <v>0</v>
      </c>
      <c r="BL157" s="16" t="s">
        <v>142</v>
      </c>
      <c r="BM157" s="197" t="s">
        <v>445</v>
      </c>
    </row>
    <row r="158" spans="1:65" s="13" customFormat="1" ht="11.25">
      <c r="B158" s="199"/>
      <c r="C158" s="200"/>
      <c r="D158" s="201" t="s">
        <v>145</v>
      </c>
      <c r="E158" s="202" t="s">
        <v>1</v>
      </c>
      <c r="F158" s="203" t="s">
        <v>446</v>
      </c>
      <c r="G158" s="200"/>
      <c r="H158" s="204">
        <v>2.64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145</v>
      </c>
      <c r="AU158" s="210" t="s">
        <v>83</v>
      </c>
      <c r="AV158" s="13" t="s">
        <v>83</v>
      </c>
      <c r="AW158" s="13" t="s">
        <v>31</v>
      </c>
      <c r="AX158" s="13" t="s">
        <v>8</v>
      </c>
      <c r="AY158" s="210" t="s">
        <v>134</v>
      </c>
    </row>
    <row r="159" spans="1:65" s="2" customFormat="1" ht="24.2" customHeight="1">
      <c r="A159" s="33"/>
      <c r="B159" s="34"/>
      <c r="C159" s="186" t="s">
        <v>266</v>
      </c>
      <c r="D159" s="186" t="s">
        <v>138</v>
      </c>
      <c r="E159" s="187" t="s">
        <v>267</v>
      </c>
      <c r="F159" s="188" t="s">
        <v>268</v>
      </c>
      <c r="G159" s="189" t="s">
        <v>141</v>
      </c>
      <c r="H159" s="190">
        <v>138.26</v>
      </c>
      <c r="I159" s="191"/>
      <c r="J159" s="190">
        <f>ROUND(I159*H159,0)</f>
        <v>0</v>
      </c>
      <c r="K159" s="192"/>
      <c r="L159" s="38"/>
      <c r="M159" s="193" t="s">
        <v>1</v>
      </c>
      <c r="N159" s="194" t="s">
        <v>39</v>
      </c>
      <c r="O159" s="70"/>
      <c r="P159" s="195">
        <f>O159*H159</f>
        <v>0</v>
      </c>
      <c r="Q159" s="195">
        <v>8.5650000000000004E-2</v>
      </c>
      <c r="R159" s="195">
        <f>Q159*H159</f>
        <v>11.841969000000001</v>
      </c>
      <c r="S159" s="195">
        <v>0</v>
      </c>
      <c r="T159" s="196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7" t="s">
        <v>142</v>
      </c>
      <c r="AT159" s="197" t="s">
        <v>138</v>
      </c>
      <c r="AU159" s="197" t="s">
        <v>83</v>
      </c>
      <c r="AY159" s="16" t="s">
        <v>134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6" t="s">
        <v>8</v>
      </c>
      <c r="BK159" s="198">
        <f>ROUND(I159*H159,0)</f>
        <v>0</v>
      </c>
      <c r="BL159" s="16" t="s">
        <v>142</v>
      </c>
      <c r="BM159" s="197" t="s">
        <v>447</v>
      </c>
    </row>
    <row r="160" spans="1:65" s="13" customFormat="1" ht="11.25">
      <c r="B160" s="199"/>
      <c r="C160" s="200"/>
      <c r="D160" s="201" t="s">
        <v>145</v>
      </c>
      <c r="E160" s="202" t="s">
        <v>1</v>
      </c>
      <c r="F160" s="203" t="s">
        <v>448</v>
      </c>
      <c r="G160" s="200"/>
      <c r="H160" s="204">
        <v>138.26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145</v>
      </c>
      <c r="AU160" s="210" t="s">
        <v>83</v>
      </c>
      <c r="AV160" s="13" t="s">
        <v>83</v>
      </c>
      <c r="AW160" s="13" t="s">
        <v>31</v>
      </c>
      <c r="AX160" s="13" t="s">
        <v>8</v>
      </c>
      <c r="AY160" s="210" t="s">
        <v>134</v>
      </c>
    </row>
    <row r="161" spans="1:65" s="2" customFormat="1" ht="21.75" customHeight="1">
      <c r="A161" s="33"/>
      <c r="B161" s="34"/>
      <c r="C161" s="222" t="s">
        <v>136</v>
      </c>
      <c r="D161" s="222" t="s">
        <v>194</v>
      </c>
      <c r="E161" s="223" t="s">
        <v>271</v>
      </c>
      <c r="F161" s="224" t="s">
        <v>272</v>
      </c>
      <c r="G161" s="225" t="s">
        <v>141</v>
      </c>
      <c r="H161" s="226">
        <v>111.53</v>
      </c>
      <c r="I161" s="227"/>
      <c r="J161" s="226">
        <f>ROUND(I161*H161,0)</f>
        <v>0</v>
      </c>
      <c r="K161" s="228"/>
      <c r="L161" s="229"/>
      <c r="M161" s="230" t="s">
        <v>1</v>
      </c>
      <c r="N161" s="231" t="s">
        <v>39</v>
      </c>
      <c r="O161" s="70"/>
      <c r="P161" s="195">
        <f>O161*H161</f>
        <v>0</v>
      </c>
      <c r="Q161" s="195">
        <v>0.17599999999999999</v>
      </c>
      <c r="R161" s="195">
        <f>Q161*H161</f>
        <v>19.629279999999998</v>
      </c>
      <c r="S161" s="195">
        <v>0</v>
      </c>
      <c r="T161" s="196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7" t="s">
        <v>198</v>
      </c>
      <c r="AT161" s="197" t="s">
        <v>194</v>
      </c>
      <c r="AU161" s="197" t="s">
        <v>83</v>
      </c>
      <c r="AY161" s="16" t="s">
        <v>134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6" t="s">
        <v>8</v>
      </c>
      <c r="BK161" s="198">
        <f>ROUND(I161*H161,0)</f>
        <v>0</v>
      </c>
      <c r="BL161" s="16" t="s">
        <v>142</v>
      </c>
      <c r="BM161" s="197" t="s">
        <v>449</v>
      </c>
    </row>
    <row r="162" spans="1:65" s="13" customFormat="1" ht="11.25">
      <c r="B162" s="199"/>
      <c r="C162" s="200"/>
      <c r="D162" s="201" t="s">
        <v>145</v>
      </c>
      <c r="E162" s="202" t="s">
        <v>1</v>
      </c>
      <c r="F162" s="203" t="s">
        <v>450</v>
      </c>
      <c r="G162" s="200"/>
      <c r="H162" s="204">
        <v>111.53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145</v>
      </c>
      <c r="AU162" s="210" t="s">
        <v>83</v>
      </c>
      <c r="AV162" s="13" t="s">
        <v>83</v>
      </c>
      <c r="AW162" s="13" t="s">
        <v>31</v>
      </c>
      <c r="AX162" s="13" t="s">
        <v>8</v>
      </c>
      <c r="AY162" s="210" t="s">
        <v>134</v>
      </c>
    </row>
    <row r="163" spans="1:65" s="2" customFormat="1" ht="24.2" customHeight="1">
      <c r="A163" s="33"/>
      <c r="B163" s="34"/>
      <c r="C163" s="222" t="s">
        <v>276</v>
      </c>
      <c r="D163" s="222" t="s">
        <v>194</v>
      </c>
      <c r="E163" s="223" t="s">
        <v>277</v>
      </c>
      <c r="F163" s="224" t="s">
        <v>278</v>
      </c>
      <c r="G163" s="225" t="s">
        <v>141</v>
      </c>
      <c r="H163" s="226">
        <v>40.549999999999997</v>
      </c>
      <c r="I163" s="227"/>
      <c r="J163" s="226">
        <f>ROUND(I163*H163,0)</f>
        <v>0</v>
      </c>
      <c r="K163" s="228"/>
      <c r="L163" s="229"/>
      <c r="M163" s="230" t="s">
        <v>1</v>
      </c>
      <c r="N163" s="231" t="s">
        <v>39</v>
      </c>
      <c r="O163" s="70"/>
      <c r="P163" s="195">
        <f>O163*H163</f>
        <v>0</v>
      </c>
      <c r="Q163" s="195">
        <v>0.17599999999999999</v>
      </c>
      <c r="R163" s="195">
        <f>Q163*H163</f>
        <v>7.1367999999999991</v>
      </c>
      <c r="S163" s="195">
        <v>0</v>
      </c>
      <c r="T163" s="196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7" t="s">
        <v>198</v>
      </c>
      <c r="AT163" s="197" t="s">
        <v>194</v>
      </c>
      <c r="AU163" s="197" t="s">
        <v>83</v>
      </c>
      <c r="AY163" s="16" t="s">
        <v>134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6" t="s">
        <v>8</v>
      </c>
      <c r="BK163" s="198">
        <f>ROUND(I163*H163,0)</f>
        <v>0</v>
      </c>
      <c r="BL163" s="16" t="s">
        <v>142</v>
      </c>
      <c r="BM163" s="197" t="s">
        <v>451</v>
      </c>
    </row>
    <row r="164" spans="1:65" s="13" customFormat="1" ht="11.25">
      <c r="B164" s="199"/>
      <c r="C164" s="200"/>
      <c r="D164" s="201" t="s">
        <v>145</v>
      </c>
      <c r="E164" s="202" t="s">
        <v>1</v>
      </c>
      <c r="F164" s="203" t="s">
        <v>452</v>
      </c>
      <c r="G164" s="200"/>
      <c r="H164" s="204">
        <v>40.549999999999997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145</v>
      </c>
      <c r="AU164" s="210" t="s">
        <v>83</v>
      </c>
      <c r="AV164" s="13" t="s">
        <v>83</v>
      </c>
      <c r="AW164" s="13" t="s">
        <v>31</v>
      </c>
      <c r="AX164" s="13" t="s">
        <v>8</v>
      </c>
      <c r="AY164" s="210" t="s">
        <v>134</v>
      </c>
    </row>
    <row r="165" spans="1:65" s="12" customFormat="1" ht="22.9" customHeight="1">
      <c r="B165" s="170"/>
      <c r="C165" s="171"/>
      <c r="D165" s="172" t="s">
        <v>73</v>
      </c>
      <c r="E165" s="184" t="s">
        <v>259</v>
      </c>
      <c r="F165" s="184" t="s">
        <v>282</v>
      </c>
      <c r="G165" s="171"/>
      <c r="H165" s="171"/>
      <c r="I165" s="174"/>
      <c r="J165" s="185">
        <f>BK165</f>
        <v>0</v>
      </c>
      <c r="K165" s="171"/>
      <c r="L165" s="176"/>
      <c r="M165" s="177"/>
      <c r="N165" s="178"/>
      <c r="O165" s="178"/>
      <c r="P165" s="179">
        <f>P166</f>
        <v>0</v>
      </c>
      <c r="Q165" s="178"/>
      <c r="R165" s="179">
        <f>R166</f>
        <v>205.82822200000001</v>
      </c>
      <c r="S165" s="178"/>
      <c r="T165" s="180">
        <f>T166</f>
        <v>0</v>
      </c>
      <c r="AR165" s="181" t="s">
        <v>8</v>
      </c>
      <c r="AT165" s="182" t="s">
        <v>73</v>
      </c>
      <c r="AU165" s="182" t="s">
        <v>8</v>
      </c>
      <c r="AY165" s="181" t="s">
        <v>134</v>
      </c>
      <c r="BK165" s="183">
        <f>BK166</f>
        <v>0</v>
      </c>
    </row>
    <row r="166" spans="1:65" s="12" customFormat="1" ht="20.85" customHeight="1">
      <c r="B166" s="170"/>
      <c r="C166" s="171"/>
      <c r="D166" s="172" t="s">
        <v>73</v>
      </c>
      <c r="E166" s="184" t="s">
        <v>307</v>
      </c>
      <c r="F166" s="184" t="s">
        <v>308</v>
      </c>
      <c r="G166" s="171"/>
      <c r="H166" s="171"/>
      <c r="I166" s="174"/>
      <c r="J166" s="185">
        <f>BK166</f>
        <v>0</v>
      </c>
      <c r="K166" s="171"/>
      <c r="L166" s="176"/>
      <c r="M166" s="177"/>
      <c r="N166" s="178"/>
      <c r="O166" s="178"/>
      <c r="P166" s="179">
        <f>SUM(P167:P181)</f>
        <v>0</v>
      </c>
      <c r="Q166" s="178"/>
      <c r="R166" s="179">
        <f>SUM(R167:R181)</f>
        <v>205.82822200000001</v>
      </c>
      <c r="S166" s="178"/>
      <c r="T166" s="180">
        <f>SUM(T167:T181)</f>
        <v>0</v>
      </c>
      <c r="AR166" s="181" t="s">
        <v>8</v>
      </c>
      <c r="AT166" s="182" t="s">
        <v>73</v>
      </c>
      <c r="AU166" s="182" t="s">
        <v>83</v>
      </c>
      <c r="AY166" s="181" t="s">
        <v>134</v>
      </c>
      <c r="BK166" s="183">
        <f>SUM(BK167:BK181)</f>
        <v>0</v>
      </c>
    </row>
    <row r="167" spans="1:65" s="2" customFormat="1" ht="21.75" customHeight="1">
      <c r="A167" s="33"/>
      <c r="B167" s="34"/>
      <c r="C167" s="186" t="s">
        <v>298</v>
      </c>
      <c r="D167" s="186" t="s">
        <v>138</v>
      </c>
      <c r="E167" s="187" t="s">
        <v>310</v>
      </c>
      <c r="F167" s="188" t="s">
        <v>311</v>
      </c>
      <c r="G167" s="189" t="s">
        <v>172</v>
      </c>
      <c r="H167" s="190">
        <v>514.38</v>
      </c>
      <c r="I167" s="191"/>
      <c r="J167" s="190">
        <f>ROUND(I167*H167,0)</f>
        <v>0</v>
      </c>
      <c r="K167" s="192"/>
      <c r="L167" s="38"/>
      <c r="M167" s="193" t="s">
        <v>1</v>
      </c>
      <c r="N167" s="194" t="s">
        <v>39</v>
      </c>
      <c r="O167" s="70"/>
      <c r="P167" s="195">
        <f>O167*H167</f>
        <v>0</v>
      </c>
      <c r="Q167" s="195">
        <v>2.2399999999999998E-3</v>
      </c>
      <c r="R167" s="195">
        <f>Q167*H167</f>
        <v>1.1522112</v>
      </c>
      <c r="S167" s="195">
        <v>0</v>
      </c>
      <c r="T167" s="196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7" t="s">
        <v>142</v>
      </c>
      <c r="AT167" s="197" t="s">
        <v>138</v>
      </c>
      <c r="AU167" s="197" t="s">
        <v>143</v>
      </c>
      <c r="AY167" s="16" t="s">
        <v>134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6" t="s">
        <v>8</v>
      </c>
      <c r="BK167" s="198">
        <f>ROUND(I167*H167,0)</f>
        <v>0</v>
      </c>
      <c r="BL167" s="16" t="s">
        <v>142</v>
      </c>
      <c r="BM167" s="197" t="s">
        <v>453</v>
      </c>
    </row>
    <row r="168" spans="1:65" s="13" customFormat="1" ht="11.25">
      <c r="B168" s="199"/>
      <c r="C168" s="200"/>
      <c r="D168" s="201" t="s">
        <v>145</v>
      </c>
      <c r="E168" s="202" t="s">
        <v>1</v>
      </c>
      <c r="F168" s="203" t="s">
        <v>454</v>
      </c>
      <c r="G168" s="200"/>
      <c r="H168" s="204">
        <v>514.38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145</v>
      </c>
      <c r="AU168" s="210" t="s">
        <v>143</v>
      </c>
      <c r="AV168" s="13" t="s">
        <v>83</v>
      </c>
      <c r="AW168" s="13" t="s">
        <v>31</v>
      </c>
      <c r="AX168" s="13" t="s">
        <v>8</v>
      </c>
      <c r="AY168" s="210" t="s">
        <v>134</v>
      </c>
    </row>
    <row r="169" spans="1:65" s="2" customFormat="1" ht="37.9" customHeight="1">
      <c r="A169" s="33"/>
      <c r="B169" s="34"/>
      <c r="C169" s="186" t="s">
        <v>330</v>
      </c>
      <c r="D169" s="186" t="s">
        <v>138</v>
      </c>
      <c r="E169" s="187" t="s">
        <v>313</v>
      </c>
      <c r="F169" s="188" t="s">
        <v>314</v>
      </c>
      <c r="G169" s="189" t="s">
        <v>172</v>
      </c>
      <c r="H169" s="190">
        <v>514.38</v>
      </c>
      <c r="I169" s="191"/>
      <c r="J169" s="190">
        <f>ROUND(I169*H169,0)</f>
        <v>0</v>
      </c>
      <c r="K169" s="192"/>
      <c r="L169" s="38"/>
      <c r="M169" s="193" t="s">
        <v>1</v>
      </c>
      <c r="N169" s="194" t="s">
        <v>39</v>
      </c>
      <c r="O169" s="70"/>
      <c r="P169" s="195">
        <f>O169*H169</f>
        <v>0</v>
      </c>
      <c r="Q169" s="195">
        <v>0.15540000000000001</v>
      </c>
      <c r="R169" s="195">
        <f>Q169*H169</f>
        <v>79.934652</v>
      </c>
      <c r="S169" s="195">
        <v>0</v>
      </c>
      <c r="T169" s="196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7" t="s">
        <v>142</v>
      </c>
      <c r="AT169" s="197" t="s">
        <v>138</v>
      </c>
      <c r="AU169" s="197" t="s">
        <v>143</v>
      </c>
      <c r="AY169" s="16" t="s">
        <v>134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6" t="s">
        <v>8</v>
      </c>
      <c r="BK169" s="198">
        <f>ROUND(I169*H169,0)</f>
        <v>0</v>
      </c>
      <c r="BL169" s="16" t="s">
        <v>142</v>
      </c>
      <c r="BM169" s="197" t="s">
        <v>455</v>
      </c>
    </row>
    <row r="170" spans="1:65" s="13" customFormat="1" ht="11.25">
      <c r="B170" s="199"/>
      <c r="C170" s="200"/>
      <c r="D170" s="201" t="s">
        <v>145</v>
      </c>
      <c r="E170" s="202" t="s">
        <v>1</v>
      </c>
      <c r="F170" s="203" t="s">
        <v>454</v>
      </c>
      <c r="G170" s="200"/>
      <c r="H170" s="204">
        <v>514.38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145</v>
      </c>
      <c r="AU170" s="210" t="s">
        <v>143</v>
      </c>
      <c r="AV170" s="13" t="s">
        <v>83</v>
      </c>
      <c r="AW170" s="13" t="s">
        <v>31</v>
      </c>
      <c r="AX170" s="13" t="s">
        <v>8</v>
      </c>
      <c r="AY170" s="210" t="s">
        <v>134</v>
      </c>
    </row>
    <row r="171" spans="1:65" s="2" customFormat="1" ht="16.5" customHeight="1">
      <c r="A171" s="33"/>
      <c r="B171" s="34"/>
      <c r="C171" s="222" t="s">
        <v>200</v>
      </c>
      <c r="D171" s="222" t="s">
        <v>194</v>
      </c>
      <c r="E171" s="223" t="s">
        <v>317</v>
      </c>
      <c r="F171" s="224" t="s">
        <v>318</v>
      </c>
      <c r="G171" s="225" t="s">
        <v>172</v>
      </c>
      <c r="H171" s="226">
        <v>470.38</v>
      </c>
      <c r="I171" s="227"/>
      <c r="J171" s="226">
        <f>ROUND(I171*H171,0)</f>
        <v>0</v>
      </c>
      <c r="K171" s="228"/>
      <c r="L171" s="229"/>
      <c r="M171" s="230" t="s">
        <v>1</v>
      </c>
      <c r="N171" s="231" t="s">
        <v>39</v>
      </c>
      <c r="O171" s="70"/>
      <c r="P171" s="195">
        <f>O171*H171</f>
        <v>0</v>
      </c>
      <c r="Q171" s="195">
        <v>8.1000000000000003E-2</v>
      </c>
      <c r="R171" s="195">
        <f>Q171*H171</f>
        <v>38.10078</v>
      </c>
      <c r="S171" s="195">
        <v>0</v>
      </c>
      <c r="T171" s="196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7" t="s">
        <v>198</v>
      </c>
      <c r="AT171" s="197" t="s">
        <v>194</v>
      </c>
      <c r="AU171" s="197" t="s">
        <v>143</v>
      </c>
      <c r="AY171" s="16" t="s">
        <v>134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6" t="s">
        <v>8</v>
      </c>
      <c r="BK171" s="198">
        <f>ROUND(I171*H171,0)</f>
        <v>0</v>
      </c>
      <c r="BL171" s="16" t="s">
        <v>142</v>
      </c>
      <c r="BM171" s="197" t="s">
        <v>456</v>
      </c>
    </row>
    <row r="172" spans="1:65" s="13" customFormat="1" ht="11.25">
      <c r="B172" s="199"/>
      <c r="C172" s="200"/>
      <c r="D172" s="201" t="s">
        <v>145</v>
      </c>
      <c r="E172" s="202" t="s">
        <v>1</v>
      </c>
      <c r="F172" s="203" t="s">
        <v>457</v>
      </c>
      <c r="G172" s="200"/>
      <c r="H172" s="204">
        <v>470.38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145</v>
      </c>
      <c r="AU172" s="210" t="s">
        <v>143</v>
      </c>
      <c r="AV172" s="13" t="s">
        <v>83</v>
      </c>
      <c r="AW172" s="13" t="s">
        <v>31</v>
      </c>
      <c r="AX172" s="13" t="s">
        <v>8</v>
      </c>
      <c r="AY172" s="210" t="s">
        <v>134</v>
      </c>
    </row>
    <row r="173" spans="1:65" s="2" customFormat="1" ht="24.2" customHeight="1">
      <c r="A173" s="33"/>
      <c r="B173" s="34"/>
      <c r="C173" s="222" t="s">
        <v>316</v>
      </c>
      <c r="D173" s="222" t="s">
        <v>194</v>
      </c>
      <c r="E173" s="223" t="s">
        <v>323</v>
      </c>
      <c r="F173" s="224" t="s">
        <v>324</v>
      </c>
      <c r="G173" s="225" t="s">
        <v>172</v>
      </c>
      <c r="H173" s="226">
        <v>44</v>
      </c>
      <c r="I173" s="227"/>
      <c r="J173" s="226">
        <f>ROUND(I173*H173,0)</f>
        <v>0</v>
      </c>
      <c r="K173" s="228"/>
      <c r="L173" s="229"/>
      <c r="M173" s="230" t="s">
        <v>1</v>
      </c>
      <c r="N173" s="231" t="s">
        <v>39</v>
      </c>
      <c r="O173" s="70"/>
      <c r="P173" s="195">
        <f>O173*H173</f>
        <v>0</v>
      </c>
      <c r="Q173" s="195">
        <v>4.8300000000000003E-2</v>
      </c>
      <c r="R173" s="195">
        <f>Q173*H173</f>
        <v>2.1252</v>
      </c>
      <c r="S173" s="195">
        <v>0</v>
      </c>
      <c r="T173" s="196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7" t="s">
        <v>198</v>
      </c>
      <c r="AT173" s="197" t="s">
        <v>194</v>
      </c>
      <c r="AU173" s="197" t="s">
        <v>143</v>
      </c>
      <c r="AY173" s="16" t="s">
        <v>134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6" t="s">
        <v>8</v>
      </c>
      <c r="BK173" s="198">
        <f>ROUND(I173*H173,0)</f>
        <v>0</v>
      </c>
      <c r="BL173" s="16" t="s">
        <v>142</v>
      </c>
      <c r="BM173" s="197" t="s">
        <v>458</v>
      </c>
    </row>
    <row r="174" spans="1:65" s="2" customFormat="1" ht="16.5" customHeight="1">
      <c r="A174" s="33"/>
      <c r="B174" s="34"/>
      <c r="C174" s="222" t="s">
        <v>322</v>
      </c>
      <c r="D174" s="222" t="s">
        <v>194</v>
      </c>
      <c r="E174" s="223" t="s">
        <v>326</v>
      </c>
      <c r="F174" s="224" t="s">
        <v>327</v>
      </c>
      <c r="G174" s="225" t="s">
        <v>172</v>
      </c>
      <c r="H174" s="226">
        <v>514.38</v>
      </c>
      <c r="I174" s="227"/>
      <c r="J174" s="226">
        <f>ROUND(I174*H174,0)</f>
        <v>0</v>
      </c>
      <c r="K174" s="228"/>
      <c r="L174" s="229"/>
      <c r="M174" s="230" t="s">
        <v>1</v>
      </c>
      <c r="N174" s="231" t="s">
        <v>39</v>
      </c>
      <c r="O174" s="70"/>
      <c r="P174" s="195">
        <f>O174*H174</f>
        <v>0</v>
      </c>
      <c r="Q174" s="195">
        <v>5.8000000000000003E-2</v>
      </c>
      <c r="R174" s="195">
        <f>Q174*H174</f>
        <v>29.834040000000002</v>
      </c>
      <c r="S174" s="195">
        <v>0</v>
      </c>
      <c r="T174" s="196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7" t="s">
        <v>198</v>
      </c>
      <c r="AT174" s="197" t="s">
        <v>194</v>
      </c>
      <c r="AU174" s="197" t="s">
        <v>143</v>
      </c>
      <c r="AY174" s="16" t="s">
        <v>134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6" t="s">
        <v>8</v>
      </c>
      <c r="BK174" s="198">
        <f>ROUND(I174*H174,0)</f>
        <v>0</v>
      </c>
      <c r="BL174" s="16" t="s">
        <v>142</v>
      </c>
      <c r="BM174" s="197" t="s">
        <v>459</v>
      </c>
    </row>
    <row r="175" spans="1:65" s="13" customFormat="1" ht="11.25">
      <c r="B175" s="199"/>
      <c r="C175" s="200"/>
      <c r="D175" s="201" t="s">
        <v>145</v>
      </c>
      <c r="E175" s="202" t="s">
        <v>1</v>
      </c>
      <c r="F175" s="203" t="s">
        <v>454</v>
      </c>
      <c r="G175" s="200"/>
      <c r="H175" s="204">
        <v>514.38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145</v>
      </c>
      <c r="AU175" s="210" t="s">
        <v>143</v>
      </c>
      <c r="AV175" s="13" t="s">
        <v>83</v>
      </c>
      <c r="AW175" s="13" t="s">
        <v>31</v>
      </c>
      <c r="AX175" s="13" t="s">
        <v>8</v>
      </c>
      <c r="AY175" s="210" t="s">
        <v>134</v>
      </c>
    </row>
    <row r="176" spans="1:65" s="2" customFormat="1" ht="37.9" customHeight="1">
      <c r="A176" s="33"/>
      <c r="B176" s="34"/>
      <c r="C176" s="186" t="s">
        <v>334</v>
      </c>
      <c r="D176" s="186" t="s">
        <v>138</v>
      </c>
      <c r="E176" s="187" t="s">
        <v>331</v>
      </c>
      <c r="F176" s="188" t="s">
        <v>332</v>
      </c>
      <c r="G176" s="189" t="s">
        <v>172</v>
      </c>
      <c r="H176" s="190">
        <v>422.21</v>
      </c>
      <c r="I176" s="191"/>
      <c r="J176" s="190">
        <f>ROUND(I176*H176,0)</f>
        <v>0</v>
      </c>
      <c r="K176" s="192"/>
      <c r="L176" s="38"/>
      <c r="M176" s="193" t="s">
        <v>1</v>
      </c>
      <c r="N176" s="194" t="s">
        <v>39</v>
      </c>
      <c r="O176" s="70"/>
      <c r="P176" s="195">
        <f>O176*H176</f>
        <v>0</v>
      </c>
      <c r="Q176" s="195">
        <v>0.1295</v>
      </c>
      <c r="R176" s="195">
        <f>Q176*H176</f>
        <v>54.676195</v>
      </c>
      <c r="S176" s="195">
        <v>0</v>
      </c>
      <c r="T176" s="196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7" t="s">
        <v>142</v>
      </c>
      <c r="AT176" s="197" t="s">
        <v>138</v>
      </c>
      <c r="AU176" s="197" t="s">
        <v>143</v>
      </c>
      <c r="AY176" s="16" t="s">
        <v>134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16" t="s">
        <v>8</v>
      </c>
      <c r="BK176" s="198">
        <f>ROUND(I176*H176,0)</f>
        <v>0</v>
      </c>
      <c r="BL176" s="16" t="s">
        <v>142</v>
      </c>
      <c r="BM176" s="197" t="s">
        <v>460</v>
      </c>
    </row>
    <row r="177" spans="1:65" s="13" customFormat="1" ht="11.25">
      <c r="B177" s="199"/>
      <c r="C177" s="200"/>
      <c r="D177" s="201" t="s">
        <v>145</v>
      </c>
      <c r="E177" s="202" t="s">
        <v>1</v>
      </c>
      <c r="F177" s="203" t="s">
        <v>461</v>
      </c>
      <c r="G177" s="200"/>
      <c r="H177" s="204">
        <v>422.21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145</v>
      </c>
      <c r="AU177" s="210" t="s">
        <v>143</v>
      </c>
      <c r="AV177" s="13" t="s">
        <v>83</v>
      </c>
      <c r="AW177" s="13" t="s">
        <v>31</v>
      </c>
      <c r="AX177" s="13" t="s">
        <v>8</v>
      </c>
      <c r="AY177" s="210" t="s">
        <v>134</v>
      </c>
    </row>
    <row r="178" spans="1:65" s="2" customFormat="1" ht="37.9" customHeight="1">
      <c r="A178" s="33"/>
      <c r="B178" s="34"/>
      <c r="C178" s="186" t="s">
        <v>9</v>
      </c>
      <c r="D178" s="186" t="s">
        <v>138</v>
      </c>
      <c r="E178" s="187" t="s">
        <v>335</v>
      </c>
      <c r="F178" s="188" t="s">
        <v>336</v>
      </c>
      <c r="G178" s="189" t="s">
        <v>172</v>
      </c>
      <c r="H178" s="190">
        <v>514.38</v>
      </c>
      <c r="I178" s="191"/>
      <c r="J178" s="190">
        <f>ROUND(I178*H178,0)</f>
        <v>0</v>
      </c>
      <c r="K178" s="192"/>
      <c r="L178" s="38"/>
      <c r="M178" s="193" t="s">
        <v>1</v>
      </c>
      <c r="N178" s="194" t="s">
        <v>39</v>
      </c>
      <c r="O178" s="70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7" t="s">
        <v>142</v>
      </c>
      <c r="AT178" s="197" t="s">
        <v>138</v>
      </c>
      <c r="AU178" s="197" t="s">
        <v>143</v>
      </c>
      <c r="AY178" s="16" t="s">
        <v>134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6" t="s">
        <v>8</v>
      </c>
      <c r="BK178" s="198">
        <f>ROUND(I178*H178,0)</f>
        <v>0</v>
      </c>
      <c r="BL178" s="16" t="s">
        <v>142</v>
      </c>
      <c r="BM178" s="197" t="s">
        <v>462</v>
      </c>
    </row>
    <row r="179" spans="1:65" s="13" customFormat="1" ht="11.25">
      <c r="B179" s="199"/>
      <c r="C179" s="200"/>
      <c r="D179" s="201" t="s">
        <v>145</v>
      </c>
      <c r="E179" s="202" t="s">
        <v>1</v>
      </c>
      <c r="F179" s="203" t="s">
        <v>454</v>
      </c>
      <c r="G179" s="200"/>
      <c r="H179" s="204">
        <v>514.38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145</v>
      </c>
      <c r="AU179" s="210" t="s">
        <v>143</v>
      </c>
      <c r="AV179" s="13" t="s">
        <v>83</v>
      </c>
      <c r="AW179" s="13" t="s">
        <v>31</v>
      </c>
      <c r="AX179" s="13" t="s">
        <v>8</v>
      </c>
      <c r="AY179" s="210" t="s">
        <v>134</v>
      </c>
    </row>
    <row r="180" spans="1:65" s="2" customFormat="1" ht="16.5" customHeight="1">
      <c r="A180" s="33"/>
      <c r="B180" s="34"/>
      <c r="C180" s="186" t="s">
        <v>309</v>
      </c>
      <c r="D180" s="186" t="s">
        <v>138</v>
      </c>
      <c r="E180" s="187" t="s">
        <v>338</v>
      </c>
      <c r="F180" s="188" t="s">
        <v>339</v>
      </c>
      <c r="G180" s="189" t="s">
        <v>172</v>
      </c>
      <c r="H180" s="190">
        <v>514.38</v>
      </c>
      <c r="I180" s="191"/>
      <c r="J180" s="190">
        <f>ROUND(I180*H180,0)</f>
        <v>0</v>
      </c>
      <c r="K180" s="192"/>
      <c r="L180" s="38"/>
      <c r="M180" s="193" t="s">
        <v>1</v>
      </c>
      <c r="N180" s="194" t="s">
        <v>39</v>
      </c>
      <c r="O180" s="70"/>
      <c r="P180" s="195">
        <f>O180*H180</f>
        <v>0</v>
      </c>
      <c r="Q180" s="195">
        <v>1.0000000000000001E-5</v>
      </c>
      <c r="R180" s="195">
        <f>Q180*H180</f>
        <v>5.1438000000000005E-3</v>
      </c>
      <c r="S180" s="195">
        <v>0</v>
      </c>
      <c r="T180" s="196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7" t="s">
        <v>142</v>
      </c>
      <c r="AT180" s="197" t="s">
        <v>138</v>
      </c>
      <c r="AU180" s="197" t="s">
        <v>143</v>
      </c>
      <c r="AY180" s="16" t="s">
        <v>134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16" t="s">
        <v>8</v>
      </c>
      <c r="BK180" s="198">
        <f>ROUND(I180*H180,0)</f>
        <v>0</v>
      </c>
      <c r="BL180" s="16" t="s">
        <v>142</v>
      </c>
      <c r="BM180" s="197" t="s">
        <v>463</v>
      </c>
    </row>
    <row r="181" spans="1:65" s="13" customFormat="1" ht="11.25">
      <c r="B181" s="199"/>
      <c r="C181" s="200"/>
      <c r="D181" s="201" t="s">
        <v>145</v>
      </c>
      <c r="E181" s="202" t="s">
        <v>1</v>
      </c>
      <c r="F181" s="203" t="s">
        <v>454</v>
      </c>
      <c r="G181" s="200"/>
      <c r="H181" s="204">
        <v>514.38</v>
      </c>
      <c r="I181" s="205"/>
      <c r="J181" s="200"/>
      <c r="K181" s="200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145</v>
      </c>
      <c r="AU181" s="210" t="s">
        <v>143</v>
      </c>
      <c r="AV181" s="13" t="s">
        <v>83</v>
      </c>
      <c r="AW181" s="13" t="s">
        <v>31</v>
      </c>
      <c r="AX181" s="13" t="s">
        <v>8</v>
      </c>
      <c r="AY181" s="210" t="s">
        <v>134</v>
      </c>
    </row>
    <row r="182" spans="1:65" s="12" customFormat="1" ht="22.9" customHeight="1">
      <c r="B182" s="170"/>
      <c r="C182" s="171"/>
      <c r="D182" s="172" t="s">
        <v>73</v>
      </c>
      <c r="E182" s="184" t="s">
        <v>341</v>
      </c>
      <c r="F182" s="184" t="s">
        <v>342</v>
      </c>
      <c r="G182" s="171"/>
      <c r="H182" s="171"/>
      <c r="I182" s="174"/>
      <c r="J182" s="185">
        <f>BK182</f>
        <v>0</v>
      </c>
      <c r="K182" s="171"/>
      <c r="L182" s="176"/>
      <c r="M182" s="177"/>
      <c r="N182" s="178"/>
      <c r="O182" s="178"/>
      <c r="P182" s="179">
        <f>SUM(P183:P188)</f>
        <v>0</v>
      </c>
      <c r="Q182" s="178"/>
      <c r="R182" s="179">
        <f>SUM(R183:R188)</f>
        <v>0</v>
      </c>
      <c r="S182" s="178"/>
      <c r="T182" s="180">
        <f>SUM(T183:T188)</f>
        <v>0</v>
      </c>
      <c r="AR182" s="181" t="s">
        <v>8</v>
      </c>
      <c r="AT182" s="182" t="s">
        <v>73</v>
      </c>
      <c r="AU182" s="182" t="s">
        <v>8</v>
      </c>
      <c r="AY182" s="181" t="s">
        <v>134</v>
      </c>
      <c r="BK182" s="183">
        <f>SUM(BK183:BK188)</f>
        <v>0</v>
      </c>
    </row>
    <row r="183" spans="1:65" s="2" customFormat="1" ht="33" customHeight="1">
      <c r="A183" s="33"/>
      <c r="B183" s="34"/>
      <c r="C183" s="186" t="s">
        <v>7</v>
      </c>
      <c r="D183" s="186" t="s">
        <v>138</v>
      </c>
      <c r="E183" s="187" t="s">
        <v>344</v>
      </c>
      <c r="F183" s="188" t="s">
        <v>345</v>
      </c>
      <c r="G183" s="189" t="s">
        <v>346</v>
      </c>
      <c r="H183" s="190">
        <v>767.64</v>
      </c>
      <c r="I183" s="191"/>
      <c r="J183" s="190">
        <f t="shared" ref="J183:J188" si="0">ROUND(I183*H183,0)</f>
        <v>0</v>
      </c>
      <c r="K183" s="192"/>
      <c r="L183" s="38"/>
      <c r="M183" s="193" t="s">
        <v>1</v>
      </c>
      <c r="N183" s="194" t="s">
        <v>39</v>
      </c>
      <c r="O183" s="70"/>
      <c r="P183" s="195">
        <f t="shared" ref="P183:P188" si="1">O183*H183</f>
        <v>0</v>
      </c>
      <c r="Q183" s="195">
        <v>0</v>
      </c>
      <c r="R183" s="195">
        <f t="shared" ref="R183:R188" si="2">Q183*H183</f>
        <v>0</v>
      </c>
      <c r="S183" s="195">
        <v>0</v>
      </c>
      <c r="T183" s="196">
        <f t="shared" ref="T183:T188" si="3"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7" t="s">
        <v>142</v>
      </c>
      <c r="AT183" s="197" t="s">
        <v>138</v>
      </c>
      <c r="AU183" s="197" t="s">
        <v>83</v>
      </c>
      <c r="AY183" s="16" t="s">
        <v>134</v>
      </c>
      <c r="BE183" s="198">
        <f t="shared" ref="BE183:BE188" si="4">IF(N183="základní",J183,0)</f>
        <v>0</v>
      </c>
      <c r="BF183" s="198">
        <f t="shared" ref="BF183:BF188" si="5">IF(N183="snížená",J183,0)</f>
        <v>0</v>
      </c>
      <c r="BG183" s="198">
        <f t="shared" ref="BG183:BG188" si="6">IF(N183="zákl. přenesená",J183,0)</f>
        <v>0</v>
      </c>
      <c r="BH183" s="198">
        <f t="shared" ref="BH183:BH188" si="7">IF(N183="sníž. přenesená",J183,0)</f>
        <v>0</v>
      </c>
      <c r="BI183" s="198">
        <f t="shared" ref="BI183:BI188" si="8">IF(N183="nulová",J183,0)</f>
        <v>0</v>
      </c>
      <c r="BJ183" s="16" t="s">
        <v>8</v>
      </c>
      <c r="BK183" s="198">
        <f t="shared" ref="BK183:BK188" si="9">ROUND(I183*H183,0)</f>
        <v>0</v>
      </c>
      <c r="BL183" s="16" t="s">
        <v>142</v>
      </c>
      <c r="BM183" s="197" t="s">
        <v>464</v>
      </c>
    </row>
    <row r="184" spans="1:65" s="2" customFormat="1" ht="21.75" customHeight="1">
      <c r="A184" s="33"/>
      <c r="B184" s="34"/>
      <c r="C184" s="186" t="s">
        <v>343</v>
      </c>
      <c r="D184" s="186" t="s">
        <v>138</v>
      </c>
      <c r="E184" s="187" t="s">
        <v>349</v>
      </c>
      <c r="F184" s="188" t="s">
        <v>350</v>
      </c>
      <c r="G184" s="189" t="s">
        <v>346</v>
      </c>
      <c r="H184" s="190">
        <v>767.64</v>
      </c>
      <c r="I184" s="191"/>
      <c r="J184" s="190">
        <f t="shared" si="0"/>
        <v>0</v>
      </c>
      <c r="K184" s="192"/>
      <c r="L184" s="38"/>
      <c r="M184" s="193" t="s">
        <v>1</v>
      </c>
      <c r="N184" s="194" t="s">
        <v>39</v>
      </c>
      <c r="O184" s="70"/>
      <c r="P184" s="195">
        <f t="shared" si="1"/>
        <v>0</v>
      </c>
      <c r="Q184" s="195">
        <v>0</v>
      </c>
      <c r="R184" s="195">
        <f t="shared" si="2"/>
        <v>0</v>
      </c>
      <c r="S184" s="195">
        <v>0</v>
      </c>
      <c r="T184" s="196">
        <f t="shared" si="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7" t="s">
        <v>142</v>
      </c>
      <c r="AT184" s="197" t="s">
        <v>138</v>
      </c>
      <c r="AU184" s="197" t="s">
        <v>83</v>
      </c>
      <c r="AY184" s="16" t="s">
        <v>134</v>
      </c>
      <c r="BE184" s="198">
        <f t="shared" si="4"/>
        <v>0</v>
      </c>
      <c r="BF184" s="198">
        <f t="shared" si="5"/>
        <v>0</v>
      </c>
      <c r="BG184" s="198">
        <f t="shared" si="6"/>
        <v>0</v>
      </c>
      <c r="BH184" s="198">
        <f t="shared" si="7"/>
        <v>0</v>
      </c>
      <c r="BI184" s="198">
        <f t="shared" si="8"/>
        <v>0</v>
      </c>
      <c r="BJ184" s="16" t="s">
        <v>8</v>
      </c>
      <c r="BK184" s="198">
        <f t="shared" si="9"/>
        <v>0</v>
      </c>
      <c r="BL184" s="16" t="s">
        <v>142</v>
      </c>
      <c r="BM184" s="197" t="s">
        <v>465</v>
      </c>
    </row>
    <row r="185" spans="1:65" s="2" customFormat="1" ht="24.2" customHeight="1">
      <c r="A185" s="33"/>
      <c r="B185" s="34"/>
      <c r="C185" s="186" t="s">
        <v>348</v>
      </c>
      <c r="D185" s="186" t="s">
        <v>138</v>
      </c>
      <c r="E185" s="187" t="s">
        <v>353</v>
      </c>
      <c r="F185" s="188" t="s">
        <v>354</v>
      </c>
      <c r="G185" s="189" t="s">
        <v>346</v>
      </c>
      <c r="H185" s="190">
        <v>767.64</v>
      </c>
      <c r="I185" s="191"/>
      <c r="J185" s="190">
        <f t="shared" si="0"/>
        <v>0</v>
      </c>
      <c r="K185" s="192"/>
      <c r="L185" s="38"/>
      <c r="M185" s="193" t="s">
        <v>1</v>
      </c>
      <c r="N185" s="194" t="s">
        <v>39</v>
      </c>
      <c r="O185" s="70"/>
      <c r="P185" s="195">
        <f t="shared" si="1"/>
        <v>0</v>
      </c>
      <c r="Q185" s="195">
        <v>0</v>
      </c>
      <c r="R185" s="195">
        <f t="shared" si="2"/>
        <v>0</v>
      </c>
      <c r="S185" s="195">
        <v>0</v>
      </c>
      <c r="T185" s="196">
        <f t="shared" si="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7" t="s">
        <v>142</v>
      </c>
      <c r="AT185" s="197" t="s">
        <v>138</v>
      </c>
      <c r="AU185" s="197" t="s">
        <v>83</v>
      </c>
      <c r="AY185" s="16" t="s">
        <v>134</v>
      </c>
      <c r="BE185" s="198">
        <f t="shared" si="4"/>
        <v>0</v>
      </c>
      <c r="BF185" s="198">
        <f t="shared" si="5"/>
        <v>0</v>
      </c>
      <c r="BG185" s="198">
        <f t="shared" si="6"/>
        <v>0</v>
      </c>
      <c r="BH185" s="198">
        <f t="shared" si="7"/>
        <v>0</v>
      </c>
      <c r="BI185" s="198">
        <f t="shared" si="8"/>
        <v>0</v>
      </c>
      <c r="BJ185" s="16" t="s">
        <v>8</v>
      </c>
      <c r="BK185" s="198">
        <f t="shared" si="9"/>
        <v>0</v>
      </c>
      <c r="BL185" s="16" t="s">
        <v>142</v>
      </c>
      <c r="BM185" s="197" t="s">
        <v>466</v>
      </c>
    </row>
    <row r="186" spans="1:65" s="2" customFormat="1" ht="33" customHeight="1">
      <c r="A186" s="33"/>
      <c r="B186" s="34"/>
      <c r="C186" s="186" t="s">
        <v>360</v>
      </c>
      <c r="D186" s="186" t="s">
        <v>138</v>
      </c>
      <c r="E186" s="187" t="s">
        <v>357</v>
      </c>
      <c r="F186" s="188" t="s">
        <v>358</v>
      </c>
      <c r="G186" s="189" t="s">
        <v>346</v>
      </c>
      <c r="H186" s="190">
        <v>460.37</v>
      </c>
      <c r="I186" s="191"/>
      <c r="J186" s="190">
        <f t="shared" si="0"/>
        <v>0</v>
      </c>
      <c r="K186" s="192"/>
      <c r="L186" s="38"/>
      <c r="M186" s="193" t="s">
        <v>1</v>
      </c>
      <c r="N186" s="194" t="s">
        <v>39</v>
      </c>
      <c r="O186" s="70"/>
      <c r="P186" s="195">
        <f t="shared" si="1"/>
        <v>0</v>
      </c>
      <c r="Q186" s="195">
        <v>0</v>
      </c>
      <c r="R186" s="195">
        <f t="shared" si="2"/>
        <v>0</v>
      </c>
      <c r="S186" s="195">
        <v>0</v>
      </c>
      <c r="T186" s="196">
        <f t="shared" si="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7" t="s">
        <v>142</v>
      </c>
      <c r="AT186" s="197" t="s">
        <v>138</v>
      </c>
      <c r="AU186" s="197" t="s">
        <v>83</v>
      </c>
      <c r="AY186" s="16" t="s">
        <v>134</v>
      </c>
      <c r="BE186" s="198">
        <f t="shared" si="4"/>
        <v>0</v>
      </c>
      <c r="BF186" s="198">
        <f t="shared" si="5"/>
        <v>0</v>
      </c>
      <c r="BG186" s="198">
        <f t="shared" si="6"/>
        <v>0</v>
      </c>
      <c r="BH186" s="198">
        <f t="shared" si="7"/>
        <v>0</v>
      </c>
      <c r="BI186" s="198">
        <f t="shared" si="8"/>
        <v>0</v>
      </c>
      <c r="BJ186" s="16" t="s">
        <v>8</v>
      </c>
      <c r="BK186" s="198">
        <f t="shared" si="9"/>
        <v>0</v>
      </c>
      <c r="BL186" s="16" t="s">
        <v>142</v>
      </c>
      <c r="BM186" s="197" t="s">
        <v>467</v>
      </c>
    </row>
    <row r="187" spans="1:65" s="2" customFormat="1" ht="33" customHeight="1">
      <c r="A187" s="33"/>
      <c r="B187" s="34"/>
      <c r="C187" s="186" t="s">
        <v>352</v>
      </c>
      <c r="D187" s="186" t="s">
        <v>138</v>
      </c>
      <c r="E187" s="187" t="s">
        <v>361</v>
      </c>
      <c r="F187" s="188" t="s">
        <v>362</v>
      </c>
      <c r="G187" s="189" t="s">
        <v>346</v>
      </c>
      <c r="H187" s="190">
        <v>45.36</v>
      </c>
      <c r="I187" s="191"/>
      <c r="J187" s="190">
        <f t="shared" si="0"/>
        <v>0</v>
      </c>
      <c r="K187" s="192"/>
      <c r="L187" s="38"/>
      <c r="M187" s="193" t="s">
        <v>1</v>
      </c>
      <c r="N187" s="194" t="s">
        <v>39</v>
      </c>
      <c r="O187" s="70"/>
      <c r="P187" s="195">
        <f t="shared" si="1"/>
        <v>0</v>
      </c>
      <c r="Q187" s="195">
        <v>0</v>
      </c>
      <c r="R187" s="195">
        <f t="shared" si="2"/>
        <v>0</v>
      </c>
      <c r="S187" s="195">
        <v>0</v>
      </c>
      <c r="T187" s="196">
        <f t="shared" si="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7" t="s">
        <v>142</v>
      </c>
      <c r="AT187" s="197" t="s">
        <v>138</v>
      </c>
      <c r="AU187" s="197" t="s">
        <v>83</v>
      </c>
      <c r="AY187" s="16" t="s">
        <v>134</v>
      </c>
      <c r="BE187" s="198">
        <f t="shared" si="4"/>
        <v>0</v>
      </c>
      <c r="BF187" s="198">
        <f t="shared" si="5"/>
        <v>0</v>
      </c>
      <c r="BG187" s="198">
        <f t="shared" si="6"/>
        <v>0</v>
      </c>
      <c r="BH187" s="198">
        <f t="shared" si="7"/>
        <v>0</v>
      </c>
      <c r="BI187" s="198">
        <f t="shared" si="8"/>
        <v>0</v>
      </c>
      <c r="BJ187" s="16" t="s">
        <v>8</v>
      </c>
      <c r="BK187" s="198">
        <f t="shared" si="9"/>
        <v>0</v>
      </c>
      <c r="BL187" s="16" t="s">
        <v>142</v>
      </c>
      <c r="BM187" s="197" t="s">
        <v>468</v>
      </c>
    </row>
    <row r="188" spans="1:65" s="2" customFormat="1" ht="24.2" customHeight="1">
      <c r="A188" s="33"/>
      <c r="B188" s="34"/>
      <c r="C188" s="186" t="s">
        <v>356</v>
      </c>
      <c r="D188" s="186" t="s">
        <v>138</v>
      </c>
      <c r="E188" s="187" t="s">
        <v>365</v>
      </c>
      <c r="F188" s="188" t="s">
        <v>366</v>
      </c>
      <c r="G188" s="189" t="s">
        <v>346</v>
      </c>
      <c r="H188" s="190">
        <v>261.89</v>
      </c>
      <c r="I188" s="191"/>
      <c r="J188" s="190">
        <f t="shared" si="0"/>
        <v>0</v>
      </c>
      <c r="K188" s="192"/>
      <c r="L188" s="38"/>
      <c r="M188" s="193" t="s">
        <v>1</v>
      </c>
      <c r="N188" s="194" t="s">
        <v>39</v>
      </c>
      <c r="O188" s="70"/>
      <c r="P188" s="195">
        <f t="shared" si="1"/>
        <v>0</v>
      </c>
      <c r="Q188" s="195">
        <v>0</v>
      </c>
      <c r="R188" s="195">
        <f t="shared" si="2"/>
        <v>0</v>
      </c>
      <c r="S188" s="195">
        <v>0</v>
      </c>
      <c r="T188" s="196">
        <f t="shared" si="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7" t="s">
        <v>142</v>
      </c>
      <c r="AT188" s="197" t="s">
        <v>138</v>
      </c>
      <c r="AU188" s="197" t="s">
        <v>83</v>
      </c>
      <c r="AY188" s="16" t="s">
        <v>134</v>
      </c>
      <c r="BE188" s="198">
        <f t="shared" si="4"/>
        <v>0</v>
      </c>
      <c r="BF188" s="198">
        <f t="shared" si="5"/>
        <v>0</v>
      </c>
      <c r="BG188" s="198">
        <f t="shared" si="6"/>
        <v>0</v>
      </c>
      <c r="BH188" s="198">
        <f t="shared" si="7"/>
        <v>0</v>
      </c>
      <c r="BI188" s="198">
        <f t="shared" si="8"/>
        <v>0</v>
      </c>
      <c r="BJ188" s="16" t="s">
        <v>8</v>
      </c>
      <c r="BK188" s="198">
        <f t="shared" si="9"/>
        <v>0</v>
      </c>
      <c r="BL188" s="16" t="s">
        <v>142</v>
      </c>
      <c r="BM188" s="197" t="s">
        <v>469</v>
      </c>
    </row>
    <row r="189" spans="1:65" s="12" customFormat="1" ht="22.9" customHeight="1">
      <c r="B189" s="170"/>
      <c r="C189" s="171"/>
      <c r="D189" s="172" t="s">
        <v>73</v>
      </c>
      <c r="E189" s="184" t="s">
        <v>368</v>
      </c>
      <c r="F189" s="184" t="s">
        <v>369</v>
      </c>
      <c r="G189" s="171"/>
      <c r="H189" s="171"/>
      <c r="I189" s="174"/>
      <c r="J189" s="185">
        <f>BK189</f>
        <v>0</v>
      </c>
      <c r="K189" s="171"/>
      <c r="L189" s="176"/>
      <c r="M189" s="177"/>
      <c r="N189" s="178"/>
      <c r="O189" s="178"/>
      <c r="P189" s="179">
        <f>P190</f>
        <v>0</v>
      </c>
      <c r="Q189" s="178"/>
      <c r="R189" s="179">
        <f>R190</f>
        <v>0</v>
      </c>
      <c r="S189" s="178"/>
      <c r="T189" s="180">
        <f>T190</f>
        <v>0</v>
      </c>
      <c r="AR189" s="181" t="s">
        <v>8</v>
      </c>
      <c r="AT189" s="182" t="s">
        <v>73</v>
      </c>
      <c r="AU189" s="182" t="s">
        <v>8</v>
      </c>
      <c r="AY189" s="181" t="s">
        <v>134</v>
      </c>
      <c r="BK189" s="183">
        <f>BK190</f>
        <v>0</v>
      </c>
    </row>
    <row r="190" spans="1:65" s="2" customFormat="1" ht="24.2" customHeight="1">
      <c r="A190" s="33"/>
      <c r="B190" s="34"/>
      <c r="C190" s="186" t="s">
        <v>364</v>
      </c>
      <c r="D190" s="186" t="s">
        <v>138</v>
      </c>
      <c r="E190" s="187" t="s">
        <v>371</v>
      </c>
      <c r="F190" s="188" t="s">
        <v>372</v>
      </c>
      <c r="G190" s="189" t="s">
        <v>346</v>
      </c>
      <c r="H190" s="190">
        <v>416.08</v>
      </c>
      <c r="I190" s="191"/>
      <c r="J190" s="190">
        <f>ROUND(I190*H190,0)</f>
        <v>0</v>
      </c>
      <c r="K190" s="192"/>
      <c r="L190" s="38"/>
      <c r="M190" s="232" t="s">
        <v>1</v>
      </c>
      <c r="N190" s="233" t="s">
        <v>39</v>
      </c>
      <c r="O190" s="234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7" t="s">
        <v>142</v>
      </c>
      <c r="AT190" s="197" t="s">
        <v>138</v>
      </c>
      <c r="AU190" s="197" t="s">
        <v>83</v>
      </c>
      <c r="AY190" s="16" t="s">
        <v>134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16" t="s">
        <v>8</v>
      </c>
      <c r="BK190" s="198">
        <f>ROUND(I190*H190,0)</f>
        <v>0</v>
      </c>
      <c r="BL190" s="16" t="s">
        <v>142</v>
      </c>
      <c r="BM190" s="197" t="s">
        <v>470</v>
      </c>
    </row>
    <row r="191" spans="1:65" s="2" customFormat="1" ht="6.95" customHeight="1">
      <c r="A191" s="33"/>
      <c r="B191" s="53"/>
      <c r="C191" s="54"/>
      <c r="D191" s="54"/>
      <c r="E191" s="54"/>
      <c r="F191" s="54"/>
      <c r="G191" s="54"/>
      <c r="H191" s="54"/>
      <c r="I191" s="54"/>
      <c r="J191" s="54"/>
      <c r="K191" s="54"/>
      <c r="L191" s="38"/>
      <c r="M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</row>
  </sheetData>
  <sheetProtection algorithmName="SHA-512" hashValue="qpOHeakwX1iKopWcf/pPiek/HNTybEO+PWF39plRJ7jvGH2zEnx3LRNp/nLggr167Y31QTp3xPx9vxB9cUdnZg==" saltValue="w93XSHkc4Zc0CJ3VH1iiIjdKN2lQOKE72uClMWjHqeZknsXRIP6wHfurOYQ3QyTWRTTAZ+jcupJfSbqOJeIrvA==" spinCount="100000" sheet="1" objects="1" scenarios="1" formatColumns="0" formatRows="0" autoFilter="0"/>
  <autoFilter ref="C124:K190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92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customHeight="1">
      <c r="B4" s="19"/>
      <c r="D4" s="109" t="s">
        <v>102</v>
      </c>
      <c r="L4" s="19"/>
      <c r="M4" s="110" t="s">
        <v>11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17</v>
      </c>
      <c r="L6" s="19"/>
    </row>
    <row r="7" spans="1:46" s="1" customFormat="1" ht="16.5" customHeight="1">
      <c r="B7" s="19"/>
      <c r="E7" s="278" t="str">
        <f>'Rekapitulace stavby'!K6</f>
        <v>Rekonstrukce chodníků Jablunkov - centrum</v>
      </c>
      <c r="F7" s="279"/>
      <c r="G7" s="279"/>
      <c r="H7" s="279"/>
      <c r="L7" s="19"/>
    </row>
    <row r="8" spans="1:46" s="2" customFormat="1" ht="12" customHeight="1">
      <c r="A8" s="33"/>
      <c r="B8" s="38"/>
      <c r="C8" s="33"/>
      <c r="D8" s="111" t="s">
        <v>103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0" t="s">
        <v>471</v>
      </c>
      <c r="F9" s="281"/>
      <c r="G9" s="281"/>
      <c r="H9" s="281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19</v>
      </c>
      <c r="E11" s="33"/>
      <c r="F11" s="112" t="s">
        <v>1</v>
      </c>
      <c r="G11" s="33"/>
      <c r="H11" s="33"/>
      <c r="I11" s="111" t="s">
        <v>20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21</v>
      </c>
      <c r="E12" s="33"/>
      <c r="F12" s="112" t="s">
        <v>22</v>
      </c>
      <c r="G12" s="33"/>
      <c r="H12" s="33"/>
      <c r="I12" s="111" t="s">
        <v>23</v>
      </c>
      <c r="J12" s="113" t="str">
        <f>'Rekapitulace stavby'!AN8</f>
        <v>15. 5. 2023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25</v>
      </c>
      <c r="E14" s="33"/>
      <c r="F14" s="33"/>
      <c r="G14" s="33"/>
      <c r="H14" s="33"/>
      <c r="I14" s="111" t="s">
        <v>26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27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28</v>
      </c>
      <c r="E17" s="33"/>
      <c r="F17" s="33"/>
      <c r="G17" s="33"/>
      <c r="H17" s="33"/>
      <c r="I17" s="111" t="s">
        <v>26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2" t="str">
        <f>'Rekapitulace stavby'!E14</f>
        <v>Vyplň údaj</v>
      </c>
      <c r="F18" s="283"/>
      <c r="G18" s="283"/>
      <c r="H18" s="283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30</v>
      </c>
      <c r="E20" s="33"/>
      <c r="F20" s="33"/>
      <c r="G20" s="33"/>
      <c r="H20" s="33"/>
      <c r="I20" s="111" t="s">
        <v>26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27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26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27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4" t="s">
        <v>1</v>
      </c>
      <c r="F27" s="284"/>
      <c r="G27" s="284"/>
      <c r="H27" s="28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ROUND(J125, 0)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38</v>
      </c>
      <c r="E33" s="111" t="s">
        <v>39</v>
      </c>
      <c r="F33" s="122">
        <f>ROUND((SUM(BE125:BE182)),  0)</f>
        <v>0</v>
      </c>
      <c r="G33" s="33"/>
      <c r="H33" s="33"/>
      <c r="I33" s="123">
        <v>0.21</v>
      </c>
      <c r="J33" s="122">
        <f>ROUND(((SUM(BE125:BE182))*I33),  0)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40</v>
      </c>
      <c r="F34" s="122">
        <f>ROUND((SUM(BF125:BF182)),  0)</f>
        <v>0</v>
      </c>
      <c r="G34" s="33"/>
      <c r="H34" s="33"/>
      <c r="I34" s="123">
        <v>0.15</v>
      </c>
      <c r="J34" s="122">
        <f>ROUND(((SUM(BF125:BF182))*I34),  0)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ROUND((SUM(BG125:BG182)),  0)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ROUND((SUM(BH125:BH182)),  0)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ROUND((SUM(BI125:BI182)),  0)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17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5" t="str">
        <f>E7</f>
        <v>Rekonstrukce chodníků Jablunkov - centrum</v>
      </c>
      <c r="F85" s="286"/>
      <c r="G85" s="286"/>
      <c r="H85" s="286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103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7" t="str">
        <f>E9</f>
        <v xml:space="preserve">SO 104 - PŘÍČNÁ </v>
      </c>
      <c r="F87" s="287"/>
      <c r="G87" s="287"/>
      <c r="H87" s="287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5"/>
      <c r="E89" s="35"/>
      <c r="F89" s="26" t="str">
        <f>F12</f>
        <v xml:space="preserve"> </v>
      </c>
      <c r="G89" s="35"/>
      <c r="H89" s="35"/>
      <c r="I89" s="28" t="s">
        <v>23</v>
      </c>
      <c r="J89" s="65" t="str">
        <f>IF(J12="","",J12)</f>
        <v>15. 5. 2023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25</v>
      </c>
      <c r="D91" s="35"/>
      <c r="E91" s="35"/>
      <c r="F91" s="26" t="str">
        <f>E15</f>
        <v xml:space="preserve"> </v>
      </c>
      <c r="G91" s="35"/>
      <c r="H91" s="35"/>
      <c r="I91" s="28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106</v>
      </c>
      <c r="D94" s="143"/>
      <c r="E94" s="143"/>
      <c r="F94" s="143"/>
      <c r="G94" s="143"/>
      <c r="H94" s="143"/>
      <c r="I94" s="143"/>
      <c r="J94" s="144" t="s">
        <v>107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108</v>
      </c>
      <c r="D96" s="35"/>
      <c r="E96" s="35"/>
      <c r="F96" s="35"/>
      <c r="G96" s="35"/>
      <c r="H96" s="35"/>
      <c r="I96" s="35"/>
      <c r="J96" s="83">
        <f>J125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109</v>
      </c>
    </row>
    <row r="97" spans="1:31" s="9" customFormat="1" ht="24.95" customHeight="1">
      <c r="B97" s="146"/>
      <c r="C97" s="147"/>
      <c r="D97" s="148" t="s">
        <v>110</v>
      </c>
      <c r="E97" s="149"/>
      <c r="F97" s="149"/>
      <c r="G97" s="149"/>
      <c r="H97" s="149"/>
      <c r="I97" s="149"/>
      <c r="J97" s="150">
        <f>J126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111</v>
      </c>
      <c r="E98" s="155"/>
      <c r="F98" s="155"/>
      <c r="G98" s="155"/>
      <c r="H98" s="155"/>
      <c r="I98" s="155"/>
      <c r="J98" s="156">
        <f>J127</f>
        <v>0</v>
      </c>
      <c r="K98" s="153"/>
      <c r="L98" s="157"/>
    </row>
    <row r="99" spans="1:31" s="10" customFormat="1" ht="14.85" customHeight="1">
      <c r="B99" s="152"/>
      <c r="C99" s="153"/>
      <c r="D99" s="154" t="s">
        <v>112</v>
      </c>
      <c r="E99" s="155"/>
      <c r="F99" s="155"/>
      <c r="G99" s="155"/>
      <c r="H99" s="155"/>
      <c r="I99" s="155"/>
      <c r="J99" s="156">
        <f>J128</f>
        <v>0</v>
      </c>
      <c r="K99" s="153"/>
      <c r="L99" s="157"/>
    </row>
    <row r="100" spans="1:31" s="10" customFormat="1" ht="14.85" customHeight="1">
      <c r="B100" s="152"/>
      <c r="C100" s="153"/>
      <c r="D100" s="154" t="s">
        <v>113</v>
      </c>
      <c r="E100" s="155"/>
      <c r="F100" s="155"/>
      <c r="G100" s="155"/>
      <c r="H100" s="155"/>
      <c r="I100" s="155"/>
      <c r="J100" s="156">
        <f>J139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114</v>
      </c>
      <c r="E101" s="155"/>
      <c r="F101" s="155"/>
      <c r="G101" s="155"/>
      <c r="H101" s="155"/>
      <c r="I101" s="155"/>
      <c r="J101" s="156">
        <f>J142</f>
        <v>0</v>
      </c>
      <c r="K101" s="153"/>
      <c r="L101" s="157"/>
    </row>
    <row r="102" spans="1:31" s="10" customFormat="1" ht="19.899999999999999" customHeight="1">
      <c r="B102" s="152"/>
      <c r="C102" s="153"/>
      <c r="D102" s="154" t="s">
        <v>115</v>
      </c>
      <c r="E102" s="155"/>
      <c r="F102" s="155"/>
      <c r="G102" s="155"/>
      <c r="H102" s="155"/>
      <c r="I102" s="155"/>
      <c r="J102" s="156">
        <f>J157</f>
        <v>0</v>
      </c>
      <c r="K102" s="153"/>
      <c r="L102" s="157"/>
    </row>
    <row r="103" spans="1:31" s="10" customFormat="1" ht="14.85" customHeight="1">
      <c r="B103" s="152"/>
      <c r="C103" s="153"/>
      <c r="D103" s="154" t="s">
        <v>116</v>
      </c>
      <c r="E103" s="155"/>
      <c r="F103" s="155"/>
      <c r="G103" s="155"/>
      <c r="H103" s="155"/>
      <c r="I103" s="155"/>
      <c r="J103" s="156">
        <f>J158</f>
        <v>0</v>
      </c>
      <c r="K103" s="153"/>
      <c r="L103" s="157"/>
    </row>
    <row r="104" spans="1:31" s="10" customFormat="1" ht="19.899999999999999" customHeight="1">
      <c r="B104" s="152"/>
      <c r="C104" s="153"/>
      <c r="D104" s="154" t="s">
        <v>117</v>
      </c>
      <c r="E104" s="155"/>
      <c r="F104" s="155"/>
      <c r="G104" s="155"/>
      <c r="H104" s="155"/>
      <c r="I104" s="155"/>
      <c r="J104" s="156">
        <f>J174</f>
        <v>0</v>
      </c>
      <c r="K104" s="153"/>
      <c r="L104" s="157"/>
    </row>
    <row r="105" spans="1:31" s="10" customFormat="1" ht="19.899999999999999" customHeight="1">
      <c r="B105" s="152"/>
      <c r="C105" s="153"/>
      <c r="D105" s="154" t="s">
        <v>118</v>
      </c>
      <c r="E105" s="155"/>
      <c r="F105" s="155"/>
      <c r="G105" s="155"/>
      <c r="H105" s="155"/>
      <c r="I105" s="155"/>
      <c r="J105" s="156">
        <f>J181</f>
        <v>0</v>
      </c>
      <c r="K105" s="153"/>
      <c r="L105" s="157"/>
    </row>
    <row r="106" spans="1:31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119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17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6.5" customHeight="1">
      <c r="A115" s="33"/>
      <c r="B115" s="34"/>
      <c r="C115" s="35"/>
      <c r="D115" s="35"/>
      <c r="E115" s="285" t="str">
        <f>E7</f>
        <v>Rekonstrukce chodníků Jablunkov - centrum</v>
      </c>
      <c r="F115" s="286"/>
      <c r="G115" s="286"/>
      <c r="H115" s="286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103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5"/>
      <c r="D117" s="35"/>
      <c r="E117" s="237" t="str">
        <f>E9</f>
        <v xml:space="preserve">SO 104 - PŘÍČNÁ </v>
      </c>
      <c r="F117" s="287"/>
      <c r="G117" s="287"/>
      <c r="H117" s="287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21</v>
      </c>
      <c r="D119" s="35"/>
      <c r="E119" s="35"/>
      <c r="F119" s="26" t="str">
        <f>F12</f>
        <v xml:space="preserve"> </v>
      </c>
      <c r="G119" s="35"/>
      <c r="H119" s="35"/>
      <c r="I119" s="28" t="s">
        <v>23</v>
      </c>
      <c r="J119" s="65" t="str">
        <f>IF(J12="","",J12)</f>
        <v>15. 5. 2023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5.2" customHeight="1">
      <c r="A121" s="33"/>
      <c r="B121" s="34"/>
      <c r="C121" s="28" t="s">
        <v>25</v>
      </c>
      <c r="D121" s="35"/>
      <c r="E121" s="35"/>
      <c r="F121" s="26" t="str">
        <f>E15</f>
        <v xml:space="preserve"> </v>
      </c>
      <c r="G121" s="35"/>
      <c r="H121" s="35"/>
      <c r="I121" s="28" t="s">
        <v>30</v>
      </c>
      <c r="J121" s="31" t="str">
        <f>E21</f>
        <v xml:space="preserve"> 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28</v>
      </c>
      <c r="D122" s="35"/>
      <c r="E122" s="35"/>
      <c r="F122" s="26" t="str">
        <f>IF(E18="","",E18)</f>
        <v>Vyplň údaj</v>
      </c>
      <c r="G122" s="35"/>
      <c r="H122" s="35"/>
      <c r="I122" s="28" t="s">
        <v>32</v>
      </c>
      <c r="J122" s="31" t="str">
        <f>E24</f>
        <v xml:space="preserve">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0.3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11" customFormat="1" ht="29.25" customHeight="1">
      <c r="A124" s="158"/>
      <c r="B124" s="159"/>
      <c r="C124" s="160" t="s">
        <v>120</v>
      </c>
      <c r="D124" s="161" t="s">
        <v>59</v>
      </c>
      <c r="E124" s="161" t="s">
        <v>55</v>
      </c>
      <c r="F124" s="161" t="s">
        <v>56</v>
      </c>
      <c r="G124" s="161" t="s">
        <v>121</v>
      </c>
      <c r="H124" s="161" t="s">
        <v>122</v>
      </c>
      <c r="I124" s="161" t="s">
        <v>123</v>
      </c>
      <c r="J124" s="162" t="s">
        <v>107</v>
      </c>
      <c r="K124" s="163" t="s">
        <v>124</v>
      </c>
      <c r="L124" s="164"/>
      <c r="M124" s="74" t="s">
        <v>1</v>
      </c>
      <c r="N124" s="75" t="s">
        <v>38</v>
      </c>
      <c r="O124" s="75" t="s">
        <v>125</v>
      </c>
      <c r="P124" s="75" t="s">
        <v>126</v>
      </c>
      <c r="Q124" s="75" t="s">
        <v>127</v>
      </c>
      <c r="R124" s="75" t="s">
        <v>128</v>
      </c>
      <c r="S124" s="75" t="s">
        <v>129</v>
      </c>
      <c r="T124" s="76" t="s">
        <v>130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pans="1:63" s="2" customFormat="1" ht="22.9" customHeight="1">
      <c r="A125" s="33"/>
      <c r="B125" s="34"/>
      <c r="C125" s="81" t="s">
        <v>131</v>
      </c>
      <c r="D125" s="35"/>
      <c r="E125" s="35"/>
      <c r="F125" s="35"/>
      <c r="G125" s="35"/>
      <c r="H125" s="35"/>
      <c r="I125" s="35"/>
      <c r="J125" s="165">
        <f>BK125</f>
        <v>0</v>
      </c>
      <c r="K125" s="35"/>
      <c r="L125" s="38"/>
      <c r="M125" s="77"/>
      <c r="N125" s="166"/>
      <c r="O125" s="78"/>
      <c r="P125" s="167">
        <f>P126</f>
        <v>0</v>
      </c>
      <c r="Q125" s="78"/>
      <c r="R125" s="167">
        <f>R126</f>
        <v>255.68599550000002</v>
      </c>
      <c r="S125" s="78"/>
      <c r="T125" s="168">
        <f>T126</f>
        <v>421.97811999999999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73</v>
      </c>
      <c r="AU125" s="16" t="s">
        <v>109</v>
      </c>
      <c r="BK125" s="169">
        <f>BK126</f>
        <v>0</v>
      </c>
    </row>
    <row r="126" spans="1:63" s="12" customFormat="1" ht="25.9" customHeight="1">
      <c r="B126" s="170"/>
      <c r="C126" s="171"/>
      <c r="D126" s="172" t="s">
        <v>73</v>
      </c>
      <c r="E126" s="173" t="s">
        <v>132</v>
      </c>
      <c r="F126" s="173" t="s">
        <v>133</v>
      </c>
      <c r="G126" s="171"/>
      <c r="H126" s="171"/>
      <c r="I126" s="174"/>
      <c r="J126" s="175">
        <f>BK126</f>
        <v>0</v>
      </c>
      <c r="K126" s="171"/>
      <c r="L126" s="176"/>
      <c r="M126" s="177"/>
      <c r="N126" s="178"/>
      <c r="O126" s="178"/>
      <c r="P126" s="179">
        <f>P127+P142+P157+P174+P181</f>
        <v>0</v>
      </c>
      <c r="Q126" s="178"/>
      <c r="R126" s="179">
        <f>R127+R142+R157+R174+R181</f>
        <v>255.68599550000002</v>
      </c>
      <c r="S126" s="178"/>
      <c r="T126" s="180">
        <f>T127+T142+T157+T174+T181</f>
        <v>421.97811999999999</v>
      </c>
      <c r="AR126" s="181" t="s">
        <v>8</v>
      </c>
      <c r="AT126" s="182" t="s">
        <v>73</v>
      </c>
      <c r="AU126" s="182" t="s">
        <v>74</v>
      </c>
      <c r="AY126" s="181" t="s">
        <v>134</v>
      </c>
      <c r="BK126" s="183">
        <f>BK127+BK142+BK157+BK174+BK181</f>
        <v>0</v>
      </c>
    </row>
    <row r="127" spans="1:63" s="12" customFormat="1" ht="22.9" customHeight="1">
      <c r="B127" s="170"/>
      <c r="C127" s="171"/>
      <c r="D127" s="172" t="s">
        <v>73</v>
      </c>
      <c r="E127" s="184" t="s">
        <v>8</v>
      </c>
      <c r="F127" s="184" t="s">
        <v>135</v>
      </c>
      <c r="G127" s="171"/>
      <c r="H127" s="171"/>
      <c r="I127" s="174"/>
      <c r="J127" s="185">
        <f>BK127</f>
        <v>0</v>
      </c>
      <c r="K127" s="171"/>
      <c r="L127" s="176"/>
      <c r="M127" s="177"/>
      <c r="N127" s="178"/>
      <c r="O127" s="178"/>
      <c r="P127" s="179">
        <f>P128+P139</f>
        <v>0</v>
      </c>
      <c r="Q127" s="178"/>
      <c r="R127" s="179">
        <f>R128+R139</f>
        <v>0</v>
      </c>
      <c r="S127" s="178"/>
      <c r="T127" s="180">
        <f>T128+T139</f>
        <v>421.97811999999999</v>
      </c>
      <c r="AR127" s="181" t="s">
        <v>8</v>
      </c>
      <c r="AT127" s="182" t="s">
        <v>73</v>
      </c>
      <c r="AU127" s="182" t="s">
        <v>8</v>
      </c>
      <c r="AY127" s="181" t="s">
        <v>134</v>
      </c>
      <c r="BK127" s="183">
        <f>BK128+BK139</f>
        <v>0</v>
      </c>
    </row>
    <row r="128" spans="1:63" s="12" customFormat="1" ht="20.85" customHeight="1">
      <c r="B128" s="170"/>
      <c r="C128" s="171"/>
      <c r="D128" s="172" t="s">
        <v>73</v>
      </c>
      <c r="E128" s="184" t="s">
        <v>136</v>
      </c>
      <c r="F128" s="184" t="s">
        <v>137</v>
      </c>
      <c r="G128" s="171"/>
      <c r="H128" s="171"/>
      <c r="I128" s="174"/>
      <c r="J128" s="185">
        <f>BK128</f>
        <v>0</v>
      </c>
      <c r="K128" s="171"/>
      <c r="L128" s="176"/>
      <c r="M128" s="177"/>
      <c r="N128" s="178"/>
      <c r="O128" s="178"/>
      <c r="P128" s="179">
        <f>SUM(P129:P138)</f>
        <v>0</v>
      </c>
      <c r="Q128" s="178"/>
      <c r="R128" s="179">
        <f>SUM(R129:R138)</f>
        <v>0</v>
      </c>
      <c r="S128" s="178"/>
      <c r="T128" s="180">
        <f>SUM(T129:T138)</f>
        <v>421.97811999999999</v>
      </c>
      <c r="AR128" s="181" t="s">
        <v>8</v>
      </c>
      <c r="AT128" s="182" t="s">
        <v>73</v>
      </c>
      <c r="AU128" s="182" t="s">
        <v>83</v>
      </c>
      <c r="AY128" s="181" t="s">
        <v>134</v>
      </c>
      <c r="BK128" s="183">
        <f>SUM(BK129:BK138)</f>
        <v>0</v>
      </c>
    </row>
    <row r="129" spans="1:65" s="2" customFormat="1" ht="24.2" customHeight="1">
      <c r="A129" s="33"/>
      <c r="B129" s="34"/>
      <c r="C129" s="186" t="s">
        <v>370</v>
      </c>
      <c r="D129" s="186" t="s">
        <v>138</v>
      </c>
      <c r="E129" s="187" t="s">
        <v>161</v>
      </c>
      <c r="F129" s="188" t="s">
        <v>162</v>
      </c>
      <c r="G129" s="189" t="s">
        <v>141</v>
      </c>
      <c r="H129" s="190">
        <v>27.85</v>
      </c>
      <c r="I129" s="191"/>
      <c r="J129" s="190">
        <f>ROUND(I129*H129,0)</f>
        <v>0</v>
      </c>
      <c r="K129" s="192"/>
      <c r="L129" s="38"/>
      <c r="M129" s="193" t="s">
        <v>1</v>
      </c>
      <c r="N129" s="194" t="s">
        <v>39</v>
      </c>
      <c r="O129" s="70"/>
      <c r="P129" s="195">
        <f>O129*H129</f>
        <v>0</v>
      </c>
      <c r="Q129" s="195">
        <v>0</v>
      </c>
      <c r="R129" s="195">
        <f>Q129*H129</f>
        <v>0</v>
      </c>
      <c r="S129" s="195">
        <v>0.28999999999999998</v>
      </c>
      <c r="T129" s="196">
        <f>S129*H129</f>
        <v>8.0764999999999993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7" t="s">
        <v>142</v>
      </c>
      <c r="AT129" s="197" t="s">
        <v>138</v>
      </c>
      <c r="AU129" s="197" t="s">
        <v>143</v>
      </c>
      <c r="AY129" s="16" t="s">
        <v>134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6" t="s">
        <v>8</v>
      </c>
      <c r="BK129" s="198">
        <f>ROUND(I129*H129,0)</f>
        <v>0</v>
      </c>
      <c r="BL129" s="16" t="s">
        <v>142</v>
      </c>
      <c r="BM129" s="197" t="s">
        <v>472</v>
      </c>
    </row>
    <row r="130" spans="1:65" s="2" customFormat="1" ht="24.2" customHeight="1">
      <c r="A130" s="33"/>
      <c r="B130" s="34"/>
      <c r="C130" s="186" t="s">
        <v>143</v>
      </c>
      <c r="D130" s="186" t="s">
        <v>138</v>
      </c>
      <c r="E130" s="187" t="s">
        <v>155</v>
      </c>
      <c r="F130" s="188" t="s">
        <v>156</v>
      </c>
      <c r="G130" s="189" t="s">
        <v>141</v>
      </c>
      <c r="H130" s="190">
        <v>557.02</v>
      </c>
      <c r="I130" s="191"/>
      <c r="J130" s="190">
        <f>ROUND(I130*H130,0)</f>
        <v>0</v>
      </c>
      <c r="K130" s="192"/>
      <c r="L130" s="38"/>
      <c r="M130" s="193" t="s">
        <v>1</v>
      </c>
      <c r="N130" s="194" t="s">
        <v>39</v>
      </c>
      <c r="O130" s="70"/>
      <c r="P130" s="195">
        <f>O130*H130</f>
        <v>0</v>
      </c>
      <c r="Q130" s="195">
        <v>0</v>
      </c>
      <c r="R130" s="195">
        <f>Q130*H130</f>
        <v>0</v>
      </c>
      <c r="S130" s="195">
        <v>0.3</v>
      </c>
      <c r="T130" s="196">
        <f>S130*H130</f>
        <v>167.10599999999999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7" t="s">
        <v>142</v>
      </c>
      <c r="AT130" s="197" t="s">
        <v>138</v>
      </c>
      <c r="AU130" s="197" t="s">
        <v>143</v>
      </c>
      <c r="AY130" s="16" t="s">
        <v>134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6" t="s">
        <v>8</v>
      </c>
      <c r="BK130" s="198">
        <f>ROUND(I130*H130,0)</f>
        <v>0</v>
      </c>
      <c r="BL130" s="16" t="s">
        <v>142</v>
      </c>
      <c r="BM130" s="197" t="s">
        <v>473</v>
      </c>
    </row>
    <row r="131" spans="1:65" s="13" customFormat="1" ht="11.25">
      <c r="B131" s="199"/>
      <c r="C131" s="200"/>
      <c r="D131" s="201" t="s">
        <v>145</v>
      </c>
      <c r="E131" s="202" t="s">
        <v>1</v>
      </c>
      <c r="F131" s="203" t="s">
        <v>474</v>
      </c>
      <c r="G131" s="200"/>
      <c r="H131" s="204">
        <v>557.02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145</v>
      </c>
      <c r="AU131" s="210" t="s">
        <v>143</v>
      </c>
      <c r="AV131" s="13" t="s">
        <v>83</v>
      </c>
      <c r="AW131" s="13" t="s">
        <v>31</v>
      </c>
      <c r="AX131" s="13" t="s">
        <v>8</v>
      </c>
      <c r="AY131" s="210" t="s">
        <v>134</v>
      </c>
    </row>
    <row r="132" spans="1:65" s="2" customFormat="1" ht="24.2" customHeight="1">
      <c r="A132" s="33"/>
      <c r="B132" s="34"/>
      <c r="C132" s="186" t="s">
        <v>83</v>
      </c>
      <c r="D132" s="186" t="s">
        <v>138</v>
      </c>
      <c r="E132" s="187" t="s">
        <v>139</v>
      </c>
      <c r="F132" s="188" t="s">
        <v>140</v>
      </c>
      <c r="G132" s="189" t="s">
        <v>141</v>
      </c>
      <c r="H132" s="190">
        <v>294.89</v>
      </c>
      <c r="I132" s="191"/>
      <c r="J132" s="190">
        <f>ROUND(I132*H132,0)</f>
        <v>0</v>
      </c>
      <c r="K132" s="192"/>
      <c r="L132" s="38"/>
      <c r="M132" s="193" t="s">
        <v>1</v>
      </c>
      <c r="N132" s="194" t="s">
        <v>39</v>
      </c>
      <c r="O132" s="70"/>
      <c r="P132" s="195">
        <f>O132*H132</f>
        <v>0</v>
      </c>
      <c r="Q132" s="195">
        <v>0</v>
      </c>
      <c r="R132" s="195">
        <f>Q132*H132</f>
        <v>0</v>
      </c>
      <c r="S132" s="195">
        <v>9.8000000000000004E-2</v>
      </c>
      <c r="T132" s="196">
        <f>S132*H132</f>
        <v>28.89922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7" t="s">
        <v>142</v>
      </c>
      <c r="AT132" s="197" t="s">
        <v>138</v>
      </c>
      <c r="AU132" s="197" t="s">
        <v>143</v>
      </c>
      <c r="AY132" s="16" t="s">
        <v>134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6" t="s">
        <v>8</v>
      </c>
      <c r="BK132" s="198">
        <f>ROUND(I132*H132,0)</f>
        <v>0</v>
      </c>
      <c r="BL132" s="16" t="s">
        <v>142</v>
      </c>
      <c r="BM132" s="197" t="s">
        <v>475</v>
      </c>
    </row>
    <row r="133" spans="1:65" s="13" customFormat="1" ht="11.25">
      <c r="B133" s="199"/>
      <c r="C133" s="200"/>
      <c r="D133" s="201" t="s">
        <v>145</v>
      </c>
      <c r="E133" s="202" t="s">
        <v>1</v>
      </c>
      <c r="F133" s="203" t="s">
        <v>476</v>
      </c>
      <c r="G133" s="200"/>
      <c r="H133" s="204">
        <v>491.49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145</v>
      </c>
      <c r="AU133" s="210" t="s">
        <v>143</v>
      </c>
      <c r="AV133" s="13" t="s">
        <v>83</v>
      </c>
      <c r="AW133" s="13" t="s">
        <v>31</v>
      </c>
      <c r="AX133" s="13" t="s">
        <v>74</v>
      </c>
      <c r="AY133" s="210" t="s">
        <v>134</v>
      </c>
    </row>
    <row r="134" spans="1:65" s="13" customFormat="1" ht="11.25">
      <c r="B134" s="199"/>
      <c r="C134" s="200"/>
      <c r="D134" s="201" t="s">
        <v>145</v>
      </c>
      <c r="E134" s="202" t="s">
        <v>1</v>
      </c>
      <c r="F134" s="203" t="s">
        <v>477</v>
      </c>
      <c r="G134" s="200"/>
      <c r="H134" s="204">
        <v>-196.6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145</v>
      </c>
      <c r="AU134" s="210" t="s">
        <v>143</v>
      </c>
      <c r="AV134" s="13" t="s">
        <v>83</v>
      </c>
      <c r="AW134" s="13" t="s">
        <v>31</v>
      </c>
      <c r="AX134" s="13" t="s">
        <v>74</v>
      </c>
      <c r="AY134" s="210" t="s">
        <v>134</v>
      </c>
    </row>
    <row r="135" spans="1:65" s="14" customFormat="1" ht="11.25">
      <c r="B135" s="211"/>
      <c r="C135" s="212"/>
      <c r="D135" s="201" t="s">
        <v>145</v>
      </c>
      <c r="E135" s="213" t="s">
        <v>1</v>
      </c>
      <c r="F135" s="214" t="s">
        <v>150</v>
      </c>
      <c r="G135" s="212"/>
      <c r="H135" s="215">
        <v>294.89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145</v>
      </c>
      <c r="AU135" s="221" t="s">
        <v>143</v>
      </c>
      <c r="AV135" s="14" t="s">
        <v>142</v>
      </c>
      <c r="AW135" s="14" t="s">
        <v>31</v>
      </c>
      <c r="AX135" s="14" t="s">
        <v>8</v>
      </c>
      <c r="AY135" s="221" t="s">
        <v>134</v>
      </c>
    </row>
    <row r="136" spans="1:65" s="2" customFormat="1" ht="24.2" customHeight="1">
      <c r="A136" s="33"/>
      <c r="B136" s="34"/>
      <c r="C136" s="186" t="s">
        <v>382</v>
      </c>
      <c r="D136" s="186" t="s">
        <v>138</v>
      </c>
      <c r="E136" s="187" t="s">
        <v>152</v>
      </c>
      <c r="F136" s="188" t="s">
        <v>153</v>
      </c>
      <c r="G136" s="189" t="s">
        <v>141</v>
      </c>
      <c r="H136" s="190">
        <v>196.6</v>
      </c>
      <c r="I136" s="191"/>
      <c r="J136" s="190">
        <f>ROUND(I136*H136,0)</f>
        <v>0</v>
      </c>
      <c r="K136" s="192"/>
      <c r="L136" s="38"/>
      <c r="M136" s="193" t="s">
        <v>1</v>
      </c>
      <c r="N136" s="194" t="s">
        <v>39</v>
      </c>
      <c r="O136" s="70"/>
      <c r="P136" s="195">
        <f>O136*H136</f>
        <v>0</v>
      </c>
      <c r="Q136" s="195">
        <v>0</v>
      </c>
      <c r="R136" s="195">
        <f>Q136*H136</f>
        <v>0</v>
      </c>
      <c r="S136" s="195">
        <v>0.625</v>
      </c>
      <c r="T136" s="196">
        <f>S136*H136</f>
        <v>122.875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7" t="s">
        <v>142</v>
      </c>
      <c r="AT136" s="197" t="s">
        <v>138</v>
      </c>
      <c r="AU136" s="197" t="s">
        <v>143</v>
      </c>
      <c r="AY136" s="16" t="s">
        <v>134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6" t="s">
        <v>8</v>
      </c>
      <c r="BK136" s="198">
        <f>ROUND(I136*H136,0)</f>
        <v>0</v>
      </c>
      <c r="BL136" s="16" t="s">
        <v>142</v>
      </c>
      <c r="BM136" s="197" t="s">
        <v>478</v>
      </c>
    </row>
    <row r="137" spans="1:65" s="2" customFormat="1" ht="16.5" customHeight="1">
      <c r="A137" s="33"/>
      <c r="B137" s="34"/>
      <c r="C137" s="186" t="s">
        <v>8</v>
      </c>
      <c r="D137" s="186" t="s">
        <v>138</v>
      </c>
      <c r="E137" s="187" t="s">
        <v>177</v>
      </c>
      <c r="F137" s="188" t="s">
        <v>178</v>
      </c>
      <c r="G137" s="189" t="s">
        <v>172</v>
      </c>
      <c r="H137" s="190">
        <v>327.66000000000003</v>
      </c>
      <c r="I137" s="191"/>
      <c r="J137" s="190">
        <f>ROUND(I137*H137,0)</f>
        <v>0</v>
      </c>
      <c r="K137" s="192"/>
      <c r="L137" s="38"/>
      <c r="M137" s="193" t="s">
        <v>1</v>
      </c>
      <c r="N137" s="194" t="s">
        <v>39</v>
      </c>
      <c r="O137" s="70"/>
      <c r="P137" s="195">
        <f>O137*H137</f>
        <v>0</v>
      </c>
      <c r="Q137" s="195">
        <v>0</v>
      </c>
      <c r="R137" s="195">
        <f>Q137*H137</f>
        <v>0</v>
      </c>
      <c r="S137" s="195">
        <v>0.28999999999999998</v>
      </c>
      <c r="T137" s="196">
        <f>S137*H137</f>
        <v>95.0214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7" t="s">
        <v>142</v>
      </c>
      <c r="AT137" s="197" t="s">
        <v>138</v>
      </c>
      <c r="AU137" s="197" t="s">
        <v>143</v>
      </c>
      <c r="AY137" s="16" t="s">
        <v>134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6" t="s">
        <v>8</v>
      </c>
      <c r="BK137" s="198">
        <f>ROUND(I137*H137,0)</f>
        <v>0</v>
      </c>
      <c r="BL137" s="16" t="s">
        <v>142</v>
      </c>
      <c r="BM137" s="197" t="s">
        <v>479</v>
      </c>
    </row>
    <row r="138" spans="1:65" s="13" customFormat="1" ht="11.25">
      <c r="B138" s="199"/>
      <c r="C138" s="200"/>
      <c r="D138" s="201" t="s">
        <v>145</v>
      </c>
      <c r="E138" s="202" t="s">
        <v>1</v>
      </c>
      <c r="F138" s="203" t="s">
        <v>480</v>
      </c>
      <c r="G138" s="200"/>
      <c r="H138" s="204">
        <v>327.66000000000003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145</v>
      </c>
      <c r="AU138" s="210" t="s">
        <v>143</v>
      </c>
      <c r="AV138" s="13" t="s">
        <v>83</v>
      </c>
      <c r="AW138" s="13" t="s">
        <v>31</v>
      </c>
      <c r="AX138" s="13" t="s">
        <v>8</v>
      </c>
      <c r="AY138" s="210" t="s">
        <v>134</v>
      </c>
    </row>
    <row r="139" spans="1:65" s="12" customFormat="1" ht="20.85" customHeight="1">
      <c r="B139" s="170"/>
      <c r="C139" s="171"/>
      <c r="D139" s="172" t="s">
        <v>73</v>
      </c>
      <c r="E139" s="184" t="s">
        <v>200</v>
      </c>
      <c r="F139" s="184" t="s">
        <v>201</v>
      </c>
      <c r="G139" s="171"/>
      <c r="H139" s="171"/>
      <c r="I139" s="174"/>
      <c r="J139" s="185">
        <f>BK139</f>
        <v>0</v>
      </c>
      <c r="K139" s="171"/>
      <c r="L139" s="176"/>
      <c r="M139" s="177"/>
      <c r="N139" s="178"/>
      <c r="O139" s="178"/>
      <c r="P139" s="179">
        <f>SUM(P140:P141)</f>
        <v>0</v>
      </c>
      <c r="Q139" s="178"/>
      <c r="R139" s="179">
        <f>SUM(R140:R141)</f>
        <v>0</v>
      </c>
      <c r="S139" s="178"/>
      <c r="T139" s="180">
        <f>SUM(T140:T141)</f>
        <v>0</v>
      </c>
      <c r="AR139" s="181" t="s">
        <v>8</v>
      </c>
      <c r="AT139" s="182" t="s">
        <v>73</v>
      </c>
      <c r="AU139" s="182" t="s">
        <v>83</v>
      </c>
      <c r="AY139" s="181" t="s">
        <v>134</v>
      </c>
      <c r="BK139" s="183">
        <f>SUM(BK140:BK141)</f>
        <v>0</v>
      </c>
    </row>
    <row r="140" spans="1:65" s="2" customFormat="1" ht="21.75" customHeight="1">
      <c r="A140" s="33"/>
      <c r="B140" s="34"/>
      <c r="C140" s="186" t="s">
        <v>142</v>
      </c>
      <c r="D140" s="186" t="s">
        <v>138</v>
      </c>
      <c r="E140" s="187" t="s">
        <v>202</v>
      </c>
      <c r="F140" s="188" t="s">
        <v>203</v>
      </c>
      <c r="G140" s="189" t="s">
        <v>141</v>
      </c>
      <c r="H140" s="190">
        <v>557.02</v>
      </c>
      <c r="I140" s="191"/>
      <c r="J140" s="190">
        <f>ROUND(I140*H140,0)</f>
        <v>0</v>
      </c>
      <c r="K140" s="192"/>
      <c r="L140" s="38"/>
      <c r="M140" s="193" t="s">
        <v>1</v>
      </c>
      <c r="N140" s="194" t="s">
        <v>39</v>
      </c>
      <c r="O140" s="70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7" t="s">
        <v>142</v>
      </c>
      <c r="AT140" s="197" t="s">
        <v>138</v>
      </c>
      <c r="AU140" s="197" t="s">
        <v>143</v>
      </c>
      <c r="AY140" s="16" t="s">
        <v>134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6" t="s">
        <v>8</v>
      </c>
      <c r="BK140" s="198">
        <f>ROUND(I140*H140,0)</f>
        <v>0</v>
      </c>
      <c r="BL140" s="16" t="s">
        <v>142</v>
      </c>
      <c r="BM140" s="197" t="s">
        <v>481</v>
      </c>
    </row>
    <row r="141" spans="1:65" s="13" customFormat="1" ht="11.25">
      <c r="B141" s="199"/>
      <c r="C141" s="200"/>
      <c r="D141" s="201" t="s">
        <v>145</v>
      </c>
      <c r="E141" s="202" t="s">
        <v>1</v>
      </c>
      <c r="F141" s="203" t="s">
        <v>474</v>
      </c>
      <c r="G141" s="200"/>
      <c r="H141" s="204">
        <v>557.02</v>
      </c>
      <c r="I141" s="205"/>
      <c r="J141" s="200"/>
      <c r="K141" s="200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145</v>
      </c>
      <c r="AU141" s="210" t="s">
        <v>143</v>
      </c>
      <c r="AV141" s="13" t="s">
        <v>83</v>
      </c>
      <c r="AW141" s="13" t="s">
        <v>31</v>
      </c>
      <c r="AX141" s="13" t="s">
        <v>8</v>
      </c>
      <c r="AY141" s="210" t="s">
        <v>134</v>
      </c>
    </row>
    <row r="142" spans="1:65" s="12" customFormat="1" ht="22.9" customHeight="1">
      <c r="B142" s="170"/>
      <c r="C142" s="171"/>
      <c r="D142" s="172" t="s">
        <v>73</v>
      </c>
      <c r="E142" s="184" t="s">
        <v>207</v>
      </c>
      <c r="F142" s="184" t="s">
        <v>208</v>
      </c>
      <c r="G142" s="171"/>
      <c r="H142" s="171"/>
      <c r="I142" s="174"/>
      <c r="J142" s="185">
        <f>BK142</f>
        <v>0</v>
      </c>
      <c r="K142" s="171"/>
      <c r="L142" s="176"/>
      <c r="M142" s="177"/>
      <c r="N142" s="178"/>
      <c r="O142" s="178"/>
      <c r="P142" s="179">
        <f>SUM(P143:P156)</f>
        <v>0</v>
      </c>
      <c r="Q142" s="178"/>
      <c r="R142" s="179">
        <f>SUM(R143:R156)</f>
        <v>116.3806865</v>
      </c>
      <c r="S142" s="178"/>
      <c r="T142" s="180">
        <f>SUM(T143:T156)</f>
        <v>0</v>
      </c>
      <c r="AR142" s="181" t="s">
        <v>8</v>
      </c>
      <c r="AT142" s="182" t="s">
        <v>73</v>
      </c>
      <c r="AU142" s="182" t="s">
        <v>8</v>
      </c>
      <c r="AY142" s="181" t="s">
        <v>134</v>
      </c>
      <c r="BK142" s="183">
        <f>SUM(BK143:BK156)</f>
        <v>0</v>
      </c>
    </row>
    <row r="143" spans="1:65" s="2" customFormat="1" ht="21.75" customHeight="1">
      <c r="A143" s="33"/>
      <c r="B143" s="34"/>
      <c r="C143" s="186" t="s">
        <v>207</v>
      </c>
      <c r="D143" s="186" t="s">
        <v>138</v>
      </c>
      <c r="E143" s="187" t="s">
        <v>209</v>
      </c>
      <c r="F143" s="188" t="s">
        <v>210</v>
      </c>
      <c r="G143" s="189" t="s">
        <v>141</v>
      </c>
      <c r="H143" s="190">
        <v>557.02</v>
      </c>
      <c r="I143" s="191"/>
      <c r="J143" s="190">
        <f>ROUND(I143*H143,0)</f>
        <v>0</v>
      </c>
      <c r="K143" s="192"/>
      <c r="L143" s="38"/>
      <c r="M143" s="193" t="s">
        <v>1</v>
      </c>
      <c r="N143" s="194" t="s">
        <v>39</v>
      </c>
      <c r="O143" s="70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7" t="s">
        <v>142</v>
      </c>
      <c r="AT143" s="197" t="s">
        <v>138</v>
      </c>
      <c r="AU143" s="197" t="s">
        <v>83</v>
      </c>
      <c r="AY143" s="16" t="s">
        <v>134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6" t="s">
        <v>8</v>
      </c>
      <c r="BK143" s="198">
        <f>ROUND(I143*H143,0)</f>
        <v>0</v>
      </c>
      <c r="BL143" s="16" t="s">
        <v>142</v>
      </c>
      <c r="BM143" s="197" t="s">
        <v>482</v>
      </c>
    </row>
    <row r="144" spans="1:65" s="13" customFormat="1" ht="11.25">
      <c r="B144" s="199"/>
      <c r="C144" s="200"/>
      <c r="D144" s="201" t="s">
        <v>145</v>
      </c>
      <c r="E144" s="202" t="s">
        <v>1</v>
      </c>
      <c r="F144" s="203" t="s">
        <v>474</v>
      </c>
      <c r="G144" s="200"/>
      <c r="H144" s="204">
        <v>557.02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145</v>
      </c>
      <c r="AU144" s="210" t="s">
        <v>83</v>
      </c>
      <c r="AV144" s="13" t="s">
        <v>83</v>
      </c>
      <c r="AW144" s="13" t="s">
        <v>31</v>
      </c>
      <c r="AX144" s="13" t="s">
        <v>8</v>
      </c>
      <c r="AY144" s="210" t="s">
        <v>134</v>
      </c>
    </row>
    <row r="145" spans="1:65" s="2" customFormat="1" ht="21.75" customHeight="1">
      <c r="A145" s="33"/>
      <c r="B145" s="34"/>
      <c r="C145" s="186" t="s">
        <v>215</v>
      </c>
      <c r="D145" s="186" t="s">
        <v>138</v>
      </c>
      <c r="E145" s="187" t="s">
        <v>216</v>
      </c>
      <c r="F145" s="188" t="s">
        <v>217</v>
      </c>
      <c r="G145" s="189" t="s">
        <v>141</v>
      </c>
      <c r="H145" s="190">
        <v>92.38</v>
      </c>
      <c r="I145" s="191"/>
      <c r="J145" s="190">
        <f>ROUND(I145*H145,0)</f>
        <v>0</v>
      </c>
      <c r="K145" s="192"/>
      <c r="L145" s="38"/>
      <c r="M145" s="193" t="s">
        <v>1</v>
      </c>
      <c r="N145" s="194" t="s">
        <v>39</v>
      </c>
      <c r="O145" s="70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7" t="s">
        <v>142</v>
      </c>
      <c r="AT145" s="197" t="s">
        <v>138</v>
      </c>
      <c r="AU145" s="197" t="s">
        <v>83</v>
      </c>
      <c r="AY145" s="16" t="s">
        <v>134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6" t="s">
        <v>8</v>
      </c>
      <c r="BK145" s="198">
        <f>ROUND(I145*H145,0)</f>
        <v>0</v>
      </c>
      <c r="BL145" s="16" t="s">
        <v>142</v>
      </c>
      <c r="BM145" s="197" t="s">
        <v>483</v>
      </c>
    </row>
    <row r="146" spans="1:65" s="13" customFormat="1" ht="11.25">
      <c r="B146" s="199"/>
      <c r="C146" s="200"/>
      <c r="D146" s="201" t="s">
        <v>145</v>
      </c>
      <c r="E146" s="202" t="s">
        <v>1</v>
      </c>
      <c r="F146" s="203" t="s">
        <v>484</v>
      </c>
      <c r="G146" s="200"/>
      <c r="H146" s="204">
        <v>92.38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145</v>
      </c>
      <c r="AU146" s="210" t="s">
        <v>83</v>
      </c>
      <c r="AV146" s="13" t="s">
        <v>83</v>
      </c>
      <c r="AW146" s="13" t="s">
        <v>31</v>
      </c>
      <c r="AX146" s="13" t="s">
        <v>8</v>
      </c>
      <c r="AY146" s="210" t="s">
        <v>134</v>
      </c>
    </row>
    <row r="147" spans="1:65" s="2" customFormat="1" ht="24.2" customHeight="1">
      <c r="A147" s="33"/>
      <c r="B147" s="34"/>
      <c r="C147" s="186" t="s">
        <v>248</v>
      </c>
      <c r="D147" s="186" t="s">
        <v>138</v>
      </c>
      <c r="E147" s="187" t="s">
        <v>249</v>
      </c>
      <c r="F147" s="188" t="s">
        <v>250</v>
      </c>
      <c r="G147" s="189" t="s">
        <v>141</v>
      </c>
      <c r="H147" s="190">
        <v>409.98</v>
      </c>
      <c r="I147" s="191"/>
      <c r="J147" s="190">
        <f>ROUND(I147*H147,0)</f>
        <v>0</v>
      </c>
      <c r="K147" s="192"/>
      <c r="L147" s="38"/>
      <c r="M147" s="193" t="s">
        <v>1</v>
      </c>
      <c r="N147" s="194" t="s">
        <v>39</v>
      </c>
      <c r="O147" s="70"/>
      <c r="P147" s="195">
        <f>O147*H147</f>
        <v>0</v>
      </c>
      <c r="Q147" s="195">
        <v>8.4250000000000005E-2</v>
      </c>
      <c r="R147" s="195">
        <f>Q147*H147</f>
        <v>34.540815000000002</v>
      </c>
      <c r="S147" s="195">
        <v>0</v>
      </c>
      <c r="T147" s="19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7" t="s">
        <v>142</v>
      </c>
      <c r="AT147" s="197" t="s">
        <v>138</v>
      </c>
      <c r="AU147" s="197" t="s">
        <v>83</v>
      </c>
      <c r="AY147" s="16" t="s">
        <v>134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6" t="s">
        <v>8</v>
      </c>
      <c r="BK147" s="198">
        <f>ROUND(I147*H147,0)</f>
        <v>0</v>
      </c>
      <c r="BL147" s="16" t="s">
        <v>142</v>
      </c>
      <c r="BM147" s="197" t="s">
        <v>485</v>
      </c>
    </row>
    <row r="148" spans="1:65" s="13" customFormat="1" ht="11.25">
      <c r="B148" s="199"/>
      <c r="C148" s="200"/>
      <c r="D148" s="201" t="s">
        <v>145</v>
      </c>
      <c r="E148" s="202" t="s">
        <v>1</v>
      </c>
      <c r="F148" s="203" t="s">
        <v>486</v>
      </c>
      <c r="G148" s="200"/>
      <c r="H148" s="204">
        <v>409.98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145</v>
      </c>
      <c r="AU148" s="210" t="s">
        <v>83</v>
      </c>
      <c r="AV148" s="13" t="s">
        <v>83</v>
      </c>
      <c r="AW148" s="13" t="s">
        <v>31</v>
      </c>
      <c r="AX148" s="13" t="s">
        <v>8</v>
      </c>
      <c r="AY148" s="210" t="s">
        <v>134</v>
      </c>
    </row>
    <row r="149" spans="1:65" s="2" customFormat="1" ht="21.75" customHeight="1">
      <c r="A149" s="33"/>
      <c r="B149" s="34"/>
      <c r="C149" s="222" t="s">
        <v>198</v>
      </c>
      <c r="D149" s="222" t="s">
        <v>194</v>
      </c>
      <c r="E149" s="223" t="s">
        <v>253</v>
      </c>
      <c r="F149" s="224" t="s">
        <v>254</v>
      </c>
      <c r="G149" s="225" t="s">
        <v>141</v>
      </c>
      <c r="H149" s="226">
        <v>450.98</v>
      </c>
      <c r="I149" s="227"/>
      <c r="J149" s="226">
        <f>ROUND(I149*H149,0)</f>
        <v>0</v>
      </c>
      <c r="K149" s="228"/>
      <c r="L149" s="229"/>
      <c r="M149" s="230" t="s">
        <v>1</v>
      </c>
      <c r="N149" s="231" t="s">
        <v>39</v>
      </c>
      <c r="O149" s="70"/>
      <c r="P149" s="195">
        <f>O149*H149</f>
        <v>0</v>
      </c>
      <c r="Q149" s="195">
        <v>0.13100000000000001</v>
      </c>
      <c r="R149" s="195">
        <f>Q149*H149</f>
        <v>59.078380000000003</v>
      </c>
      <c r="S149" s="195">
        <v>0</v>
      </c>
      <c r="T149" s="19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7" t="s">
        <v>198</v>
      </c>
      <c r="AT149" s="197" t="s">
        <v>194</v>
      </c>
      <c r="AU149" s="197" t="s">
        <v>83</v>
      </c>
      <c r="AY149" s="16" t="s">
        <v>134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6" t="s">
        <v>8</v>
      </c>
      <c r="BK149" s="198">
        <f>ROUND(I149*H149,0)</f>
        <v>0</v>
      </c>
      <c r="BL149" s="16" t="s">
        <v>142</v>
      </c>
      <c r="BM149" s="197" t="s">
        <v>487</v>
      </c>
    </row>
    <row r="150" spans="1:65" s="13" customFormat="1" ht="11.25">
      <c r="B150" s="199"/>
      <c r="C150" s="200"/>
      <c r="D150" s="201" t="s">
        <v>145</v>
      </c>
      <c r="E150" s="202" t="s">
        <v>1</v>
      </c>
      <c r="F150" s="203" t="s">
        <v>488</v>
      </c>
      <c r="G150" s="200"/>
      <c r="H150" s="204">
        <v>450.98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145</v>
      </c>
      <c r="AU150" s="210" t="s">
        <v>83</v>
      </c>
      <c r="AV150" s="13" t="s">
        <v>83</v>
      </c>
      <c r="AW150" s="13" t="s">
        <v>31</v>
      </c>
      <c r="AX150" s="13" t="s">
        <v>8</v>
      </c>
      <c r="AY150" s="210" t="s">
        <v>134</v>
      </c>
    </row>
    <row r="151" spans="1:65" s="2" customFormat="1" ht="24.2" customHeight="1">
      <c r="A151" s="33"/>
      <c r="B151" s="34"/>
      <c r="C151" s="186" t="s">
        <v>266</v>
      </c>
      <c r="D151" s="186" t="s">
        <v>138</v>
      </c>
      <c r="E151" s="187" t="s">
        <v>267</v>
      </c>
      <c r="F151" s="188" t="s">
        <v>268</v>
      </c>
      <c r="G151" s="189" t="s">
        <v>141</v>
      </c>
      <c r="H151" s="190">
        <v>81.510000000000005</v>
      </c>
      <c r="I151" s="191"/>
      <c r="J151" s="190">
        <f>ROUND(I151*H151,0)</f>
        <v>0</v>
      </c>
      <c r="K151" s="192"/>
      <c r="L151" s="38"/>
      <c r="M151" s="193" t="s">
        <v>1</v>
      </c>
      <c r="N151" s="194" t="s">
        <v>39</v>
      </c>
      <c r="O151" s="70"/>
      <c r="P151" s="195">
        <f>O151*H151</f>
        <v>0</v>
      </c>
      <c r="Q151" s="195">
        <v>8.5650000000000004E-2</v>
      </c>
      <c r="R151" s="195">
        <f>Q151*H151</f>
        <v>6.9813315000000005</v>
      </c>
      <c r="S151" s="195">
        <v>0</v>
      </c>
      <c r="T151" s="196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7" t="s">
        <v>142</v>
      </c>
      <c r="AT151" s="197" t="s">
        <v>138</v>
      </c>
      <c r="AU151" s="197" t="s">
        <v>83</v>
      </c>
      <c r="AY151" s="16" t="s">
        <v>134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6" t="s">
        <v>8</v>
      </c>
      <c r="BK151" s="198">
        <f>ROUND(I151*H151,0)</f>
        <v>0</v>
      </c>
      <c r="BL151" s="16" t="s">
        <v>142</v>
      </c>
      <c r="BM151" s="197" t="s">
        <v>489</v>
      </c>
    </row>
    <row r="152" spans="1:65" s="13" customFormat="1" ht="11.25">
      <c r="B152" s="199"/>
      <c r="C152" s="200"/>
      <c r="D152" s="201" t="s">
        <v>145</v>
      </c>
      <c r="E152" s="202" t="s">
        <v>1</v>
      </c>
      <c r="F152" s="203" t="s">
        <v>490</v>
      </c>
      <c r="G152" s="200"/>
      <c r="H152" s="204">
        <v>81.510000000000005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145</v>
      </c>
      <c r="AU152" s="210" t="s">
        <v>83</v>
      </c>
      <c r="AV152" s="13" t="s">
        <v>83</v>
      </c>
      <c r="AW152" s="13" t="s">
        <v>31</v>
      </c>
      <c r="AX152" s="13" t="s">
        <v>8</v>
      </c>
      <c r="AY152" s="210" t="s">
        <v>134</v>
      </c>
    </row>
    <row r="153" spans="1:65" s="2" customFormat="1" ht="21.75" customHeight="1">
      <c r="A153" s="33"/>
      <c r="B153" s="34"/>
      <c r="C153" s="222" t="s">
        <v>136</v>
      </c>
      <c r="D153" s="222" t="s">
        <v>194</v>
      </c>
      <c r="E153" s="223" t="s">
        <v>271</v>
      </c>
      <c r="F153" s="224" t="s">
        <v>272</v>
      </c>
      <c r="G153" s="225" t="s">
        <v>141</v>
      </c>
      <c r="H153" s="226">
        <v>65.75</v>
      </c>
      <c r="I153" s="227"/>
      <c r="J153" s="226">
        <f>ROUND(I153*H153,0)</f>
        <v>0</v>
      </c>
      <c r="K153" s="228"/>
      <c r="L153" s="229"/>
      <c r="M153" s="230" t="s">
        <v>1</v>
      </c>
      <c r="N153" s="231" t="s">
        <v>39</v>
      </c>
      <c r="O153" s="70"/>
      <c r="P153" s="195">
        <f>O153*H153</f>
        <v>0</v>
      </c>
      <c r="Q153" s="195">
        <v>0.17599999999999999</v>
      </c>
      <c r="R153" s="195">
        <f>Q153*H153</f>
        <v>11.571999999999999</v>
      </c>
      <c r="S153" s="195">
        <v>0</v>
      </c>
      <c r="T153" s="19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7" t="s">
        <v>198</v>
      </c>
      <c r="AT153" s="197" t="s">
        <v>194</v>
      </c>
      <c r="AU153" s="197" t="s">
        <v>83</v>
      </c>
      <c r="AY153" s="16" t="s">
        <v>134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6" t="s">
        <v>8</v>
      </c>
      <c r="BK153" s="198">
        <f>ROUND(I153*H153,0)</f>
        <v>0</v>
      </c>
      <c r="BL153" s="16" t="s">
        <v>142</v>
      </c>
      <c r="BM153" s="197" t="s">
        <v>491</v>
      </c>
    </row>
    <row r="154" spans="1:65" s="13" customFormat="1" ht="11.25">
      <c r="B154" s="199"/>
      <c r="C154" s="200"/>
      <c r="D154" s="201" t="s">
        <v>145</v>
      </c>
      <c r="E154" s="202" t="s">
        <v>1</v>
      </c>
      <c r="F154" s="203" t="s">
        <v>492</v>
      </c>
      <c r="G154" s="200"/>
      <c r="H154" s="204">
        <v>65.75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145</v>
      </c>
      <c r="AU154" s="210" t="s">
        <v>83</v>
      </c>
      <c r="AV154" s="13" t="s">
        <v>83</v>
      </c>
      <c r="AW154" s="13" t="s">
        <v>31</v>
      </c>
      <c r="AX154" s="13" t="s">
        <v>8</v>
      </c>
      <c r="AY154" s="210" t="s">
        <v>134</v>
      </c>
    </row>
    <row r="155" spans="1:65" s="2" customFormat="1" ht="24.2" customHeight="1">
      <c r="A155" s="33"/>
      <c r="B155" s="34"/>
      <c r="C155" s="222" t="s">
        <v>276</v>
      </c>
      <c r="D155" s="222" t="s">
        <v>194</v>
      </c>
      <c r="E155" s="223" t="s">
        <v>277</v>
      </c>
      <c r="F155" s="224" t="s">
        <v>278</v>
      </c>
      <c r="G155" s="225" t="s">
        <v>141</v>
      </c>
      <c r="H155" s="226">
        <v>23.91</v>
      </c>
      <c r="I155" s="227"/>
      <c r="J155" s="226">
        <f>ROUND(I155*H155,0)</f>
        <v>0</v>
      </c>
      <c r="K155" s="228"/>
      <c r="L155" s="229"/>
      <c r="M155" s="230" t="s">
        <v>1</v>
      </c>
      <c r="N155" s="231" t="s">
        <v>39</v>
      </c>
      <c r="O155" s="70"/>
      <c r="P155" s="195">
        <f>O155*H155</f>
        <v>0</v>
      </c>
      <c r="Q155" s="195">
        <v>0.17599999999999999</v>
      </c>
      <c r="R155" s="195">
        <f>Q155*H155</f>
        <v>4.2081599999999995</v>
      </c>
      <c r="S155" s="195">
        <v>0</v>
      </c>
      <c r="T155" s="196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7" t="s">
        <v>198</v>
      </c>
      <c r="AT155" s="197" t="s">
        <v>194</v>
      </c>
      <c r="AU155" s="197" t="s">
        <v>83</v>
      </c>
      <c r="AY155" s="16" t="s">
        <v>134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6" t="s">
        <v>8</v>
      </c>
      <c r="BK155" s="198">
        <f>ROUND(I155*H155,0)</f>
        <v>0</v>
      </c>
      <c r="BL155" s="16" t="s">
        <v>142</v>
      </c>
      <c r="BM155" s="197" t="s">
        <v>493</v>
      </c>
    </row>
    <row r="156" spans="1:65" s="13" customFormat="1" ht="11.25">
      <c r="B156" s="199"/>
      <c r="C156" s="200"/>
      <c r="D156" s="201" t="s">
        <v>145</v>
      </c>
      <c r="E156" s="202" t="s">
        <v>1</v>
      </c>
      <c r="F156" s="203" t="s">
        <v>494</v>
      </c>
      <c r="G156" s="200"/>
      <c r="H156" s="204">
        <v>23.91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145</v>
      </c>
      <c r="AU156" s="210" t="s">
        <v>83</v>
      </c>
      <c r="AV156" s="13" t="s">
        <v>83</v>
      </c>
      <c r="AW156" s="13" t="s">
        <v>31</v>
      </c>
      <c r="AX156" s="13" t="s">
        <v>8</v>
      </c>
      <c r="AY156" s="210" t="s">
        <v>134</v>
      </c>
    </row>
    <row r="157" spans="1:65" s="12" customFormat="1" ht="22.9" customHeight="1">
      <c r="B157" s="170"/>
      <c r="C157" s="171"/>
      <c r="D157" s="172" t="s">
        <v>73</v>
      </c>
      <c r="E157" s="184" t="s">
        <v>259</v>
      </c>
      <c r="F157" s="184" t="s">
        <v>282</v>
      </c>
      <c r="G157" s="171"/>
      <c r="H157" s="171"/>
      <c r="I157" s="174"/>
      <c r="J157" s="185">
        <f>BK157</f>
        <v>0</v>
      </c>
      <c r="K157" s="171"/>
      <c r="L157" s="176"/>
      <c r="M157" s="177"/>
      <c r="N157" s="178"/>
      <c r="O157" s="178"/>
      <c r="P157" s="179">
        <f>P158</f>
        <v>0</v>
      </c>
      <c r="Q157" s="178"/>
      <c r="R157" s="179">
        <f>R158</f>
        <v>139.30530900000002</v>
      </c>
      <c r="S157" s="178"/>
      <c r="T157" s="180">
        <f>T158</f>
        <v>0</v>
      </c>
      <c r="AR157" s="181" t="s">
        <v>8</v>
      </c>
      <c r="AT157" s="182" t="s">
        <v>73</v>
      </c>
      <c r="AU157" s="182" t="s">
        <v>8</v>
      </c>
      <c r="AY157" s="181" t="s">
        <v>134</v>
      </c>
      <c r="BK157" s="183">
        <f>BK158</f>
        <v>0</v>
      </c>
    </row>
    <row r="158" spans="1:65" s="12" customFormat="1" ht="20.85" customHeight="1">
      <c r="B158" s="170"/>
      <c r="C158" s="171"/>
      <c r="D158" s="172" t="s">
        <v>73</v>
      </c>
      <c r="E158" s="184" t="s">
        <v>307</v>
      </c>
      <c r="F158" s="184" t="s">
        <v>308</v>
      </c>
      <c r="G158" s="171"/>
      <c r="H158" s="171"/>
      <c r="I158" s="174"/>
      <c r="J158" s="185">
        <f>BK158</f>
        <v>0</v>
      </c>
      <c r="K158" s="171"/>
      <c r="L158" s="176"/>
      <c r="M158" s="177"/>
      <c r="N158" s="178"/>
      <c r="O158" s="178"/>
      <c r="P158" s="179">
        <f>SUM(P159:P173)</f>
        <v>0</v>
      </c>
      <c r="Q158" s="178"/>
      <c r="R158" s="179">
        <f>SUM(R159:R173)</f>
        <v>139.30530900000002</v>
      </c>
      <c r="S158" s="178"/>
      <c r="T158" s="180">
        <f>SUM(T159:T173)</f>
        <v>0</v>
      </c>
      <c r="AR158" s="181" t="s">
        <v>8</v>
      </c>
      <c r="AT158" s="182" t="s">
        <v>73</v>
      </c>
      <c r="AU158" s="182" t="s">
        <v>83</v>
      </c>
      <c r="AY158" s="181" t="s">
        <v>134</v>
      </c>
      <c r="BK158" s="183">
        <f>SUM(BK159:BK173)</f>
        <v>0</v>
      </c>
    </row>
    <row r="159" spans="1:65" s="2" customFormat="1" ht="21.75" customHeight="1">
      <c r="A159" s="33"/>
      <c r="B159" s="34"/>
      <c r="C159" s="186" t="s">
        <v>298</v>
      </c>
      <c r="D159" s="186" t="s">
        <v>138</v>
      </c>
      <c r="E159" s="187" t="s">
        <v>310</v>
      </c>
      <c r="F159" s="188" t="s">
        <v>311</v>
      </c>
      <c r="G159" s="189" t="s">
        <v>172</v>
      </c>
      <c r="H159" s="190">
        <v>327.66000000000003</v>
      </c>
      <c r="I159" s="191"/>
      <c r="J159" s="190">
        <f>ROUND(I159*H159,0)</f>
        <v>0</v>
      </c>
      <c r="K159" s="192"/>
      <c r="L159" s="38"/>
      <c r="M159" s="193" t="s">
        <v>1</v>
      </c>
      <c r="N159" s="194" t="s">
        <v>39</v>
      </c>
      <c r="O159" s="70"/>
      <c r="P159" s="195">
        <f>O159*H159</f>
        <v>0</v>
      </c>
      <c r="Q159" s="195">
        <v>2.2399999999999998E-3</v>
      </c>
      <c r="R159" s="195">
        <f>Q159*H159</f>
        <v>0.73395840000000001</v>
      </c>
      <c r="S159" s="195">
        <v>0</v>
      </c>
      <c r="T159" s="196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7" t="s">
        <v>142</v>
      </c>
      <c r="AT159" s="197" t="s">
        <v>138</v>
      </c>
      <c r="AU159" s="197" t="s">
        <v>143</v>
      </c>
      <c r="AY159" s="16" t="s">
        <v>134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6" t="s">
        <v>8</v>
      </c>
      <c r="BK159" s="198">
        <f>ROUND(I159*H159,0)</f>
        <v>0</v>
      </c>
      <c r="BL159" s="16" t="s">
        <v>142</v>
      </c>
      <c r="BM159" s="197" t="s">
        <v>495</v>
      </c>
    </row>
    <row r="160" spans="1:65" s="13" customFormat="1" ht="11.25">
      <c r="B160" s="199"/>
      <c r="C160" s="200"/>
      <c r="D160" s="201" t="s">
        <v>145</v>
      </c>
      <c r="E160" s="202" t="s">
        <v>1</v>
      </c>
      <c r="F160" s="203" t="s">
        <v>496</v>
      </c>
      <c r="G160" s="200"/>
      <c r="H160" s="204">
        <v>327.66000000000003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145</v>
      </c>
      <c r="AU160" s="210" t="s">
        <v>143</v>
      </c>
      <c r="AV160" s="13" t="s">
        <v>83</v>
      </c>
      <c r="AW160" s="13" t="s">
        <v>31</v>
      </c>
      <c r="AX160" s="13" t="s">
        <v>8</v>
      </c>
      <c r="AY160" s="210" t="s">
        <v>134</v>
      </c>
    </row>
    <row r="161" spans="1:65" s="2" customFormat="1" ht="37.9" customHeight="1">
      <c r="A161" s="33"/>
      <c r="B161" s="34"/>
      <c r="C161" s="186" t="s">
        <v>330</v>
      </c>
      <c r="D161" s="186" t="s">
        <v>138</v>
      </c>
      <c r="E161" s="187" t="s">
        <v>313</v>
      </c>
      <c r="F161" s="188" t="s">
        <v>314</v>
      </c>
      <c r="G161" s="189" t="s">
        <v>172</v>
      </c>
      <c r="H161" s="190">
        <v>327.66000000000003</v>
      </c>
      <c r="I161" s="191"/>
      <c r="J161" s="190">
        <f>ROUND(I161*H161,0)</f>
        <v>0</v>
      </c>
      <c r="K161" s="192"/>
      <c r="L161" s="38"/>
      <c r="M161" s="193" t="s">
        <v>1</v>
      </c>
      <c r="N161" s="194" t="s">
        <v>39</v>
      </c>
      <c r="O161" s="70"/>
      <c r="P161" s="195">
        <f>O161*H161</f>
        <v>0</v>
      </c>
      <c r="Q161" s="195">
        <v>0.15540000000000001</v>
      </c>
      <c r="R161" s="195">
        <f>Q161*H161</f>
        <v>50.918364000000004</v>
      </c>
      <c r="S161" s="195">
        <v>0</v>
      </c>
      <c r="T161" s="196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7" t="s">
        <v>142</v>
      </c>
      <c r="AT161" s="197" t="s">
        <v>138</v>
      </c>
      <c r="AU161" s="197" t="s">
        <v>143</v>
      </c>
      <c r="AY161" s="16" t="s">
        <v>134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6" t="s">
        <v>8</v>
      </c>
      <c r="BK161" s="198">
        <f>ROUND(I161*H161,0)</f>
        <v>0</v>
      </c>
      <c r="BL161" s="16" t="s">
        <v>142</v>
      </c>
      <c r="BM161" s="197" t="s">
        <v>497</v>
      </c>
    </row>
    <row r="162" spans="1:65" s="13" customFormat="1" ht="11.25">
      <c r="B162" s="199"/>
      <c r="C162" s="200"/>
      <c r="D162" s="201" t="s">
        <v>145</v>
      </c>
      <c r="E162" s="202" t="s">
        <v>1</v>
      </c>
      <c r="F162" s="203" t="s">
        <v>496</v>
      </c>
      <c r="G162" s="200"/>
      <c r="H162" s="204">
        <v>327.66000000000003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145</v>
      </c>
      <c r="AU162" s="210" t="s">
        <v>143</v>
      </c>
      <c r="AV162" s="13" t="s">
        <v>83</v>
      </c>
      <c r="AW162" s="13" t="s">
        <v>31</v>
      </c>
      <c r="AX162" s="13" t="s">
        <v>8</v>
      </c>
      <c r="AY162" s="210" t="s">
        <v>134</v>
      </c>
    </row>
    <row r="163" spans="1:65" s="2" customFormat="1" ht="16.5" customHeight="1">
      <c r="A163" s="33"/>
      <c r="B163" s="34"/>
      <c r="C163" s="222" t="s">
        <v>200</v>
      </c>
      <c r="D163" s="222" t="s">
        <v>194</v>
      </c>
      <c r="E163" s="223" t="s">
        <v>317</v>
      </c>
      <c r="F163" s="224" t="s">
        <v>318</v>
      </c>
      <c r="G163" s="225" t="s">
        <v>172</v>
      </c>
      <c r="H163" s="226">
        <v>317.66000000000003</v>
      </c>
      <c r="I163" s="227"/>
      <c r="J163" s="226">
        <f>ROUND(I163*H163,0)</f>
        <v>0</v>
      </c>
      <c r="K163" s="228"/>
      <c r="L163" s="229"/>
      <c r="M163" s="230" t="s">
        <v>1</v>
      </c>
      <c r="N163" s="231" t="s">
        <v>39</v>
      </c>
      <c r="O163" s="70"/>
      <c r="P163" s="195">
        <f>O163*H163</f>
        <v>0</v>
      </c>
      <c r="Q163" s="195">
        <v>8.1000000000000003E-2</v>
      </c>
      <c r="R163" s="195">
        <f>Q163*H163</f>
        <v>25.730460000000004</v>
      </c>
      <c r="S163" s="195">
        <v>0</v>
      </c>
      <c r="T163" s="196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7" t="s">
        <v>198</v>
      </c>
      <c r="AT163" s="197" t="s">
        <v>194</v>
      </c>
      <c r="AU163" s="197" t="s">
        <v>143</v>
      </c>
      <c r="AY163" s="16" t="s">
        <v>134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6" t="s">
        <v>8</v>
      </c>
      <c r="BK163" s="198">
        <f>ROUND(I163*H163,0)</f>
        <v>0</v>
      </c>
      <c r="BL163" s="16" t="s">
        <v>142</v>
      </c>
      <c r="BM163" s="197" t="s">
        <v>498</v>
      </c>
    </row>
    <row r="164" spans="1:65" s="13" customFormat="1" ht="11.25">
      <c r="B164" s="199"/>
      <c r="C164" s="200"/>
      <c r="D164" s="201" t="s">
        <v>145</v>
      </c>
      <c r="E164" s="202" t="s">
        <v>1</v>
      </c>
      <c r="F164" s="203" t="s">
        <v>499</v>
      </c>
      <c r="G164" s="200"/>
      <c r="H164" s="204">
        <v>317.66000000000003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145</v>
      </c>
      <c r="AU164" s="210" t="s">
        <v>143</v>
      </c>
      <c r="AV164" s="13" t="s">
        <v>83</v>
      </c>
      <c r="AW164" s="13" t="s">
        <v>31</v>
      </c>
      <c r="AX164" s="13" t="s">
        <v>8</v>
      </c>
      <c r="AY164" s="210" t="s">
        <v>134</v>
      </c>
    </row>
    <row r="165" spans="1:65" s="2" customFormat="1" ht="24.2" customHeight="1">
      <c r="A165" s="33"/>
      <c r="B165" s="34"/>
      <c r="C165" s="222" t="s">
        <v>316</v>
      </c>
      <c r="D165" s="222" t="s">
        <v>194</v>
      </c>
      <c r="E165" s="223" t="s">
        <v>323</v>
      </c>
      <c r="F165" s="224" t="s">
        <v>324</v>
      </c>
      <c r="G165" s="225" t="s">
        <v>172</v>
      </c>
      <c r="H165" s="226">
        <v>10</v>
      </c>
      <c r="I165" s="227"/>
      <c r="J165" s="226">
        <f>ROUND(I165*H165,0)</f>
        <v>0</v>
      </c>
      <c r="K165" s="228"/>
      <c r="L165" s="229"/>
      <c r="M165" s="230" t="s">
        <v>1</v>
      </c>
      <c r="N165" s="231" t="s">
        <v>39</v>
      </c>
      <c r="O165" s="70"/>
      <c r="P165" s="195">
        <f>O165*H165</f>
        <v>0</v>
      </c>
      <c r="Q165" s="195">
        <v>4.8300000000000003E-2</v>
      </c>
      <c r="R165" s="195">
        <f>Q165*H165</f>
        <v>0.48300000000000004</v>
      </c>
      <c r="S165" s="195">
        <v>0</v>
      </c>
      <c r="T165" s="196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7" t="s">
        <v>198</v>
      </c>
      <c r="AT165" s="197" t="s">
        <v>194</v>
      </c>
      <c r="AU165" s="197" t="s">
        <v>143</v>
      </c>
      <c r="AY165" s="16" t="s">
        <v>134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6" t="s">
        <v>8</v>
      </c>
      <c r="BK165" s="198">
        <f>ROUND(I165*H165,0)</f>
        <v>0</v>
      </c>
      <c r="BL165" s="16" t="s">
        <v>142</v>
      </c>
      <c r="BM165" s="197" t="s">
        <v>500</v>
      </c>
    </row>
    <row r="166" spans="1:65" s="2" customFormat="1" ht="16.5" customHeight="1">
      <c r="A166" s="33"/>
      <c r="B166" s="34"/>
      <c r="C166" s="222" t="s">
        <v>322</v>
      </c>
      <c r="D166" s="222" t="s">
        <v>194</v>
      </c>
      <c r="E166" s="223" t="s">
        <v>326</v>
      </c>
      <c r="F166" s="224" t="s">
        <v>327</v>
      </c>
      <c r="G166" s="225" t="s">
        <v>172</v>
      </c>
      <c r="H166" s="226">
        <v>327.66000000000003</v>
      </c>
      <c r="I166" s="227"/>
      <c r="J166" s="226">
        <f>ROUND(I166*H166,0)</f>
        <v>0</v>
      </c>
      <c r="K166" s="228"/>
      <c r="L166" s="229"/>
      <c r="M166" s="230" t="s">
        <v>1</v>
      </c>
      <c r="N166" s="231" t="s">
        <v>39</v>
      </c>
      <c r="O166" s="70"/>
      <c r="P166" s="195">
        <f>O166*H166</f>
        <v>0</v>
      </c>
      <c r="Q166" s="195">
        <v>5.8000000000000003E-2</v>
      </c>
      <c r="R166" s="195">
        <f>Q166*H166</f>
        <v>19.004280000000001</v>
      </c>
      <c r="S166" s="195">
        <v>0</v>
      </c>
      <c r="T166" s="196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7" t="s">
        <v>198</v>
      </c>
      <c r="AT166" s="197" t="s">
        <v>194</v>
      </c>
      <c r="AU166" s="197" t="s">
        <v>143</v>
      </c>
      <c r="AY166" s="16" t="s">
        <v>134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6" t="s">
        <v>8</v>
      </c>
      <c r="BK166" s="198">
        <f>ROUND(I166*H166,0)</f>
        <v>0</v>
      </c>
      <c r="BL166" s="16" t="s">
        <v>142</v>
      </c>
      <c r="BM166" s="197" t="s">
        <v>501</v>
      </c>
    </row>
    <row r="167" spans="1:65" s="13" customFormat="1" ht="11.25">
      <c r="B167" s="199"/>
      <c r="C167" s="200"/>
      <c r="D167" s="201" t="s">
        <v>145</v>
      </c>
      <c r="E167" s="202" t="s">
        <v>1</v>
      </c>
      <c r="F167" s="203" t="s">
        <v>496</v>
      </c>
      <c r="G167" s="200"/>
      <c r="H167" s="204">
        <v>327.66000000000003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145</v>
      </c>
      <c r="AU167" s="210" t="s">
        <v>143</v>
      </c>
      <c r="AV167" s="13" t="s">
        <v>83</v>
      </c>
      <c r="AW167" s="13" t="s">
        <v>31</v>
      </c>
      <c r="AX167" s="13" t="s">
        <v>8</v>
      </c>
      <c r="AY167" s="210" t="s">
        <v>134</v>
      </c>
    </row>
    <row r="168" spans="1:65" s="2" customFormat="1" ht="37.9" customHeight="1">
      <c r="A168" s="33"/>
      <c r="B168" s="34"/>
      <c r="C168" s="186" t="s">
        <v>334</v>
      </c>
      <c r="D168" s="186" t="s">
        <v>138</v>
      </c>
      <c r="E168" s="187" t="s">
        <v>331</v>
      </c>
      <c r="F168" s="188" t="s">
        <v>332</v>
      </c>
      <c r="G168" s="189" t="s">
        <v>172</v>
      </c>
      <c r="H168" s="190">
        <v>327.66000000000003</v>
      </c>
      <c r="I168" s="191"/>
      <c r="J168" s="190">
        <f>ROUND(I168*H168,0)</f>
        <v>0</v>
      </c>
      <c r="K168" s="192"/>
      <c r="L168" s="38"/>
      <c r="M168" s="193" t="s">
        <v>1</v>
      </c>
      <c r="N168" s="194" t="s">
        <v>39</v>
      </c>
      <c r="O168" s="70"/>
      <c r="P168" s="195">
        <f>O168*H168</f>
        <v>0</v>
      </c>
      <c r="Q168" s="195">
        <v>0.1295</v>
      </c>
      <c r="R168" s="195">
        <f>Q168*H168</f>
        <v>42.431970000000007</v>
      </c>
      <c r="S168" s="195">
        <v>0</v>
      </c>
      <c r="T168" s="196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7" t="s">
        <v>142</v>
      </c>
      <c r="AT168" s="197" t="s">
        <v>138</v>
      </c>
      <c r="AU168" s="197" t="s">
        <v>143</v>
      </c>
      <c r="AY168" s="16" t="s">
        <v>134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6" t="s">
        <v>8</v>
      </c>
      <c r="BK168" s="198">
        <f>ROUND(I168*H168,0)</f>
        <v>0</v>
      </c>
      <c r="BL168" s="16" t="s">
        <v>142</v>
      </c>
      <c r="BM168" s="197" t="s">
        <v>502</v>
      </c>
    </row>
    <row r="169" spans="1:65" s="13" customFormat="1" ht="11.25">
      <c r="B169" s="199"/>
      <c r="C169" s="200"/>
      <c r="D169" s="201" t="s">
        <v>145</v>
      </c>
      <c r="E169" s="202" t="s">
        <v>1</v>
      </c>
      <c r="F169" s="203" t="s">
        <v>496</v>
      </c>
      <c r="G169" s="200"/>
      <c r="H169" s="204">
        <v>327.66000000000003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145</v>
      </c>
      <c r="AU169" s="210" t="s">
        <v>143</v>
      </c>
      <c r="AV169" s="13" t="s">
        <v>83</v>
      </c>
      <c r="AW169" s="13" t="s">
        <v>31</v>
      </c>
      <c r="AX169" s="13" t="s">
        <v>8</v>
      </c>
      <c r="AY169" s="210" t="s">
        <v>134</v>
      </c>
    </row>
    <row r="170" spans="1:65" s="2" customFormat="1" ht="37.9" customHeight="1">
      <c r="A170" s="33"/>
      <c r="B170" s="34"/>
      <c r="C170" s="186" t="s">
        <v>9</v>
      </c>
      <c r="D170" s="186" t="s">
        <v>138</v>
      </c>
      <c r="E170" s="187" t="s">
        <v>335</v>
      </c>
      <c r="F170" s="188" t="s">
        <v>336</v>
      </c>
      <c r="G170" s="189" t="s">
        <v>172</v>
      </c>
      <c r="H170" s="190">
        <v>327.66000000000003</v>
      </c>
      <c r="I170" s="191"/>
      <c r="J170" s="190">
        <f>ROUND(I170*H170,0)</f>
        <v>0</v>
      </c>
      <c r="K170" s="192"/>
      <c r="L170" s="38"/>
      <c r="M170" s="193" t="s">
        <v>1</v>
      </c>
      <c r="N170" s="194" t="s">
        <v>39</v>
      </c>
      <c r="O170" s="70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7" t="s">
        <v>142</v>
      </c>
      <c r="AT170" s="197" t="s">
        <v>138</v>
      </c>
      <c r="AU170" s="197" t="s">
        <v>143</v>
      </c>
      <c r="AY170" s="16" t="s">
        <v>134</v>
      </c>
      <c r="BE170" s="198">
        <f>IF(N170="základní",J170,0)</f>
        <v>0</v>
      </c>
      <c r="BF170" s="198">
        <f>IF(N170="snížená",J170,0)</f>
        <v>0</v>
      </c>
      <c r="BG170" s="198">
        <f>IF(N170="zákl. přenesená",J170,0)</f>
        <v>0</v>
      </c>
      <c r="BH170" s="198">
        <f>IF(N170="sníž. přenesená",J170,0)</f>
        <v>0</v>
      </c>
      <c r="BI170" s="198">
        <f>IF(N170="nulová",J170,0)</f>
        <v>0</v>
      </c>
      <c r="BJ170" s="16" t="s">
        <v>8</v>
      </c>
      <c r="BK170" s="198">
        <f>ROUND(I170*H170,0)</f>
        <v>0</v>
      </c>
      <c r="BL170" s="16" t="s">
        <v>142</v>
      </c>
      <c r="BM170" s="197" t="s">
        <v>503</v>
      </c>
    </row>
    <row r="171" spans="1:65" s="13" customFormat="1" ht="11.25">
      <c r="B171" s="199"/>
      <c r="C171" s="200"/>
      <c r="D171" s="201" t="s">
        <v>145</v>
      </c>
      <c r="E171" s="202" t="s">
        <v>1</v>
      </c>
      <c r="F171" s="203" t="s">
        <v>496</v>
      </c>
      <c r="G171" s="200"/>
      <c r="H171" s="204">
        <v>327.66000000000003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145</v>
      </c>
      <c r="AU171" s="210" t="s">
        <v>143</v>
      </c>
      <c r="AV171" s="13" t="s">
        <v>83</v>
      </c>
      <c r="AW171" s="13" t="s">
        <v>31</v>
      </c>
      <c r="AX171" s="13" t="s">
        <v>8</v>
      </c>
      <c r="AY171" s="210" t="s">
        <v>134</v>
      </c>
    </row>
    <row r="172" spans="1:65" s="2" customFormat="1" ht="16.5" customHeight="1">
      <c r="A172" s="33"/>
      <c r="B172" s="34"/>
      <c r="C172" s="186" t="s">
        <v>309</v>
      </c>
      <c r="D172" s="186" t="s">
        <v>138</v>
      </c>
      <c r="E172" s="187" t="s">
        <v>338</v>
      </c>
      <c r="F172" s="188" t="s">
        <v>339</v>
      </c>
      <c r="G172" s="189" t="s">
        <v>172</v>
      </c>
      <c r="H172" s="190">
        <v>327.66000000000003</v>
      </c>
      <c r="I172" s="191"/>
      <c r="J172" s="190">
        <f>ROUND(I172*H172,0)</f>
        <v>0</v>
      </c>
      <c r="K172" s="192"/>
      <c r="L172" s="38"/>
      <c r="M172" s="193" t="s">
        <v>1</v>
      </c>
      <c r="N172" s="194" t="s">
        <v>39</v>
      </c>
      <c r="O172" s="70"/>
      <c r="P172" s="195">
        <f>O172*H172</f>
        <v>0</v>
      </c>
      <c r="Q172" s="195">
        <v>1.0000000000000001E-5</v>
      </c>
      <c r="R172" s="195">
        <f>Q172*H172</f>
        <v>3.2766000000000006E-3</v>
      </c>
      <c r="S172" s="195">
        <v>0</v>
      </c>
      <c r="T172" s="196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7" t="s">
        <v>142</v>
      </c>
      <c r="AT172" s="197" t="s">
        <v>138</v>
      </c>
      <c r="AU172" s="197" t="s">
        <v>143</v>
      </c>
      <c r="AY172" s="16" t="s">
        <v>134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16" t="s">
        <v>8</v>
      </c>
      <c r="BK172" s="198">
        <f>ROUND(I172*H172,0)</f>
        <v>0</v>
      </c>
      <c r="BL172" s="16" t="s">
        <v>142</v>
      </c>
      <c r="BM172" s="197" t="s">
        <v>504</v>
      </c>
    </row>
    <row r="173" spans="1:65" s="13" customFormat="1" ht="11.25">
      <c r="B173" s="199"/>
      <c r="C173" s="200"/>
      <c r="D173" s="201" t="s">
        <v>145</v>
      </c>
      <c r="E173" s="202" t="s">
        <v>1</v>
      </c>
      <c r="F173" s="203" t="s">
        <v>496</v>
      </c>
      <c r="G173" s="200"/>
      <c r="H173" s="204">
        <v>327.66000000000003</v>
      </c>
      <c r="I173" s="205"/>
      <c r="J173" s="200"/>
      <c r="K173" s="200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145</v>
      </c>
      <c r="AU173" s="210" t="s">
        <v>143</v>
      </c>
      <c r="AV173" s="13" t="s">
        <v>83</v>
      </c>
      <c r="AW173" s="13" t="s">
        <v>31</v>
      </c>
      <c r="AX173" s="13" t="s">
        <v>8</v>
      </c>
      <c r="AY173" s="210" t="s">
        <v>134</v>
      </c>
    </row>
    <row r="174" spans="1:65" s="12" customFormat="1" ht="22.9" customHeight="1">
      <c r="B174" s="170"/>
      <c r="C174" s="171"/>
      <c r="D174" s="172" t="s">
        <v>73</v>
      </c>
      <c r="E174" s="184" t="s">
        <v>341</v>
      </c>
      <c r="F174" s="184" t="s">
        <v>342</v>
      </c>
      <c r="G174" s="171"/>
      <c r="H174" s="171"/>
      <c r="I174" s="174"/>
      <c r="J174" s="185">
        <f>BK174</f>
        <v>0</v>
      </c>
      <c r="K174" s="171"/>
      <c r="L174" s="176"/>
      <c r="M174" s="177"/>
      <c r="N174" s="178"/>
      <c r="O174" s="178"/>
      <c r="P174" s="179">
        <f>SUM(P175:P180)</f>
        <v>0</v>
      </c>
      <c r="Q174" s="178"/>
      <c r="R174" s="179">
        <f>SUM(R175:R180)</f>
        <v>0</v>
      </c>
      <c r="S174" s="178"/>
      <c r="T174" s="180">
        <f>SUM(T175:T180)</f>
        <v>0</v>
      </c>
      <c r="AR174" s="181" t="s">
        <v>8</v>
      </c>
      <c r="AT174" s="182" t="s">
        <v>73</v>
      </c>
      <c r="AU174" s="182" t="s">
        <v>8</v>
      </c>
      <c r="AY174" s="181" t="s">
        <v>134</v>
      </c>
      <c r="BK174" s="183">
        <f>SUM(BK175:BK180)</f>
        <v>0</v>
      </c>
    </row>
    <row r="175" spans="1:65" s="2" customFormat="1" ht="33" customHeight="1">
      <c r="A175" s="33"/>
      <c r="B175" s="34"/>
      <c r="C175" s="186" t="s">
        <v>7</v>
      </c>
      <c r="D175" s="186" t="s">
        <v>138</v>
      </c>
      <c r="E175" s="187" t="s">
        <v>344</v>
      </c>
      <c r="F175" s="188" t="s">
        <v>345</v>
      </c>
      <c r="G175" s="189" t="s">
        <v>346</v>
      </c>
      <c r="H175" s="190">
        <v>421.98</v>
      </c>
      <c r="I175" s="191"/>
      <c r="J175" s="190">
        <f t="shared" ref="J175:J180" si="0">ROUND(I175*H175,0)</f>
        <v>0</v>
      </c>
      <c r="K175" s="192"/>
      <c r="L175" s="38"/>
      <c r="M175" s="193" t="s">
        <v>1</v>
      </c>
      <c r="N175" s="194" t="s">
        <v>39</v>
      </c>
      <c r="O175" s="70"/>
      <c r="P175" s="195">
        <f t="shared" ref="P175:P180" si="1">O175*H175</f>
        <v>0</v>
      </c>
      <c r="Q175" s="195">
        <v>0</v>
      </c>
      <c r="R175" s="195">
        <f t="shared" ref="R175:R180" si="2">Q175*H175</f>
        <v>0</v>
      </c>
      <c r="S175" s="195">
        <v>0</v>
      </c>
      <c r="T175" s="196">
        <f t="shared" ref="T175:T180" si="3"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7" t="s">
        <v>142</v>
      </c>
      <c r="AT175" s="197" t="s">
        <v>138</v>
      </c>
      <c r="AU175" s="197" t="s">
        <v>83</v>
      </c>
      <c r="AY175" s="16" t="s">
        <v>134</v>
      </c>
      <c r="BE175" s="198">
        <f t="shared" ref="BE175:BE180" si="4">IF(N175="základní",J175,0)</f>
        <v>0</v>
      </c>
      <c r="BF175" s="198">
        <f t="shared" ref="BF175:BF180" si="5">IF(N175="snížená",J175,0)</f>
        <v>0</v>
      </c>
      <c r="BG175" s="198">
        <f t="shared" ref="BG175:BG180" si="6">IF(N175="zákl. přenesená",J175,0)</f>
        <v>0</v>
      </c>
      <c r="BH175" s="198">
        <f t="shared" ref="BH175:BH180" si="7">IF(N175="sníž. přenesená",J175,0)</f>
        <v>0</v>
      </c>
      <c r="BI175" s="198">
        <f t="shared" ref="BI175:BI180" si="8">IF(N175="nulová",J175,0)</f>
        <v>0</v>
      </c>
      <c r="BJ175" s="16" t="s">
        <v>8</v>
      </c>
      <c r="BK175" s="198">
        <f t="shared" ref="BK175:BK180" si="9">ROUND(I175*H175,0)</f>
        <v>0</v>
      </c>
      <c r="BL175" s="16" t="s">
        <v>142</v>
      </c>
      <c r="BM175" s="197" t="s">
        <v>505</v>
      </c>
    </row>
    <row r="176" spans="1:65" s="2" customFormat="1" ht="21.75" customHeight="1">
      <c r="A176" s="33"/>
      <c r="B176" s="34"/>
      <c r="C176" s="186" t="s">
        <v>343</v>
      </c>
      <c r="D176" s="186" t="s">
        <v>138</v>
      </c>
      <c r="E176" s="187" t="s">
        <v>349</v>
      </c>
      <c r="F176" s="188" t="s">
        <v>350</v>
      </c>
      <c r="G176" s="189" t="s">
        <v>346</v>
      </c>
      <c r="H176" s="190">
        <v>421.98</v>
      </c>
      <c r="I176" s="191"/>
      <c r="J176" s="190">
        <f t="shared" si="0"/>
        <v>0</v>
      </c>
      <c r="K176" s="192"/>
      <c r="L176" s="38"/>
      <c r="M176" s="193" t="s">
        <v>1</v>
      </c>
      <c r="N176" s="194" t="s">
        <v>39</v>
      </c>
      <c r="O176" s="70"/>
      <c r="P176" s="195">
        <f t="shared" si="1"/>
        <v>0</v>
      </c>
      <c r="Q176" s="195">
        <v>0</v>
      </c>
      <c r="R176" s="195">
        <f t="shared" si="2"/>
        <v>0</v>
      </c>
      <c r="S176" s="195">
        <v>0</v>
      </c>
      <c r="T176" s="196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7" t="s">
        <v>142</v>
      </c>
      <c r="AT176" s="197" t="s">
        <v>138</v>
      </c>
      <c r="AU176" s="197" t="s">
        <v>83</v>
      </c>
      <c r="AY176" s="16" t="s">
        <v>134</v>
      </c>
      <c r="BE176" s="198">
        <f t="shared" si="4"/>
        <v>0</v>
      </c>
      <c r="BF176" s="198">
        <f t="shared" si="5"/>
        <v>0</v>
      </c>
      <c r="BG176" s="198">
        <f t="shared" si="6"/>
        <v>0</v>
      </c>
      <c r="BH176" s="198">
        <f t="shared" si="7"/>
        <v>0</v>
      </c>
      <c r="BI176" s="198">
        <f t="shared" si="8"/>
        <v>0</v>
      </c>
      <c r="BJ176" s="16" t="s">
        <v>8</v>
      </c>
      <c r="BK176" s="198">
        <f t="shared" si="9"/>
        <v>0</v>
      </c>
      <c r="BL176" s="16" t="s">
        <v>142</v>
      </c>
      <c r="BM176" s="197" t="s">
        <v>506</v>
      </c>
    </row>
    <row r="177" spans="1:65" s="2" customFormat="1" ht="24.2" customHeight="1">
      <c r="A177" s="33"/>
      <c r="B177" s="34"/>
      <c r="C177" s="186" t="s">
        <v>348</v>
      </c>
      <c r="D177" s="186" t="s">
        <v>138</v>
      </c>
      <c r="E177" s="187" t="s">
        <v>353</v>
      </c>
      <c r="F177" s="188" t="s">
        <v>354</v>
      </c>
      <c r="G177" s="189" t="s">
        <v>346</v>
      </c>
      <c r="H177" s="190">
        <v>421.98</v>
      </c>
      <c r="I177" s="191"/>
      <c r="J177" s="190">
        <f t="shared" si="0"/>
        <v>0</v>
      </c>
      <c r="K177" s="192"/>
      <c r="L177" s="38"/>
      <c r="M177" s="193" t="s">
        <v>1</v>
      </c>
      <c r="N177" s="194" t="s">
        <v>39</v>
      </c>
      <c r="O177" s="70"/>
      <c r="P177" s="195">
        <f t="shared" si="1"/>
        <v>0</v>
      </c>
      <c r="Q177" s="195">
        <v>0</v>
      </c>
      <c r="R177" s="195">
        <f t="shared" si="2"/>
        <v>0</v>
      </c>
      <c r="S177" s="195">
        <v>0</v>
      </c>
      <c r="T177" s="196">
        <f t="shared" si="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7" t="s">
        <v>142</v>
      </c>
      <c r="AT177" s="197" t="s">
        <v>138</v>
      </c>
      <c r="AU177" s="197" t="s">
        <v>83</v>
      </c>
      <c r="AY177" s="16" t="s">
        <v>134</v>
      </c>
      <c r="BE177" s="198">
        <f t="shared" si="4"/>
        <v>0</v>
      </c>
      <c r="BF177" s="198">
        <f t="shared" si="5"/>
        <v>0</v>
      </c>
      <c r="BG177" s="198">
        <f t="shared" si="6"/>
        <v>0</v>
      </c>
      <c r="BH177" s="198">
        <f t="shared" si="7"/>
        <v>0</v>
      </c>
      <c r="BI177" s="198">
        <f t="shared" si="8"/>
        <v>0</v>
      </c>
      <c r="BJ177" s="16" t="s">
        <v>8</v>
      </c>
      <c r="BK177" s="198">
        <f t="shared" si="9"/>
        <v>0</v>
      </c>
      <c r="BL177" s="16" t="s">
        <v>142</v>
      </c>
      <c r="BM177" s="197" t="s">
        <v>507</v>
      </c>
    </row>
    <row r="178" spans="1:65" s="2" customFormat="1" ht="33" customHeight="1">
      <c r="A178" s="33"/>
      <c r="B178" s="34"/>
      <c r="C178" s="186" t="s">
        <v>360</v>
      </c>
      <c r="D178" s="186" t="s">
        <v>138</v>
      </c>
      <c r="E178" s="187" t="s">
        <v>357</v>
      </c>
      <c r="F178" s="188" t="s">
        <v>358</v>
      </c>
      <c r="G178" s="189" t="s">
        <v>346</v>
      </c>
      <c r="H178" s="190">
        <v>217.89</v>
      </c>
      <c r="I178" s="191"/>
      <c r="J178" s="190">
        <f t="shared" si="0"/>
        <v>0</v>
      </c>
      <c r="K178" s="192"/>
      <c r="L178" s="38"/>
      <c r="M178" s="193" t="s">
        <v>1</v>
      </c>
      <c r="N178" s="194" t="s">
        <v>39</v>
      </c>
      <c r="O178" s="70"/>
      <c r="P178" s="195">
        <f t="shared" si="1"/>
        <v>0</v>
      </c>
      <c r="Q178" s="195">
        <v>0</v>
      </c>
      <c r="R178" s="195">
        <f t="shared" si="2"/>
        <v>0</v>
      </c>
      <c r="S178" s="195">
        <v>0</v>
      </c>
      <c r="T178" s="196">
        <f t="shared" si="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7" t="s">
        <v>142</v>
      </c>
      <c r="AT178" s="197" t="s">
        <v>138</v>
      </c>
      <c r="AU178" s="197" t="s">
        <v>83</v>
      </c>
      <c r="AY178" s="16" t="s">
        <v>134</v>
      </c>
      <c r="BE178" s="198">
        <f t="shared" si="4"/>
        <v>0</v>
      </c>
      <c r="BF178" s="198">
        <f t="shared" si="5"/>
        <v>0</v>
      </c>
      <c r="BG178" s="198">
        <f t="shared" si="6"/>
        <v>0</v>
      </c>
      <c r="BH178" s="198">
        <f t="shared" si="7"/>
        <v>0</v>
      </c>
      <c r="BI178" s="198">
        <f t="shared" si="8"/>
        <v>0</v>
      </c>
      <c r="BJ178" s="16" t="s">
        <v>8</v>
      </c>
      <c r="BK178" s="198">
        <f t="shared" si="9"/>
        <v>0</v>
      </c>
      <c r="BL178" s="16" t="s">
        <v>142</v>
      </c>
      <c r="BM178" s="197" t="s">
        <v>508</v>
      </c>
    </row>
    <row r="179" spans="1:65" s="2" customFormat="1" ht="33" customHeight="1">
      <c r="A179" s="33"/>
      <c r="B179" s="34"/>
      <c r="C179" s="186" t="s">
        <v>352</v>
      </c>
      <c r="D179" s="186" t="s">
        <v>138</v>
      </c>
      <c r="E179" s="187" t="s">
        <v>361</v>
      </c>
      <c r="F179" s="188" t="s">
        <v>362</v>
      </c>
      <c r="G179" s="189" t="s">
        <v>346</v>
      </c>
      <c r="H179" s="190">
        <v>28.89</v>
      </c>
      <c r="I179" s="191"/>
      <c r="J179" s="190">
        <f t="shared" si="0"/>
        <v>0</v>
      </c>
      <c r="K179" s="192"/>
      <c r="L179" s="38"/>
      <c r="M179" s="193" t="s">
        <v>1</v>
      </c>
      <c r="N179" s="194" t="s">
        <v>39</v>
      </c>
      <c r="O179" s="70"/>
      <c r="P179" s="195">
        <f t="shared" si="1"/>
        <v>0</v>
      </c>
      <c r="Q179" s="195">
        <v>0</v>
      </c>
      <c r="R179" s="195">
        <f t="shared" si="2"/>
        <v>0</v>
      </c>
      <c r="S179" s="195">
        <v>0</v>
      </c>
      <c r="T179" s="196">
        <f t="shared" si="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7" t="s">
        <v>142</v>
      </c>
      <c r="AT179" s="197" t="s">
        <v>138</v>
      </c>
      <c r="AU179" s="197" t="s">
        <v>83</v>
      </c>
      <c r="AY179" s="16" t="s">
        <v>134</v>
      </c>
      <c r="BE179" s="198">
        <f t="shared" si="4"/>
        <v>0</v>
      </c>
      <c r="BF179" s="198">
        <f t="shared" si="5"/>
        <v>0</v>
      </c>
      <c r="BG179" s="198">
        <f t="shared" si="6"/>
        <v>0</v>
      </c>
      <c r="BH179" s="198">
        <f t="shared" si="7"/>
        <v>0</v>
      </c>
      <c r="BI179" s="198">
        <f t="shared" si="8"/>
        <v>0</v>
      </c>
      <c r="BJ179" s="16" t="s">
        <v>8</v>
      </c>
      <c r="BK179" s="198">
        <f t="shared" si="9"/>
        <v>0</v>
      </c>
      <c r="BL179" s="16" t="s">
        <v>142</v>
      </c>
      <c r="BM179" s="197" t="s">
        <v>509</v>
      </c>
    </row>
    <row r="180" spans="1:65" s="2" customFormat="1" ht="24.2" customHeight="1">
      <c r="A180" s="33"/>
      <c r="B180" s="34"/>
      <c r="C180" s="186" t="s">
        <v>356</v>
      </c>
      <c r="D180" s="186" t="s">
        <v>138</v>
      </c>
      <c r="E180" s="187" t="s">
        <v>365</v>
      </c>
      <c r="F180" s="188" t="s">
        <v>366</v>
      </c>
      <c r="G180" s="189" t="s">
        <v>346</v>
      </c>
      <c r="H180" s="190">
        <v>175.18</v>
      </c>
      <c r="I180" s="191"/>
      <c r="J180" s="190">
        <f t="shared" si="0"/>
        <v>0</v>
      </c>
      <c r="K180" s="192"/>
      <c r="L180" s="38"/>
      <c r="M180" s="193" t="s">
        <v>1</v>
      </c>
      <c r="N180" s="194" t="s">
        <v>39</v>
      </c>
      <c r="O180" s="70"/>
      <c r="P180" s="195">
        <f t="shared" si="1"/>
        <v>0</v>
      </c>
      <c r="Q180" s="195">
        <v>0</v>
      </c>
      <c r="R180" s="195">
        <f t="shared" si="2"/>
        <v>0</v>
      </c>
      <c r="S180" s="195">
        <v>0</v>
      </c>
      <c r="T180" s="196">
        <f t="shared" si="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7" t="s">
        <v>142</v>
      </c>
      <c r="AT180" s="197" t="s">
        <v>138</v>
      </c>
      <c r="AU180" s="197" t="s">
        <v>83</v>
      </c>
      <c r="AY180" s="16" t="s">
        <v>134</v>
      </c>
      <c r="BE180" s="198">
        <f t="shared" si="4"/>
        <v>0</v>
      </c>
      <c r="BF180" s="198">
        <f t="shared" si="5"/>
        <v>0</v>
      </c>
      <c r="BG180" s="198">
        <f t="shared" si="6"/>
        <v>0</v>
      </c>
      <c r="BH180" s="198">
        <f t="shared" si="7"/>
        <v>0</v>
      </c>
      <c r="BI180" s="198">
        <f t="shared" si="8"/>
        <v>0</v>
      </c>
      <c r="BJ180" s="16" t="s">
        <v>8</v>
      </c>
      <c r="BK180" s="198">
        <f t="shared" si="9"/>
        <v>0</v>
      </c>
      <c r="BL180" s="16" t="s">
        <v>142</v>
      </c>
      <c r="BM180" s="197" t="s">
        <v>510</v>
      </c>
    </row>
    <row r="181" spans="1:65" s="12" customFormat="1" ht="22.9" customHeight="1">
      <c r="B181" s="170"/>
      <c r="C181" s="171"/>
      <c r="D181" s="172" t="s">
        <v>73</v>
      </c>
      <c r="E181" s="184" t="s">
        <v>368</v>
      </c>
      <c r="F181" s="184" t="s">
        <v>369</v>
      </c>
      <c r="G181" s="171"/>
      <c r="H181" s="171"/>
      <c r="I181" s="174"/>
      <c r="J181" s="185">
        <f>BK181</f>
        <v>0</v>
      </c>
      <c r="K181" s="171"/>
      <c r="L181" s="176"/>
      <c r="M181" s="177"/>
      <c r="N181" s="178"/>
      <c r="O181" s="178"/>
      <c r="P181" s="179">
        <f>P182</f>
        <v>0</v>
      </c>
      <c r="Q181" s="178"/>
      <c r="R181" s="179">
        <f>R182</f>
        <v>0</v>
      </c>
      <c r="S181" s="178"/>
      <c r="T181" s="180">
        <f>T182</f>
        <v>0</v>
      </c>
      <c r="AR181" s="181" t="s">
        <v>8</v>
      </c>
      <c r="AT181" s="182" t="s">
        <v>73</v>
      </c>
      <c r="AU181" s="182" t="s">
        <v>8</v>
      </c>
      <c r="AY181" s="181" t="s">
        <v>134</v>
      </c>
      <c r="BK181" s="183">
        <f>BK182</f>
        <v>0</v>
      </c>
    </row>
    <row r="182" spans="1:65" s="2" customFormat="1" ht="24.2" customHeight="1">
      <c r="A182" s="33"/>
      <c r="B182" s="34"/>
      <c r="C182" s="186" t="s">
        <v>364</v>
      </c>
      <c r="D182" s="186" t="s">
        <v>138</v>
      </c>
      <c r="E182" s="187" t="s">
        <v>371</v>
      </c>
      <c r="F182" s="188" t="s">
        <v>372</v>
      </c>
      <c r="G182" s="189" t="s">
        <v>346</v>
      </c>
      <c r="H182" s="190">
        <v>255.69</v>
      </c>
      <c r="I182" s="191"/>
      <c r="J182" s="190">
        <f>ROUND(I182*H182,0)</f>
        <v>0</v>
      </c>
      <c r="K182" s="192"/>
      <c r="L182" s="38"/>
      <c r="M182" s="232" t="s">
        <v>1</v>
      </c>
      <c r="N182" s="233" t="s">
        <v>39</v>
      </c>
      <c r="O182" s="234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7" t="s">
        <v>142</v>
      </c>
      <c r="AT182" s="197" t="s">
        <v>138</v>
      </c>
      <c r="AU182" s="197" t="s">
        <v>83</v>
      </c>
      <c r="AY182" s="16" t="s">
        <v>134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6" t="s">
        <v>8</v>
      </c>
      <c r="BK182" s="198">
        <f>ROUND(I182*H182,0)</f>
        <v>0</v>
      </c>
      <c r="BL182" s="16" t="s">
        <v>142</v>
      </c>
      <c r="BM182" s="197" t="s">
        <v>511</v>
      </c>
    </row>
    <row r="183" spans="1:65" s="2" customFormat="1" ht="6.95" customHeight="1">
      <c r="A183" s="33"/>
      <c r="B183" s="53"/>
      <c r="C183" s="54"/>
      <c r="D183" s="54"/>
      <c r="E183" s="54"/>
      <c r="F183" s="54"/>
      <c r="G183" s="54"/>
      <c r="H183" s="54"/>
      <c r="I183" s="54"/>
      <c r="J183" s="54"/>
      <c r="K183" s="54"/>
      <c r="L183" s="38"/>
      <c r="M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</row>
  </sheetData>
  <sheetProtection algorithmName="SHA-512" hashValue="jXskgDHXQXIbdgo44WotZGuYRCWi6BN1PwpFzWeUHKMzzT0Zj4wYITmb/7M6FvNJWsYEZa+o6FuVlhI8rAqm+g==" saltValue="25INR6zanDgtsnoB8Qz9wjiZH2Z5haSlz5/Y3WS5HnU9GLKhncMaE4oGnuJ20hJT0yISrqWhT00ctO5/odX6sw==" spinCount="100000" sheet="1" objects="1" scenarios="1" formatColumns="0" formatRows="0" autoFilter="0"/>
  <autoFilter ref="C124:K182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95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customHeight="1">
      <c r="B4" s="19"/>
      <c r="D4" s="109" t="s">
        <v>102</v>
      </c>
      <c r="L4" s="19"/>
      <c r="M4" s="110" t="s">
        <v>11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17</v>
      </c>
      <c r="L6" s="19"/>
    </row>
    <row r="7" spans="1:46" s="1" customFormat="1" ht="16.5" customHeight="1">
      <c r="B7" s="19"/>
      <c r="E7" s="278" t="str">
        <f>'Rekapitulace stavby'!K6</f>
        <v>Rekonstrukce chodníků Jablunkov - centrum</v>
      </c>
      <c r="F7" s="279"/>
      <c r="G7" s="279"/>
      <c r="H7" s="279"/>
      <c r="L7" s="19"/>
    </row>
    <row r="8" spans="1:46" s="2" customFormat="1" ht="12" customHeight="1">
      <c r="A8" s="33"/>
      <c r="B8" s="38"/>
      <c r="C8" s="33"/>
      <c r="D8" s="111" t="s">
        <v>103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0" t="s">
        <v>512</v>
      </c>
      <c r="F9" s="281"/>
      <c r="G9" s="281"/>
      <c r="H9" s="281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19</v>
      </c>
      <c r="E11" s="33"/>
      <c r="F11" s="112" t="s">
        <v>1</v>
      </c>
      <c r="G11" s="33"/>
      <c r="H11" s="33"/>
      <c r="I11" s="111" t="s">
        <v>20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21</v>
      </c>
      <c r="E12" s="33"/>
      <c r="F12" s="112" t="s">
        <v>22</v>
      </c>
      <c r="G12" s="33"/>
      <c r="H12" s="33"/>
      <c r="I12" s="111" t="s">
        <v>23</v>
      </c>
      <c r="J12" s="113" t="str">
        <f>'Rekapitulace stavby'!AN8</f>
        <v>15. 5. 2023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25</v>
      </c>
      <c r="E14" s="33"/>
      <c r="F14" s="33"/>
      <c r="G14" s="33"/>
      <c r="H14" s="33"/>
      <c r="I14" s="111" t="s">
        <v>26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27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28</v>
      </c>
      <c r="E17" s="33"/>
      <c r="F17" s="33"/>
      <c r="G17" s="33"/>
      <c r="H17" s="33"/>
      <c r="I17" s="111" t="s">
        <v>26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2" t="str">
        <f>'Rekapitulace stavby'!E14</f>
        <v>Vyplň údaj</v>
      </c>
      <c r="F18" s="283"/>
      <c r="G18" s="283"/>
      <c r="H18" s="283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30</v>
      </c>
      <c r="E20" s="33"/>
      <c r="F20" s="33"/>
      <c r="G20" s="33"/>
      <c r="H20" s="33"/>
      <c r="I20" s="111" t="s">
        <v>26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27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26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27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4" t="s">
        <v>1</v>
      </c>
      <c r="F27" s="284"/>
      <c r="G27" s="284"/>
      <c r="H27" s="28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ROUND(J125, 0)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38</v>
      </c>
      <c r="E33" s="111" t="s">
        <v>39</v>
      </c>
      <c r="F33" s="122">
        <f>ROUND((SUM(BE125:BE186)),  0)</f>
        <v>0</v>
      </c>
      <c r="G33" s="33"/>
      <c r="H33" s="33"/>
      <c r="I33" s="123">
        <v>0.21</v>
      </c>
      <c r="J33" s="122">
        <f>ROUND(((SUM(BE125:BE186))*I33),  0)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40</v>
      </c>
      <c r="F34" s="122">
        <f>ROUND((SUM(BF125:BF186)),  0)</f>
        <v>0</v>
      </c>
      <c r="G34" s="33"/>
      <c r="H34" s="33"/>
      <c r="I34" s="123">
        <v>0.15</v>
      </c>
      <c r="J34" s="122">
        <f>ROUND(((SUM(BF125:BF186))*I34),  0)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ROUND((SUM(BG125:BG186)),  0)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ROUND((SUM(BH125:BH186)),  0)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ROUND((SUM(BI125:BI186)),  0)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17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5" t="str">
        <f>E7</f>
        <v>Rekonstrukce chodníků Jablunkov - centrum</v>
      </c>
      <c r="F85" s="286"/>
      <c r="G85" s="286"/>
      <c r="H85" s="286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103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7" t="str">
        <f>E9</f>
        <v>SO 105 - ZAHRADNÍ</v>
      </c>
      <c r="F87" s="287"/>
      <c r="G87" s="287"/>
      <c r="H87" s="287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5"/>
      <c r="E89" s="35"/>
      <c r="F89" s="26" t="str">
        <f>F12</f>
        <v xml:space="preserve"> </v>
      </c>
      <c r="G89" s="35"/>
      <c r="H89" s="35"/>
      <c r="I89" s="28" t="s">
        <v>23</v>
      </c>
      <c r="J89" s="65" t="str">
        <f>IF(J12="","",J12)</f>
        <v>15. 5. 2023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25</v>
      </c>
      <c r="D91" s="35"/>
      <c r="E91" s="35"/>
      <c r="F91" s="26" t="str">
        <f>E15</f>
        <v xml:space="preserve"> </v>
      </c>
      <c r="G91" s="35"/>
      <c r="H91" s="35"/>
      <c r="I91" s="28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106</v>
      </c>
      <c r="D94" s="143"/>
      <c r="E94" s="143"/>
      <c r="F94" s="143"/>
      <c r="G94" s="143"/>
      <c r="H94" s="143"/>
      <c r="I94" s="143"/>
      <c r="J94" s="144" t="s">
        <v>107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108</v>
      </c>
      <c r="D96" s="35"/>
      <c r="E96" s="35"/>
      <c r="F96" s="35"/>
      <c r="G96" s="35"/>
      <c r="H96" s="35"/>
      <c r="I96" s="35"/>
      <c r="J96" s="83">
        <f>J125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109</v>
      </c>
    </row>
    <row r="97" spans="1:31" s="9" customFormat="1" ht="24.95" customHeight="1">
      <c r="B97" s="146"/>
      <c r="C97" s="147"/>
      <c r="D97" s="148" t="s">
        <v>110</v>
      </c>
      <c r="E97" s="149"/>
      <c r="F97" s="149"/>
      <c r="G97" s="149"/>
      <c r="H97" s="149"/>
      <c r="I97" s="149"/>
      <c r="J97" s="150">
        <f>J126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111</v>
      </c>
      <c r="E98" s="155"/>
      <c r="F98" s="155"/>
      <c r="G98" s="155"/>
      <c r="H98" s="155"/>
      <c r="I98" s="155"/>
      <c r="J98" s="156">
        <f>J127</f>
        <v>0</v>
      </c>
      <c r="K98" s="153"/>
      <c r="L98" s="157"/>
    </row>
    <row r="99" spans="1:31" s="10" customFormat="1" ht="14.85" customHeight="1">
      <c r="B99" s="152"/>
      <c r="C99" s="153"/>
      <c r="D99" s="154" t="s">
        <v>112</v>
      </c>
      <c r="E99" s="155"/>
      <c r="F99" s="155"/>
      <c r="G99" s="155"/>
      <c r="H99" s="155"/>
      <c r="I99" s="155"/>
      <c r="J99" s="156">
        <f>J128</f>
        <v>0</v>
      </c>
      <c r="K99" s="153"/>
      <c r="L99" s="157"/>
    </row>
    <row r="100" spans="1:31" s="10" customFormat="1" ht="14.85" customHeight="1">
      <c r="B100" s="152"/>
      <c r="C100" s="153"/>
      <c r="D100" s="154" t="s">
        <v>113</v>
      </c>
      <c r="E100" s="155"/>
      <c r="F100" s="155"/>
      <c r="G100" s="155"/>
      <c r="H100" s="155"/>
      <c r="I100" s="155"/>
      <c r="J100" s="156">
        <f>J141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114</v>
      </c>
      <c r="E101" s="155"/>
      <c r="F101" s="155"/>
      <c r="G101" s="155"/>
      <c r="H101" s="155"/>
      <c r="I101" s="155"/>
      <c r="J101" s="156">
        <f>J144</f>
        <v>0</v>
      </c>
      <c r="K101" s="153"/>
      <c r="L101" s="157"/>
    </row>
    <row r="102" spans="1:31" s="10" customFormat="1" ht="19.899999999999999" customHeight="1">
      <c r="B102" s="152"/>
      <c r="C102" s="153"/>
      <c r="D102" s="154" t="s">
        <v>115</v>
      </c>
      <c r="E102" s="155"/>
      <c r="F102" s="155"/>
      <c r="G102" s="155"/>
      <c r="H102" s="155"/>
      <c r="I102" s="155"/>
      <c r="J102" s="156">
        <f>J161</f>
        <v>0</v>
      </c>
      <c r="K102" s="153"/>
      <c r="L102" s="157"/>
    </row>
    <row r="103" spans="1:31" s="10" customFormat="1" ht="14.85" customHeight="1">
      <c r="B103" s="152"/>
      <c r="C103" s="153"/>
      <c r="D103" s="154" t="s">
        <v>116</v>
      </c>
      <c r="E103" s="155"/>
      <c r="F103" s="155"/>
      <c r="G103" s="155"/>
      <c r="H103" s="155"/>
      <c r="I103" s="155"/>
      <c r="J103" s="156">
        <f>J162</f>
        <v>0</v>
      </c>
      <c r="K103" s="153"/>
      <c r="L103" s="157"/>
    </row>
    <row r="104" spans="1:31" s="10" customFormat="1" ht="19.899999999999999" customHeight="1">
      <c r="B104" s="152"/>
      <c r="C104" s="153"/>
      <c r="D104" s="154" t="s">
        <v>117</v>
      </c>
      <c r="E104" s="155"/>
      <c r="F104" s="155"/>
      <c r="G104" s="155"/>
      <c r="H104" s="155"/>
      <c r="I104" s="155"/>
      <c r="J104" s="156">
        <f>J178</f>
        <v>0</v>
      </c>
      <c r="K104" s="153"/>
      <c r="L104" s="157"/>
    </row>
    <row r="105" spans="1:31" s="10" customFormat="1" ht="19.899999999999999" customHeight="1">
      <c r="B105" s="152"/>
      <c r="C105" s="153"/>
      <c r="D105" s="154" t="s">
        <v>118</v>
      </c>
      <c r="E105" s="155"/>
      <c r="F105" s="155"/>
      <c r="G105" s="155"/>
      <c r="H105" s="155"/>
      <c r="I105" s="155"/>
      <c r="J105" s="156">
        <f>J185</f>
        <v>0</v>
      </c>
      <c r="K105" s="153"/>
      <c r="L105" s="157"/>
    </row>
    <row r="106" spans="1:31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119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17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6.5" customHeight="1">
      <c r="A115" s="33"/>
      <c r="B115" s="34"/>
      <c r="C115" s="35"/>
      <c r="D115" s="35"/>
      <c r="E115" s="285" t="str">
        <f>E7</f>
        <v>Rekonstrukce chodníků Jablunkov - centrum</v>
      </c>
      <c r="F115" s="286"/>
      <c r="G115" s="286"/>
      <c r="H115" s="286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103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5"/>
      <c r="D117" s="35"/>
      <c r="E117" s="237" t="str">
        <f>E9</f>
        <v>SO 105 - ZAHRADNÍ</v>
      </c>
      <c r="F117" s="287"/>
      <c r="G117" s="287"/>
      <c r="H117" s="287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21</v>
      </c>
      <c r="D119" s="35"/>
      <c r="E119" s="35"/>
      <c r="F119" s="26" t="str">
        <f>F12</f>
        <v xml:space="preserve"> </v>
      </c>
      <c r="G119" s="35"/>
      <c r="H119" s="35"/>
      <c r="I119" s="28" t="s">
        <v>23</v>
      </c>
      <c r="J119" s="65" t="str">
        <f>IF(J12="","",J12)</f>
        <v>15. 5. 2023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5.2" customHeight="1">
      <c r="A121" s="33"/>
      <c r="B121" s="34"/>
      <c r="C121" s="28" t="s">
        <v>25</v>
      </c>
      <c r="D121" s="35"/>
      <c r="E121" s="35"/>
      <c r="F121" s="26" t="str">
        <f>E15</f>
        <v xml:space="preserve"> </v>
      </c>
      <c r="G121" s="35"/>
      <c r="H121" s="35"/>
      <c r="I121" s="28" t="s">
        <v>30</v>
      </c>
      <c r="J121" s="31" t="str">
        <f>E21</f>
        <v xml:space="preserve"> 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28</v>
      </c>
      <c r="D122" s="35"/>
      <c r="E122" s="35"/>
      <c r="F122" s="26" t="str">
        <f>IF(E18="","",E18)</f>
        <v>Vyplň údaj</v>
      </c>
      <c r="G122" s="35"/>
      <c r="H122" s="35"/>
      <c r="I122" s="28" t="s">
        <v>32</v>
      </c>
      <c r="J122" s="31" t="str">
        <f>E24</f>
        <v xml:space="preserve">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0.3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11" customFormat="1" ht="29.25" customHeight="1">
      <c r="A124" s="158"/>
      <c r="B124" s="159"/>
      <c r="C124" s="160" t="s">
        <v>120</v>
      </c>
      <c r="D124" s="161" t="s">
        <v>59</v>
      </c>
      <c r="E124" s="161" t="s">
        <v>55</v>
      </c>
      <c r="F124" s="161" t="s">
        <v>56</v>
      </c>
      <c r="G124" s="161" t="s">
        <v>121</v>
      </c>
      <c r="H124" s="161" t="s">
        <v>122</v>
      </c>
      <c r="I124" s="161" t="s">
        <v>123</v>
      </c>
      <c r="J124" s="162" t="s">
        <v>107</v>
      </c>
      <c r="K124" s="163" t="s">
        <v>124</v>
      </c>
      <c r="L124" s="164"/>
      <c r="M124" s="74" t="s">
        <v>1</v>
      </c>
      <c r="N124" s="75" t="s">
        <v>38</v>
      </c>
      <c r="O124" s="75" t="s">
        <v>125</v>
      </c>
      <c r="P124" s="75" t="s">
        <v>126</v>
      </c>
      <c r="Q124" s="75" t="s">
        <v>127</v>
      </c>
      <c r="R124" s="75" t="s">
        <v>128</v>
      </c>
      <c r="S124" s="75" t="s">
        <v>129</v>
      </c>
      <c r="T124" s="76" t="s">
        <v>130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pans="1:63" s="2" customFormat="1" ht="22.9" customHeight="1">
      <c r="A125" s="33"/>
      <c r="B125" s="34"/>
      <c r="C125" s="81" t="s">
        <v>131</v>
      </c>
      <c r="D125" s="35"/>
      <c r="E125" s="35"/>
      <c r="F125" s="35"/>
      <c r="G125" s="35"/>
      <c r="H125" s="35"/>
      <c r="I125" s="35"/>
      <c r="J125" s="165">
        <f>BK125</f>
        <v>0</v>
      </c>
      <c r="K125" s="35"/>
      <c r="L125" s="38"/>
      <c r="M125" s="77"/>
      <c r="N125" s="166"/>
      <c r="O125" s="78"/>
      <c r="P125" s="167">
        <f>P126</f>
        <v>0</v>
      </c>
      <c r="Q125" s="78"/>
      <c r="R125" s="167">
        <f>R126</f>
        <v>285.57057200000003</v>
      </c>
      <c r="S125" s="78"/>
      <c r="T125" s="168">
        <f>T126</f>
        <v>449.36273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73</v>
      </c>
      <c r="AU125" s="16" t="s">
        <v>109</v>
      </c>
      <c r="BK125" s="169">
        <f>BK126</f>
        <v>0</v>
      </c>
    </row>
    <row r="126" spans="1:63" s="12" customFormat="1" ht="25.9" customHeight="1">
      <c r="B126" s="170"/>
      <c r="C126" s="171"/>
      <c r="D126" s="172" t="s">
        <v>73</v>
      </c>
      <c r="E126" s="173" t="s">
        <v>132</v>
      </c>
      <c r="F126" s="173" t="s">
        <v>133</v>
      </c>
      <c r="G126" s="171"/>
      <c r="H126" s="171"/>
      <c r="I126" s="174"/>
      <c r="J126" s="175">
        <f>BK126</f>
        <v>0</v>
      </c>
      <c r="K126" s="171"/>
      <c r="L126" s="176"/>
      <c r="M126" s="177"/>
      <c r="N126" s="178"/>
      <c r="O126" s="178"/>
      <c r="P126" s="179">
        <f>P127+P144+P161+P178+P185</f>
        <v>0</v>
      </c>
      <c r="Q126" s="178"/>
      <c r="R126" s="179">
        <f>R127+R144+R161+R178+R185</f>
        <v>285.57057200000003</v>
      </c>
      <c r="S126" s="178"/>
      <c r="T126" s="180">
        <f>T127+T144+T161+T178+T185</f>
        <v>449.36273</v>
      </c>
      <c r="AR126" s="181" t="s">
        <v>8</v>
      </c>
      <c r="AT126" s="182" t="s">
        <v>73</v>
      </c>
      <c r="AU126" s="182" t="s">
        <v>74</v>
      </c>
      <c r="AY126" s="181" t="s">
        <v>134</v>
      </c>
      <c r="BK126" s="183">
        <f>BK127+BK144+BK161+BK178+BK185</f>
        <v>0</v>
      </c>
    </row>
    <row r="127" spans="1:63" s="12" customFormat="1" ht="22.9" customHeight="1">
      <c r="B127" s="170"/>
      <c r="C127" s="171"/>
      <c r="D127" s="172" t="s">
        <v>73</v>
      </c>
      <c r="E127" s="184" t="s">
        <v>8</v>
      </c>
      <c r="F127" s="184" t="s">
        <v>135</v>
      </c>
      <c r="G127" s="171"/>
      <c r="H127" s="171"/>
      <c r="I127" s="174"/>
      <c r="J127" s="185">
        <f>BK127</f>
        <v>0</v>
      </c>
      <c r="K127" s="171"/>
      <c r="L127" s="176"/>
      <c r="M127" s="177"/>
      <c r="N127" s="178"/>
      <c r="O127" s="178"/>
      <c r="P127" s="179">
        <f>P128+P141</f>
        <v>0</v>
      </c>
      <c r="Q127" s="178"/>
      <c r="R127" s="179">
        <f>R128+R141</f>
        <v>0</v>
      </c>
      <c r="S127" s="178"/>
      <c r="T127" s="180">
        <f>T128+T141</f>
        <v>449.36273</v>
      </c>
      <c r="AR127" s="181" t="s">
        <v>8</v>
      </c>
      <c r="AT127" s="182" t="s">
        <v>73</v>
      </c>
      <c r="AU127" s="182" t="s">
        <v>8</v>
      </c>
      <c r="AY127" s="181" t="s">
        <v>134</v>
      </c>
      <c r="BK127" s="183">
        <f>BK128+BK141</f>
        <v>0</v>
      </c>
    </row>
    <row r="128" spans="1:63" s="12" customFormat="1" ht="20.85" customHeight="1">
      <c r="B128" s="170"/>
      <c r="C128" s="171"/>
      <c r="D128" s="172" t="s">
        <v>73</v>
      </c>
      <c r="E128" s="184" t="s">
        <v>136</v>
      </c>
      <c r="F128" s="184" t="s">
        <v>137</v>
      </c>
      <c r="G128" s="171"/>
      <c r="H128" s="171"/>
      <c r="I128" s="174"/>
      <c r="J128" s="185">
        <f>BK128</f>
        <v>0</v>
      </c>
      <c r="K128" s="171"/>
      <c r="L128" s="176"/>
      <c r="M128" s="177"/>
      <c r="N128" s="178"/>
      <c r="O128" s="178"/>
      <c r="P128" s="179">
        <f>SUM(P129:P140)</f>
        <v>0</v>
      </c>
      <c r="Q128" s="178"/>
      <c r="R128" s="179">
        <f>SUM(R129:R140)</f>
        <v>0</v>
      </c>
      <c r="S128" s="178"/>
      <c r="T128" s="180">
        <f>SUM(T129:T140)</f>
        <v>449.36273</v>
      </c>
      <c r="AR128" s="181" t="s">
        <v>8</v>
      </c>
      <c r="AT128" s="182" t="s">
        <v>73</v>
      </c>
      <c r="AU128" s="182" t="s">
        <v>83</v>
      </c>
      <c r="AY128" s="181" t="s">
        <v>134</v>
      </c>
      <c r="BK128" s="183">
        <f>SUM(BK129:BK140)</f>
        <v>0</v>
      </c>
    </row>
    <row r="129" spans="1:65" s="2" customFormat="1" ht="24.2" customHeight="1">
      <c r="A129" s="33"/>
      <c r="B129" s="34"/>
      <c r="C129" s="186" t="s">
        <v>513</v>
      </c>
      <c r="D129" s="186" t="s">
        <v>138</v>
      </c>
      <c r="E129" s="187" t="s">
        <v>161</v>
      </c>
      <c r="F129" s="188" t="s">
        <v>162</v>
      </c>
      <c r="G129" s="189" t="s">
        <v>141</v>
      </c>
      <c r="H129" s="190">
        <v>28.85</v>
      </c>
      <c r="I129" s="191"/>
      <c r="J129" s="190">
        <f>ROUND(I129*H129,0)</f>
        <v>0</v>
      </c>
      <c r="K129" s="192"/>
      <c r="L129" s="38"/>
      <c r="M129" s="193" t="s">
        <v>1</v>
      </c>
      <c r="N129" s="194" t="s">
        <v>39</v>
      </c>
      <c r="O129" s="70"/>
      <c r="P129" s="195">
        <f>O129*H129</f>
        <v>0</v>
      </c>
      <c r="Q129" s="195">
        <v>0</v>
      </c>
      <c r="R129" s="195">
        <f>Q129*H129</f>
        <v>0</v>
      </c>
      <c r="S129" s="195">
        <v>0.28999999999999998</v>
      </c>
      <c r="T129" s="196">
        <f>S129*H129</f>
        <v>8.3665000000000003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7" t="s">
        <v>142</v>
      </c>
      <c r="AT129" s="197" t="s">
        <v>138</v>
      </c>
      <c r="AU129" s="197" t="s">
        <v>143</v>
      </c>
      <c r="AY129" s="16" t="s">
        <v>134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6" t="s">
        <v>8</v>
      </c>
      <c r="BK129" s="198">
        <f>ROUND(I129*H129,0)</f>
        <v>0</v>
      </c>
      <c r="BL129" s="16" t="s">
        <v>142</v>
      </c>
      <c r="BM129" s="197" t="s">
        <v>514</v>
      </c>
    </row>
    <row r="130" spans="1:65" s="2" customFormat="1" ht="24.2" customHeight="1">
      <c r="A130" s="33"/>
      <c r="B130" s="34"/>
      <c r="C130" s="186" t="s">
        <v>83</v>
      </c>
      <c r="D130" s="186" t="s">
        <v>138</v>
      </c>
      <c r="E130" s="187" t="s">
        <v>139</v>
      </c>
      <c r="F130" s="188" t="s">
        <v>140</v>
      </c>
      <c r="G130" s="189" t="s">
        <v>141</v>
      </c>
      <c r="H130" s="190">
        <v>346.16</v>
      </c>
      <c r="I130" s="191"/>
      <c r="J130" s="190">
        <f>ROUND(I130*H130,0)</f>
        <v>0</v>
      </c>
      <c r="K130" s="192"/>
      <c r="L130" s="38"/>
      <c r="M130" s="193" t="s">
        <v>1</v>
      </c>
      <c r="N130" s="194" t="s">
        <v>39</v>
      </c>
      <c r="O130" s="70"/>
      <c r="P130" s="195">
        <f>O130*H130</f>
        <v>0</v>
      </c>
      <c r="Q130" s="195">
        <v>0</v>
      </c>
      <c r="R130" s="195">
        <f>Q130*H130</f>
        <v>0</v>
      </c>
      <c r="S130" s="195">
        <v>9.8000000000000004E-2</v>
      </c>
      <c r="T130" s="196">
        <f>S130*H130</f>
        <v>33.923680000000004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7" t="s">
        <v>142</v>
      </c>
      <c r="AT130" s="197" t="s">
        <v>138</v>
      </c>
      <c r="AU130" s="197" t="s">
        <v>143</v>
      </c>
      <c r="AY130" s="16" t="s">
        <v>134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6" t="s">
        <v>8</v>
      </c>
      <c r="BK130" s="198">
        <f>ROUND(I130*H130,0)</f>
        <v>0</v>
      </c>
      <c r="BL130" s="16" t="s">
        <v>142</v>
      </c>
      <c r="BM130" s="197" t="s">
        <v>515</v>
      </c>
    </row>
    <row r="131" spans="1:65" s="13" customFormat="1" ht="11.25">
      <c r="B131" s="199"/>
      <c r="C131" s="200"/>
      <c r="D131" s="201" t="s">
        <v>145</v>
      </c>
      <c r="E131" s="202" t="s">
        <v>1</v>
      </c>
      <c r="F131" s="203" t="s">
        <v>516</v>
      </c>
      <c r="G131" s="200"/>
      <c r="H131" s="204">
        <v>576.92999999999995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145</v>
      </c>
      <c r="AU131" s="210" t="s">
        <v>143</v>
      </c>
      <c r="AV131" s="13" t="s">
        <v>83</v>
      </c>
      <c r="AW131" s="13" t="s">
        <v>31</v>
      </c>
      <c r="AX131" s="13" t="s">
        <v>74</v>
      </c>
      <c r="AY131" s="210" t="s">
        <v>134</v>
      </c>
    </row>
    <row r="132" spans="1:65" s="13" customFormat="1" ht="11.25">
      <c r="B132" s="199"/>
      <c r="C132" s="200"/>
      <c r="D132" s="201" t="s">
        <v>145</v>
      </c>
      <c r="E132" s="202" t="s">
        <v>1</v>
      </c>
      <c r="F132" s="203" t="s">
        <v>517</v>
      </c>
      <c r="G132" s="200"/>
      <c r="H132" s="204">
        <v>-230.77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145</v>
      </c>
      <c r="AU132" s="210" t="s">
        <v>143</v>
      </c>
      <c r="AV132" s="13" t="s">
        <v>83</v>
      </c>
      <c r="AW132" s="13" t="s">
        <v>31</v>
      </c>
      <c r="AX132" s="13" t="s">
        <v>74</v>
      </c>
      <c r="AY132" s="210" t="s">
        <v>134</v>
      </c>
    </row>
    <row r="133" spans="1:65" s="14" customFormat="1" ht="11.25">
      <c r="B133" s="211"/>
      <c r="C133" s="212"/>
      <c r="D133" s="201" t="s">
        <v>145</v>
      </c>
      <c r="E133" s="213" t="s">
        <v>1</v>
      </c>
      <c r="F133" s="214" t="s">
        <v>150</v>
      </c>
      <c r="G133" s="212"/>
      <c r="H133" s="215">
        <v>346.16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145</v>
      </c>
      <c r="AU133" s="221" t="s">
        <v>143</v>
      </c>
      <c r="AV133" s="14" t="s">
        <v>142</v>
      </c>
      <c r="AW133" s="14" t="s">
        <v>31</v>
      </c>
      <c r="AX133" s="14" t="s">
        <v>8</v>
      </c>
      <c r="AY133" s="221" t="s">
        <v>134</v>
      </c>
    </row>
    <row r="134" spans="1:65" s="2" customFormat="1" ht="24.2" customHeight="1">
      <c r="A134" s="33"/>
      <c r="B134" s="34"/>
      <c r="C134" s="186" t="s">
        <v>143</v>
      </c>
      <c r="D134" s="186" t="s">
        <v>138</v>
      </c>
      <c r="E134" s="187" t="s">
        <v>155</v>
      </c>
      <c r="F134" s="188" t="s">
        <v>156</v>
      </c>
      <c r="G134" s="189" t="s">
        <v>141</v>
      </c>
      <c r="H134" s="190">
        <v>548.08000000000004</v>
      </c>
      <c r="I134" s="191"/>
      <c r="J134" s="190">
        <f>ROUND(I134*H134,0)</f>
        <v>0</v>
      </c>
      <c r="K134" s="192"/>
      <c r="L134" s="38"/>
      <c r="M134" s="193" t="s">
        <v>1</v>
      </c>
      <c r="N134" s="194" t="s">
        <v>39</v>
      </c>
      <c r="O134" s="70"/>
      <c r="P134" s="195">
        <f>O134*H134</f>
        <v>0</v>
      </c>
      <c r="Q134" s="195">
        <v>0</v>
      </c>
      <c r="R134" s="195">
        <f>Q134*H134</f>
        <v>0</v>
      </c>
      <c r="S134" s="195">
        <v>0.3</v>
      </c>
      <c r="T134" s="196">
        <f>S134*H134</f>
        <v>164.42400000000001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7" t="s">
        <v>142</v>
      </c>
      <c r="AT134" s="197" t="s">
        <v>138</v>
      </c>
      <c r="AU134" s="197" t="s">
        <v>143</v>
      </c>
      <c r="AY134" s="16" t="s">
        <v>134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6" t="s">
        <v>8</v>
      </c>
      <c r="BK134" s="198">
        <f>ROUND(I134*H134,0)</f>
        <v>0</v>
      </c>
      <c r="BL134" s="16" t="s">
        <v>142</v>
      </c>
      <c r="BM134" s="197" t="s">
        <v>518</v>
      </c>
    </row>
    <row r="135" spans="1:65" s="13" customFormat="1" ht="11.25">
      <c r="B135" s="199"/>
      <c r="C135" s="200"/>
      <c r="D135" s="201" t="s">
        <v>145</v>
      </c>
      <c r="E135" s="202" t="s">
        <v>1</v>
      </c>
      <c r="F135" s="203" t="s">
        <v>516</v>
      </c>
      <c r="G135" s="200"/>
      <c r="H135" s="204">
        <v>576.92999999999995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145</v>
      </c>
      <c r="AU135" s="210" t="s">
        <v>143</v>
      </c>
      <c r="AV135" s="13" t="s">
        <v>83</v>
      </c>
      <c r="AW135" s="13" t="s">
        <v>31</v>
      </c>
      <c r="AX135" s="13" t="s">
        <v>74</v>
      </c>
      <c r="AY135" s="210" t="s">
        <v>134</v>
      </c>
    </row>
    <row r="136" spans="1:65" s="13" customFormat="1" ht="11.25">
      <c r="B136" s="199"/>
      <c r="C136" s="200"/>
      <c r="D136" s="201" t="s">
        <v>145</v>
      </c>
      <c r="E136" s="202" t="s">
        <v>1</v>
      </c>
      <c r="F136" s="203" t="s">
        <v>519</v>
      </c>
      <c r="G136" s="200"/>
      <c r="H136" s="204">
        <v>-28.85</v>
      </c>
      <c r="I136" s="205"/>
      <c r="J136" s="200"/>
      <c r="K136" s="200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145</v>
      </c>
      <c r="AU136" s="210" t="s">
        <v>143</v>
      </c>
      <c r="AV136" s="13" t="s">
        <v>83</v>
      </c>
      <c r="AW136" s="13" t="s">
        <v>31</v>
      </c>
      <c r="AX136" s="13" t="s">
        <v>74</v>
      </c>
      <c r="AY136" s="210" t="s">
        <v>134</v>
      </c>
    </row>
    <row r="137" spans="1:65" s="14" customFormat="1" ht="11.25">
      <c r="B137" s="211"/>
      <c r="C137" s="212"/>
      <c r="D137" s="201" t="s">
        <v>145</v>
      </c>
      <c r="E137" s="213" t="s">
        <v>1</v>
      </c>
      <c r="F137" s="214" t="s">
        <v>150</v>
      </c>
      <c r="G137" s="212"/>
      <c r="H137" s="215">
        <v>548.08000000000004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145</v>
      </c>
      <c r="AU137" s="221" t="s">
        <v>143</v>
      </c>
      <c r="AV137" s="14" t="s">
        <v>142</v>
      </c>
      <c r="AW137" s="14" t="s">
        <v>31</v>
      </c>
      <c r="AX137" s="14" t="s">
        <v>8</v>
      </c>
      <c r="AY137" s="221" t="s">
        <v>134</v>
      </c>
    </row>
    <row r="138" spans="1:65" s="2" customFormat="1" ht="24.2" customHeight="1">
      <c r="A138" s="33"/>
      <c r="B138" s="34"/>
      <c r="C138" s="186" t="s">
        <v>182</v>
      </c>
      <c r="D138" s="186" t="s">
        <v>138</v>
      </c>
      <c r="E138" s="187" t="s">
        <v>152</v>
      </c>
      <c r="F138" s="188" t="s">
        <v>153</v>
      </c>
      <c r="G138" s="189" t="s">
        <v>141</v>
      </c>
      <c r="H138" s="190">
        <v>230.77</v>
      </c>
      <c r="I138" s="191"/>
      <c r="J138" s="190">
        <f>ROUND(I138*H138,0)</f>
        <v>0</v>
      </c>
      <c r="K138" s="192"/>
      <c r="L138" s="38"/>
      <c r="M138" s="193" t="s">
        <v>1</v>
      </c>
      <c r="N138" s="194" t="s">
        <v>39</v>
      </c>
      <c r="O138" s="70"/>
      <c r="P138" s="195">
        <f>O138*H138</f>
        <v>0</v>
      </c>
      <c r="Q138" s="195">
        <v>0</v>
      </c>
      <c r="R138" s="195">
        <f>Q138*H138</f>
        <v>0</v>
      </c>
      <c r="S138" s="195">
        <v>0.625</v>
      </c>
      <c r="T138" s="196">
        <f>S138*H138</f>
        <v>144.23125000000002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7" t="s">
        <v>142</v>
      </c>
      <c r="AT138" s="197" t="s">
        <v>138</v>
      </c>
      <c r="AU138" s="197" t="s">
        <v>143</v>
      </c>
      <c r="AY138" s="16" t="s">
        <v>134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6" t="s">
        <v>8</v>
      </c>
      <c r="BK138" s="198">
        <f>ROUND(I138*H138,0)</f>
        <v>0</v>
      </c>
      <c r="BL138" s="16" t="s">
        <v>142</v>
      </c>
      <c r="BM138" s="197" t="s">
        <v>520</v>
      </c>
    </row>
    <row r="139" spans="1:65" s="2" customFormat="1" ht="16.5" customHeight="1">
      <c r="A139" s="33"/>
      <c r="B139" s="34"/>
      <c r="C139" s="186" t="s">
        <v>259</v>
      </c>
      <c r="D139" s="186" t="s">
        <v>138</v>
      </c>
      <c r="E139" s="187" t="s">
        <v>177</v>
      </c>
      <c r="F139" s="188" t="s">
        <v>178</v>
      </c>
      <c r="G139" s="189" t="s">
        <v>172</v>
      </c>
      <c r="H139" s="190">
        <v>339.37</v>
      </c>
      <c r="I139" s="191"/>
      <c r="J139" s="190">
        <f>ROUND(I139*H139,0)</f>
        <v>0</v>
      </c>
      <c r="K139" s="192"/>
      <c r="L139" s="38"/>
      <c r="M139" s="193" t="s">
        <v>1</v>
      </c>
      <c r="N139" s="194" t="s">
        <v>39</v>
      </c>
      <c r="O139" s="70"/>
      <c r="P139" s="195">
        <f>O139*H139</f>
        <v>0</v>
      </c>
      <c r="Q139" s="195">
        <v>0</v>
      </c>
      <c r="R139" s="195">
        <f>Q139*H139</f>
        <v>0</v>
      </c>
      <c r="S139" s="195">
        <v>0.28999999999999998</v>
      </c>
      <c r="T139" s="196">
        <f>S139*H139</f>
        <v>98.417299999999997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7" t="s">
        <v>142</v>
      </c>
      <c r="AT139" s="197" t="s">
        <v>138</v>
      </c>
      <c r="AU139" s="197" t="s">
        <v>143</v>
      </c>
      <c r="AY139" s="16" t="s">
        <v>134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6" t="s">
        <v>8</v>
      </c>
      <c r="BK139" s="198">
        <f>ROUND(I139*H139,0)</f>
        <v>0</v>
      </c>
      <c r="BL139" s="16" t="s">
        <v>142</v>
      </c>
      <c r="BM139" s="197" t="s">
        <v>521</v>
      </c>
    </row>
    <row r="140" spans="1:65" s="13" customFormat="1" ht="11.25">
      <c r="B140" s="199"/>
      <c r="C140" s="200"/>
      <c r="D140" s="201" t="s">
        <v>145</v>
      </c>
      <c r="E140" s="202" t="s">
        <v>1</v>
      </c>
      <c r="F140" s="203" t="s">
        <v>522</v>
      </c>
      <c r="G140" s="200"/>
      <c r="H140" s="204">
        <v>339.37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145</v>
      </c>
      <c r="AU140" s="210" t="s">
        <v>143</v>
      </c>
      <c r="AV140" s="13" t="s">
        <v>83</v>
      </c>
      <c r="AW140" s="13" t="s">
        <v>31</v>
      </c>
      <c r="AX140" s="13" t="s">
        <v>8</v>
      </c>
      <c r="AY140" s="210" t="s">
        <v>134</v>
      </c>
    </row>
    <row r="141" spans="1:65" s="12" customFormat="1" ht="20.85" customHeight="1">
      <c r="B141" s="170"/>
      <c r="C141" s="171"/>
      <c r="D141" s="172" t="s">
        <v>73</v>
      </c>
      <c r="E141" s="184" t="s">
        <v>200</v>
      </c>
      <c r="F141" s="184" t="s">
        <v>201</v>
      </c>
      <c r="G141" s="171"/>
      <c r="H141" s="171"/>
      <c r="I141" s="174"/>
      <c r="J141" s="185">
        <f>BK141</f>
        <v>0</v>
      </c>
      <c r="K141" s="171"/>
      <c r="L141" s="176"/>
      <c r="M141" s="177"/>
      <c r="N141" s="178"/>
      <c r="O141" s="178"/>
      <c r="P141" s="179">
        <f>SUM(P142:P143)</f>
        <v>0</v>
      </c>
      <c r="Q141" s="178"/>
      <c r="R141" s="179">
        <f>SUM(R142:R143)</f>
        <v>0</v>
      </c>
      <c r="S141" s="178"/>
      <c r="T141" s="180">
        <f>SUM(T142:T143)</f>
        <v>0</v>
      </c>
      <c r="AR141" s="181" t="s">
        <v>8</v>
      </c>
      <c r="AT141" s="182" t="s">
        <v>73</v>
      </c>
      <c r="AU141" s="182" t="s">
        <v>83</v>
      </c>
      <c r="AY141" s="181" t="s">
        <v>134</v>
      </c>
      <c r="BK141" s="183">
        <f>SUM(BK142:BK143)</f>
        <v>0</v>
      </c>
    </row>
    <row r="142" spans="1:65" s="2" customFormat="1" ht="21.75" customHeight="1">
      <c r="A142" s="33"/>
      <c r="B142" s="34"/>
      <c r="C142" s="186" t="s">
        <v>142</v>
      </c>
      <c r="D142" s="186" t="s">
        <v>138</v>
      </c>
      <c r="E142" s="187" t="s">
        <v>202</v>
      </c>
      <c r="F142" s="188" t="s">
        <v>203</v>
      </c>
      <c r="G142" s="189" t="s">
        <v>141</v>
      </c>
      <c r="H142" s="190">
        <v>576.92999999999995</v>
      </c>
      <c r="I142" s="191"/>
      <c r="J142" s="190">
        <f>ROUND(I142*H142,0)</f>
        <v>0</v>
      </c>
      <c r="K142" s="192"/>
      <c r="L142" s="38"/>
      <c r="M142" s="193" t="s">
        <v>1</v>
      </c>
      <c r="N142" s="194" t="s">
        <v>39</v>
      </c>
      <c r="O142" s="70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7" t="s">
        <v>142</v>
      </c>
      <c r="AT142" s="197" t="s">
        <v>138</v>
      </c>
      <c r="AU142" s="197" t="s">
        <v>143</v>
      </c>
      <c r="AY142" s="16" t="s">
        <v>134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6" t="s">
        <v>8</v>
      </c>
      <c r="BK142" s="198">
        <f>ROUND(I142*H142,0)</f>
        <v>0</v>
      </c>
      <c r="BL142" s="16" t="s">
        <v>142</v>
      </c>
      <c r="BM142" s="197" t="s">
        <v>523</v>
      </c>
    </row>
    <row r="143" spans="1:65" s="13" customFormat="1" ht="11.25">
      <c r="B143" s="199"/>
      <c r="C143" s="200"/>
      <c r="D143" s="201" t="s">
        <v>145</v>
      </c>
      <c r="E143" s="202" t="s">
        <v>1</v>
      </c>
      <c r="F143" s="203" t="s">
        <v>516</v>
      </c>
      <c r="G143" s="200"/>
      <c r="H143" s="204">
        <v>576.92999999999995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145</v>
      </c>
      <c r="AU143" s="210" t="s">
        <v>143</v>
      </c>
      <c r="AV143" s="13" t="s">
        <v>83</v>
      </c>
      <c r="AW143" s="13" t="s">
        <v>31</v>
      </c>
      <c r="AX143" s="13" t="s">
        <v>8</v>
      </c>
      <c r="AY143" s="210" t="s">
        <v>134</v>
      </c>
    </row>
    <row r="144" spans="1:65" s="12" customFormat="1" ht="22.9" customHeight="1">
      <c r="B144" s="170"/>
      <c r="C144" s="171"/>
      <c r="D144" s="172" t="s">
        <v>73</v>
      </c>
      <c r="E144" s="184" t="s">
        <v>207</v>
      </c>
      <c r="F144" s="184" t="s">
        <v>208</v>
      </c>
      <c r="G144" s="171"/>
      <c r="H144" s="171"/>
      <c r="I144" s="174"/>
      <c r="J144" s="185">
        <f>BK144</f>
        <v>0</v>
      </c>
      <c r="K144" s="171"/>
      <c r="L144" s="176"/>
      <c r="M144" s="177"/>
      <c r="N144" s="178"/>
      <c r="O144" s="178"/>
      <c r="P144" s="179">
        <f>SUM(P145:P160)</f>
        <v>0</v>
      </c>
      <c r="Q144" s="178"/>
      <c r="R144" s="179">
        <f>SUM(R145:R160)</f>
        <v>141.86364650000002</v>
      </c>
      <c r="S144" s="178"/>
      <c r="T144" s="180">
        <f>SUM(T145:T160)</f>
        <v>0</v>
      </c>
      <c r="AR144" s="181" t="s">
        <v>8</v>
      </c>
      <c r="AT144" s="182" t="s">
        <v>73</v>
      </c>
      <c r="AU144" s="182" t="s">
        <v>8</v>
      </c>
      <c r="AY144" s="181" t="s">
        <v>134</v>
      </c>
      <c r="BK144" s="183">
        <f>SUM(BK145:BK160)</f>
        <v>0</v>
      </c>
    </row>
    <row r="145" spans="1:65" s="2" customFormat="1" ht="21.75" customHeight="1">
      <c r="A145" s="33"/>
      <c r="B145" s="34"/>
      <c r="C145" s="186" t="s">
        <v>215</v>
      </c>
      <c r="D145" s="186" t="s">
        <v>138</v>
      </c>
      <c r="E145" s="187" t="s">
        <v>209</v>
      </c>
      <c r="F145" s="188" t="s">
        <v>210</v>
      </c>
      <c r="G145" s="189" t="s">
        <v>141</v>
      </c>
      <c r="H145" s="190">
        <v>576.92999999999995</v>
      </c>
      <c r="I145" s="191"/>
      <c r="J145" s="190">
        <f>ROUND(I145*H145,0)</f>
        <v>0</v>
      </c>
      <c r="K145" s="192"/>
      <c r="L145" s="38"/>
      <c r="M145" s="193" t="s">
        <v>1</v>
      </c>
      <c r="N145" s="194" t="s">
        <v>39</v>
      </c>
      <c r="O145" s="70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7" t="s">
        <v>142</v>
      </c>
      <c r="AT145" s="197" t="s">
        <v>138</v>
      </c>
      <c r="AU145" s="197" t="s">
        <v>83</v>
      </c>
      <c r="AY145" s="16" t="s">
        <v>134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6" t="s">
        <v>8</v>
      </c>
      <c r="BK145" s="198">
        <f>ROUND(I145*H145,0)</f>
        <v>0</v>
      </c>
      <c r="BL145" s="16" t="s">
        <v>142</v>
      </c>
      <c r="BM145" s="197" t="s">
        <v>524</v>
      </c>
    </row>
    <row r="146" spans="1:65" s="13" customFormat="1" ht="11.25">
      <c r="B146" s="199"/>
      <c r="C146" s="200"/>
      <c r="D146" s="201" t="s">
        <v>145</v>
      </c>
      <c r="E146" s="202" t="s">
        <v>1</v>
      </c>
      <c r="F146" s="203" t="s">
        <v>516</v>
      </c>
      <c r="G146" s="200"/>
      <c r="H146" s="204">
        <v>576.92999999999995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145</v>
      </c>
      <c r="AU146" s="210" t="s">
        <v>83</v>
      </c>
      <c r="AV146" s="13" t="s">
        <v>83</v>
      </c>
      <c r="AW146" s="13" t="s">
        <v>31</v>
      </c>
      <c r="AX146" s="13" t="s">
        <v>8</v>
      </c>
      <c r="AY146" s="210" t="s">
        <v>134</v>
      </c>
    </row>
    <row r="147" spans="1:65" s="2" customFormat="1" ht="21.75" customHeight="1">
      <c r="A147" s="33"/>
      <c r="B147" s="34"/>
      <c r="C147" s="186" t="s">
        <v>248</v>
      </c>
      <c r="D147" s="186" t="s">
        <v>138</v>
      </c>
      <c r="E147" s="187" t="s">
        <v>216</v>
      </c>
      <c r="F147" s="188" t="s">
        <v>217</v>
      </c>
      <c r="G147" s="189" t="s">
        <v>141</v>
      </c>
      <c r="H147" s="190">
        <v>90.51</v>
      </c>
      <c r="I147" s="191"/>
      <c r="J147" s="190">
        <f>ROUND(I147*H147,0)</f>
        <v>0</v>
      </c>
      <c r="K147" s="192"/>
      <c r="L147" s="38"/>
      <c r="M147" s="193" t="s">
        <v>1</v>
      </c>
      <c r="N147" s="194" t="s">
        <v>39</v>
      </c>
      <c r="O147" s="70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7" t="s">
        <v>142</v>
      </c>
      <c r="AT147" s="197" t="s">
        <v>138</v>
      </c>
      <c r="AU147" s="197" t="s">
        <v>83</v>
      </c>
      <c r="AY147" s="16" t="s">
        <v>134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6" t="s">
        <v>8</v>
      </c>
      <c r="BK147" s="198">
        <f>ROUND(I147*H147,0)</f>
        <v>0</v>
      </c>
      <c r="BL147" s="16" t="s">
        <v>142</v>
      </c>
      <c r="BM147" s="197" t="s">
        <v>525</v>
      </c>
    </row>
    <row r="148" spans="1:65" s="13" customFormat="1" ht="11.25">
      <c r="B148" s="199"/>
      <c r="C148" s="200"/>
      <c r="D148" s="201" t="s">
        <v>145</v>
      </c>
      <c r="E148" s="202" t="s">
        <v>1</v>
      </c>
      <c r="F148" s="203" t="s">
        <v>526</v>
      </c>
      <c r="G148" s="200"/>
      <c r="H148" s="204">
        <v>90.51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145</v>
      </c>
      <c r="AU148" s="210" t="s">
        <v>83</v>
      </c>
      <c r="AV148" s="13" t="s">
        <v>83</v>
      </c>
      <c r="AW148" s="13" t="s">
        <v>31</v>
      </c>
      <c r="AX148" s="13" t="s">
        <v>8</v>
      </c>
      <c r="AY148" s="210" t="s">
        <v>134</v>
      </c>
    </row>
    <row r="149" spans="1:65" s="2" customFormat="1" ht="24.2" customHeight="1">
      <c r="A149" s="33"/>
      <c r="B149" s="34"/>
      <c r="C149" s="186" t="s">
        <v>266</v>
      </c>
      <c r="D149" s="186" t="s">
        <v>138</v>
      </c>
      <c r="E149" s="187" t="s">
        <v>249</v>
      </c>
      <c r="F149" s="188" t="s">
        <v>250</v>
      </c>
      <c r="G149" s="189" t="s">
        <v>141</v>
      </c>
      <c r="H149" s="190">
        <v>509.06</v>
      </c>
      <c r="I149" s="191"/>
      <c r="J149" s="190">
        <f>ROUND(I149*H149,0)</f>
        <v>0</v>
      </c>
      <c r="K149" s="192"/>
      <c r="L149" s="38"/>
      <c r="M149" s="193" t="s">
        <v>1</v>
      </c>
      <c r="N149" s="194" t="s">
        <v>39</v>
      </c>
      <c r="O149" s="70"/>
      <c r="P149" s="195">
        <f>O149*H149</f>
        <v>0</v>
      </c>
      <c r="Q149" s="195">
        <v>8.4250000000000005E-2</v>
      </c>
      <c r="R149" s="195">
        <f>Q149*H149</f>
        <v>42.888305000000003</v>
      </c>
      <c r="S149" s="195">
        <v>0</v>
      </c>
      <c r="T149" s="19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7" t="s">
        <v>142</v>
      </c>
      <c r="AT149" s="197" t="s">
        <v>138</v>
      </c>
      <c r="AU149" s="197" t="s">
        <v>83</v>
      </c>
      <c r="AY149" s="16" t="s">
        <v>134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6" t="s">
        <v>8</v>
      </c>
      <c r="BK149" s="198">
        <f>ROUND(I149*H149,0)</f>
        <v>0</v>
      </c>
      <c r="BL149" s="16" t="s">
        <v>142</v>
      </c>
      <c r="BM149" s="197" t="s">
        <v>527</v>
      </c>
    </row>
    <row r="150" spans="1:65" s="13" customFormat="1" ht="11.25">
      <c r="B150" s="199"/>
      <c r="C150" s="200"/>
      <c r="D150" s="201" t="s">
        <v>145</v>
      </c>
      <c r="E150" s="202" t="s">
        <v>1</v>
      </c>
      <c r="F150" s="203" t="s">
        <v>528</v>
      </c>
      <c r="G150" s="200"/>
      <c r="H150" s="204">
        <v>509.06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145</v>
      </c>
      <c r="AU150" s="210" t="s">
        <v>83</v>
      </c>
      <c r="AV150" s="13" t="s">
        <v>83</v>
      </c>
      <c r="AW150" s="13" t="s">
        <v>31</v>
      </c>
      <c r="AX150" s="13" t="s">
        <v>8</v>
      </c>
      <c r="AY150" s="210" t="s">
        <v>134</v>
      </c>
    </row>
    <row r="151" spans="1:65" s="2" customFormat="1" ht="21.75" customHeight="1">
      <c r="A151" s="33"/>
      <c r="B151" s="34"/>
      <c r="C151" s="222" t="s">
        <v>309</v>
      </c>
      <c r="D151" s="222" t="s">
        <v>194</v>
      </c>
      <c r="E151" s="223" t="s">
        <v>253</v>
      </c>
      <c r="F151" s="224" t="s">
        <v>254</v>
      </c>
      <c r="G151" s="225" t="s">
        <v>141</v>
      </c>
      <c r="H151" s="226">
        <v>559.96</v>
      </c>
      <c r="I151" s="227"/>
      <c r="J151" s="226">
        <f>ROUND(I151*H151,0)</f>
        <v>0</v>
      </c>
      <c r="K151" s="228"/>
      <c r="L151" s="229"/>
      <c r="M151" s="230" t="s">
        <v>1</v>
      </c>
      <c r="N151" s="231" t="s">
        <v>39</v>
      </c>
      <c r="O151" s="70"/>
      <c r="P151" s="195">
        <f>O151*H151</f>
        <v>0</v>
      </c>
      <c r="Q151" s="195">
        <v>0.13100000000000001</v>
      </c>
      <c r="R151" s="195">
        <f>Q151*H151</f>
        <v>73.354760000000013</v>
      </c>
      <c r="S151" s="195">
        <v>0</v>
      </c>
      <c r="T151" s="196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7" t="s">
        <v>198</v>
      </c>
      <c r="AT151" s="197" t="s">
        <v>194</v>
      </c>
      <c r="AU151" s="197" t="s">
        <v>83</v>
      </c>
      <c r="AY151" s="16" t="s">
        <v>134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6" t="s">
        <v>8</v>
      </c>
      <c r="BK151" s="198">
        <f>ROUND(I151*H151,0)</f>
        <v>0</v>
      </c>
      <c r="BL151" s="16" t="s">
        <v>142</v>
      </c>
      <c r="BM151" s="197" t="s">
        <v>529</v>
      </c>
    </row>
    <row r="152" spans="1:65" s="13" customFormat="1" ht="11.25">
      <c r="B152" s="199"/>
      <c r="C152" s="200"/>
      <c r="D152" s="201" t="s">
        <v>145</v>
      </c>
      <c r="E152" s="202" t="s">
        <v>1</v>
      </c>
      <c r="F152" s="203" t="s">
        <v>530</v>
      </c>
      <c r="G152" s="200"/>
      <c r="H152" s="204">
        <v>559.96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145</v>
      </c>
      <c r="AU152" s="210" t="s">
        <v>83</v>
      </c>
      <c r="AV152" s="13" t="s">
        <v>83</v>
      </c>
      <c r="AW152" s="13" t="s">
        <v>31</v>
      </c>
      <c r="AX152" s="13" t="s">
        <v>8</v>
      </c>
      <c r="AY152" s="210" t="s">
        <v>134</v>
      </c>
    </row>
    <row r="153" spans="1:65" s="2" customFormat="1" ht="24.2" customHeight="1">
      <c r="A153" s="33"/>
      <c r="B153" s="34"/>
      <c r="C153" s="222" t="s">
        <v>9</v>
      </c>
      <c r="D153" s="222" t="s">
        <v>194</v>
      </c>
      <c r="E153" s="223" t="s">
        <v>260</v>
      </c>
      <c r="F153" s="224" t="s">
        <v>261</v>
      </c>
      <c r="G153" s="225" t="s">
        <v>141</v>
      </c>
      <c r="H153" s="226">
        <v>2.64</v>
      </c>
      <c r="I153" s="227"/>
      <c r="J153" s="226">
        <f>ROUND(I153*H153,0)</f>
        <v>0</v>
      </c>
      <c r="K153" s="228"/>
      <c r="L153" s="229"/>
      <c r="M153" s="230" t="s">
        <v>1</v>
      </c>
      <c r="N153" s="231" t="s">
        <v>39</v>
      </c>
      <c r="O153" s="70"/>
      <c r="P153" s="195">
        <f>O153*H153</f>
        <v>0</v>
      </c>
      <c r="Q153" s="195">
        <v>0.13100000000000001</v>
      </c>
      <c r="R153" s="195">
        <f>Q153*H153</f>
        <v>0.34584000000000004</v>
      </c>
      <c r="S153" s="195">
        <v>0</v>
      </c>
      <c r="T153" s="19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7" t="s">
        <v>198</v>
      </c>
      <c r="AT153" s="197" t="s">
        <v>194</v>
      </c>
      <c r="AU153" s="197" t="s">
        <v>83</v>
      </c>
      <c r="AY153" s="16" t="s">
        <v>134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6" t="s">
        <v>8</v>
      </c>
      <c r="BK153" s="198">
        <f>ROUND(I153*H153,0)</f>
        <v>0</v>
      </c>
      <c r="BL153" s="16" t="s">
        <v>142</v>
      </c>
      <c r="BM153" s="197" t="s">
        <v>531</v>
      </c>
    </row>
    <row r="154" spans="1:65" s="13" customFormat="1" ht="11.25">
      <c r="B154" s="199"/>
      <c r="C154" s="200"/>
      <c r="D154" s="201" t="s">
        <v>145</v>
      </c>
      <c r="E154" s="202" t="s">
        <v>1</v>
      </c>
      <c r="F154" s="203" t="s">
        <v>532</v>
      </c>
      <c r="G154" s="200"/>
      <c r="H154" s="204">
        <v>2.64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145</v>
      </c>
      <c r="AU154" s="210" t="s">
        <v>83</v>
      </c>
      <c r="AV154" s="13" t="s">
        <v>83</v>
      </c>
      <c r="AW154" s="13" t="s">
        <v>31</v>
      </c>
      <c r="AX154" s="13" t="s">
        <v>8</v>
      </c>
      <c r="AY154" s="210" t="s">
        <v>134</v>
      </c>
    </row>
    <row r="155" spans="1:65" s="2" customFormat="1" ht="24.2" customHeight="1">
      <c r="A155" s="33"/>
      <c r="B155" s="34"/>
      <c r="C155" s="186" t="s">
        <v>136</v>
      </c>
      <c r="D155" s="186" t="s">
        <v>138</v>
      </c>
      <c r="E155" s="187" t="s">
        <v>267</v>
      </c>
      <c r="F155" s="188" t="s">
        <v>268</v>
      </c>
      <c r="G155" s="189" t="s">
        <v>141</v>
      </c>
      <c r="H155" s="190">
        <v>90.51</v>
      </c>
      <c r="I155" s="191"/>
      <c r="J155" s="190">
        <f>ROUND(I155*H155,0)</f>
        <v>0</v>
      </c>
      <c r="K155" s="192"/>
      <c r="L155" s="38"/>
      <c r="M155" s="193" t="s">
        <v>1</v>
      </c>
      <c r="N155" s="194" t="s">
        <v>39</v>
      </c>
      <c r="O155" s="70"/>
      <c r="P155" s="195">
        <f>O155*H155</f>
        <v>0</v>
      </c>
      <c r="Q155" s="195">
        <v>8.5650000000000004E-2</v>
      </c>
      <c r="R155" s="195">
        <f>Q155*H155</f>
        <v>7.7521815000000007</v>
      </c>
      <c r="S155" s="195">
        <v>0</v>
      </c>
      <c r="T155" s="196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7" t="s">
        <v>142</v>
      </c>
      <c r="AT155" s="197" t="s">
        <v>138</v>
      </c>
      <c r="AU155" s="197" t="s">
        <v>83</v>
      </c>
      <c r="AY155" s="16" t="s">
        <v>134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6" t="s">
        <v>8</v>
      </c>
      <c r="BK155" s="198">
        <f>ROUND(I155*H155,0)</f>
        <v>0</v>
      </c>
      <c r="BL155" s="16" t="s">
        <v>142</v>
      </c>
      <c r="BM155" s="197" t="s">
        <v>533</v>
      </c>
    </row>
    <row r="156" spans="1:65" s="13" customFormat="1" ht="11.25">
      <c r="B156" s="199"/>
      <c r="C156" s="200"/>
      <c r="D156" s="201" t="s">
        <v>145</v>
      </c>
      <c r="E156" s="202" t="s">
        <v>1</v>
      </c>
      <c r="F156" s="203" t="s">
        <v>526</v>
      </c>
      <c r="G156" s="200"/>
      <c r="H156" s="204">
        <v>90.51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145</v>
      </c>
      <c r="AU156" s="210" t="s">
        <v>83</v>
      </c>
      <c r="AV156" s="13" t="s">
        <v>83</v>
      </c>
      <c r="AW156" s="13" t="s">
        <v>31</v>
      </c>
      <c r="AX156" s="13" t="s">
        <v>8</v>
      </c>
      <c r="AY156" s="210" t="s">
        <v>134</v>
      </c>
    </row>
    <row r="157" spans="1:65" s="2" customFormat="1" ht="21.75" customHeight="1">
      <c r="A157" s="33"/>
      <c r="B157" s="34"/>
      <c r="C157" s="222" t="s">
        <v>298</v>
      </c>
      <c r="D157" s="222" t="s">
        <v>194</v>
      </c>
      <c r="E157" s="223" t="s">
        <v>271</v>
      </c>
      <c r="F157" s="224" t="s">
        <v>272</v>
      </c>
      <c r="G157" s="225" t="s">
        <v>141</v>
      </c>
      <c r="H157" s="226">
        <v>73.010000000000005</v>
      </c>
      <c r="I157" s="227"/>
      <c r="J157" s="226">
        <f>ROUND(I157*H157,0)</f>
        <v>0</v>
      </c>
      <c r="K157" s="228"/>
      <c r="L157" s="229"/>
      <c r="M157" s="230" t="s">
        <v>1</v>
      </c>
      <c r="N157" s="231" t="s">
        <v>39</v>
      </c>
      <c r="O157" s="70"/>
      <c r="P157" s="195">
        <f>O157*H157</f>
        <v>0</v>
      </c>
      <c r="Q157" s="195">
        <v>0.17599999999999999</v>
      </c>
      <c r="R157" s="195">
        <f>Q157*H157</f>
        <v>12.84976</v>
      </c>
      <c r="S157" s="195">
        <v>0</v>
      </c>
      <c r="T157" s="19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7" t="s">
        <v>198</v>
      </c>
      <c r="AT157" s="197" t="s">
        <v>194</v>
      </c>
      <c r="AU157" s="197" t="s">
        <v>83</v>
      </c>
      <c r="AY157" s="16" t="s">
        <v>134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6" t="s">
        <v>8</v>
      </c>
      <c r="BK157" s="198">
        <f>ROUND(I157*H157,0)</f>
        <v>0</v>
      </c>
      <c r="BL157" s="16" t="s">
        <v>142</v>
      </c>
      <c r="BM157" s="197" t="s">
        <v>534</v>
      </c>
    </row>
    <row r="158" spans="1:65" s="13" customFormat="1" ht="11.25">
      <c r="B158" s="199"/>
      <c r="C158" s="200"/>
      <c r="D158" s="201" t="s">
        <v>145</v>
      </c>
      <c r="E158" s="202" t="s">
        <v>1</v>
      </c>
      <c r="F158" s="203" t="s">
        <v>535</v>
      </c>
      <c r="G158" s="200"/>
      <c r="H158" s="204">
        <v>73.010000000000005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145</v>
      </c>
      <c r="AU158" s="210" t="s">
        <v>83</v>
      </c>
      <c r="AV158" s="13" t="s">
        <v>83</v>
      </c>
      <c r="AW158" s="13" t="s">
        <v>31</v>
      </c>
      <c r="AX158" s="13" t="s">
        <v>8</v>
      </c>
      <c r="AY158" s="210" t="s">
        <v>134</v>
      </c>
    </row>
    <row r="159" spans="1:65" s="2" customFormat="1" ht="24.2" customHeight="1">
      <c r="A159" s="33"/>
      <c r="B159" s="34"/>
      <c r="C159" s="222" t="s">
        <v>334</v>
      </c>
      <c r="D159" s="222" t="s">
        <v>194</v>
      </c>
      <c r="E159" s="223" t="s">
        <v>277</v>
      </c>
      <c r="F159" s="224" t="s">
        <v>278</v>
      </c>
      <c r="G159" s="225" t="s">
        <v>141</v>
      </c>
      <c r="H159" s="226">
        <v>26.55</v>
      </c>
      <c r="I159" s="227"/>
      <c r="J159" s="226">
        <f>ROUND(I159*H159,0)</f>
        <v>0</v>
      </c>
      <c r="K159" s="228"/>
      <c r="L159" s="229"/>
      <c r="M159" s="230" t="s">
        <v>1</v>
      </c>
      <c r="N159" s="231" t="s">
        <v>39</v>
      </c>
      <c r="O159" s="70"/>
      <c r="P159" s="195">
        <f>O159*H159</f>
        <v>0</v>
      </c>
      <c r="Q159" s="195">
        <v>0.17599999999999999</v>
      </c>
      <c r="R159" s="195">
        <f>Q159*H159</f>
        <v>4.6727999999999996</v>
      </c>
      <c r="S159" s="195">
        <v>0</v>
      </c>
      <c r="T159" s="196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7" t="s">
        <v>198</v>
      </c>
      <c r="AT159" s="197" t="s">
        <v>194</v>
      </c>
      <c r="AU159" s="197" t="s">
        <v>83</v>
      </c>
      <c r="AY159" s="16" t="s">
        <v>134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6" t="s">
        <v>8</v>
      </c>
      <c r="BK159" s="198">
        <f>ROUND(I159*H159,0)</f>
        <v>0</v>
      </c>
      <c r="BL159" s="16" t="s">
        <v>142</v>
      </c>
      <c r="BM159" s="197" t="s">
        <v>536</v>
      </c>
    </row>
    <row r="160" spans="1:65" s="13" customFormat="1" ht="11.25">
      <c r="B160" s="199"/>
      <c r="C160" s="200"/>
      <c r="D160" s="201" t="s">
        <v>145</v>
      </c>
      <c r="E160" s="202" t="s">
        <v>1</v>
      </c>
      <c r="F160" s="203" t="s">
        <v>537</v>
      </c>
      <c r="G160" s="200"/>
      <c r="H160" s="204">
        <v>26.55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145</v>
      </c>
      <c r="AU160" s="210" t="s">
        <v>83</v>
      </c>
      <c r="AV160" s="13" t="s">
        <v>83</v>
      </c>
      <c r="AW160" s="13" t="s">
        <v>31</v>
      </c>
      <c r="AX160" s="13" t="s">
        <v>8</v>
      </c>
      <c r="AY160" s="210" t="s">
        <v>134</v>
      </c>
    </row>
    <row r="161" spans="1:65" s="12" customFormat="1" ht="22.9" customHeight="1">
      <c r="B161" s="170"/>
      <c r="C161" s="171"/>
      <c r="D161" s="172" t="s">
        <v>73</v>
      </c>
      <c r="E161" s="184" t="s">
        <v>259</v>
      </c>
      <c r="F161" s="184" t="s">
        <v>282</v>
      </c>
      <c r="G161" s="171"/>
      <c r="H161" s="171"/>
      <c r="I161" s="174"/>
      <c r="J161" s="185">
        <f>BK161</f>
        <v>0</v>
      </c>
      <c r="K161" s="171"/>
      <c r="L161" s="176"/>
      <c r="M161" s="177"/>
      <c r="N161" s="178"/>
      <c r="O161" s="178"/>
      <c r="P161" s="179">
        <f>P162</f>
        <v>0</v>
      </c>
      <c r="Q161" s="178"/>
      <c r="R161" s="179">
        <f>R162</f>
        <v>143.70692550000001</v>
      </c>
      <c r="S161" s="178"/>
      <c r="T161" s="180">
        <f>T162</f>
        <v>0</v>
      </c>
      <c r="AR161" s="181" t="s">
        <v>8</v>
      </c>
      <c r="AT161" s="182" t="s">
        <v>73</v>
      </c>
      <c r="AU161" s="182" t="s">
        <v>8</v>
      </c>
      <c r="AY161" s="181" t="s">
        <v>134</v>
      </c>
      <c r="BK161" s="183">
        <f>BK162</f>
        <v>0</v>
      </c>
    </row>
    <row r="162" spans="1:65" s="12" customFormat="1" ht="20.85" customHeight="1">
      <c r="B162" s="170"/>
      <c r="C162" s="171"/>
      <c r="D162" s="172" t="s">
        <v>73</v>
      </c>
      <c r="E162" s="184" t="s">
        <v>307</v>
      </c>
      <c r="F162" s="184" t="s">
        <v>308</v>
      </c>
      <c r="G162" s="171"/>
      <c r="H162" s="171"/>
      <c r="I162" s="174"/>
      <c r="J162" s="185">
        <f>BK162</f>
        <v>0</v>
      </c>
      <c r="K162" s="171"/>
      <c r="L162" s="176"/>
      <c r="M162" s="177"/>
      <c r="N162" s="178"/>
      <c r="O162" s="178"/>
      <c r="P162" s="179">
        <f>SUM(P163:P177)</f>
        <v>0</v>
      </c>
      <c r="Q162" s="178"/>
      <c r="R162" s="179">
        <f>SUM(R163:R177)</f>
        <v>143.70692550000001</v>
      </c>
      <c r="S162" s="178"/>
      <c r="T162" s="180">
        <f>SUM(T163:T177)</f>
        <v>0</v>
      </c>
      <c r="AR162" s="181" t="s">
        <v>8</v>
      </c>
      <c r="AT162" s="182" t="s">
        <v>73</v>
      </c>
      <c r="AU162" s="182" t="s">
        <v>83</v>
      </c>
      <c r="AY162" s="181" t="s">
        <v>134</v>
      </c>
      <c r="BK162" s="183">
        <f>SUM(BK163:BK177)</f>
        <v>0</v>
      </c>
    </row>
    <row r="163" spans="1:65" s="2" customFormat="1" ht="21.75" customHeight="1">
      <c r="A163" s="33"/>
      <c r="B163" s="34"/>
      <c r="C163" s="186" t="s">
        <v>352</v>
      </c>
      <c r="D163" s="186" t="s">
        <v>138</v>
      </c>
      <c r="E163" s="187" t="s">
        <v>310</v>
      </c>
      <c r="F163" s="188" t="s">
        <v>311</v>
      </c>
      <c r="G163" s="189" t="s">
        <v>172</v>
      </c>
      <c r="H163" s="190">
        <v>339.37</v>
      </c>
      <c r="I163" s="191"/>
      <c r="J163" s="190">
        <f>ROUND(I163*H163,0)</f>
        <v>0</v>
      </c>
      <c r="K163" s="192"/>
      <c r="L163" s="38"/>
      <c r="M163" s="193" t="s">
        <v>1</v>
      </c>
      <c r="N163" s="194" t="s">
        <v>39</v>
      </c>
      <c r="O163" s="70"/>
      <c r="P163" s="195">
        <f>O163*H163</f>
        <v>0</v>
      </c>
      <c r="Q163" s="195">
        <v>2.2399999999999998E-3</v>
      </c>
      <c r="R163" s="195">
        <f>Q163*H163</f>
        <v>0.7601888</v>
      </c>
      <c r="S163" s="195">
        <v>0</v>
      </c>
      <c r="T163" s="196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7" t="s">
        <v>142</v>
      </c>
      <c r="AT163" s="197" t="s">
        <v>138</v>
      </c>
      <c r="AU163" s="197" t="s">
        <v>143</v>
      </c>
      <c r="AY163" s="16" t="s">
        <v>134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6" t="s">
        <v>8</v>
      </c>
      <c r="BK163" s="198">
        <f>ROUND(I163*H163,0)</f>
        <v>0</v>
      </c>
      <c r="BL163" s="16" t="s">
        <v>142</v>
      </c>
      <c r="BM163" s="197" t="s">
        <v>538</v>
      </c>
    </row>
    <row r="164" spans="1:65" s="13" customFormat="1" ht="11.25">
      <c r="B164" s="199"/>
      <c r="C164" s="200"/>
      <c r="D164" s="201" t="s">
        <v>145</v>
      </c>
      <c r="E164" s="202" t="s">
        <v>1</v>
      </c>
      <c r="F164" s="203" t="s">
        <v>522</v>
      </c>
      <c r="G164" s="200"/>
      <c r="H164" s="204">
        <v>339.37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145</v>
      </c>
      <c r="AU164" s="210" t="s">
        <v>143</v>
      </c>
      <c r="AV164" s="13" t="s">
        <v>83</v>
      </c>
      <c r="AW164" s="13" t="s">
        <v>31</v>
      </c>
      <c r="AX164" s="13" t="s">
        <v>8</v>
      </c>
      <c r="AY164" s="210" t="s">
        <v>134</v>
      </c>
    </row>
    <row r="165" spans="1:65" s="2" customFormat="1" ht="16.5" customHeight="1">
      <c r="A165" s="33"/>
      <c r="B165" s="34"/>
      <c r="C165" s="186" t="s">
        <v>198</v>
      </c>
      <c r="D165" s="186" t="s">
        <v>138</v>
      </c>
      <c r="E165" s="187" t="s">
        <v>338</v>
      </c>
      <c r="F165" s="188" t="s">
        <v>339</v>
      </c>
      <c r="G165" s="189" t="s">
        <v>172</v>
      </c>
      <c r="H165" s="190">
        <v>339.37</v>
      </c>
      <c r="I165" s="191"/>
      <c r="J165" s="190">
        <f>ROUND(I165*H165,0)</f>
        <v>0</v>
      </c>
      <c r="K165" s="192"/>
      <c r="L165" s="38"/>
      <c r="M165" s="193" t="s">
        <v>1</v>
      </c>
      <c r="N165" s="194" t="s">
        <v>39</v>
      </c>
      <c r="O165" s="70"/>
      <c r="P165" s="195">
        <f>O165*H165</f>
        <v>0</v>
      </c>
      <c r="Q165" s="195">
        <v>1.0000000000000001E-5</v>
      </c>
      <c r="R165" s="195">
        <f>Q165*H165</f>
        <v>3.3937000000000004E-3</v>
      </c>
      <c r="S165" s="195">
        <v>0</v>
      </c>
      <c r="T165" s="196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7" t="s">
        <v>142</v>
      </c>
      <c r="AT165" s="197" t="s">
        <v>138</v>
      </c>
      <c r="AU165" s="197" t="s">
        <v>143</v>
      </c>
      <c r="AY165" s="16" t="s">
        <v>134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6" t="s">
        <v>8</v>
      </c>
      <c r="BK165" s="198">
        <f>ROUND(I165*H165,0)</f>
        <v>0</v>
      </c>
      <c r="BL165" s="16" t="s">
        <v>142</v>
      </c>
      <c r="BM165" s="197" t="s">
        <v>539</v>
      </c>
    </row>
    <row r="166" spans="1:65" s="13" customFormat="1" ht="11.25">
      <c r="B166" s="199"/>
      <c r="C166" s="200"/>
      <c r="D166" s="201" t="s">
        <v>145</v>
      </c>
      <c r="E166" s="202" t="s">
        <v>1</v>
      </c>
      <c r="F166" s="203" t="s">
        <v>522</v>
      </c>
      <c r="G166" s="200"/>
      <c r="H166" s="204">
        <v>339.37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145</v>
      </c>
      <c r="AU166" s="210" t="s">
        <v>143</v>
      </c>
      <c r="AV166" s="13" t="s">
        <v>83</v>
      </c>
      <c r="AW166" s="13" t="s">
        <v>31</v>
      </c>
      <c r="AX166" s="13" t="s">
        <v>8</v>
      </c>
      <c r="AY166" s="210" t="s">
        <v>134</v>
      </c>
    </row>
    <row r="167" spans="1:65" s="2" customFormat="1" ht="37.9" customHeight="1">
      <c r="A167" s="33"/>
      <c r="B167" s="34"/>
      <c r="C167" s="186" t="s">
        <v>348</v>
      </c>
      <c r="D167" s="186" t="s">
        <v>138</v>
      </c>
      <c r="E167" s="187" t="s">
        <v>335</v>
      </c>
      <c r="F167" s="188" t="s">
        <v>336</v>
      </c>
      <c r="G167" s="189" t="s">
        <v>172</v>
      </c>
      <c r="H167" s="190">
        <v>339.37</v>
      </c>
      <c r="I167" s="191"/>
      <c r="J167" s="190">
        <f>ROUND(I167*H167,0)</f>
        <v>0</v>
      </c>
      <c r="K167" s="192"/>
      <c r="L167" s="38"/>
      <c r="M167" s="193" t="s">
        <v>1</v>
      </c>
      <c r="N167" s="194" t="s">
        <v>39</v>
      </c>
      <c r="O167" s="70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7" t="s">
        <v>142</v>
      </c>
      <c r="AT167" s="197" t="s">
        <v>138</v>
      </c>
      <c r="AU167" s="197" t="s">
        <v>143</v>
      </c>
      <c r="AY167" s="16" t="s">
        <v>134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6" t="s">
        <v>8</v>
      </c>
      <c r="BK167" s="198">
        <f>ROUND(I167*H167,0)</f>
        <v>0</v>
      </c>
      <c r="BL167" s="16" t="s">
        <v>142</v>
      </c>
      <c r="BM167" s="197" t="s">
        <v>540</v>
      </c>
    </row>
    <row r="168" spans="1:65" s="13" customFormat="1" ht="11.25">
      <c r="B168" s="199"/>
      <c r="C168" s="200"/>
      <c r="D168" s="201" t="s">
        <v>145</v>
      </c>
      <c r="E168" s="202" t="s">
        <v>1</v>
      </c>
      <c r="F168" s="203" t="s">
        <v>522</v>
      </c>
      <c r="G168" s="200"/>
      <c r="H168" s="204">
        <v>339.37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145</v>
      </c>
      <c r="AU168" s="210" t="s">
        <v>143</v>
      </c>
      <c r="AV168" s="13" t="s">
        <v>83</v>
      </c>
      <c r="AW168" s="13" t="s">
        <v>31</v>
      </c>
      <c r="AX168" s="13" t="s">
        <v>8</v>
      </c>
      <c r="AY168" s="210" t="s">
        <v>134</v>
      </c>
    </row>
    <row r="169" spans="1:65" s="2" customFormat="1" ht="37.9" customHeight="1">
      <c r="A169" s="33"/>
      <c r="B169" s="34"/>
      <c r="C169" s="186" t="s">
        <v>316</v>
      </c>
      <c r="D169" s="186" t="s">
        <v>138</v>
      </c>
      <c r="E169" s="187" t="s">
        <v>331</v>
      </c>
      <c r="F169" s="188" t="s">
        <v>332</v>
      </c>
      <c r="G169" s="189" t="s">
        <v>172</v>
      </c>
      <c r="H169" s="190">
        <v>339.37</v>
      </c>
      <c r="I169" s="191"/>
      <c r="J169" s="190">
        <f>ROUND(I169*H169,0)</f>
        <v>0</v>
      </c>
      <c r="K169" s="192"/>
      <c r="L169" s="38"/>
      <c r="M169" s="193" t="s">
        <v>1</v>
      </c>
      <c r="N169" s="194" t="s">
        <v>39</v>
      </c>
      <c r="O169" s="70"/>
      <c r="P169" s="195">
        <f>O169*H169</f>
        <v>0</v>
      </c>
      <c r="Q169" s="195">
        <v>0.1295</v>
      </c>
      <c r="R169" s="195">
        <f>Q169*H169</f>
        <v>43.948415000000004</v>
      </c>
      <c r="S169" s="195">
        <v>0</v>
      </c>
      <c r="T169" s="196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7" t="s">
        <v>142</v>
      </c>
      <c r="AT169" s="197" t="s">
        <v>138</v>
      </c>
      <c r="AU169" s="197" t="s">
        <v>143</v>
      </c>
      <c r="AY169" s="16" t="s">
        <v>134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6" t="s">
        <v>8</v>
      </c>
      <c r="BK169" s="198">
        <f>ROUND(I169*H169,0)</f>
        <v>0</v>
      </c>
      <c r="BL169" s="16" t="s">
        <v>142</v>
      </c>
      <c r="BM169" s="197" t="s">
        <v>541</v>
      </c>
    </row>
    <row r="170" spans="1:65" s="13" customFormat="1" ht="11.25">
      <c r="B170" s="199"/>
      <c r="C170" s="200"/>
      <c r="D170" s="201" t="s">
        <v>145</v>
      </c>
      <c r="E170" s="202" t="s">
        <v>1</v>
      </c>
      <c r="F170" s="203" t="s">
        <v>522</v>
      </c>
      <c r="G170" s="200"/>
      <c r="H170" s="204">
        <v>339.37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145</v>
      </c>
      <c r="AU170" s="210" t="s">
        <v>143</v>
      </c>
      <c r="AV170" s="13" t="s">
        <v>83</v>
      </c>
      <c r="AW170" s="13" t="s">
        <v>31</v>
      </c>
      <c r="AX170" s="13" t="s">
        <v>8</v>
      </c>
      <c r="AY170" s="210" t="s">
        <v>134</v>
      </c>
    </row>
    <row r="171" spans="1:65" s="2" customFormat="1" ht="37.9" customHeight="1">
      <c r="A171" s="33"/>
      <c r="B171" s="34"/>
      <c r="C171" s="186" t="s">
        <v>200</v>
      </c>
      <c r="D171" s="186" t="s">
        <v>138</v>
      </c>
      <c r="E171" s="187" t="s">
        <v>313</v>
      </c>
      <c r="F171" s="188" t="s">
        <v>314</v>
      </c>
      <c r="G171" s="189" t="s">
        <v>172</v>
      </c>
      <c r="H171" s="190">
        <v>339.37</v>
      </c>
      <c r="I171" s="191"/>
      <c r="J171" s="190">
        <f>ROUND(I171*H171,0)</f>
        <v>0</v>
      </c>
      <c r="K171" s="192"/>
      <c r="L171" s="38"/>
      <c r="M171" s="193" t="s">
        <v>1</v>
      </c>
      <c r="N171" s="194" t="s">
        <v>39</v>
      </c>
      <c r="O171" s="70"/>
      <c r="P171" s="195">
        <f>O171*H171</f>
        <v>0</v>
      </c>
      <c r="Q171" s="195">
        <v>0.15540000000000001</v>
      </c>
      <c r="R171" s="195">
        <f>Q171*H171</f>
        <v>52.738098000000001</v>
      </c>
      <c r="S171" s="195">
        <v>0</v>
      </c>
      <c r="T171" s="196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7" t="s">
        <v>142</v>
      </c>
      <c r="AT171" s="197" t="s">
        <v>138</v>
      </c>
      <c r="AU171" s="197" t="s">
        <v>143</v>
      </c>
      <c r="AY171" s="16" t="s">
        <v>134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6" t="s">
        <v>8</v>
      </c>
      <c r="BK171" s="198">
        <f>ROUND(I171*H171,0)</f>
        <v>0</v>
      </c>
      <c r="BL171" s="16" t="s">
        <v>142</v>
      </c>
      <c r="BM171" s="197" t="s">
        <v>542</v>
      </c>
    </row>
    <row r="172" spans="1:65" s="13" customFormat="1" ht="11.25">
      <c r="B172" s="199"/>
      <c r="C172" s="200"/>
      <c r="D172" s="201" t="s">
        <v>145</v>
      </c>
      <c r="E172" s="202" t="s">
        <v>1</v>
      </c>
      <c r="F172" s="203" t="s">
        <v>522</v>
      </c>
      <c r="G172" s="200"/>
      <c r="H172" s="204">
        <v>339.37</v>
      </c>
      <c r="I172" s="205"/>
      <c r="J172" s="200"/>
      <c r="K172" s="200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145</v>
      </c>
      <c r="AU172" s="210" t="s">
        <v>143</v>
      </c>
      <c r="AV172" s="13" t="s">
        <v>83</v>
      </c>
      <c r="AW172" s="13" t="s">
        <v>31</v>
      </c>
      <c r="AX172" s="13" t="s">
        <v>8</v>
      </c>
      <c r="AY172" s="210" t="s">
        <v>134</v>
      </c>
    </row>
    <row r="173" spans="1:65" s="2" customFormat="1" ht="16.5" customHeight="1">
      <c r="A173" s="33"/>
      <c r="B173" s="34"/>
      <c r="C173" s="222" t="s">
        <v>322</v>
      </c>
      <c r="D173" s="222" t="s">
        <v>194</v>
      </c>
      <c r="E173" s="223" t="s">
        <v>317</v>
      </c>
      <c r="F173" s="224" t="s">
        <v>318</v>
      </c>
      <c r="G173" s="225" t="s">
        <v>172</v>
      </c>
      <c r="H173" s="226">
        <v>311.37</v>
      </c>
      <c r="I173" s="227"/>
      <c r="J173" s="226">
        <f>ROUND(I173*H173,0)</f>
        <v>0</v>
      </c>
      <c r="K173" s="228"/>
      <c r="L173" s="229"/>
      <c r="M173" s="230" t="s">
        <v>1</v>
      </c>
      <c r="N173" s="231" t="s">
        <v>39</v>
      </c>
      <c r="O173" s="70"/>
      <c r="P173" s="195">
        <f>O173*H173</f>
        <v>0</v>
      </c>
      <c r="Q173" s="195">
        <v>8.1000000000000003E-2</v>
      </c>
      <c r="R173" s="195">
        <f>Q173*H173</f>
        <v>25.220970000000001</v>
      </c>
      <c r="S173" s="195">
        <v>0</v>
      </c>
      <c r="T173" s="196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7" t="s">
        <v>198</v>
      </c>
      <c r="AT173" s="197" t="s">
        <v>194</v>
      </c>
      <c r="AU173" s="197" t="s">
        <v>143</v>
      </c>
      <c r="AY173" s="16" t="s">
        <v>134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6" t="s">
        <v>8</v>
      </c>
      <c r="BK173" s="198">
        <f>ROUND(I173*H173,0)</f>
        <v>0</v>
      </c>
      <c r="BL173" s="16" t="s">
        <v>142</v>
      </c>
      <c r="BM173" s="197" t="s">
        <v>543</v>
      </c>
    </row>
    <row r="174" spans="1:65" s="13" customFormat="1" ht="11.25">
      <c r="B174" s="199"/>
      <c r="C174" s="200"/>
      <c r="D174" s="201" t="s">
        <v>145</v>
      </c>
      <c r="E174" s="202" t="s">
        <v>1</v>
      </c>
      <c r="F174" s="203" t="s">
        <v>544</v>
      </c>
      <c r="G174" s="200"/>
      <c r="H174" s="204">
        <v>311.37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145</v>
      </c>
      <c r="AU174" s="210" t="s">
        <v>143</v>
      </c>
      <c r="AV174" s="13" t="s">
        <v>83</v>
      </c>
      <c r="AW174" s="13" t="s">
        <v>31</v>
      </c>
      <c r="AX174" s="13" t="s">
        <v>8</v>
      </c>
      <c r="AY174" s="210" t="s">
        <v>134</v>
      </c>
    </row>
    <row r="175" spans="1:65" s="2" customFormat="1" ht="24.2" customHeight="1">
      <c r="A175" s="33"/>
      <c r="B175" s="34"/>
      <c r="C175" s="222" t="s">
        <v>343</v>
      </c>
      <c r="D175" s="222" t="s">
        <v>194</v>
      </c>
      <c r="E175" s="223" t="s">
        <v>323</v>
      </c>
      <c r="F175" s="224" t="s">
        <v>324</v>
      </c>
      <c r="G175" s="225" t="s">
        <v>172</v>
      </c>
      <c r="H175" s="226">
        <v>28</v>
      </c>
      <c r="I175" s="227"/>
      <c r="J175" s="226">
        <f>ROUND(I175*H175,0)</f>
        <v>0</v>
      </c>
      <c r="K175" s="228"/>
      <c r="L175" s="229"/>
      <c r="M175" s="230" t="s">
        <v>1</v>
      </c>
      <c r="N175" s="231" t="s">
        <v>39</v>
      </c>
      <c r="O175" s="70"/>
      <c r="P175" s="195">
        <f>O175*H175</f>
        <v>0</v>
      </c>
      <c r="Q175" s="195">
        <v>4.8300000000000003E-2</v>
      </c>
      <c r="R175" s="195">
        <f>Q175*H175</f>
        <v>1.3524</v>
      </c>
      <c r="S175" s="195">
        <v>0</v>
      </c>
      <c r="T175" s="19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7" t="s">
        <v>198</v>
      </c>
      <c r="AT175" s="197" t="s">
        <v>194</v>
      </c>
      <c r="AU175" s="197" t="s">
        <v>143</v>
      </c>
      <c r="AY175" s="16" t="s">
        <v>134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6" t="s">
        <v>8</v>
      </c>
      <c r="BK175" s="198">
        <f>ROUND(I175*H175,0)</f>
        <v>0</v>
      </c>
      <c r="BL175" s="16" t="s">
        <v>142</v>
      </c>
      <c r="BM175" s="197" t="s">
        <v>545</v>
      </c>
    </row>
    <row r="176" spans="1:65" s="2" customFormat="1" ht="16.5" customHeight="1">
      <c r="A176" s="33"/>
      <c r="B176" s="34"/>
      <c r="C176" s="222" t="s">
        <v>7</v>
      </c>
      <c r="D176" s="222" t="s">
        <v>194</v>
      </c>
      <c r="E176" s="223" t="s">
        <v>326</v>
      </c>
      <c r="F176" s="224" t="s">
        <v>327</v>
      </c>
      <c r="G176" s="225" t="s">
        <v>172</v>
      </c>
      <c r="H176" s="226">
        <v>339.37</v>
      </c>
      <c r="I176" s="227"/>
      <c r="J176" s="226">
        <f>ROUND(I176*H176,0)</f>
        <v>0</v>
      </c>
      <c r="K176" s="228"/>
      <c r="L176" s="229"/>
      <c r="M176" s="230" t="s">
        <v>1</v>
      </c>
      <c r="N176" s="231" t="s">
        <v>39</v>
      </c>
      <c r="O176" s="70"/>
      <c r="P176" s="195">
        <f>O176*H176</f>
        <v>0</v>
      </c>
      <c r="Q176" s="195">
        <v>5.8000000000000003E-2</v>
      </c>
      <c r="R176" s="195">
        <f>Q176*H176</f>
        <v>19.68346</v>
      </c>
      <c r="S176" s="195">
        <v>0</v>
      </c>
      <c r="T176" s="196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7" t="s">
        <v>198</v>
      </c>
      <c r="AT176" s="197" t="s">
        <v>194</v>
      </c>
      <c r="AU176" s="197" t="s">
        <v>143</v>
      </c>
      <c r="AY176" s="16" t="s">
        <v>134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16" t="s">
        <v>8</v>
      </c>
      <c r="BK176" s="198">
        <f>ROUND(I176*H176,0)</f>
        <v>0</v>
      </c>
      <c r="BL176" s="16" t="s">
        <v>142</v>
      </c>
      <c r="BM176" s="197" t="s">
        <v>546</v>
      </c>
    </row>
    <row r="177" spans="1:65" s="13" customFormat="1" ht="11.25">
      <c r="B177" s="199"/>
      <c r="C177" s="200"/>
      <c r="D177" s="201" t="s">
        <v>145</v>
      </c>
      <c r="E177" s="202" t="s">
        <v>1</v>
      </c>
      <c r="F177" s="203" t="s">
        <v>522</v>
      </c>
      <c r="G177" s="200"/>
      <c r="H177" s="204">
        <v>339.37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145</v>
      </c>
      <c r="AU177" s="210" t="s">
        <v>143</v>
      </c>
      <c r="AV177" s="13" t="s">
        <v>83</v>
      </c>
      <c r="AW177" s="13" t="s">
        <v>31</v>
      </c>
      <c r="AX177" s="13" t="s">
        <v>8</v>
      </c>
      <c r="AY177" s="210" t="s">
        <v>134</v>
      </c>
    </row>
    <row r="178" spans="1:65" s="12" customFormat="1" ht="22.9" customHeight="1">
      <c r="B178" s="170"/>
      <c r="C178" s="171"/>
      <c r="D178" s="172" t="s">
        <v>73</v>
      </c>
      <c r="E178" s="184" t="s">
        <v>341</v>
      </c>
      <c r="F178" s="184" t="s">
        <v>342</v>
      </c>
      <c r="G178" s="171"/>
      <c r="H178" s="171"/>
      <c r="I178" s="174"/>
      <c r="J178" s="185">
        <f>BK178</f>
        <v>0</v>
      </c>
      <c r="K178" s="171"/>
      <c r="L178" s="176"/>
      <c r="M178" s="177"/>
      <c r="N178" s="178"/>
      <c r="O178" s="178"/>
      <c r="P178" s="179">
        <f>SUM(P179:P184)</f>
        <v>0</v>
      </c>
      <c r="Q178" s="178"/>
      <c r="R178" s="179">
        <f>SUM(R179:R184)</f>
        <v>0</v>
      </c>
      <c r="S178" s="178"/>
      <c r="T178" s="180">
        <f>SUM(T179:T184)</f>
        <v>0</v>
      </c>
      <c r="AR178" s="181" t="s">
        <v>8</v>
      </c>
      <c r="AT178" s="182" t="s">
        <v>73</v>
      </c>
      <c r="AU178" s="182" t="s">
        <v>8</v>
      </c>
      <c r="AY178" s="181" t="s">
        <v>134</v>
      </c>
      <c r="BK178" s="183">
        <f>SUM(BK179:BK184)</f>
        <v>0</v>
      </c>
    </row>
    <row r="179" spans="1:65" s="2" customFormat="1" ht="33" customHeight="1">
      <c r="A179" s="33"/>
      <c r="B179" s="34"/>
      <c r="C179" s="186" t="s">
        <v>370</v>
      </c>
      <c r="D179" s="186" t="s">
        <v>138</v>
      </c>
      <c r="E179" s="187" t="s">
        <v>344</v>
      </c>
      <c r="F179" s="188" t="s">
        <v>345</v>
      </c>
      <c r="G179" s="189" t="s">
        <v>346</v>
      </c>
      <c r="H179" s="190">
        <v>449.36</v>
      </c>
      <c r="I179" s="191"/>
      <c r="J179" s="190">
        <f t="shared" ref="J179:J184" si="0">ROUND(I179*H179,0)</f>
        <v>0</v>
      </c>
      <c r="K179" s="192"/>
      <c r="L179" s="38"/>
      <c r="M179" s="193" t="s">
        <v>1</v>
      </c>
      <c r="N179" s="194" t="s">
        <v>39</v>
      </c>
      <c r="O179" s="70"/>
      <c r="P179" s="195">
        <f t="shared" ref="P179:P184" si="1">O179*H179</f>
        <v>0</v>
      </c>
      <c r="Q179" s="195">
        <v>0</v>
      </c>
      <c r="R179" s="195">
        <f t="shared" ref="R179:R184" si="2">Q179*H179</f>
        <v>0</v>
      </c>
      <c r="S179" s="195">
        <v>0</v>
      </c>
      <c r="T179" s="196">
        <f t="shared" ref="T179:T184" si="3"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7" t="s">
        <v>142</v>
      </c>
      <c r="AT179" s="197" t="s">
        <v>138</v>
      </c>
      <c r="AU179" s="197" t="s">
        <v>83</v>
      </c>
      <c r="AY179" s="16" t="s">
        <v>134</v>
      </c>
      <c r="BE179" s="198">
        <f t="shared" ref="BE179:BE184" si="4">IF(N179="základní",J179,0)</f>
        <v>0</v>
      </c>
      <c r="BF179" s="198">
        <f t="shared" ref="BF179:BF184" si="5">IF(N179="snížená",J179,0)</f>
        <v>0</v>
      </c>
      <c r="BG179" s="198">
        <f t="shared" ref="BG179:BG184" si="6">IF(N179="zákl. přenesená",J179,0)</f>
        <v>0</v>
      </c>
      <c r="BH179" s="198">
        <f t="shared" ref="BH179:BH184" si="7">IF(N179="sníž. přenesená",J179,0)</f>
        <v>0</v>
      </c>
      <c r="BI179" s="198">
        <f t="shared" ref="BI179:BI184" si="8">IF(N179="nulová",J179,0)</f>
        <v>0</v>
      </c>
      <c r="BJ179" s="16" t="s">
        <v>8</v>
      </c>
      <c r="BK179" s="198">
        <f t="shared" ref="BK179:BK184" si="9">ROUND(I179*H179,0)</f>
        <v>0</v>
      </c>
      <c r="BL179" s="16" t="s">
        <v>142</v>
      </c>
      <c r="BM179" s="197" t="s">
        <v>547</v>
      </c>
    </row>
    <row r="180" spans="1:65" s="2" customFormat="1" ht="21.75" customHeight="1">
      <c r="A180" s="33"/>
      <c r="B180" s="34"/>
      <c r="C180" s="186" t="s">
        <v>356</v>
      </c>
      <c r="D180" s="186" t="s">
        <v>138</v>
      </c>
      <c r="E180" s="187" t="s">
        <v>349</v>
      </c>
      <c r="F180" s="188" t="s">
        <v>350</v>
      </c>
      <c r="G180" s="189" t="s">
        <v>346</v>
      </c>
      <c r="H180" s="190">
        <v>449.36</v>
      </c>
      <c r="I180" s="191"/>
      <c r="J180" s="190">
        <f t="shared" si="0"/>
        <v>0</v>
      </c>
      <c r="K180" s="192"/>
      <c r="L180" s="38"/>
      <c r="M180" s="193" t="s">
        <v>1</v>
      </c>
      <c r="N180" s="194" t="s">
        <v>39</v>
      </c>
      <c r="O180" s="70"/>
      <c r="P180" s="195">
        <f t="shared" si="1"/>
        <v>0</v>
      </c>
      <c r="Q180" s="195">
        <v>0</v>
      </c>
      <c r="R180" s="195">
        <f t="shared" si="2"/>
        <v>0</v>
      </c>
      <c r="S180" s="195">
        <v>0</v>
      </c>
      <c r="T180" s="196">
        <f t="shared" si="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7" t="s">
        <v>142</v>
      </c>
      <c r="AT180" s="197" t="s">
        <v>138</v>
      </c>
      <c r="AU180" s="197" t="s">
        <v>83</v>
      </c>
      <c r="AY180" s="16" t="s">
        <v>134</v>
      </c>
      <c r="BE180" s="198">
        <f t="shared" si="4"/>
        <v>0</v>
      </c>
      <c r="BF180" s="198">
        <f t="shared" si="5"/>
        <v>0</v>
      </c>
      <c r="BG180" s="198">
        <f t="shared" si="6"/>
        <v>0</v>
      </c>
      <c r="BH180" s="198">
        <f t="shared" si="7"/>
        <v>0</v>
      </c>
      <c r="BI180" s="198">
        <f t="shared" si="8"/>
        <v>0</v>
      </c>
      <c r="BJ180" s="16" t="s">
        <v>8</v>
      </c>
      <c r="BK180" s="198">
        <f t="shared" si="9"/>
        <v>0</v>
      </c>
      <c r="BL180" s="16" t="s">
        <v>142</v>
      </c>
      <c r="BM180" s="197" t="s">
        <v>548</v>
      </c>
    </row>
    <row r="181" spans="1:65" s="2" customFormat="1" ht="24.2" customHeight="1">
      <c r="A181" s="33"/>
      <c r="B181" s="34"/>
      <c r="C181" s="186" t="s">
        <v>364</v>
      </c>
      <c r="D181" s="186" t="s">
        <v>138</v>
      </c>
      <c r="E181" s="187" t="s">
        <v>353</v>
      </c>
      <c r="F181" s="188" t="s">
        <v>354</v>
      </c>
      <c r="G181" s="189" t="s">
        <v>346</v>
      </c>
      <c r="H181" s="190">
        <v>449.36</v>
      </c>
      <c r="I181" s="191"/>
      <c r="J181" s="190">
        <f t="shared" si="0"/>
        <v>0</v>
      </c>
      <c r="K181" s="192"/>
      <c r="L181" s="38"/>
      <c r="M181" s="193" t="s">
        <v>1</v>
      </c>
      <c r="N181" s="194" t="s">
        <v>39</v>
      </c>
      <c r="O181" s="70"/>
      <c r="P181" s="195">
        <f t="shared" si="1"/>
        <v>0</v>
      </c>
      <c r="Q181" s="195">
        <v>0</v>
      </c>
      <c r="R181" s="195">
        <f t="shared" si="2"/>
        <v>0</v>
      </c>
      <c r="S181" s="195">
        <v>0</v>
      </c>
      <c r="T181" s="196">
        <f t="shared" si="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7" t="s">
        <v>142</v>
      </c>
      <c r="AT181" s="197" t="s">
        <v>138</v>
      </c>
      <c r="AU181" s="197" t="s">
        <v>83</v>
      </c>
      <c r="AY181" s="16" t="s">
        <v>134</v>
      </c>
      <c r="BE181" s="198">
        <f t="shared" si="4"/>
        <v>0</v>
      </c>
      <c r="BF181" s="198">
        <f t="shared" si="5"/>
        <v>0</v>
      </c>
      <c r="BG181" s="198">
        <f t="shared" si="6"/>
        <v>0</v>
      </c>
      <c r="BH181" s="198">
        <f t="shared" si="7"/>
        <v>0</v>
      </c>
      <c r="BI181" s="198">
        <f t="shared" si="8"/>
        <v>0</v>
      </c>
      <c r="BJ181" s="16" t="s">
        <v>8</v>
      </c>
      <c r="BK181" s="198">
        <f t="shared" si="9"/>
        <v>0</v>
      </c>
      <c r="BL181" s="16" t="s">
        <v>142</v>
      </c>
      <c r="BM181" s="197" t="s">
        <v>549</v>
      </c>
    </row>
    <row r="182" spans="1:65" s="2" customFormat="1" ht="33" customHeight="1">
      <c r="A182" s="33"/>
      <c r="B182" s="34"/>
      <c r="C182" s="186" t="s">
        <v>382</v>
      </c>
      <c r="D182" s="186" t="s">
        <v>138</v>
      </c>
      <c r="E182" s="187" t="s">
        <v>361</v>
      </c>
      <c r="F182" s="188" t="s">
        <v>362</v>
      </c>
      <c r="G182" s="189" t="s">
        <v>346</v>
      </c>
      <c r="H182" s="190">
        <v>33.92</v>
      </c>
      <c r="I182" s="191"/>
      <c r="J182" s="190">
        <f t="shared" si="0"/>
        <v>0</v>
      </c>
      <c r="K182" s="192"/>
      <c r="L182" s="38"/>
      <c r="M182" s="193" t="s">
        <v>1</v>
      </c>
      <c r="N182" s="194" t="s">
        <v>39</v>
      </c>
      <c r="O182" s="70"/>
      <c r="P182" s="195">
        <f t="shared" si="1"/>
        <v>0</v>
      </c>
      <c r="Q182" s="195">
        <v>0</v>
      </c>
      <c r="R182" s="195">
        <f t="shared" si="2"/>
        <v>0</v>
      </c>
      <c r="S182" s="195">
        <v>0</v>
      </c>
      <c r="T182" s="196">
        <f t="shared" si="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7" t="s">
        <v>142</v>
      </c>
      <c r="AT182" s="197" t="s">
        <v>138</v>
      </c>
      <c r="AU182" s="197" t="s">
        <v>83</v>
      </c>
      <c r="AY182" s="16" t="s">
        <v>134</v>
      </c>
      <c r="BE182" s="198">
        <f t="shared" si="4"/>
        <v>0</v>
      </c>
      <c r="BF182" s="198">
        <f t="shared" si="5"/>
        <v>0</v>
      </c>
      <c r="BG182" s="198">
        <f t="shared" si="6"/>
        <v>0</v>
      </c>
      <c r="BH182" s="198">
        <f t="shared" si="7"/>
        <v>0</v>
      </c>
      <c r="BI182" s="198">
        <f t="shared" si="8"/>
        <v>0</v>
      </c>
      <c r="BJ182" s="16" t="s">
        <v>8</v>
      </c>
      <c r="BK182" s="198">
        <f t="shared" si="9"/>
        <v>0</v>
      </c>
      <c r="BL182" s="16" t="s">
        <v>142</v>
      </c>
      <c r="BM182" s="197" t="s">
        <v>550</v>
      </c>
    </row>
    <row r="183" spans="1:65" s="2" customFormat="1" ht="33" customHeight="1">
      <c r="A183" s="33"/>
      <c r="B183" s="34"/>
      <c r="C183" s="186" t="s">
        <v>375</v>
      </c>
      <c r="D183" s="186" t="s">
        <v>138</v>
      </c>
      <c r="E183" s="187" t="s">
        <v>357</v>
      </c>
      <c r="F183" s="188" t="s">
        <v>358</v>
      </c>
      <c r="G183" s="189" t="s">
        <v>346</v>
      </c>
      <c r="H183" s="190">
        <v>242.64</v>
      </c>
      <c r="I183" s="191"/>
      <c r="J183" s="190">
        <f t="shared" si="0"/>
        <v>0</v>
      </c>
      <c r="K183" s="192"/>
      <c r="L183" s="38"/>
      <c r="M183" s="193" t="s">
        <v>1</v>
      </c>
      <c r="N183" s="194" t="s">
        <v>39</v>
      </c>
      <c r="O183" s="70"/>
      <c r="P183" s="195">
        <f t="shared" si="1"/>
        <v>0</v>
      </c>
      <c r="Q183" s="195">
        <v>0</v>
      </c>
      <c r="R183" s="195">
        <f t="shared" si="2"/>
        <v>0</v>
      </c>
      <c r="S183" s="195">
        <v>0</v>
      </c>
      <c r="T183" s="196">
        <f t="shared" si="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7" t="s">
        <v>142</v>
      </c>
      <c r="AT183" s="197" t="s">
        <v>138</v>
      </c>
      <c r="AU183" s="197" t="s">
        <v>83</v>
      </c>
      <c r="AY183" s="16" t="s">
        <v>134</v>
      </c>
      <c r="BE183" s="198">
        <f t="shared" si="4"/>
        <v>0</v>
      </c>
      <c r="BF183" s="198">
        <f t="shared" si="5"/>
        <v>0</v>
      </c>
      <c r="BG183" s="198">
        <f t="shared" si="6"/>
        <v>0</v>
      </c>
      <c r="BH183" s="198">
        <f t="shared" si="7"/>
        <v>0</v>
      </c>
      <c r="BI183" s="198">
        <f t="shared" si="8"/>
        <v>0</v>
      </c>
      <c r="BJ183" s="16" t="s">
        <v>8</v>
      </c>
      <c r="BK183" s="198">
        <f t="shared" si="9"/>
        <v>0</v>
      </c>
      <c r="BL183" s="16" t="s">
        <v>142</v>
      </c>
      <c r="BM183" s="197" t="s">
        <v>551</v>
      </c>
    </row>
    <row r="184" spans="1:65" s="2" customFormat="1" ht="24.2" customHeight="1">
      <c r="A184" s="33"/>
      <c r="B184" s="34"/>
      <c r="C184" s="186" t="s">
        <v>189</v>
      </c>
      <c r="D184" s="186" t="s">
        <v>138</v>
      </c>
      <c r="E184" s="187" t="s">
        <v>365</v>
      </c>
      <c r="F184" s="188" t="s">
        <v>366</v>
      </c>
      <c r="G184" s="189" t="s">
        <v>346</v>
      </c>
      <c r="H184" s="190">
        <v>172.79</v>
      </c>
      <c r="I184" s="191"/>
      <c r="J184" s="190">
        <f t="shared" si="0"/>
        <v>0</v>
      </c>
      <c r="K184" s="192"/>
      <c r="L184" s="38"/>
      <c r="M184" s="193" t="s">
        <v>1</v>
      </c>
      <c r="N184" s="194" t="s">
        <v>39</v>
      </c>
      <c r="O184" s="70"/>
      <c r="P184" s="195">
        <f t="shared" si="1"/>
        <v>0</v>
      </c>
      <c r="Q184" s="195">
        <v>0</v>
      </c>
      <c r="R184" s="195">
        <f t="shared" si="2"/>
        <v>0</v>
      </c>
      <c r="S184" s="195">
        <v>0</v>
      </c>
      <c r="T184" s="196">
        <f t="shared" si="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7" t="s">
        <v>142</v>
      </c>
      <c r="AT184" s="197" t="s">
        <v>138</v>
      </c>
      <c r="AU184" s="197" t="s">
        <v>83</v>
      </c>
      <c r="AY184" s="16" t="s">
        <v>134</v>
      </c>
      <c r="BE184" s="198">
        <f t="shared" si="4"/>
        <v>0</v>
      </c>
      <c r="BF184" s="198">
        <f t="shared" si="5"/>
        <v>0</v>
      </c>
      <c r="BG184" s="198">
        <f t="shared" si="6"/>
        <v>0</v>
      </c>
      <c r="BH184" s="198">
        <f t="shared" si="7"/>
        <v>0</v>
      </c>
      <c r="BI184" s="198">
        <f t="shared" si="8"/>
        <v>0</v>
      </c>
      <c r="BJ184" s="16" t="s">
        <v>8</v>
      </c>
      <c r="BK184" s="198">
        <f t="shared" si="9"/>
        <v>0</v>
      </c>
      <c r="BL184" s="16" t="s">
        <v>142</v>
      </c>
      <c r="BM184" s="197" t="s">
        <v>552</v>
      </c>
    </row>
    <row r="185" spans="1:65" s="12" customFormat="1" ht="22.9" customHeight="1">
      <c r="B185" s="170"/>
      <c r="C185" s="171"/>
      <c r="D185" s="172" t="s">
        <v>73</v>
      </c>
      <c r="E185" s="184" t="s">
        <v>368</v>
      </c>
      <c r="F185" s="184" t="s">
        <v>369</v>
      </c>
      <c r="G185" s="171"/>
      <c r="H185" s="171"/>
      <c r="I185" s="174"/>
      <c r="J185" s="185">
        <f>BK185</f>
        <v>0</v>
      </c>
      <c r="K185" s="171"/>
      <c r="L185" s="176"/>
      <c r="M185" s="177"/>
      <c r="N185" s="178"/>
      <c r="O185" s="178"/>
      <c r="P185" s="179">
        <f>P186</f>
        <v>0</v>
      </c>
      <c r="Q185" s="178"/>
      <c r="R185" s="179">
        <f>R186</f>
        <v>0</v>
      </c>
      <c r="S185" s="178"/>
      <c r="T185" s="180">
        <f>T186</f>
        <v>0</v>
      </c>
      <c r="AR185" s="181" t="s">
        <v>8</v>
      </c>
      <c r="AT185" s="182" t="s">
        <v>73</v>
      </c>
      <c r="AU185" s="182" t="s">
        <v>8</v>
      </c>
      <c r="AY185" s="181" t="s">
        <v>134</v>
      </c>
      <c r="BK185" s="183">
        <f>BK186</f>
        <v>0</v>
      </c>
    </row>
    <row r="186" spans="1:65" s="2" customFormat="1" ht="24.2" customHeight="1">
      <c r="A186" s="33"/>
      <c r="B186" s="34"/>
      <c r="C186" s="186" t="s">
        <v>360</v>
      </c>
      <c r="D186" s="186" t="s">
        <v>138</v>
      </c>
      <c r="E186" s="187" t="s">
        <v>371</v>
      </c>
      <c r="F186" s="188" t="s">
        <v>372</v>
      </c>
      <c r="G186" s="189" t="s">
        <v>346</v>
      </c>
      <c r="H186" s="190">
        <v>285.57</v>
      </c>
      <c r="I186" s="191"/>
      <c r="J186" s="190">
        <f>ROUND(I186*H186,0)</f>
        <v>0</v>
      </c>
      <c r="K186" s="192"/>
      <c r="L186" s="38"/>
      <c r="M186" s="232" t="s">
        <v>1</v>
      </c>
      <c r="N186" s="233" t="s">
        <v>39</v>
      </c>
      <c r="O186" s="234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7" t="s">
        <v>142</v>
      </c>
      <c r="AT186" s="197" t="s">
        <v>138</v>
      </c>
      <c r="AU186" s="197" t="s">
        <v>83</v>
      </c>
      <c r="AY186" s="16" t="s">
        <v>134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6" t="s">
        <v>8</v>
      </c>
      <c r="BK186" s="198">
        <f>ROUND(I186*H186,0)</f>
        <v>0</v>
      </c>
      <c r="BL186" s="16" t="s">
        <v>142</v>
      </c>
      <c r="BM186" s="197" t="s">
        <v>553</v>
      </c>
    </row>
    <row r="187" spans="1:65" s="2" customFormat="1" ht="6.95" customHeight="1">
      <c r="A187" s="33"/>
      <c r="B187" s="53"/>
      <c r="C187" s="54"/>
      <c r="D187" s="54"/>
      <c r="E187" s="54"/>
      <c r="F187" s="54"/>
      <c r="G187" s="54"/>
      <c r="H187" s="54"/>
      <c r="I187" s="54"/>
      <c r="J187" s="54"/>
      <c r="K187" s="54"/>
      <c r="L187" s="38"/>
      <c r="M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</row>
  </sheetData>
  <sheetProtection algorithmName="SHA-512" hashValue="52l9SWkgwsmu4CVEyjhbc7aYrEb4OQV8bx4QECn0v1k9bXPEys40be+iLVExMdFFtLsIGHzSeZXsNOyiXLDqGA==" saltValue="bsvE83H5Pk2TRdZrkiZiGPnGsIVaSUNTV4Vi5AoMJvy/rp0Yvl8blMR7wk/APIvRDDmOHz1QijTaMxbWXHTYkg==" spinCount="100000" sheet="1" objects="1" scenarios="1" formatColumns="0" formatRows="0" autoFilter="0"/>
  <autoFilter ref="C124:K18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98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customHeight="1">
      <c r="B4" s="19"/>
      <c r="D4" s="109" t="s">
        <v>102</v>
      </c>
      <c r="L4" s="19"/>
      <c r="M4" s="110" t="s">
        <v>11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17</v>
      </c>
      <c r="L6" s="19"/>
    </row>
    <row r="7" spans="1:46" s="1" customFormat="1" ht="16.5" customHeight="1">
      <c r="B7" s="19"/>
      <c r="E7" s="278" t="str">
        <f>'Rekapitulace stavby'!K6</f>
        <v>Rekonstrukce chodníků Jablunkov - centrum</v>
      </c>
      <c r="F7" s="279"/>
      <c r="G7" s="279"/>
      <c r="H7" s="279"/>
      <c r="L7" s="19"/>
    </row>
    <row r="8" spans="1:46" s="2" customFormat="1" ht="12" customHeight="1">
      <c r="A8" s="33"/>
      <c r="B8" s="38"/>
      <c r="C8" s="33"/>
      <c r="D8" s="111" t="s">
        <v>103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0" t="s">
        <v>554</v>
      </c>
      <c r="F9" s="281"/>
      <c r="G9" s="281"/>
      <c r="H9" s="281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19</v>
      </c>
      <c r="E11" s="33"/>
      <c r="F11" s="112" t="s">
        <v>1</v>
      </c>
      <c r="G11" s="33"/>
      <c r="H11" s="33"/>
      <c r="I11" s="111" t="s">
        <v>20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21</v>
      </c>
      <c r="E12" s="33"/>
      <c r="F12" s="112" t="s">
        <v>22</v>
      </c>
      <c r="G12" s="33"/>
      <c r="H12" s="33"/>
      <c r="I12" s="111" t="s">
        <v>23</v>
      </c>
      <c r="J12" s="113" t="str">
        <f>'Rekapitulace stavby'!AN8</f>
        <v>15. 5. 2023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25</v>
      </c>
      <c r="E14" s="33"/>
      <c r="F14" s="33"/>
      <c r="G14" s="33"/>
      <c r="H14" s="33"/>
      <c r="I14" s="111" t="s">
        <v>26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27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28</v>
      </c>
      <c r="E17" s="33"/>
      <c r="F17" s="33"/>
      <c r="G17" s="33"/>
      <c r="H17" s="33"/>
      <c r="I17" s="111" t="s">
        <v>26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2" t="str">
        <f>'Rekapitulace stavby'!E14</f>
        <v>Vyplň údaj</v>
      </c>
      <c r="F18" s="283"/>
      <c r="G18" s="283"/>
      <c r="H18" s="283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30</v>
      </c>
      <c r="E20" s="33"/>
      <c r="F20" s="33"/>
      <c r="G20" s="33"/>
      <c r="H20" s="33"/>
      <c r="I20" s="111" t="s">
        <v>26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27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26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27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4" t="s">
        <v>1</v>
      </c>
      <c r="F27" s="284"/>
      <c r="G27" s="284"/>
      <c r="H27" s="28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ROUND(J125, 0)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38</v>
      </c>
      <c r="E33" s="111" t="s">
        <v>39</v>
      </c>
      <c r="F33" s="122">
        <f>ROUND((SUM(BE125:BE173)),  0)</f>
        <v>0</v>
      </c>
      <c r="G33" s="33"/>
      <c r="H33" s="33"/>
      <c r="I33" s="123">
        <v>0.21</v>
      </c>
      <c r="J33" s="122">
        <f>ROUND(((SUM(BE125:BE173))*I33),  0)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40</v>
      </c>
      <c r="F34" s="122">
        <f>ROUND((SUM(BF125:BF173)),  0)</f>
        <v>0</v>
      </c>
      <c r="G34" s="33"/>
      <c r="H34" s="33"/>
      <c r="I34" s="123">
        <v>0.15</v>
      </c>
      <c r="J34" s="122">
        <f>ROUND(((SUM(BF125:BF173))*I34),  0)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ROUND((SUM(BG125:BG173)),  0)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ROUND((SUM(BH125:BH173)),  0)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ROUND((SUM(BI125:BI173)),  0)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17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5" t="str">
        <f>E7</f>
        <v>Rekonstrukce chodníků Jablunkov - centrum</v>
      </c>
      <c r="F85" s="286"/>
      <c r="G85" s="286"/>
      <c r="H85" s="286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103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7" t="str">
        <f>E9</f>
        <v>SO 106 - LIPOVÁ</v>
      </c>
      <c r="F87" s="287"/>
      <c r="G87" s="287"/>
      <c r="H87" s="287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5"/>
      <c r="E89" s="35"/>
      <c r="F89" s="26" t="str">
        <f>F12</f>
        <v xml:space="preserve"> </v>
      </c>
      <c r="G89" s="35"/>
      <c r="H89" s="35"/>
      <c r="I89" s="28" t="s">
        <v>23</v>
      </c>
      <c r="J89" s="65" t="str">
        <f>IF(J12="","",J12)</f>
        <v>15. 5. 2023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25</v>
      </c>
      <c r="D91" s="35"/>
      <c r="E91" s="35"/>
      <c r="F91" s="26" t="str">
        <f>E15</f>
        <v xml:space="preserve"> </v>
      </c>
      <c r="G91" s="35"/>
      <c r="H91" s="35"/>
      <c r="I91" s="28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106</v>
      </c>
      <c r="D94" s="143"/>
      <c r="E94" s="143"/>
      <c r="F94" s="143"/>
      <c r="G94" s="143"/>
      <c r="H94" s="143"/>
      <c r="I94" s="143"/>
      <c r="J94" s="144" t="s">
        <v>107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108</v>
      </c>
      <c r="D96" s="35"/>
      <c r="E96" s="35"/>
      <c r="F96" s="35"/>
      <c r="G96" s="35"/>
      <c r="H96" s="35"/>
      <c r="I96" s="35"/>
      <c r="J96" s="83">
        <f>J125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109</v>
      </c>
    </row>
    <row r="97" spans="1:31" s="9" customFormat="1" ht="24.95" customHeight="1">
      <c r="B97" s="146"/>
      <c r="C97" s="147"/>
      <c r="D97" s="148" t="s">
        <v>110</v>
      </c>
      <c r="E97" s="149"/>
      <c r="F97" s="149"/>
      <c r="G97" s="149"/>
      <c r="H97" s="149"/>
      <c r="I97" s="149"/>
      <c r="J97" s="150">
        <f>J126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111</v>
      </c>
      <c r="E98" s="155"/>
      <c r="F98" s="155"/>
      <c r="G98" s="155"/>
      <c r="H98" s="155"/>
      <c r="I98" s="155"/>
      <c r="J98" s="156">
        <f>J127</f>
        <v>0</v>
      </c>
      <c r="K98" s="153"/>
      <c r="L98" s="157"/>
    </row>
    <row r="99" spans="1:31" s="10" customFormat="1" ht="14.85" customHeight="1">
      <c r="B99" s="152"/>
      <c r="C99" s="153"/>
      <c r="D99" s="154" t="s">
        <v>112</v>
      </c>
      <c r="E99" s="155"/>
      <c r="F99" s="155"/>
      <c r="G99" s="155"/>
      <c r="H99" s="155"/>
      <c r="I99" s="155"/>
      <c r="J99" s="156">
        <f>J128</f>
        <v>0</v>
      </c>
      <c r="K99" s="153"/>
      <c r="L99" s="157"/>
    </row>
    <row r="100" spans="1:31" s="10" customFormat="1" ht="14.85" customHeight="1">
      <c r="B100" s="152"/>
      <c r="C100" s="153"/>
      <c r="D100" s="154" t="s">
        <v>113</v>
      </c>
      <c r="E100" s="155"/>
      <c r="F100" s="155"/>
      <c r="G100" s="155"/>
      <c r="H100" s="155"/>
      <c r="I100" s="155"/>
      <c r="J100" s="156">
        <f>J135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114</v>
      </c>
      <c r="E101" s="155"/>
      <c r="F101" s="155"/>
      <c r="G101" s="155"/>
      <c r="H101" s="155"/>
      <c r="I101" s="155"/>
      <c r="J101" s="156">
        <f>J138</f>
        <v>0</v>
      </c>
      <c r="K101" s="153"/>
      <c r="L101" s="157"/>
    </row>
    <row r="102" spans="1:31" s="10" customFormat="1" ht="19.899999999999999" customHeight="1">
      <c r="B102" s="152"/>
      <c r="C102" s="153"/>
      <c r="D102" s="154" t="s">
        <v>115</v>
      </c>
      <c r="E102" s="155"/>
      <c r="F102" s="155"/>
      <c r="G102" s="155"/>
      <c r="H102" s="155"/>
      <c r="I102" s="155"/>
      <c r="J102" s="156">
        <f>J149</f>
        <v>0</v>
      </c>
      <c r="K102" s="153"/>
      <c r="L102" s="157"/>
    </row>
    <row r="103" spans="1:31" s="10" customFormat="1" ht="14.85" customHeight="1">
      <c r="B103" s="152"/>
      <c r="C103" s="153"/>
      <c r="D103" s="154" t="s">
        <v>116</v>
      </c>
      <c r="E103" s="155"/>
      <c r="F103" s="155"/>
      <c r="G103" s="155"/>
      <c r="H103" s="155"/>
      <c r="I103" s="155"/>
      <c r="J103" s="156">
        <f>J150</f>
        <v>0</v>
      </c>
      <c r="K103" s="153"/>
      <c r="L103" s="157"/>
    </row>
    <row r="104" spans="1:31" s="10" customFormat="1" ht="19.899999999999999" customHeight="1">
      <c r="B104" s="152"/>
      <c r="C104" s="153"/>
      <c r="D104" s="154" t="s">
        <v>117</v>
      </c>
      <c r="E104" s="155"/>
      <c r="F104" s="155"/>
      <c r="G104" s="155"/>
      <c r="H104" s="155"/>
      <c r="I104" s="155"/>
      <c r="J104" s="156">
        <f>J165</f>
        <v>0</v>
      </c>
      <c r="K104" s="153"/>
      <c r="L104" s="157"/>
    </row>
    <row r="105" spans="1:31" s="10" customFormat="1" ht="19.899999999999999" customHeight="1">
      <c r="B105" s="152"/>
      <c r="C105" s="153"/>
      <c r="D105" s="154" t="s">
        <v>118</v>
      </c>
      <c r="E105" s="155"/>
      <c r="F105" s="155"/>
      <c r="G105" s="155"/>
      <c r="H105" s="155"/>
      <c r="I105" s="155"/>
      <c r="J105" s="156">
        <f>J172</f>
        <v>0</v>
      </c>
      <c r="K105" s="153"/>
      <c r="L105" s="157"/>
    </row>
    <row r="106" spans="1:31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119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17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6.5" customHeight="1">
      <c r="A115" s="33"/>
      <c r="B115" s="34"/>
      <c r="C115" s="35"/>
      <c r="D115" s="35"/>
      <c r="E115" s="285" t="str">
        <f>E7</f>
        <v>Rekonstrukce chodníků Jablunkov - centrum</v>
      </c>
      <c r="F115" s="286"/>
      <c r="G115" s="286"/>
      <c r="H115" s="286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103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5"/>
      <c r="D117" s="35"/>
      <c r="E117" s="237" t="str">
        <f>E9</f>
        <v>SO 106 - LIPOVÁ</v>
      </c>
      <c r="F117" s="287"/>
      <c r="G117" s="287"/>
      <c r="H117" s="287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21</v>
      </c>
      <c r="D119" s="35"/>
      <c r="E119" s="35"/>
      <c r="F119" s="26" t="str">
        <f>F12</f>
        <v xml:space="preserve"> </v>
      </c>
      <c r="G119" s="35"/>
      <c r="H119" s="35"/>
      <c r="I119" s="28" t="s">
        <v>23</v>
      </c>
      <c r="J119" s="65" t="str">
        <f>IF(J12="","",J12)</f>
        <v>15. 5. 2023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5.2" customHeight="1">
      <c r="A121" s="33"/>
      <c r="B121" s="34"/>
      <c r="C121" s="28" t="s">
        <v>25</v>
      </c>
      <c r="D121" s="35"/>
      <c r="E121" s="35"/>
      <c r="F121" s="26" t="str">
        <f>E15</f>
        <v xml:space="preserve"> </v>
      </c>
      <c r="G121" s="35"/>
      <c r="H121" s="35"/>
      <c r="I121" s="28" t="s">
        <v>30</v>
      </c>
      <c r="J121" s="31" t="str">
        <f>E21</f>
        <v xml:space="preserve"> 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28</v>
      </c>
      <c r="D122" s="35"/>
      <c r="E122" s="35"/>
      <c r="F122" s="26" t="str">
        <f>IF(E18="","",E18)</f>
        <v>Vyplň údaj</v>
      </c>
      <c r="G122" s="35"/>
      <c r="H122" s="35"/>
      <c r="I122" s="28" t="s">
        <v>32</v>
      </c>
      <c r="J122" s="31" t="str">
        <f>E24</f>
        <v xml:space="preserve">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0.3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11" customFormat="1" ht="29.25" customHeight="1">
      <c r="A124" s="158"/>
      <c r="B124" s="159"/>
      <c r="C124" s="160" t="s">
        <v>120</v>
      </c>
      <c r="D124" s="161" t="s">
        <v>59</v>
      </c>
      <c r="E124" s="161" t="s">
        <v>55</v>
      </c>
      <c r="F124" s="161" t="s">
        <v>56</v>
      </c>
      <c r="G124" s="161" t="s">
        <v>121</v>
      </c>
      <c r="H124" s="161" t="s">
        <v>122</v>
      </c>
      <c r="I124" s="161" t="s">
        <v>123</v>
      </c>
      <c r="J124" s="162" t="s">
        <v>107</v>
      </c>
      <c r="K124" s="163" t="s">
        <v>124</v>
      </c>
      <c r="L124" s="164"/>
      <c r="M124" s="74" t="s">
        <v>1</v>
      </c>
      <c r="N124" s="75" t="s">
        <v>38</v>
      </c>
      <c r="O124" s="75" t="s">
        <v>125</v>
      </c>
      <c r="P124" s="75" t="s">
        <v>126</v>
      </c>
      <c r="Q124" s="75" t="s">
        <v>127</v>
      </c>
      <c r="R124" s="75" t="s">
        <v>128</v>
      </c>
      <c r="S124" s="75" t="s">
        <v>129</v>
      </c>
      <c r="T124" s="76" t="s">
        <v>130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pans="1:63" s="2" customFormat="1" ht="22.9" customHeight="1">
      <c r="A125" s="33"/>
      <c r="B125" s="34"/>
      <c r="C125" s="81" t="s">
        <v>131</v>
      </c>
      <c r="D125" s="35"/>
      <c r="E125" s="35"/>
      <c r="F125" s="35"/>
      <c r="G125" s="35"/>
      <c r="H125" s="35"/>
      <c r="I125" s="35"/>
      <c r="J125" s="165">
        <f>BK125</f>
        <v>0</v>
      </c>
      <c r="K125" s="35"/>
      <c r="L125" s="38"/>
      <c r="M125" s="77"/>
      <c r="N125" s="166"/>
      <c r="O125" s="78"/>
      <c r="P125" s="167">
        <f>P126</f>
        <v>0</v>
      </c>
      <c r="Q125" s="78"/>
      <c r="R125" s="167">
        <f>R126</f>
        <v>85.635210000000001</v>
      </c>
      <c r="S125" s="78"/>
      <c r="T125" s="168">
        <f>T126</f>
        <v>88.146000000000001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73</v>
      </c>
      <c r="AU125" s="16" t="s">
        <v>109</v>
      </c>
      <c r="BK125" s="169">
        <f>BK126</f>
        <v>0</v>
      </c>
    </row>
    <row r="126" spans="1:63" s="12" customFormat="1" ht="25.9" customHeight="1">
      <c r="B126" s="170"/>
      <c r="C126" s="171"/>
      <c r="D126" s="172" t="s">
        <v>73</v>
      </c>
      <c r="E126" s="173" t="s">
        <v>132</v>
      </c>
      <c r="F126" s="173" t="s">
        <v>133</v>
      </c>
      <c r="G126" s="171"/>
      <c r="H126" s="171"/>
      <c r="I126" s="174"/>
      <c r="J126" s="175">
        <f>BK126</f>
        <v>0</v>
      </c>
      <c r="K126" s="171"/>
      <c r="L126" s="176"/>
      <c r="M126" s="177"/>
      <c r="N126" s="178"/>
      <c r="O126" s="178"/>
      <c r="P126" s="179">
        <f>P127+P138+P149+P165+P172</f>
        <v>0</v>
      </c>
      <c r="Q126" s="178"/>
      <c r="R126" s="179">
        <f>R127+R138+R149+R165+R172</f>
        <v>85.635210000000001</v>
      </c>
      <c r="S126" s="178"/>
      <c r="T126" s="180">
        <f>T127+T138+T149+T165+T172</f>
        <v>88.146000000000001</v>
      </c>
      <c r="AR126" s="181" t="s">
        <v>8</v>
      </c>
      <c r="AT126" s="182" t="s">
        <v>73</v>
      </c>
      <c r="AU126" s="182" t="s">
        <v>74</v>
      </c>
      <c r="AY126" s="181" t="s">
        <v>134</v>
      </c>
      <c r="BK126" s="183">
        <f>BK127+BK138+BK149+BK165+BK172</f>
        <v>0</v>
      </c>
    </row>
    <row r="127" spans="1:63" s="12" customFormat="1" ht="22.9" customHeight="1">
      <c r="B127" s="170"/>
      <c r="C127" s="171"/>
      <c r="D127" s="172" t="s">
        <v>73</v>
      </c>
      <c r="E127" s="184" t="s">
        <v>8</v>
      </c>
      <c r="F127" s="184" t="s">
        <v>135</v>
      </c>
      <c r="G127" s="171"/>
      <c r="H127" s="171"/>
      <c r="I127" s="174"/>
      <c r="J127" s="185">
        <f>BK127</f>
        <v>0</v>
      </c>
      <c r="K127" s="171"/>
      <c r="L127" s="176"/>
      <c r="M127" s="177"/>
      <c r="N127" s="178"/>
      <c r="O127" s="178"/>
      <c r="P127" s="179">
        <f>P128+P135</f>
        <v>0</v>
      </c>
      <c r="Q127" s="178"/>
      <c r="R127" s="179">
        <f>R128+R135</f>
        <v>0</v>
      </c>
      <c r="S127" s="178"/>
      <c r="T127" s="180">
        <f>T128+T135</f>
        <v>88.146000000000001</v>
      </c>
      <c r="AR127" s="181" t="s">
        <v>8</v>
      </c>
      <c r="AT127" s="182" t="s">
        <v>73</v>
      </c>
      <c r="AU127" s="182" t="s">
        <v>8</v>
      </c>
      <c r="AY127" s="181" t="s">
        <v>134</v>
      </c>
      <c r="BK127" s="183">
        <f>BK128+BK135</f>
        <v>0</v>
      </c>
    </row>
    <row r="128" spans="1:63" s="12" customFormat="1" ht="20.85" customHeight="1">
      <c r="B128" s="170"/>
      <c r="C128" s="171"/>
      <c r="D128" s="172" t="s">
        <v>73</v>
      </c>
      <c r="E128" s="184" t="s">
        <v>136</v>
      </c>
      <c r="F128" s="184" t="s">
        <v>137</v>
      </c>
      <c r="G128" s="171"/>
      <c r="H128" s="171"/>
      <c r="I128" s="174"/>
      <c r="J128" s="185">
        <f>BK128</f>
        <v>0</v>
      </c>
      <c r="K128" s="171"/>
      <c r="L128" s="176"/>
      <c r="M128" s="177"/>
      <c r="N128" s="178"/>
      <c r="O128" s="178"/>
      <c r="P128" s="179">
        <f>SUM(P129:P134)</f>
        <v>0</v>
      </c>
      <c r="Q128" s="178"/>
      <c r="R128" s="179">
        <f>SUM(R129:R134)</f>
        <v>0</v>
      </c>
      <c r="S128" s="178"/>
      <c r="T128" s="180">
        <f>SUM(T129:T134)</f>
        <v>88.146000000000001</v>
      </c>
      <c r="AR128" s="181" t="s">
        <v>8</v>
      </c>
      <c r="AT128" s="182" t="s">
        <v>73</v>
      </c>
      <c r="AU128" s="182" t="s">
        <v>83</v>
      </c>
      <c r="AY128" s="181" t="s">
        <v>134</v>
      </c>
      <c r="BK128" s="183">
        <f>SUM(BK129:BK134)</f>
        <v>0</v>
      </c>
    </row>
    <row r="129" spans="1:65" s="2" customFormat="1" ht="24.2" customHeight="1">
      <c r="A129" s="33"/>
      <c r="B129" s="34"/>
      <c r="C129" s="186" t="s">
        <v>83</v>
      </c>
      <c r="D129" s="186" t="s">
        <v>138</v>
      </c>
      <c r="E129" s="187" t="s">
        <v>139</v>
      </c>
      <c r="F129" s="188" t="s">
        <v>140</v>
      </c>
      <c r="G129" s="189" t="s">
        <v>141</v>
      </c>
      <c r="H129" s="190">
        <v>139.5</v>
      </c>
      <c r="I129" s="191"/>
      <c r="J129" s="190">
        <f>ROUND(I129*H129,0)</f>
        <v>0</v>
      </c>
      <c r="K129" s="192"/>
      <c r="L129" s="38"/>
      <c r="M129" s="193" t="s">
        <v>1</v>
      </c>
      <c r="N129" s="194" t="s">
        <v>39</v>
      </c>
      <c r="O129" s="70"/>
      <c r="P129" s="195">
        <f>O129*H129</f>
        <v>0</v>
      </c>
      <c r="Q129" s="195">
        <v>0</v>
      </c>
      <c r="R129" s="195">
        <f>Q129*H129</f>
        <v>0</v>
      </c>
      <c r="S129" s="195">
        <v>9.8000000000000004E-2</v>
      </c>
      <c r="T129" s="196">
        <f>S129*H129</f>
        <v>13.671000000000001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7" t="s">
        <v>142</v>
      </c>
      <c r="AT129" s="197" t="s">
        <v>138</v>
      </c>
      <c r="AU129" s="197" t="s">
        <v>143</v>
      </c>
      <c r="AY129" s="16" t="s">
        <v>134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6" t="s">
        <v>8</v>
      </c>
      <c r="BK129" s="198">
        <f>ROUND(I129*H129,0)</f>
        <v>0</v>
      </c>
      <c r="BL129" s="16" t="s">
        <v>142</v>
      </c>
      <c r="BM129" s="197" t="s">
        <v>555</v>
      </c>
    </row>
    <row r="130" spans="1:65" s="13" customFormat="1" ht="11.25">
      <c r="B130" s="199"/>
      <c r="C130" s="200"/>
      <c r="D130" s="201" t="s">
        <v>145</v>
      </c>
      <c r="E130" s="202" t="s">
        <v>1</v>
      </c>
      <c r="F130" s="203" t="s">
        <v>556</v>
      </c>
      <c r="G130" s="200"/>
      <c r="H130" s="204">
        <v>139.5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145</v>
      </c>
      <c r="AU130" s="210" t="s">
        <v>143</v>
      </c>
      <c r="AV130" s="13" t="s">
        <v>83</v>
      </c>
      <c r="AW130" s="13" t="s">
        <v>31</v>
      </c>
      <c r="AX130" s="13" t="s">
        <v>8</v>
      </c>
      <c r="AY130" s="210" t="s">
        <v>134</v>
      </c>
    </row>
    <row r="131" spans="1:65" s="2" customFormat="1" ht="24.2" customHeight="1">
      <c r="A131" s="33"/>
      <c r="B131" s="34"/>
      <c r="C131" s="186" t="s">
        <v>143</v>
      </c>
      <c r="D131" s="186" t="s">
        <v>138</v>
      </c>
      <c r="E131" s="187" t="s">
        <v>155</v>
      </c>
      <c r="F131" s="188" t="s">
        <v>156</v>
      </c>
      <c r="G131" s="189" t="s">
        <v>141</v>
      </c>
      <c r="H131" s="190">
        <v>139.5</v>
      </c>
      <c r="I131" s="191"/>
      <c r="J131" s="190">
        <f>ROUND(I131*H131,0)</f>
        <v>0</v>
      </c>
      <c r="K131" s="192"/>
      <c r="L131" s="38"/>
      <c r="M131" s="193" t="s">
        <v>1</v>
      </c>
      <c r="N131" s="194" t="s">
        <v>39</v>
      </c>
      <c r="O131" s="70"/>
      <c r="P131" s="195">
        <f>O131*H131</f>
        <v>0</v>
      </c>
      <c r="Q131" s="195">
        <v>0</v>
      </c>
      <c r="R131" s="195">
        <f>Q131*H131</f>
        <v>0</v>
      </c>
      <c r="S131" s="195">
        <v>0.3</v>
      </c>
      <c r="T131" s="196">
        <f>S131*H131</f>
        <v>41.85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7" t="s">
        <v>142</v>
      </c>
      <c r="AT131" s="197" t="s">
        <v>138</v>
      </c>
      <c r="AU131" s="197" t="s">
        <v>143</v>
      </c>
      <c r="AY131" s="16" t="s">
        <v>134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6" t="s">
        <v>8</v>
      </c>
      <c r="BK131" s="198">
        <f>ROUND(I131*H131,0)</f>
        <v>0</v>
      </c>
      <c r="BL131" s="16" t="s">
        <v>142</v>
      </c>
      <c r="BM131" s="197" t="s">
        <v>557</v>
      </c>
    </row>
    <row r="132" spans="1:65" s="13" customFormat="1" ht="11.25">
      <c r="B132" s="199"/>
      <c r="C132" s="200"/>
      <c r="D132" s="201" t="s">
        <v>145</v>
      </c>
      <c r="E132" s="202" t="s">
        <v>1</v>
      </c>
      <c r="F132" s="203" t="s">
        <v>556</v>
      </c>
      <c r="G132" s="200"/>
      <c r="H132" s="204">
        <v>139.5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145</v>
      </c>
      <c r="AU132" s="210" t="s">
        <v>143</v>
      </c>
      <c r="AV132" s="13" t="s">
        <v>83</v>
      </c>
      <c r="AW132" s="13" t="s">
        <v>31</v>
      </c>
      <c r="AX132" s="13" t="s">
        <v>8</v>
      </c>
      <c r="AY132" s="210" t="s">
        <v>134</v>
      </c>
    </row>
    <row r="133" spans="1:65" s="2" customFormat="1" ht="16.5" customHeight="1">
      <c r="A133" s="33"/>
      <c r="B133" s="34"/>
      <c r="C133" s="186" t="s">
        <v>8</v>
      </c>
      <c r="D133" s="186" t="s">
        <v>138</v>
      </c>
      <c r="E133" s="187" t="s">
        <v>177</v>
      </c>
      <c r="F133" s="188" t="s">
        <v>178</v>
      </c>
      <c r="G133" s="189" t="s">
        <v>172</v>
      </c>
      <c r="H133" s="190">
        <v>112.5</v>
      </c>
      <c r="I133" s="191"/>
      <c r="J133" s="190">
        <f>ROUND(I133*H133,0)</f>
        <v>0</v>
      </c>
      <c r="K133" s="192"/>
      <c r="L133" s="38"/>
      <c r="M133" s="193" t="s">
        <v>1</v>
      </c>
      <c r="N133" s="194" t="s">
        <v>39</v>
      </c>
      <c r="O133" s="70"/>
      <c r="P133" s="195">
        <f>O133*H133</f>
        <v>0</v>
      </c>
      <c r="Q133" s="195">
        <v>0</v>
      </c>
      <c r="R133" s="195">
        <f>Q133*H133</f>
        <v>0</v>
      </c>
      <c r="S133" s="195">
        <v>0.28999999999999998</v>
      </c>
      <c r="T133" s="196">
        <f>S133*H133</f>
        <v>32.625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7" t="s">
        <v>142</v>
      </c>
      <c r="AT133" s="197" t="s">
        <v>138</v>
      </c>
      <c r="AU133" s="197" t="s">
        <v>143</v>
      </c>
      <c r="AY133" s="16" t="s">
        <v>134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6" t="s">
        <v>8</v>
      </c>
      <c r="BK133" s="198">
        <f>ROUND(I133*H133,0)</f>
        <v>0</v>
      </c>
      <c r="BL133" s="16" t="s">
        <v>142</v>
      </c>
      <c r="BM133" s="197" t="s">
        <v>558</v>
      </c>
    </row>
    <row r="134" spans="1:65" s="13" customFormat="1" ht="11.25">
      <c r="B134" s="199"/>
      <c r="C134" s="200"/>
      <c r="D134" s="201" t="s">
        <v>145</v>
      </c>
      <c r="E134" s="202" t="s">
        <v>1</v>
      </c>
      <c r="F134" s="203" t="s">
        <v>559</v>
      </c>
      <c r="G134" s="200"/>
      <c r="H134" s="204">
        <v>112.5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145</v>
      </c>
      <c r="AU134" s="210" t="s">
        <v>143</v>
      </c>
      <c r="AV134" s="13" t="s">
        <v>83</v>
      </c>
      <c r="AW134" s="13" t="s">
        <v>31</v>
      </c>
      <c r="AX134" s="13" t="s">
        <v>8</v>
      </c>
      <c r="AY134" s="210" t="s">
        <v>134</v>
      </c>
    </row>
    <row r="135" spans="1:65" s="12" customFormat="1" ht="20.85" customHeight="1">
      <c r="B135" s="170"/>
      <c r="C135" s="171"/>
      <c r="D135" s="172" t="s">
        <v>73</v>
      </c>
      <c r="E135" s="184" t="s">
        <v>200</v>
      </c>
      <c r="F135" s="184" t="s">
        <v>201</v>
      </c>
      <c r="G135" s="171"/>
      <c r="H135" s="171"/>
      <c r="I135" s="174"/>
      <c r="J135" s="185">
        <f>BK135</f>
        <v>0</v>
      </c>
      <c r="K135" s="171"/>
      <c r="L135" s="176"/>
      <c r="M135" s="177"/>
      <c r="N135" s="178"/>
      <c r="O135" s="178"/>
      <c r="P135" s="179">
        <f>SUM(P136:P137)</f>
        <v>0</v>
      </c>
      <c r="Q135" s="178"/>
      <c r="R135" s="179">
        <f>SUM(R136:R137)</f>
        <v>0</v>
      </c>
      <c r="S135" s="178"/>
      <c r="T135" s="180">
        <f>SUM(T136:T137)</f>
        <v>0</v>
      </c>
      <c r="AR135" s="181" t="s">
        <v>8</v>
      </c>
      <c r="AT135" s="182" t="s">
        <v>73</v>
      </c>
      <c r="AU135" s="182" t="s">
        <v>83</v>
      </c>
      <c r="AY135" s="181" t="s">
        <v>134</v>
      </c>
      <c r="BK135" s="183">
        <f>SUM(BK136:BK137)</f>
        <v>0</v>
      </c>
    </row>
    <row r="136" spans="1:65" s="2" customFormat="1" ht="21.75" customHeight="1">
      <c r="A136" s="33"/>
      <c r="B136" s="34"/>
      <c r="C136" s="186" t="s">
        <v>142</v>
      </c>
      <c r="D136" s="186" t="s">
        <v>138</v>
      </c>
      <c r="E136" s="187" t="s">
        <v>202</v>
      </c>
      <c r="F136" s="188" t="s">
        <v>203</v>
      </c>
      <c r="G136" s="189" t="s">
        <v>141</v>
      </c>
      <c r="H136" s="190">
        <v>139.5</v>
      </c>
      <c r="I136" s="191"/>
      <c r="J136" s="190">
        <f>ROUND(I136*H136,0)</f>
        <v>0</v>
      </c>
      <c r="K136" s="192"/>
      <c r="L136" s="38"/>
      <c r="M136" s="193" t="s">
        <v>1</v>
      </c>
      <c r="N136" s="194" t="s">
        <v>39</v>
      </c>
      <c r="O136" s="70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7" t="s">
        <v>142</v>
      </c>
      <c r="AT136" s="197" t="s">
        <v>138</v>
      </c>
      <c r="AU136" s="197" t="s">
        <v>143</v>
      </c>
      <c r="AY136" s="16" t="s">
        <v>134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6" t="s">
        <v>8</v>
      </c>
      <c r="BK136" s="198">
        <f>ROUND(I136*H136,0)</f>
        <v>0</v>
      </c>
      <c r="BL136" s="16" t="s">
        <v>142</v>
      </c>
      <c r="BM136" s="197" t="s">
        <v>560</v>
      </c>
    </row>
    <row r="137" spans="1:65" s="13" customFormat="1" ht="11.25">
      <c r="B137" s="199"/>
      <c r="C137" s="200"/>
      <c r="D137" s="201" t="s">
        <v>145</v>
      </c>
      <c r="E137" s="202" t="s">
        <v>1</v>
      </c>
      <c r="F137" s="203" t="s">
        <v>556</v>
      </c>
      <c r="G137" s="200"/>
      <c r="H137" s="204">
        <v>139.5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145</v>
      </c>
      <c r="AU137" s="210" t="s">
        <v>143</v>
      </c>
      <c r="AV137" s="13" t="s">
        <v>83</v>
      </c>
      <c r="AW137" s="13" t="s">
        <v>31</v>
      </c>
      <c r="AX137" s="13" t="s">
        <v>8</v>
      </c>
      <c r="AY137" s="210" t="s">
        <v>134</v>
      </c>
    </row>
    <row r="138" spans="1:65" s="12" customFormat="1" ht="22.9" customHeight="1">
      <c r="B138" s="170"/>
      <c r="C138" s="171"/>
      <c r="D138" s="172" t="s">
        <v>73</v>
      </c>
      <c r="E138" s="184" t="s">
        <v>207</v>
      </c>
      <c r="F138" s="184" t="s">
        <v>208</v>
      </c>
      <c r="G138" s="171"/>
      <c r="H138" s="171"/>
      <c r="I138" s="174"/>
      <c r="J138" s="185">
        <f>BK138</f>
        <v>0</v>
      </c>
      <c r="K138" s="171"/>
      <c r="L138" s="176"/>
      <c r="M138" s="177"/>
      <c r="N138" s="178"/>
      <c r="O138" s="178"/>
      <c r="P138" s="179">
        <f>SUM(P139:P148)</f>
        <v>0</v>
      </c>
      <c r="Q138" s="178"/>
      <c r="R138" s="179">
        <f>SUM(R139:R148)</f>
        <v>37.693334999999998</v>
      </c>
      <c r="S138" s="178"/>
      <c r="T138" s="180">
        <f>SUM(T139:T148)</f>
        <v>0</v>
      </c>
      <c r="AR138" s="181" t="s">
        <v>8</v>
      </c>
      <c r="AT138" s="182" t="s">
        <v>73</v>
      </c>
      <c r="AU138" s="182" t="s">
        <v>8</v>
      </c>
      <c r="AY138" s="181" t="s">
        <v>134</v>
      </c>
      <c r="BK138" s="183">
        <f>SUM(BK139:BK148)</f>
        <v>0</v>
      </c>
    </row>
    <row r="139" spans="1:65" s="2" customFormat="1" ht="21.75" customHeight="1">
      <c r="A139" s="33"/>
      <c r="B139" s="34"/>
      <c r="C139" s="186" t="s">
        <v>207</v>
      </c>
      <c r="D139" s="186" t="s">
        <v>138</v>
      </c>
      <c r="E139" s="187" t="s">
        <v>209</v>
      </c>
      <c r="F139" s="188" t="s">
        <v>210</v>
      </c>
      <c r="G139" s="189" t="s">
        <v>141</v>
      </c>
      <c r="H139" s="190">
        <v>139.5</v>
      </c>
      <c r="I139" s="191"/>
      <c r="J139" s="190">
        <f>ROUND(I139*H139,0)</f>
        <v>0</v>
      </c>
      <c r="K139" s="192"/>
      <c r="L139" s="38"/>
      <c r="M139" s="193" t="s">
        <v>1</v>
      </c>
      <c r="N139" s="194" t="s">
        <v>39</v>
      </c>
      <c r="O139" s="70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7" t="s">
        <v>142</v>
      </c>
      <c r="AT139" s="197" t="s">
        <v>138</v>
      </c>
      <c r="AU139" s="197" t="s">
        <v>83</v>
      </c>
      <c r="AY139" s="16" t="s">
        <v>134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6" t="s">
        <v>8</v>
      </c>
      <c r="BK139" s="198">
        <f>ROUND(I139*H139,0)</f>
        <v>0</v>
      </c>
      <c r="BL139" s="16" t="s">
        <v>142</v>
      </c>
      <c r="BM139" s="197" t="s">
        <v>561</v>
      </c>
    </row>
    <row r="140" spans="1:65" s="13" customFormat="1" ht="11.25">
      <c r="B140" s="199"/>
      <c r="C140" s="200"/>
      <c r="D140" s="201" t="s">
        <v>145</v>
      </c>
      <c r="E140" s="202" t="s">
        <v>1</v>
      </c>
      <c r="F140" s="203" t="s">
        <v>556</v>
      </c>
      <c r="G140" s="200"/>
      <c r="H140" s="204">
        <v>139.5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145</v>
      </c>
      <c r="AU140" s="210" t="s">
        <v>83</v>
      </c>
      <c r="AV140" s="13" t="s">
        <v>83</v>
      </c>
      <c r="AW140" s="13" t="s">
        <v>31</v>
      </c>
      <c r="AX140" s="13" t="s">
        <v>8</v>
      </c>
      <c r="AY140" s="210" t="s">
        <v>134</v>
      </c>
    </row>
    <row r="141" spans="1:65" s="2" customFormat="1" ht="24.2" customHeight="1">
      <c r="A141" s="33"/>
      <c r="B141" s="34"/>
      <c r="C141" s="186" t="s">
        <v>215</v>
      </c>
      <c r="D141" s="186" t="s">
        <v>138</v>
      </c>
      <c r="E141" s="187" t="s">
        <v>249</v>
      </c>
      <c r="F141" s="188" t="s">
        <v>250</v>
      </c>
      <c r="G141" s="189" t="s">
        <v>141</v>
      </c>
      <c r="H141" s="190">
        <v>82.5</v>
      </c>
      <c r="I141" s="191"/>
      <c r="J141" s="190">
        <f>ROUND(I141*H141,0)</f>
        <v>0</v>
      </c>
      <c r="K141" s="192"/>
      <c r="L141" s="38"/>
      <c r="M141" s="193" t="s">
        <v>1</v>
      </c>
      <c r="N141" s="194" t="s">
        <v>39</v>
      </c>
      <c r="O141" s="70"/>
      <c r="P141" s="195">
        <f>O141*H141</f>
        <v>0</v>
      </c>
      <c r="Q141" s="195">
        <v>8.4250000000000005E-2</v>
      </c>
      <c r="R141" s="195">
        <f>Q141*H141</f>
        <v>6.9506250000000005</v>
      </c>
      <c r="S141" s="195">
        <v>0</v>
      </c>
      <c r="T141" s="19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7" t="s">
        <v>142</v>
      </c>
      <c r="AT141" s="197" t="s">
        <v>138</v>
      </c>
      <c r="AU141" s="197" t="s">
        <v>83</v>
      </c>
      <c r="AY141" s="16" t="s">
        <v>134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6" t="s">
        <v>8</v>
      </c>
      <c r="BK141" s="198">
        <f>ROUND(I141*H141,0)</f>
        <v>0</v>
      </c>
      <c r="BL141" s="16" t="s">
        <v>142</v>
      </c>
      <c r="BM141" s="197" t="s">
        <v>562</v>
      </c>
    </row>
    <row r="142" spans="1:65" s="13" customFormat="1" ht="11.25">
      <c r="B142" s="199"/>
      <c r="C142" s="200"/>
      <c r="D142" s="201" t="s">
        <v>145</v>
      </c>
      <c r="E142" s="202" t="s">
        <v>1</v>
      </c>
      <c r="F142" s="203" t="s">
        <v>563</v>
      </c>
      <c r="G142" s="200"/>
      <c r="H142" s="204">
        <v>82.5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145</v>
      </c>
      <c r="AU142" s="210" t="s">
        <v>83</v>
      </c>
      <c r="AV142" s="13" t="s">
        <v>83</v>
      </c>
      <c r="AW142" s="13" t="s">
        <v>31</v>
      </c>
      <c r="AX142" s="13" t="s">
        <v>8</v>
      </c>
      <c r="AY142" s="210" t="s">
        <v>134</v>
      </c>
    </row>
    <row r="143" spans="1:65" s="2" customFormat="1" ht="21.75" customHeight="1">
      <c r="A143" s="33"/>
      <c r="B143" s="34"/>
      <c r="C143" s="222" t="s">
        <v>248</v>
      </c>
      <c r="D143" s="222" t="s">
        <v>194</v>
      </c>
      <c r="E143" s="223" t="s">
        <v>253</v>
      </c>
      <c r="F143" s="224" t="s">
        <v>254</v>
      </c>
      <c r="G143" s="225" t="s">
        <v>141</v>
      </c>
      <c r="H143" s="226">
        <v>90.75</v>
      </c>
      <c r="I143" s="227"/>
      <c r="J143" s="226">
        <f>ROUND(I143*H143,0)</f>
        <v>0</v>
      </c>
      <c r="K143" s="228"/>
      <c r="L143" s="229"/>
      <c r="M143" s="230" t="s">
        <v>1</v>
      </c>
      <c r="N143" s="231" t="s">
        <v>39</v>
      </c>
      <c r="O143" s="70"/>
      <c r="P143" s="195">
        <f>O143*H143</f>
        <v>0</v>
      </c>
      <c r="Q143" s="195">
        <v>0.13100000000000001</v>
      </c>
      <c r="R143" s="195">
        <f>Q143*H143</f>
        <v>11.888250000000001</v>
      </c>
      <c r="S143" s="195">
        <v>0</v>
      </c>
      <c r="T143" s="196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7" t="s">
        <v>198</v>
      </c>
      <c r="AT143" s="197" t="s">
        <v>194</v>
      </c>
      <c r="AU143" s="197" t="s">
        <v>83</v>
      </c>
      <c r="AY143" s="16" t="s">
        <v>134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6" t="s">
        <v>8</v>
      </c>
      <c r="BK143" s="198">
        <f>ROUND(I143*H143,0)</f>
        <v>0</v>
      </c>
      <c r="BL143" s="16" t="s">
        <v>142</v>
      </c>
      <c r="BM143" s="197" t="s">
        <v>564</v>
      </c>
    </row>
    <row r="144" spans="1:65" s="13" customFormat="1" ht="11.25">
      <c r="B144" s="199"/>
      <c r="C144" s="200"/>
      <c r="D144" s="201" t="s">
        <v>145</v>
      </c>
      <c r="E144" s="202" t="s">
        <v>1</v>
      </c>
      <c r="F144" s="203" t="s">
        <v>565</v>
      </c>
      <c r="G144" s="200"/>
      <c r="H144" s="204">
        <v>90.75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145</v>
      </c>
      <c r="AU144" s="210" t="s">
        <v>83</v>
      </c>
      <c r="AV144" s="13" t="s">
        <v>83</v>
      </c>
      <c r="AW144" s="13" t="s">
        <v>31</v>
      </c>
      <c r="AX144" s="13" t="s">
        <v>8</v>
      </c>
      <c r="AY144" s="210" t="s">
        <v>134</v>
      </c>
    </row>
    <row r="145" spans="1:65" s="2" customFormat="1" ht="24.2" customHeight="1">
      <c r="A145" s="33"/>
      <c r="B145" s="34"/>
      <c r="C145" s="222" t="s">
        <v>198</v>
      </c>
      <c r="D145" s="222" t="s">
        <v>194</v>
      </c>
      <c r="E145" s="223" t="s">
        <v>260</v>
      </c>
      <c r="F145" s="224" t="s">
        <v>261</v>
      </c>
      <c r="G145" s="225" t="s">
        <v>141</v>
      </c>
      <c r="H145" s="226">
        <v>0.66</v>
      </c>
      <c r="I145" s="227"/>
      <c r="J145" s="226">
        <f>ROUND(I145*H145,0)</f>
        <v>0</v>
      </c>
      <c r="K145" s="228"/>
      <c r="L145" s="229"/>
      <c r="M145" s="230" t="s">
        <v>1</v>
      </c>
      <c r="N145" s="231" t="s">
        <v>39</v>
      </c>
      <c r="O145" s="70"/>
      <c r="P145" s="195">
        <f>O145*H145</f>
        <v>0</v>
      </c>
      <c r="Q145" s="195">
        <v>0.13100000000000001</v>
      </c>
      <c r="R145" s="195">
        <f>Q145*H145</f>
        <v>8.6460000000000009E-2</v>
      </c>
      <c r="S145" s="195">
        <v>0</v>
      </c>
      <c r="T145" s="19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7" t="s">
        <v>198</v>
      </c>
      <c r="AT145" s="197" t="s">
        <v>194</v>
      </c>
      <c r="AU145" s="197" t="s">
        <v>83</v>
      </c>
      <c r="AY145" s="16" t="s">
        <v>134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6" t="s">
        <v>8</v>
      </c>
      <c r="BK145" s="198">
        <f>ROUND(I145*H145,0)</f>
        <v>0</v>
      </c>
      <c r="BL145" s="16" t="s">
        <v>142</v>
      </c>
      <c r="BM145" s="197" t="s">
        <v>566</v>
      </c>
    </row>
    <row r="146" spans="1:65" s="13" customFormat="1" ht="11.25">
      <c r="B146" s="199"/>
      <c r="C146" s="200"/>
      <c r="D146" s="201" t="s">
        <v>145</v>
      </c>
      <c r="E146" s="202" t="s">
        <v>1</v>
      </c>
      <c r="F146" s="203" t="s">
        <v>567</v>
      </c>
      <c r="G146" s="200"/>
      <c r="H146" s="204">
        <v>0.66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145</v>
      </c>
      <c r="AU146" s="210" t="s">
        <v>83</v>
      </c>
      <c r="AV146" s="13" t="s">
        <v>83</v>
      </c>
      <c r="AW146" s="13" t="s">
        <v>31</v>
      </c>
      <c r="AX146" s="13" t="s">
        <v>8</v>
      </c>
      <c r="AY146" s="210" t="s">
        <v>134</v>
      </c>
    </row>
    <row r="147" spans="1:65" s="2" customFormat="1" ht="24.2" customHeight="1">
      <c r="A147" s="33"/>
      <c r="B147" s="34"/>
      <c r="C147" s="186" t="s">
        <v>568</v>
      </c>
      <c r="D147" s="186" t="s">
        <v>138</v>
      </c>
      <c r="E147" s="187" t="s">
        <v>569</v>
      </c>
      <c r="F147" s="188" t="s">
        <v>570</v>
      </c>
      <c r="G147" s="189" t="s">
        <v>141</v>
      </c>
      <c r="H147" s="190">
        <v>46</v>
      </c>
      <c r="I147" s="191"/>
      <c r="J147" s="190">
        <f>ROUND(I147*H147,0)</f>
        <v>0</v>
      </c>
      <c r="K147" s="192"/>
      <c r="L147" s="38"/>
      <c r="M147" s="193" t="s">
        <v>1</v>
      </c>
      <c r="N147" s="194" t="s">
        <v>39</v>
      </c>
      <c r="O147" s="70"/>
      <c r="P147" s="195">
        <f>O147*H147</f>
        <v>0</v>
      </c>
      <c r="Q147" s="195">
        <v>0.40799999999999997</v>
      </c>
      <c r="R147" s="195">
        <f>Q147*H147</f>
        <v>18.767999999999997</v>
      </c>
      <c r="S147" s="195">
        <v>0</v>
      </c>
      <c r="T147" s="19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7" t="s">
        <v>142</v>
      </c>
      <c r="AT147" s="197" t="s">
        <v>138</v>
      </c>
      <c r="AU147" s="197" t="s">
        <v>83</v>
      </c>
      <c r="AY147" s="16" t="s">
        <v>134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6" t="s">
        <v>8</v>
      </c>
      <c r="BK147" s="198">
        <f>ROUND(I147*H147,0)</f>
        <v>0</v>
      </c>
      <c r="BL147" s="16" t="s">
        <v>142</v>
      </c>
      <c r="BM147" s="197" t="s">
        <v>571</v>
      </c>
    </row>
    <row r="148" spans="1:65" s="13" customFormat="1" ht="11.25">
      <c r="B148" s="199"/>
      <c r="C148" s="200"/>
      <c r="D148" s="201" t="s">
        <v>145</v>
      </c>
      <c r="E148" s="202" t="s">
        <v>1</v>
      </c>
      <c r="F148" s="203" t="s">
        <v>572</v>
      </c>
      <c r="G148" s="200"/>
      <c r="H148" s="204">
        <v>46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145</v>
      </c>
      <c r="AU148" s="210" t="s">
        <v>83</v>
      </c>
      <c r="AV148" s="13" t="s">
        <v>83</v>
      </c>
      <c r="AW148" s="13" t="s">
        <v>31</v>
      </c>
      <c r="AX148" s="13" t="s">
        <v>8</v>
      </c>
      <c r="AY148" s="210" t="s">
        <v>134</v>
      </c>
    </row>
    <row r="149" spans="1:65" s="12" customFormat="1" ht="22.9" customHeight="1">
      <c r="B149" s="170"/>
      <c r="C149" s="171"/>
      <c r="D149" s="172" t="s">
        <v>73</v>
      </c>
      <c r="E149" s="184" t="s">
        <v>259</v>
      </c>
      <c r="F149" s="184" t="s">
        <v>282</v>
      </c>
      <c r="G149" s="171"/>
      <c r="H149" s="171"/>
      <c r="I149" s="174"/>
      <c r="J149" s="185">
        <f>BK149</f>
        <v>0</v>
      </c>
      <c r="K149" s="171"/>
      <c r="L149" s="176"/>
      <c r="M149" s="177"/>
      <c r="N149" s="178"/>
      <c r="O149" s="178"/>
      <c r="P149" s="179">
        <f>P150</f>
        <v>0</v>
      </c>
      <c r="Q149" s="178"/>
      <c r="R149" s="179">
        <f>R150</f>
        <v>47.941875000000003</v>
      </c>
      <c r="S149" s="178"/>
      <c r="T149" s="180">
        <f>T150</f>
        <v>0</v>
      </c>
      <c r="AR149" s="181" t="s">
        <v>8</v>
      </c>
      <c r="AT149" s="182" t="s">
        <v>73</v>
      </c>
      <c r="AU149" s="182" t="s">
        <v>8</v>
      </c>
      <c r="AY149" s="181" t="s">
        <v>134</v>
      </c>
      <c r="BK149" s="183">
        <f>BK150</f>
        <v>0</v>
      </c>
    </row>
    <row r="150" spans="1:65" s="12" customFormat="1" ht="20.85" customHeight="1">
      <c r="B150" s="170"/>
      <c r="C150" s="171"/>
      <c r="D150" s="172" t="s">
        <v>73</v>
      </c>
      <c r="E150" s="184" t="s">
        <v>307</v>
      </c>
      <c r="F150" s="184" t="s">
        <v>308</v>
      </c>
      <c r="G150" s="171"/>
      <c r="H150" s="171"/>
      <c r="I150" s="174"/>
      <c r="J150" s="185">
        <f>BK150</f>
        <v>0</v>
      </c>
      <c r="K150" s="171"/>
      <c r="L150" s="176"/>
      <c r="M150" s="177"/>
      <c r="N150" s="178"/>
      <c r="O150" s="178"/>
      <c r="P150" s="179">
        <f>SUM(P151:P164)</f>
        <v>0</v>
      </c>
      <c r="Q150" s="178"/>
      <c r="R150" s="179">
        <f>SUM(R151:R164)</f>
        <v>47.941875000000003</v>
      </c>
      <c r="S150" s="178"/>
      <c r="T150" s="180">
        <f>SUM(T151:T164)</f>
        <v>0</v>
      </c>
      <c r="AR150" s="181" t="s">
        <v>8</v>
      </c>
      <c r="AT150" s="182" t="s">
        <v>73</v>
      </c>
      <c r="AU150" s="182" t="s">
        <v>83</v>
      </c>
      <c r="AY150" s="181" t="s">
        <v>134</v>
      </c>
      <c r="BK150" s="183">
        <f>SUM(BK151:BK164)</f>
        <v>0</v>
      </c>
    </row>
    <row r="151" spans="1:65" s="2" customFormat="1" ht="21.75" customHeight="1">
      <c r="A151" s="33"/>
      <c r="B151" s="34"/>
      <c r="C151" s="186" t="s">
        <v>259</v>
      </c>
      <c r="D151" s="186" t="s">
        <v>138</v>
      </c>
      <c r="E151" s="187" t="s">
        <v>310</v>
      </c>
      <c r="F151" s="188" t="s">
        <v>311</v>
      </c>
      <c r="G151" s="189" t="s">
        <v>172</v>
      </c>
      <c r="H151" s="190">
        <v>112.5</v>
      </c>
      <c r="I151" s="191"/>
      <c r="J151" s="190">
        <f>ROUND(I151*H151,0)</f>
        <v>0</v>
      </c>
      <c r="K151" s="192"/>
      <c r="L151" s="38"/>
      <c r="M151" s="193" t="s">
        <v>1</v>
      </c>
      <c r="N151" s="194" t="s">
        <v>39</v>
      </c>
      <c r="O151" s="70"/>
      <c r="P151" s="195">
        <f>O151*H151</f>
        <v>0</v>
      </c>
      <c r="Q151" s="195">
        <v>2.2399999999999998E-3</v>
      </c>
      <c r="R151" s="195">
        <f>Q151*H151</f>
        <v>0.252</v>
      </c>
      <c r="S151" s="195">
        <v>0</v>
      </c>
      <c r="T151" s="196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7" t="s">
        <v>142</v>
      </c>
      <c r="AT151" s="197" t="s">
        <v>138</v>
      </c>
      <c r="AU151" s="197" t="s">
        <v>143</v>
      </c>
      <c r="AY151" s="16" t="s">
        <v>134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6" t="s">
        <v>8</v>
      </c>
      <c r="BK151" s="198">
        <f>ROUND(I151*H151,0)</f>
        <v>0</v>
      </c>
      <c r="BL151" s="16" t="s">
        <v>142</v>
      </c>
      <c r="BM151" s="197" t="s">
        <v>573</v>
      </c>
    </row>
    <row r="152" spans="1:65" s="13" customFormat="1" ht="11.25">
      <c r="B152" s="199"/>
      <c r="C152" s="200"/>
      <c r="D152" s="201" t="s">
        <v>145</v>
      </c>
      <c r="E152" s="202" t="s">
        <v>1</v>
      </c>
      <c r="F152" s="203" t="s">
        <v>559</v>
      </c>
      <c r="G152" s="200"/>
      <c r="H152" s="204">
        <v>112.5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145</v>
      </c>
      <c r="AU152" s="210" t="s">
        <v>143</v>
      </c>
      <c r="AV152" s="13" t="s">
        <v>83</v>
      </c>
      <c r="AW152" s="13" t="s">
        <v>31</v>
      </c>
      <c r="AX152" s="13" t="s">
        <v>8</v>
      </c>
      <c r="AY152" s="210" t="s">
        <v>134</v>
      </c>
    </row>
    <row r="153" spans="1:65" s="2" customFormat="1" ht="37.9" customHeight="1">
      <c r="A153" s="33"/>
      <c r="B153" s="34"/>
      <c r="C153" s="186" t="s">
        <v>298</v>
      </c>
      <c r="D153" s="186" t="s">
        <v>138</v>
      </c>
      <c r="E153" s="187" t="s">
        <v>313</v>
      </c>
      <c r="F153" s="188" t="s">
        <v>314</v>
      </c>
      <c r="G153" s="189" t="s">
        <v>172</v>
      </c>
      <c r="H153" s="190">
        <v>112.5</v>
      </c>
      <c r="I153" s="191"/>
      <c r="J153" s="190">
        <f>ROUND(I153*H153,0)</f>
        <v>0</v>
      </c>
      <c r="K153" s="192"/>
      <c r="L153" s="38"/>
      <c r="M153" s="193" t="s">
        <v>1</v>
      </c>
      <c r="N153" s="194" t="s">
        <v>39</v>
      </c>
      <c r="O153" s="70"/>
      <c r="P153" s="195">
        <f>O153*H153</f>
        <v>0</v>
      </c>
      <c r="Q153" s="195">
        <v>0.15540000000000001</v>
      </c>
      <c r="R153" s="195">
        <f>Q153*H153</f>
        <v>17.482500000000002</v>
      </c>
      <c r="S153" s="195">
        <v>0</v>
      </c>
      <c r="T153" s="19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7" t="s">
        <v>142</v>
      </c>
      <c r="AT153" s="197" t="s">
        <v>138</v>
      </c>
      <c r="AU153" s="197" t="s">
        <v>143</v>
      </c>
      <c r="AY153" s="16" t="s">
        <v>134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6" t="s">
        <v>8</v>
      </c>
      <c r="BK153" s="198">
        <f>ROUND(I153*H153,0)</f>
        <v>0</v>
      </c>
      <c r="BL153" s="16" t="s">
        <v>142</v>
      </c>
      <c r="BM153" s="197" t="s">
        <v>574</v>
      </c>
    </row>
    <row r="154" spans="1:65" s="13" customFormat="1" ht="11.25">
      <c r="B154" s="199"/>
      <c r="C154" s="200"/>
      <c r="D154" s="201" t="s">
        <v>145</v>
      </c>
      <c r="E154" s="202" t="s">
        <v>1</v>
      </c>
      <c r="F154" s="203" t="s">
        <v>559</v>
      </c>
      <c r="G154" s="200"/>
      <c r="H154" s="204">
        <v>112.5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145</v>
      </c>
      <c r="AU154" s="210" t="s">
        <v>143</v>
      </c>
      <c r="AV154" s="13" t="s">
        <v>83</v>
      </c>
      <c r="AW154" s="13" t="s">
        <v>31</v>
      </c>
      <c r="AX154" s="13" t="s">
        <v>8</v>
      </c>
      <c r="AY154" s="210" t="s">
        <v>134</v>
      </c>
    </row>
    <row r="155" spans="1:65" s="2" customFormat="1" ht="16.5" customHeight="1">
      <c r="A155" s="33"/>
      <c r="B155" s="34"/>
      <c r="C155" s="222" t="s">
        <v>309</v>
      </c>
      <c r="D155" s="222" t="s">
        <v>194</v>
      </c>
      <c r="E155" s="223" t="s">
        <v>317</v>
      </c>
      <c r="F155" s="224" t="s">
        <v>318</v>
      </c>
      <c r="G155" s="225" t="s">
        <v>172</v>
      </c>
      <c r="H155" s="226">
        <v>112.5</v>
      </c>
      <c r="I155" s="227"/>
      <c r="J155" s="226">
        <f>ROUND(I155*H155,0)</f>
        <v>0</v>
      </c>
      <c r="K155" s="228"/>
      <c r="L155" s="229"/>
      <c r="M155" s="230" t="s">
        <v>1</v>
      </c>
      <c r="N155" s="231" t="s">
        <v>39</v>
      </c>
      <c r="O155" s="70"/>
      <c r="P155" s="195">
        <f>O155*H155</f>
        <v>0</v>
      </c>
      <c r="Q155" s="195">
        <v>8.1000000000000003E-2</v>
      </c>
      <c r="R155" s="195">
        <f>Q155*H155</f>
        <v>9.1125000000000007</v>
      </c>
      <c r="S155" s="195">
        <v>0</v>
      </c>
      <c r="T155" s="196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7" t="s">
        <v>198</v>
      </c>
      <c r="AT155" s="197" t="s">
        <v>194</v>
      </c>
      <c r="AU155" s="197" t="s">
        <v>143</v>
      </c>
      <c r="AY155" s="16" t="s">
        <v>134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6" t="s">
        <v>8</v>
      </c>
      <c r="BK155" s="198">
        <f>ROUND(I155*H155,0)</f>
        <v>0</v>
      </c>
      <c r="BL155" s="16" t="s">
        <v>142</v>
      </c>
      <c r="BM155" s="197" t="s">
        <v>575</v>
      </c>
    </row>
    <row r="156" spans="1:65" s="13" customFormat="1" ht="11.25">
      <c r="B156" s="199"/>
      <c r="C156" s="200"/>
      <c r="D156" s="201" t="s">
        <v>145</v>
      </c>
      <c r="E156" s="202" t="s">
        <v>1</v>
      </c>
      <c r="F156" s="203" t="s">
        <v>559</v>
      </c>
      <c r="G156" s="200"/>
      <c r="H156" s="204">
        <v>112.5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145</v>
      </c>
      <c r="AU156" s="210" t="s">
        <v>143</v>
      </c>
      <c r="AV156" s="13" t="s">
        <v>83</v>
      </c>
      <c r="AW156" s="13" t="s">
        <v>31</v>
      </c>
      <c r="AX156" s="13" t="s">
        <v>8</v>
      </c>
      <c r="AY156" s="210" t="s">
        <v>134</v>
      </c>
    </row>
    <row r="157" spans="1:65" s="2" customFormat="1" ht="16.5" customHeight="1">
      <c r="A157" s="33"/>
      <c r="B157" s="34"/>
      <c r="C157" s="222" t="s">
        <v>9</v>
      </c>
      <c r="D157" s="222" t="s">
        <v>194</v>
      </c>
      <c r="E157" s="223" t="s">
        <v>326</v>
      </c>
      <c r="F157" s="224" t="s">
        <v>327</v>
      </c>
      <c r="G157" s="225" t="s">
        <v>172</v>
      </c>
      <c r="H157" s="226">
        <v>112.5</v>
      </c>
      <c r="I157" s="227"/>
      <c r="J157" s="226">
        <f>ROUND(I157*H157,0)</f>
        <v>0</v>
      </c>
      <c r="K157" s="228"/>
      <c r="L157" s="229"/>
      <c r="M157" s="230" t="s">
        <v>1</v>
      </c>
      <c r="N157" s="231" t="s">
        <v>39</v>
      </c>
      <c r="O157" s="70"/>
      <c r="P157" s="195">
        <f>O157*H157</f>
        <v>0</v>
      </c>
      <c r="Q157" s="195">
        <v>5.8000000000000003E-2</v>
      </c>
      <c r="R157" s="195">
        <f>Q157*H157</f>
        <v>6.5250000000000004</v>
      </c>
      <c r="S157" s="195">
        <v>0</v>
      </c>
      <c r="T157" s="19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7" t="s">
        <v>198</v>
      </c>
      <c r="AT157" s="197" t="s">
        <v>194</v>
      </c>
      <c r="AU157" s="197" t="s">
        <v>143</v>
      </c>
      <c r="AY157" s="16" t="s">
        <v>134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6" t="s">
        <v>8</v>
      </c>
      <c r="BK157" s="198">
        <f>ROUND(I157*H157,0)</f>
        <v>0</v>
      </c>
      <c r="BL157" s="16" t="s">
        <v>142</v>
      </c>
      <c r="BM157" s="197" t="s">
        <v>576</v>
      </c>
    </row>
    <row r="158" spans="1:65" s="13" customFormat="1" ht="11.25">
      <c r="B158" s="199"/>
      <c r="C158" s="200"/>
      <c r="D158" s="201" t="s">
        <v>145</v>
      </c>
      <c r="E158" s="202" t="s">
        <v>1</v>
      </c>
      <c r="F158" s="203" t="s">
        <v>559</v>
      </c>
      <c r="G158" s="200"/>
      <c r="H158" s="204">
        <v>112.5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145</v>
      </c>
      <c r="AU158" s="210" t="s">
        <v>143</v>
      </c>
      <c r="AV158" s="13" t="s">
        <v>83</v>
      </c>
      <c r="AW158" s="13" t="s">
        <v>31</v>
      </c>
      <c r="AX158" s="13" t="s">
        <v>8</v>
      </c>
      <c r="AY158" s="210" t="s">
        <v>134</v>
      </c>
    </row>
    <row r="159" spans="1:65" s="2" customFormat="1" ht="37.9" customHeight="1">
      <c r="A159" s="33"/>
      <c r="B159" s="34"/>
      <c r="C159" s="186" t="s">
        <v>276</v>
      </c>
      <c r="D159" s="186" t="s">
        <v>138</v>
      </c>
      <c r="E159" s="187" t="s">
        <v>331</v>
      </c>
      <c r="F159" s="188" t="s">
        <v>332</v>
      </c>
      <c r="G159" s="189" t="s">
        <v>172</v>
      </c>
      <c r="H159" s="190">
        <v>112.5</v>
      </c>
      <c r="I159" s="191"/>
      <c r="J159" s="190">
        <f>ROUND(I159*H159,0)</f>
        <v>0</v>
      </c>
      <c r="K159" s="192"/>
      <c r="L159" s="38"/>
      <c r="M159" s="193" t="s">
        <v>1</v>
      </c>
      <c r="N159" s="194" t="s">
        <v>39</v>
      </c>
      <c r="O159" s="70"/>
      <c r="P159" s="195">
        <f>O159*H159</f>
        <v>0</v>
      </c>
      <c r="Q159" s="195">
        <v>0.1295</v>
      </c>
      <c r="R159" s="195">
        <f>Q159*H159</f>
        <v>14.56875</v>
      </c>
      <c r="S159" s="195">
        <v>0</v>
      </c>
      <c r="T159" s="196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7" t="s">
        <v>142</v>
      </c>
      <c r="AT159" s="197" t="s">
        <v>138</v>
      </c>
      <c r="AU159" s="197" t="s">
        <v>143</v>
      </c>
      <c r="AY159" s="16" t="s">
        <v>134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6" t="s">
        <v>8</v>
      </c>
      <c r="BK159" s="198">
        <f>ROUND(I159*H159,0)</f>
        <v>0</v>
      </c>
      <c r="BL159" s="16" t="s">
        <v>142</v>
      </c>
      <c r="BM159" s="197" t="s">
        <v>577</v>
      </c>
    </row>
    <row r="160" spans="1:65" s="13" customFormat="1" ht="11.25">
      <c r="B160" s="199"/>
      <c r="C160" s="200"/>
      <c r="D160" s="201" t="s">
        <v>145</v>
      </c>
      <c r="E160" s="202" t="s">
        <v>1</v>
      </c>
      <c r="F160" s="203" t="s">
        <v>559</v>
      </c>
      <c r="G160" s="200"/>
      <c r="H160" s="204">
        <v>112.5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145</v>
      </c>
      <c r="AU160" s="210" t="s">
        <v>143</v>
      </c>
      <c r="AV160" s="13" t="s">
        <v>83</v>
      </c>
      <c r="AW160" s="13" t="s">
        <v>31</v>
      </c>
      <c r="AX160" s="13" t="s">
        <v>8</v>
      </c>
      <c r="AY160" s="210" t="s">
        <v>134</v>
      </c>
    </row>
    <row r="161" spans="1:65" s="2" customFormat="1" ht="37.9" customHeight="1">
      <c r="A161" s="33"/>
      <c r="B161" s="34"/>
      <c r="C161" s="186" t="s">
        <v>136</v>
      </c>
      <c r="D161" s="186" t="s">
        <v>138</v>
      </c>
      <c r="E161" s="187" t="s">
        <v>335</v>
      </c>
      <c r="F161" s="188" t="s">
        <v>336</v>
      </c>
      <c r="G161" s="189" t="s">
        <v>172</v>
      </c>
      <c r="H161" s="190">
        <v>55</v>
      </c>
      <c r="I161" s="191"/>
      <c r="J161" s="190">
        <f>ROUND(I161*H161,0)</f>
        <v>0</v>
      </c>
      <c r="K161" s="192"/>
      <c r="L161" s="38"/>
      <c r="M161" s="193" t="s">
        <v>1</v>
      </c>
      <c r="N161" s="194" t="s">
        <v>39</v>
      </c>
      <c r="O161" s="70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7" t="s">
        <v>142</v>
      </c>
      <c r="AT161" s="197" t="s">
        <v>138</v>
      </c>
      <c r="AU161" s="197" t="s">
        <v>143</v>
      </c>
      <c r="AY161" s="16" t="s">
        <v>134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6" t="s">
        <v>8</v>
      </c>
      <c r="BK161" s="198">
        <f>ROUND(I161*H161,0)</f>
        <v>0</v>
      </c>
      <c r="BL161" s="16" t="s">
        <v>142</v>
      </c>
      <c r="BM161" s="197" t="s">
        <v>578</v>
      </c>
    </row>
    <row r="162" spans="1:65" s="13" customFormat="1" ht="11.25">
      <c r="B162" s="199"/>
      <c r="C162" s="200"/>
      <c r="D162" s="201" t="s">
        <v>145</v>
      </c>
      <c r="E162" s="202" t="s">
        <v>1</v>
      </c>
      <c r="F162" s="203" t="s">
        <v>244</v>
      </c>
      <c r="G162" s="200"/>
      <c r="H162" s="204">
        <v>55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145</v>
      </c>
      <c r="AU162" s="210" t="s">
        <v>143</v>
      </c>
      <c r="AV162" s="13" t="s">
        <v>83</v>
      </c>
      <c r="AW162" s="13" t="s">
        <v>31</v>
      </c>
      <c r="AX162" s="13" t="s">
        <v>8</v>
      </c>
      <c r="AY162" s="210" t="s">
        <v>134</v>
      </c>
    </row>
    <row r="163" spans="1:65" s="2" customFormat="1" ht="16.5" customHeight="1">
      <c r="A163" s="33"/>
      <c r="B163" s="34"/>
      <c r="C163" s="186" t="s">
        <v>266</v>
      </c>
      <c r="D163" s="186" t="s">
        <v>138</v>
      </c>
      <c r="E163" s="187" t="s">
        <v>338</v>
      </c>
      <c r="F163" s="188" t="s">
        <v>339</v>
      </c>
      <c r="G163" s="189" t="s">
        <v>172</v>
      </c>
      <c r="H163" s="190">
        <v>112.5</v>
      </c>
      <c r="I163" s="191"/>
      <c r="J163" s="190">
        <f>ROUND(I163*H163,0)</f>
        <v>0</v>
      </c>
      <c r="K163" s="192"/>
      <c r="L163" s="38"/>
      <c r="M163" s="193" t="s">
        <v>1</v>
      </c>
      <c r="N163" s="194" t="s">
        <v>39</v>
      </c>
      <c r="O163" s="70"/>
      <c r="P163" s="195">
        <f>O163*H163</f>
        <v>0</v>
      </c>
      <c r="Q163" s="195">
        <v>1.0000000000000001E-5</v>
      </c>
      <c r="R163" s="195">
        <f>Q163*H163</f>
        <v>1.1250000000000001E-3</v>
      </c>
      <c r="S163" s="195">
        <v>0</v>
      </c>
      <c r="T163" s="196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7" t="s">
        <v>142</v>
      </c>
      <c r="AT163" s="197" t="s">
        <v>138</v>
      </c>
      <c r="AU163" s="197" t="s">
        <v>143</v>
      </c>
      <c r="AY163" s="16" t="s">
        <v>134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6" t="s">
        <v>8</v>
      </c>
      <c r="BK163" s="198">
        <f>ROUND(I163*H163,0)</f>
        <v>0</v>
      </c>
      <c r="BL163" s="16" t="s">
        <v>142</v>
      </c>
      <c r="BM163" s="197" t="s">
        <v>579</v>
      </c>
    </row>
    <row r="164" spans="1:65" s="13" customFormat="1" ht="11.25">
      <c r="B164" s="199"/>
      <c r="C164" s="200"/>
      <c r="D164" s="201" t="s">
        <v>145</v>
      </c>
      <c r="E164" s="202" t="s">
        <v>1</v>
      </c>
      <c r="F164" s="203" t="s">
        <v>559</v>
      </c>
      <c r="G164" s="200"/>
      <c r="H164" s="204">
        <v>112.5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145</v>
      </c>
      <c r="AU164" s="210" t="s">
        <v>143</v>
      </c>
      <c r="AV164" s="13" t="s">
        <v>83</v>
      </c>
      <c r="AW164" s="13" t="s">
        <v>31</v>
      </c>
      <c r="AX164" s="13" t="s">
        <v>8</v>
      </c>
      <c r="AY164" s="210" t="s">
        <v>134</v>
      </c>
    </row>
    <row r="165" spans="1:65" s="12" customFormat="1" ht="22.9" customHeight="1">
      <c r="B165" s="170"/>
      <c r="C165" s="171"/>
      <c r="D165" s="172" t="s">
        <v>73</v>
      </c>
      <c r="E165" s="184" t="s">
        <v>341</v>
      </c>
      <c r="F165" s="184" t="s">
        <v>342</v>
      </c>
      <c r="G165" s="171"/>
      <c r="H165" s="171"/>
      <c r="I165" s="174"/>
      <c r="J165" s="185">
        <f>BK165</f>
        <v>0</v>
      </c>
      <c r="K165" s="171"/>
      <c r="L165" s="176"/>
      <c r="M165" s="177"/>
      <c r="N165" s="178"/>
      <c r="O165" s="178"/>
      <c r="P165" s="179">
        <f>SUM(P166:P171)</f>
        <v>0</v>
      </c>
      <c r="Q165" s="178"/>
      <c r="R165" s="179">
        <f>SUM(R166:R171)</f>
        <v>0</v>
      </c>
      <c r="S165" s="178"/>
      <c r="T165" s="180">
        <f>SUM(T166:T171)</f>
        <v>0</v>
      </c>
      <c r="AR165" s="181" t="s">
        <v>8</v>
      </c>
      <c r="AT165" s="182" t="s">
        <v>73</v>
      </c>
      <c r="AU165" s="182" t="s">
        <v>8</v>
      </c>
      <c r="AY165" s="181" t="s">
        <v>134</v>
      </c>
      <c r="BK165" s="183">
        <f>SUM(BK166:BK171)</f>
        <v>0</v>
      </c>
    </row>
    <row r="166" spans="1:65" s="2" customFormat="1" ht="33" customHeight="1">
      <c r="A166" s="33"/>
      <c r="B166" s="34"/>
      <c r="C166" s="186" t="s">
        <v>334</v>
      </c>
      <c r="D166" s="186" t="s">
        <v>138</v>
      </c>
      <c r="E166" s="187" t="s">
        <v>344</v>
      </c>
      <c r="F166" s="188" t="s">
        <v>345</v>
      </c>
      <c r="G166" s="189" t="s">
        <v>346</v>
      </c>
      <c r="H166" s="190">
        <v>88.15</v>
      </c>
      <c r="I166" s="191"/>
      <c r="J166" s="190">
        <f t="shared" ref="J166:J171" si="0">ROUND(I166*H166,0)</f>
        <v>0</v>
      </c>
      <c r="K166" s="192"/>
      <c r="L166" s="38"/>
      <c r="M166" s="193" t="s">
        <v>1</v>
      </c>
      <c r="N166" s="194" t="s">
        <v>39</v>
      </c>
      <c r="O166" s="70"/>
      <c r="P166" s="195">
        <f t="shared" ref="P166:P171" si="1">O166*H166</f>
        <v>0</v>
      </c>
      <c r="Q166" s="195">
        <v>0</v>
      </c>
      <c r="R166" s="195">
        <f t="shared" ref="R166:R171" si="2">Q166*H166</f>
        <v>0</v>
      </c>
      <c r="S166" s="195">
        <v>0</v>
      </c>
      <c r="T166" s="196">
        <f t="shared" ref="T166:T171" si="3"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7" t="s">
        <v>142</v>
      </c>
      <c r="AT166" s="197" t="s">
        <v>138</v>
      </c>
      <c r="AU166" s="197" t="s">
        <v>83</v>
      </c>
      <c r="AY166" s="16" t="s">
        <v>134</v>
      </c>
      <c r="BE166" s="198">
        <f t="shared" ref="BE166:BE171" si="4">IF(N166="základní",J166,0)</f>
        <v>0</v>
      </c>
      <c r="BF166" s="198">
        <f t="shared" ref="BF166:BF171" si="5">IF(N166="snížená",J166,0)</f>
        <v>0</v>
      </c>
      <c r="BG166" s="198">
        <f t="shared" ref="BG166:BG171" si="6">IF(N166="zákl. přenesená",J166,0)</f>
        <v>0</v>
      </c>
      <c r="BH166" s="198">
        <f t="shared" ref="BH166:BH171" si="7">IF(N166="sníž. přenesená",J166,0)</f>
        <v>0</v>
      </c>
      <c r="BI166" s="198">
        <f t="shared" ref="BI166:BI171" si="8">IF(N166="nulová",J166,0)</f>
        <v>0</v>
      </c>
      <c r="BJ166" s="16" t="s">
        <v>8</v>
      </c>
      <c r="BK166" s="198">
        <f t="shared" ref="BK166:BK171" si="9">ROUND(I166*H166,0)</f>
        <v>0</v>
      </c>
      <c r="BL166" s="16" t="s">
        <v>142</v>
      </c>
      <c r="BM166" s="197" t="s">
        <v>580</v>
      </c>
    </row>
    <row r="167" spans="1:65" s="2" customFormat="1" ht="21.75" customHeight="1">
      <c r="A167" s="33"/>
      <c r="B167" s="34"/>
      <c r="C167" s="186" t="s">
        <v>330</v>
      </c>
      <c r="D167" s="186" t="s">
        <v>138</v>
      </c>
      <c r="E167" s="187" t="s">
        <v>349</v>
      </c>
      <c r="F167" s="188" t="s">
        <v>350</v>
      </c>
      <c r="G167" s="189" t="s">
        <v>346</v>
      </c>
      <c r="H167" s="190">
        <v>88.15</v>
      </c>
      <c r="I167" s="191"/>
      <c r="J167" s="190">
        <f t="shared" si="0"/>
        <v>0</v>
      </c>
      <c r="K167" s="192"/>
      <c r="L167" s="38"/>
      <c r="M167" s="193" t="s">
        <v>1</v>
      </c>
      <c r="N167" s="194" t="s">
        <v>39</v>
      </c>
      <c r="O167" s="70"/>
      <c r="P167" s="195">
        <f t="shared" si="1"/>
        <v>0</v>
      </c>
      <c r="Q167" s="195">
        <v>0</v>
      </c>
      <c r="R167" s="195">
        <f t="shared" si="2"/>
        <v>0</v>
      </c>
      <c r="S167" s="195">
        <v>0</v>
      </c>
      <c r="T167" s="196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7" t="s">
        <v>142</v>
      </c>
      <c r="AT167" s="197" t="s">
        <v>138</v>
      </c>
      <c r="AU167" s="197" t="s">
        <v>83</v>
      </c>
      <c r="AY167" s="16" t="s">
        <v>134</v>
      </c>
      <c r="BE167" s="198">
        <f t="shared" si="4"/>
        <v>0</v>
      </c>
      <c r="BF167" s="198">
        <f t="shared" si="5"/>
        <v>0</v>
      </c>
      <c r="BG167" s="198">
        <f t="shared" si="6"/>
        <v>0</v>
      </c>
      <c r="BH167" s="198">
        <f t="shared" si="7"/>
        <v>0</v>
      </c>
      <c r="BI167" s="198">
        <f t="shared" si="8"/>
        <v>0</v>
      </c>
      <c r="BJ167" s="16" t="s">
        <v>8</v>
      </c>
      <c r="BK167" s="198">
        <f t="shared" si="9"/>
        <v>0</v>
      </c>
      <c r="BL167" s="16" t="s">
        <v>142</v>
      </c>
      <c r="BM167" s="197" t="s">
        <v>581</v>
      </c>
    </row>
    <row r="168" spans="1:65" s="2" customFormat="1" ht="24.2" customHeight="1">
      <c r="A168" s="33"/>
      <c r="B168" s="34"/>
      <c r="C168" s="186" t="s">
        <v>200</v>
      </c>
      <c r="D168" s="186" t="s">
        <v>138</v>
      </c>
      <c r="E168" s="187" t="s">
        <v>353</v>
      </c>
      <c r="F168" s="188" t="s">
        <v>354</v>
      </c>
      <c r="G168" s="189" t="s">
        <v>346</v>
      </c>
      <c r="H168" s="190">
        <v>88.15</v>
      </c>
      <c r="I168" s="191"/>
      <c r="J168" s="190">
        <f t="shared" si="0"/>
        <v>0</v>
      </c>
      <c r="K168" s="192"/>
      <c r="L168" s="38"/>
      <c r="M168" s="193" t="s">
        <v>1</v>
      </c>
      <c r="N168" s="194" t="s">
        <v>39</v>
      </c>
      <c r="O168" s="70"/>
      <c r="P168" s="195">
        <f t="shared" si="1"/>
        <v>0</v>
      </c>
      <c r="Q168" s="195">
        <v>0</v>
      </c>
      <c r="R168" s="195">
        <f t="shared" si="2"/>
        <v>0</v>
      </c>
      <c r="S168" s="195">
        <v>0</v>
      </c>
      <c r="T168" s="196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7" t="s">
        <v>142</v>
      </c>
      <c r="AT168" s="197" t="s">
        <v>138</v>
      </c>
      <c r="AU168" s="197" t="s">
        <v>83</v>
      </c>
      <c r="AY168" s="16" t="s">
        <v>134</v>
      </c>
      <c r="BE168" s="198">
        <f t="shared" si="4"/>
        <v>0</v>
      </c>
      <c r="BF168" s="198">
        <f t="shared" si="5"/>
        <v>0</v>
      </c>
      <c r="BG168" s="198">
        <f t="shared" si="6"/>
        <v>0</v>
      </c>
      <c r="BH168" s="198">
        <f t="shared" si="7"/>
        <v>0</v>
      </c>
      <c r="BI168" s="198">
        <f t="shared" si="8"/>
        <v>0</v>
      </c>
      <c r="BJ168" s="16" t="s">
        <v>8</v>
      </c>
      <c r="BK168" s="198">
        <f t="shared" si="9"/>
        <v>0</v>
      </c>
      <c r="BL168" s="16" t="s">
        <v>142</v>
      </c>
      <c r="BM168" s="197" t="s">
        <v>582</v>
      </c>
    </row>
    <row r="169" spans="1:65" s="2" customFormat="1" ht="33" customHeight="1">
      <c r="A169" s="33"/>
      <c r="B169" s="34"/>
      <c r="C169" s="186" t="s">
        <v>322</v>
      </c>
      <c r="D169" s="186" t="s">
        <v>138</v>
      </c>
      <c r="E169" s="187" t="s">
        <v>357</v>
      </c>
      <c r="F169" s="188" t="s">
        <v>358</v>
      </c>
      <c r="G169" s="189" t="s">
        <v>346</v>
      </c>
      <c r="H169" s="190">
        <v>32.619999999999997</v>
      </c>
      <c r="I169" s="191"/>
      <c r="J169" s="190">
        <f t="shared" si="0"/>
        <v>0</v>
      </c>
      <c r="K169" s="192"/>
      <c r="L169" s="38"/>
      <c r="M169" s="193" t="s">
        <v>1</v>
      </c>
      <c r="N169" s="194" t="s">
        <v>39</v>
      </c>
      <c r="O169" s="70"/>
      <c r="P169" s="195">
        <f t="shared" si="1"/>
        <v>0</v>
      </c>
      <c r="Q169" s="195">
        <v>0</v>
      </c>
      <c r="R169" s="195">
        <f t="shared" si="2"/>
        <v>0</v>
      </c>
      <c r="S169" s="195">
        <v>0</v>
      </c>
      <c r="T169" s="196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7" t="s">
        <v>142</v>
      </c>
      <c r="AT169" s="197" t="s">
        <v>138</v>
      </c>
      <c r="AU169" s="197" t="s">
        <v>83</v>
      </c>
      <c r="AY169" s="16" t="s">
        <v>134</v>
      </c>
      <c r="BE169" s="198">
        <f t="shared" si="4"/>
        <v>0</v>
      </c>
      <c r="BF169" s="198">
        <f t="shared" si="5"/>
        <v>0</v>
      </c>
      <c r="BG169" s="198">
        <f t="shared" si="6"/>
        <v>0</v>
      </c>
      <c r="BH169" s="198">
        <f t="shared" si="7"/>
        <v>0</v>
      </c>
      <c r="BI169" s="198">
        <f t="shared" si="8"/>
        <v>0</v>
      </c>
      <c r="BJ169" s="16" t="s">
        <v>8</v>
      </c>
      <c r="BK169" s="198">
        <f t="shared" si="9"/>
        <v>0</v>
      </c>
      <c r="BL169" s="16" t="s">
        <v>142</v>
      </c>
      <c r="BM169" s="197" t="s">
        <v>583</v>
      </c>
    </row>
    <row r="170" spans="1:65" s="2" customFormat="1" ht="33" customHeight="1">
      <c r="A170" s="33"/>
      <c r="B170" s="34"/>
      <c r="C170" s="186" t="s">
        <v>316</v>
      </c>
      <c r="D170" s="186" t="s">
        <v>138</v>
      </c>
      <c r="E170" s="187" t="s">
        <v>361</v>
      </c>
      <c r="F170" s="188" t="s">
        <v>362</v>
      </c>
      <c r="G170" s="189" t="s">
        <v>346</v>
      </c>
      <c r="H170" s="190">
        <v>13.67</v>
      </c>
      <c r="I170" s="191"/>
      <c r="J170" s="190">
        <f t="shared" si="0"/>
        <v>0</v>
      </c>
      <c r="K170" s="192"/>
      <c r="L170" s="38"/>
      <c r="M170" s="193" t="s">
        <v>1</v>
      </c>
      <c r="N170" s="194" t="s">
        <v>39</v>
      </c>
      <c r="O170" s="70"/>
      <c r="P170" s="195">
        <f t="shared" si="1"/>
        <v>0</v>
      </c>
      <c r="Q170" s="195">
        <v>0</v>
      </c>
      <c r="R170" s="195">
        <f t="shared" si="2"/>
        <v>0</v>
      </c>
      <c r="S170" s="195">
        <v>0</v>
      </c>
      <c r="T170" s="196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7" t="s">
        <v>142</v>
      </c>
      <c r="AT170" s="197" t="s">
        <v>138</v>
      </c>
      <c r="AU170" s="197" t="s">
        <v>83</v>
      </c>
      <c r="AY170" s="16" t="s">
        <v>134</v>
      </c>
      <c r="BE170" s="198">
        <f t="shared" si="4"/>
        <v>0</v>
      </c>
      <c r="BF170" s="198">
        <f t="shared" si="5"/>
        <v>0</v>
      </c>
      <c r="BG170" s="198">
        <f t="shared" si="6"/>
        <v>0</v>
      </c>
      <c r="BH170" s="198">
        <f t="shared" si="7"/>
        <v>0</v>
      </c>
      <c r="BI170" s="198">
        <f t="shared" si="8"/>
        <v>0</v>
      </c>
      <c r="BJ170" s="16" t="s">
        <v>8</v>
      </c>
      <c r="BK170" s="198">
        <f t="shared" si="9"/>
        <v>0</v>
      </c>
      <c r="BL170" s="16" t="s">
        <v>142</v>
      </c>
      <c r="BM170" s="197" t="s">
        <v>584</v>
      </c>
    </row>
    <row r="171" spans="1:65" s="2" customFormat="1" ht="24.2" customHeight="1">
      <c r="A171" s="33"/>
      <c r="B171" s="34"/>
      <c r="C171" s="186" t="s">
        <v>7</v>
      </c>
      <c r="D171" s="186" t="s">
        <v>138</v>
      </c>
      <c r="E171" s="187" t="s">
        <v>365</v>
      </c>
      <c r="F171" s="188" t="s">
        <v>366</v>
      </c>
      <c r="G171" s="189" t="s">
        <v>346</v>
      </c>
      <c r="H171" s="190">
        <v>41.85</v>
      </c>
      <c r="I171" s="191"/>
      <c r="J171" s="190">
        <f t="shared" si="0"/>
        <v>0</v>
      </c>
      <c r="K171" s="192"/>
      <c r="L171" s="38"/>
      <c r="M171" s="193" t="s">
        <v>1</v>
      </c>
      <c r="N171" s="194" t="s">
        <v>39</v>
      </c>
      <c r="O171" s="70"/>
      <c r="P171" s="195">
        <f t="shared" si="1"/>
        <v>0</v>
      </c>
      <c r="Q171" s="195">
        <v>0</v>
      </c>
      <c r="R171" s="195">
        <f t="shared" si="2"/>
        <v>0</v>
      </c>
      <c r="S171" s="195">
        <v>0</v>
      </c>
      <c r="T171" s="196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7" t="s">
        <v>142</v>
      </c>
      <c r="AT171" s="197" t="s">
        <v>138</v>
      </c>
      <c r="AU171" s="197" t="s">
        <v>83</v>
      </c>
      <c r="AY171" s="16" t="s">
        <v>134</v>
      </c>
      <c r="BE171" s="198">
        <f t="shared" si="4"/>
        <v>0</v>
      </c>
      <c r="BF171" s="198">
        <f t="shared" si="5"/>
        <v>0</v>
      </c>
      <c r="BG171" s="198">
        <f t="shared" si="6"/>
        <v>0</v>
      </c>
      <c r="BH171" s="198">
        <f t="shared" si="7"/>
        <v>0</v>
      </c>
      <c r="BI171" s="198">
        <f t="shared" si="8"/>
        <v>0</v>
      </c>
      <c r="BJ171" s="16" t="s">
        <v>8</v>
      </c>
      <c r="BK171" s="198">
        <f t="shared" si="9"/>
        <v>0</v>
      </c>
      <c r="BL171" s="16" t="s">
        <v>142</v>
      </c>
      <c r="BM171" s="197" t="s">
        <v>585</v>
      </c>
    </row>
    <row r="172" spans="1:65" s="12" customFormat="1" ht="22.9" customHeight="1">
      <c r="B172" s="170"/>
      <c r="C172" s="171"/>
      <c r="D172" s="172" t="s">
        <v>73</v>
      </c>
      <c r="E172" s="184" t="s">
        <v>368</v>
      </c>
      <c r="F172" s="184" t="s">
        <v>369</v>
      </c>
      <c r="G172" s="171"/>
      <c r="H172" s="171"/>
      <c r="I172" s="174"/>
      <c r="J172" s="185">
        <f>BK172</f>
        <v>0</v>
      </c>
      <c r="K172" s="171"/>
      <c r="L172" s="176"/>
      <c r="M172" s="177"/>
      <c r="N172" s="178"/>
      <c r="O172" s="178"/>
      <c r="P172" s="179">
        <f>P173</f>
        <v>0</v>
      </c>
      <c r="Q172" s="178"/>
      <c r="R172" s="179">
        <f>R173</f>
        <v>0</v>
      </c>
      <c r="S172" s="178"/>
      <c r="T172" s="180">
        <f>T173</f>
        <v>0</v>
      </c>
      <c r="AR172" s="181" t="s">
        <v>8</v>
      </c>
      <c r="AT172" s="182" t="s">
        <v>73</v>
      </c>
      <c r="AU172" s="182" t="s">
        <v>8</v>
      </c>
      <c r="AY172" s="181" t="s">
        <v>134</v>
      </c>
      <c r="BK172" s="183">
        <f>BK173</f>
        <v>0</v>
      </c>
    </row>
    <row r="173" spans="1:65" s="2" customFormat="1" ht="24.2" customHeight="1">
      <c r="A173" s="33"/>
      <c r="B173" s="34"/>
      <c r="C173" s="186" t="s">
        <v>343</v>
      </c>
      <c r="D173" s="186" t="s">
        <v>138</v>
      </c>
      <c r="E173" s="187" t="s">
        <v>371</v>
      </c>
      <c r="F173" s="188" t="s">
        <v>372</v>
      </c>
      <c r="G173" s="189" t="s">
        <v>346</v>
      </c>
      <c r="H173" s="190">
        <v>85.64</v>
      </c>
      <c r="I173" s="191"/>
      <c r="J173" s="190">
        <f>ROUND(I173*H173,0)</f>
        <v>0</v>
      </c>
      <c r="K173" s="192"/>
      <c r="L173" s="38"/>
      <c r="M173" s="232" t="s">
        <v>1</v>
      </c>
      <c r="N173" s="233" t="s">
        <v>39</v>
      </c>
      <c r="O173" s="234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7" t="s">
        <v>142</v>
      </c>
      <c r="AT173" s="197" t="s">
        <v>138</v>
      </c>
      <c r="AU173" s="197" t="s">
        <v>83</v>
      </c>
      <c r="AY173" s="16" t="s">
        <v>134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6" t="s">
        <v>8</v>
      </c>
      <c r="BK173" s="198">
        <f>ROUND(I173*H173,0)</f>
        <v>0</v>
      </c>
      <c r="BL173" s="16" t="s">
        <v>142</v>
      </c>
      <c r="BM173" s="197" t="s">
        <v>586</v>
      </c>
    </row>
    <row r="174" spans="1:65" s="2" customFormat="1" ht="6.95" customHeight="1">
      <c r="A174" s="33"/>
      <c r="B174" s="53"/>
      <c r="C174" s="54"/>
      <c r="D174" s="54"/>
      <c r="E174" s="54"/>
      <c r="F174" s="54"/>
      <c r="G174" s="54"/>
      <c r="H174" s="54"/>
      <c r="I174" s="54"/>
      <c r="J174" s="54"/>
      <c r="K174" s="54"/>
      <c r="L174" s="38"/>
      <c r="M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</row>
  </sheetData>
  <sheetProtection algorithmName="SHA-512" hashValue="HsxBkIoFAQDN/pqwpCeUtyw74pnQGF0OtpWaEs6P3ImyB7PXuIm9yNF8IrFN7xepu5EmDxcgarnuD+3Ol/Mzkg==" saltValue="8Sk5qrnP4dQJRpk6PbK0njZFI+dz1jlpU4zTUYiu8JkmO+W7FXk/meKP0ysWclpgXGkQnzWEUYxTgeVSLdw1Ig==" spinCount="100000" sheet="1" objects="1" scenarios="1" formatColumns="0" formatRows="0" autoFilter="0"/>
  <autoFilter ref="C124:K173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101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customHeight="1">
      <c r="B4" s="19"/>
      <c r="D4" s="109" t="s">
        <v>102</v>
      </c>
      <c r="L4" s="19"/>
      <c r="M4" s="110" t="s">
        <v>11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17</v>
      </c>
      <c r="L6" s="19"/>
    </row>
    <row r="7" spans="1:46" s="1" customFormat="1" ht="16.5" customHeight="1">
      <c r="B7" s="19"/>
      <c r="E7" s="278" t="str">
        <f>'Rekapitulace stavby'!K6</f>
        <v>Rekonstrukce chodníků Jablunkov - centrum</v>
      </c>
      <c r="F7" s="279"/>
      <c r="G7" s="279"/>
      <c r="H7" s="279"/>
      <c r="L7" s="19"/>
    </row>
    <row r="8" spans="1:46" s="2" customFormat="1" ht="12" customHeight="1">
      <c r="A8" s="33"/>
      <c r="B8" s="38"/>
      <c r="C8" s="33"/>
      <c r="D8" s="111" t="s">
        <v>103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0" t="s">
        <v>587</v>
      </c>
      <c r="F9" s="281"/>
      <c r="G9" s="281"/>
      <c r="H9" s="281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19</v>
      </c>
      <c r="E11" s="33"/>
      <c r="F11" s="112" t="s">
        <v>1</v>
      </c>
      <c r="G11" s="33"/>
      <c r="H11" s="33"/>
      <c r="I11" s="111" t="s">
        <v>20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21</v>
      </c>
      <c r="E12" s="33"/>
      <c r="F12" s="112" t="s">
        <v>22</v>
      </c>
      <c r="G12" s="33"/>
      <c r="H12" s="33"/>
      <c r="I12" s="111" t="s">
        <v>23</v>
      </c>
      <c r="J12" s="113" t="str">
        <f>'Rekapitulace stavby'!AN8</f>
        <v>15. 5. 2023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25</v>
      </c>
      <c r="E14" s="33"/>
      <c r="F14" s="33"/>
      <c r="G14" s="33"/>
      <c r="H14" s="33"/>
      <c r="I14" s="111" t="s">
        <v>26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27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28</v>
      </c>
      <c r="E17" s="33"/>
      <c r="F17" s="33"/>
      <c r="G17" s="33"/>
      <c r="H17" s="33"/>
      <c r="I17" s="111" t="s">
        <v>26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2" t="str">
        <f>'Rekapitulace stavby'!E14</f>
        <v>Vyplň údaj</v>
      </c>
      <c r="F18" s="283"/>
      <c r="G18" s="283"/>
      <c r="H18" s="283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30</v>
      </c>
      <c r="E20" s="33"/>
      <c r="F20" s="33"/>
      <c r="G20" s="33"/>
      <c r="H20" s="33"/>
      <c r="I20" s="111" t="s">
        <v>26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27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26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27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4" t="s">
        <v>1</v>
      </c>
      <c r="F27" s="284"/>
      <c r="G27" s="284"/>
      <c r="H27" s="284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ROUND(J117, 0)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38</v>
      </c>
      <c r="E33" s="111" t="s">
        <v>39</v>
      </c>
      <c r="F33" s="122">
        <f>ROUND((SUM(BE117:BE126)),  0)</f>
        <v>0</v>
      </c>
      <c r="G33" s="33"/>
      <c r="H33" s="33"/>
      <c r="I33" s="123">
        <v>0.21</v>
      </c>
      <c r="J33" s="122">
        <f>ROUND(((SUM(BE117:BE126))*I33),  0)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40</v>
      </c>
      <c r="F34" s="122">
        <f>ROUND((SUM(BF117:BF126)),  0)</f>
        <v>0</v>
      </c>
      <c r="G34" s="33"/>
      <c r="H34" s="33"/>
      <c r="I34" s="123">
        <v>0.15</v>
      </c>
      <c r="J34" s="122">
        <f>ROUND(((SUM(BF117:BF126))*I34),  0)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ROUND((SUM(BG117:BG126)),  0)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ROUND((SUM(BH117:BH126)),  0)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ROUND((SUM(BI117:BI126)),  0)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17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5" t="str">
        <f>E7</f>
        <v>Rekonstrukce chodníků Jablunkov - centrum</v>
      </c>
      <c r="F85" s="286"/>
      <c r="G85" s="286"/>
      <c r="H85" s="286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103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7" t="str">
        <f>E9</f>
        <v>SO 107 - VRN</v>
      </c>
      <c r="F87" s="287"/>
      <c r="G87" s="287"/>
      <c r="H87" s="287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5"/>
      <c r="E89" s="35"/>
      <c r="F89" s="26" t="str">
        <f>F12</f>
        <v xml:space="preserve"> </v>
      </c>
      <c r="G89" s="35"/>
      <c r="H89" s="35"/>
      <c r="I89" s="28" t="s">
        <v>23</v>
      </c>
      <c r="J89" s="65" t="str">
        <f>IF(J12="","",J12)</f>
        <v>15. 5. 2023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25</v>
      </c>
      <c r="D91" s="35"/>
      <c r="E91" s="35"/>
      <c r="F91" s="26" t="str">
        <f>E15</f>
        <v xml:space="preserve"> </v>
      </c>
      <c r="G91" s="35"/>
      <c r="H91" s="35"/>
      <c r="I91" s="28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106</v>
      </c>
      <c r="D94" s="143"/>
      <c r="E94" s="143"/>
      <c r="F94" s="143"/>
      <c r="G94" s="143"/>
      <c r="H94" s="143"/>
      <c r="I94" s="143"/>
      <c r="J94" s="144" t="s">
        <v>107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108</v>
      </c>
      <c r="D96" s="35"/>
      <c r="E96" s="35"/>
      <c r="F96" s="35"/>
      <c r="G96" s="35"/>
      <c r="H96" s="35"/>
      <c r="I96" s="35"/>
      <c r="J96" s="83">
        <f>J117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109</v>
      </c>
    </row>
    <row r="97" spans="1:31" s="9" customFormat="1" ht="24.95" customHeight="1">
      <c r="B97" s="146"/>
      <c r="C97" s="147"/>
      <c r="D97" s="148" t="s">
        <v>588</v>
      </c>
      <c r="E97" s="149"/>
      <c r="F97" s="149"/>
      <c r="G97" s="149"/>
      <c r="H97" s="149"/>
      <c r="I97" s="149"/>
      <c r="J97" s="150">
        <f>J118</f>
        <v>0</v>
      </c>
      <c r="K97" s="147"/>
      <c r="L97" s="151"/>
    </row>
    <row r="98" spans="1:31" s="2" customFormat="1" ht="21.75" customHeight="1">
      <c r="A98" s="33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6.95" customHeight="1">
      <c r="A99" s="33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pans="1:31" s="2" customFormat="1" ht="6.95" customHeight="1">
      <c r="A103" s="33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4.95" customHeight="1">
      <c r="A104" s="33"/>
      <c r="B104" s="34"/>
      <c r="C104" s="22" t="s">
        <v>119</v>
      </c>
      <c r="D104" s="35"/>
      <c r="E104" s="35"/>
      <c r="F104" s="35"/>
      <c r="G104" s="35"/>
      <c r="H104" s="35"/>
      <c r="I104" s="35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28" t="s">
        <v>17</v>
      </c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6.5" customHeight="1">
      <c r="A107" s="33"/>
      <c r="B107" s="34"/>
      <c r="C107" s="35"/>
      <c r="D107" s="35"/>
      <c r="E107" s="285" t="str">
        <f>E7</f>
        <v>Rekonstrukce chodníků Jablunkov - centrum</v>
      </c>
      <c r="F107" s="286"/>
      <c r="G107" s="286"/>
      <c r="H107" s="286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103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5"/>
      <c r="D109" s="35"/>
      <c r="E109" s="237" t="str">
        <f>E9</f>
        <v>SO 107 - VRN</v>
      </c>
      <c r="F109" s="287"/>
      <c r="G109" s="287"/>
      <c r="H109" s="287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21</v>
      </c>
      <c r="D111" s="35"/>
      <c r="E111" s="35"/>
      <c r="F111" s="26" t="str">
        <f>F12</f>
        <v xml:space="preserve"> </v>
      </c>
      <c r="G111" s="35"/>
      <c r="H111" s="35"/>
      <c r="I111" s="28" t="s">
        <v>23</v>
      </c>
      <c r="J111" s="65" t="str">
        <f>IF(J12="","",J12)</f>
        <v>15. 5. 2023</v>
      </c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5.2" customHeight="1">
      <c r="A113" s="33"/>
      <c r="B113" s="34"/>
      <c r="C113" s="28" t="s">
        <v>25</v>
      </c>
      <c r="D113" s="35"/>
      <c r="E113" s="35"/>
      <c r="F113" s="26" t="str">
        <f>E15</f>
        <v xml:space="preserve"> </v>
      </c>
      <c r="G113" s="35"/>
      <c r="H113" s="35"/>
      <c r="I113" s="28" t="s">
        <v>30</v>
      </c>
      <c r="J113" s="31" t="str">
        <f>E21</f>
        <v xml:space="preserve"> </v>
      </c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28</v>
      </c>
      <c r="D114" s="35"/>
      <c r="E114" s="35"/>
      <c r="F114" s="26" t="str">
        <f>IF(E18="","",E18)</f>
        <v>Vyplň údaj</v>
      </c>
      <c r="G114" s="35"/>
      <c r="H114" s="35"/>
      <c r="I114" s="28" t="s">
        <v>32</v>
      </c>
      <c r="J114" s="31" t="str">
        <f>E24</f>
        <v xml:space="preserve"> 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3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1" customFormat="1" ht="29.25" customHeight="1">
      <c r="A116" s="158"/>
      <c r="B116" s="159"/>
      <c r="C116" s="160" t="s">
        <v>120</v>
      </c>
      <c r="D116" s="161" t="s">
        <v>59</v>
      </c>
      <c r="E116" s="161" t="s">
        <v>55</v>
      </c>
      <c r="F116" s="161" t="s">
        <v>56</v>
      </c>
      <c r="G116" s="161" t="s">
        <v>121</v>
      </c>
      <c r="H116" s="161" t="s">
        <v>122</v>
      </c>
      <c r="I116" s="161" t="s">
        <v>123</v>
      </c>
      <c r="J116" s="162" t="s">
        <v>107</v>
      </c>
      <c r="K116" s="163" t="s">
        <v>124</v>
      </c>
      <c r="L116" s="164"/>
      <c r="M116" s="74" t="s">
        <v>1</v>
      </c>
      <c r="N116" s="75" t="s">
        <v>38</v>
      </c>
      <c r="O116" s="75" t="s">
        <v>125</v>
      </c>
      <c r="P116" s="75" t="s">
        <v>126</v>
      </c>
      <c r="Q116" s="75" t="s">
        <v>127</v>
      </c>
      <c r="R116" s="75" t="s">
        <v>128</v>
      </c>
      <c r="S116" s="75" t="s">
        <v>129</v>
      </c>
      <c r="T116" s="76" t="s">
        <v>130</v>
      </c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</row>
    <row r="117" spans="1:65" s="2" customFormat="1" ht="22.9" customHeight="1">
      <c r="A117" s="33"/>
      <c r="B117" s="34"/>
      <c r="C117" s="81" t="s">
        <v>131</v>
      </c>
      <c r="D117" s="35"/>
      <c r="E117" s="35"/>
      <c r="F117" s="35"/>
      <c r="G117" s="35"/>
      <c r="H117" s="35"/>
      <c r="I117" s="35"/>
      <c r="J117" s="165">
        <f>BK117</f>
        <v>0</v>
      </c>
      <c r="K117" s="35"/>
      <c r="L117" s="38"/>
      <c r="M117" s="77"/>
      <c r="N117" s="166"/>
      <c r="O117" s="78"/>
      <c r="P117" s="167">
        <f>P118</f>
        <v>0</v>
      </c>
      <c r="Q117" s="78"/>
      <c r="R117" s="167">
        <f>R118</f>
        <v>0</v>
      </c>
      <c r="S117" s="78"/>
      <c r="T117" s="168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73</v>
      </c>
      <c r="AU117" s="16" t="s">
        <v>109</v>
      </c>
      <c r="BK117" s="169">
        <f>BK118</f>
        <v>0</v>
      </c>
    </row>
    <row r="118" spans="1:65" s="12" customFormat="1" ht="25.9" customHeight="1">
      <c r="B118" s="170"/>
      <c r="C118" s="171"/>
      <c r="D118" s="172" t="s">
        <v>73</v>
      </c>
      <c r="E118" s="173" t="s">
        <v>100</v>
      </c>
      <c r="F118" s="173" t="s">
        <v>589</v>
      </c>
      <c r="G118" s="171"/>
      <c r="H118" s="171"/>
      <c r="I118" s="174"/>
      <c r="J118" s="175">
        <f>BK118</f>
        <v>0</v>
      </c>
      <c r="K118" s="171"/>
      <c r="L118" s="176"/>
      <c r="M118" s="177"/>
      <c r="N118" s="178"/>
      <c r="O118" s="178"/>
      <c r="P118" s="179">
        <f>SUM(P119:P126)</f>
        <v>0</v>
      </c>
      <c r="Q118" s="178"/>
      <c r="R118" s="179">
        <f>SUM(R119:R126)</f>
        <v>0</v>
      </c>
      <c r="S118" s="178"/>
      <c r="T118" s="180">
        <f>SUM(T119:T126)</f>
        <v>0</v>
      </c>
      <c r="AR118" s="181" t="s">
        <v>207</v>
      </c>
      <c r="AT118" s="182" t="s">
        <v>73</v>
      </c>
      <c r="AU118" s="182" t="s">
        <v>74</v>
      </c>
      <c r="AY118" s="181" t="s">
        <v>134</v>
      </c>
      <c r="BK118" s="183">
        <f>SUM(BK119:BK126)</f>
        <v>0</v>
      </c>
    </row>
    <row r="119" spans="1:65" s="2" customFormat="1" ht="16.5" customHeight="1">
      <c r="A119" s="33"/>
      <c r="B119" s="34"/>
      <c r="C119" s="186" t="s">
        <v>8</v>
      </c>
      <c r="D119" s="186" t="s">
        <v>138</v>
      </c>
      <c r="E119" s="187" t="s">
        <v>590</v>
      </c>
      <c r="F119" s="188" t="s">
        <v>591</v>
      </c>
      <c r="G119" s="189" t="s">
        <v>592</v>
      </c>
      <c r="H119" s="190">
        <v>1</v>
      </c>
      <c r="I119" s="191"/>
      <c r="J119" s="190">
        <f t="shared" ref="J119:J126" si="0">ROUND(I119*H119,0)</f>
        <v>0</v>
      </c>
      <c r="K119" s="192"/>
      <c r="L119" s="38"/>
      <c r="M119" s="193" t="s">
        <v>1</v>
      </c>
      <c r="N119" s="194" t="s">
        <v>39</v>
      </c>
      <c r="O119" s="70"/>
      <c r="P119" s="195">
        <f t="shared" ref="P119:P126" si="1">O119*H119</f>
        <v>0</v>
      </c>
      <c r="Q119" s="195">
        <v>0</v>
      </c>
      <c r="R119" s="195">
        <f t="shared" ref="R119:R126" si="2">Q119*H119</f>
        <v>0</v>
      </c>
      <c r="S119" s="195">
        <v>0</v>
      </c>
      <c r="T119" s="196">
        <f t="shared" ref="T119:T126" si="3"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97" t="s">
        <v>593</v>
      </c>
      <c r="AT119" s="197" t="s">
        <v>138</v>
      </c>
      <c r="AU119" s="197" t="s">
        <v>8</v>
      </c>
      <c r="AY119" s="16" t="s">
        <v>134</v>
      </c>
      <c r="BE119" s="198">
        <f t="shared" ref="BE119:BE126" si="4">IF(N119="základní",J119,0)</f>
        <v>0</v>
      </c>
      <c r="BF119" s="198">
        <f t="shared" ref="BF119:BF126" si="5">IF(N119="snížená",J119,0)</f>
        <v>0</v>
      </c>
      <c r="BG119" s="198">
        <f t="shared" ref="BG119:BG126" si="6">IF(N119="zákl. přenesená",J119,0)</f>
        <v>0</v>
      </c>
      <c r="BH119" s="198">
        <f t="shared" ref="BH119:BH126" si="7">IF(N119="sníž. přenesená",J119,0)</f>
        <v>0</v>
      </c>
      <c r="BI119" s="198">
        <f t="shared" ref="BI119:BI126" si="8">IF(N119="nulová",J119,0)</f>
        <v>0</v>
      </c>
      <c r="BJ119" s="16" t="s">
        <v>8</v>
      </c>
      <c r="BK119" s="198">
        <f t="shared" ref="BK119:BK126" si="9">ROUND(I119*H119,0)</f>
        <v>0</v>
      </c>
      <c r="BL119" s="16" t="s">
        <v>593</v>
      </c>
      <c r="BM119" s="197" t="s">
        <v>594</v>
      </c>
    </row>
    <row r="120" spans="1:65" s="2" customFormat="1" ht="16.5" customHeight="1">
      <c r="A120" s="33"/>
      <c r="B120" s="34"/>
      <c r="C120" s="186" t="s">
        <v>83</v>
      </c>
      <c r="D120" s="186" t="s">
        <v>138</v>
      </c>
      <c r="E120" s="187" t="s">
        <v>595</v>
      </c>
      <c r="F120" s="188" t="s">
        <v>596</v>
      </c>
      <c r="G120" s="189" t="s">
        <v>592</v>
      </c>
      <c r="H120" s="190">
        <v>1</v>
      </c>
      <c r="I120" s="191"/>
      <c r="J120" s="190">
        <f t="shared" si="0"/>
        <v>0</v>
      </c>
      <c r="K120" s="192"/>
      <c r="L120" s="38"/>
      <c r="M120" s="193" t="s">
        <v>1</v>
      </c>
      <c r="N120" s="194" t="s">
        <v>39</v>
      </c>
      <c r="O120" s="70"/>
      <c r="P120" s="195">
        <f t="shared" si="1"/>
        <v>0</v>
      </c>
      <c r="Q120" s="195">
        <v>0</v>
      </c>
      <c r="R120" s="195">
        <f t="shared" si="2"/>
        <v>0</v>
      </c>
      <c r="S120" s="195">
        <v>0</v>
      </c>
      <c r="T120" s="196">
        <f t="shared" si="3"/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97" t="s">
        <v>593</v>
      </c>
      <c r="AT120" s="197" t="s">
        <v>138</v>
      </c>
      <c r="AU120" s="197" t="s">
        <v>8</v>
      </c>
      <c r="AY120" s="16" t="s">
        <v>134</v>
      </c>
      <c r="BE120" s="198">
        <f t="shared" si="4"/>
        <v>0</v>
      </c>
      <c r="BF120" s="198">
        <f t="shared" si="5"/>
        <v>0</v>
      </c>
      <c r="BG120" s="198">
        <f t="shared" si="6"/>
        <v>0</v>
      </c>
      <c r="BH120" s="198">
        <f t="shared" si="7"/>
        <v>0</v>
      </c>
      <c r="BI120" s="198">
        <f t="shared" si="8"/>
        <v>0</v>
      </c>
      <c r="BJ120" s="16" t="s">
        <v>8</v>
      </c>
      <c r="BK120" s="198">
        <f t="shared" si="9"/>
        <v>0</v>
      </c>
      <c r="BL120" s="16" t="s">
        <v>593</v>
      </c>
      <c r="BM120" s="197" t="s">
        <v>597</v>
      </c>
    </row>
    <row r="121" spans="1:65" s="2" customFormat="1" ht="16.5" customHeight="1">
      <c r="A121" s="33"/>
      <c r="B121" s="34"/>
      <c r="C121" s="186" t="s">
        <v>143</v>
      </c>
      <c r="D121" s="186" t="s">
        <v>138</v>
      </c>
      <c r="E121" s="187" t="s">
        <v>598</v>
      </c>
      <c r="F121" s="188" t="s">
        <v>599</v>
      </c>
      <c r="G121" s="189" t="s">
        <v>592</v>
      </c>
      <c r="H121" s="190">
        <v>1</v>
      </c>
      <c r="I121" s="191"/>
      <c r="J121" s="190">
        <f t="shared" si="0"/>
        <v>0</v>
      </c>
      <c r="K121" s="192"/>
      <c r="L121" s="38"/>
      <c r="M121" s="193" t="s">
        <v>1</v>
      </c>
      <c r="N121" s="194" t="s">
        <v>39</v>
      </c>
      <c r="O121" s="70"/>
      <c r="P121" s="195">
        <f t="shared" si="1"/>
        <v>0</v>
      </c>
      <c r="Q121" s="195">
        <v>0</v>
      </c>
      <c r="R121" s="195">
        <f t="shared" si="2"/>
        <v>0</v>
      </c>
      <c r="S121" s="195">
        <v>0</v>
      </c>
      <c r="T121" s="196">
        <f t="shared" si="3"/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97" t="s">
        <v>593</v>
      </c>
      <c r="AT121" s="197" t="s">
        <v>138</v>
      </c>
      <c r="AU121" s="197" t="s">
        <v>8</v>
      </c>
      <c r="AY121" s="16" t="s">
        <v>134</v>
      </c>
      <c r="BE121" s="198">
        <f t="shared" si="4"/>
        <v>0</v>
      </c>
      <c r="BF121" s="198">
        <f t="shared" si="5"/>
        <v>0</v>
      </c>
      <c r="BG121" s="198">
        <f t="shared" si="6"/>
        <v>0</v>
      </c>
      <c r="BH121" s="198">
        <f t="shared" si="7"/>
        <v>0</v>
      </c>
      <c r="BI121" s="198">
        <f t="shared" si="8"/>
        <v>0</v>
      </c>
      <c r="BJ121" s="16" t="s">
        <v>8</v>
      </c>
      <c r="BK121" s="198">
        <f t="shared" si="9"/>
        <v>0</v>
      </c>
      <c r="BL121" s="16" t="s">
        <v>593</v>
      </c>
      <c r="BM121" s="197" t="s">
        <v>600</v>
      </c>
    </row>
    <row r="122" spans="1:65" s="2" customFormat="1" ht="16.5" customHeight="1">
      <c r="A122" s="33"/>
      <c r="B122" s="34"/>
      <c r="C122" s="186" t="s">
        <v>142</v>
      </c>
      <c r="D122" s="186" t="s">
        <v>138</v>
      </c>
      <c r="E122" s="187" t="s">
        <v>601</v>
      </c>
      <c r="F122" s="188" t="s">
        <v>602</v>
      </c>
      <c r="G122" s="189" t="s">
        <v>592</v>
      </c>
      <c r="H122" s="190">
        <v>1</v>
      </c>
      <c r="I122" s="191"/>
      <c r="J122" s="190">
        <f t="shared" si="0"/>
        <v>0</v>
      </c>
      <c r="K122" s="192"/>
      <c r="L122" s="38"/>
      <c r="M122" s="193" t="s">
        <v>1</v>
      </c>
      <c r="N122" s="194" t="s">
        <v>39</v>
      </c>
      <c r="O122" s="70"/>
      <c r="P122" s="195">
        <f t="shared" si="1"/>
        <v>0</v>
      </c>
      <c r="Q122" s="195">
        <v>0</v>
      </c>
      <c r="R122" s="195">
        <f t="shared" si="2"/>
        <v>0</v>
      </c>
      <c r="S122" s="195">
        <v>0</v>
      </c>
      <c r="T122" s="196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97" t="s">
        <v>593</v>
      </c>
      <c r="AT122" s="197" t="s">
        <v>138</v>
      </c>
      <c r="AU122" s="197" t="s">
        <v>8</v>
      </c>
      <c r="AY122" s="16" t="s">
        <v>134</v>
      </c>
      <c r="BE122" s="198">
        <f t="shared" si="4"/>
        <v>0</v>
      </c>
      <c r="BF122" s="198">
        <f t="shared" si="5"/>
        <v>0</v>
      </c>
      <c r="BG122" s="198">
        <f t="shared" si="6"/>
        <v>0</v>
      </c>
      <c r="BH122" s="198">
        <f t="shared" si="7"/>
        <v>0</v>
      </c>
      <c r="BI122" s="198">
        <f t="shared" si="8"/>
        <v>0</v>
      </c>
      <c r="BJ122" s="16" t="s">
        <v>8</v>
      </c>
      <c r="BK122" s="198">
        <f t="shared" si="9"/>
        <v>0</v>
      </c>
      <c r="BL122" s="16" t="s">
        <v>593</v>
      </c>
      <c r="BM122" s="197" t="s">
        <v>603</v>
      </c>
    </row>
    <row r="123" spans="1:65" s="2" customFormat="1" ht="16.5" customHeight="1">
      <c r="A123" s="33"/>
      <c r="B123" s="34"/>
      <c r="C123" s="186" t="s">
        <v>207</v>
      </c>
      <c r="D123" s="186" t="s">
        <v>138</v>
      </c>
      <c r="E123" s="187" t="s">
        <v>604</v>
      </c>
      <c r="F123" s="188" t="s">
        <v>605</v>
      </c>
      <c r="G123" s="189" t="s">
        <v>592</v>
      </c>
      <c r="H123" s="190">
        <v>1</v>
      </c>
      <c r="I123" s="191"/>
      <c r="J123" s="190">
        <f t="shared" si="0"/>
        <v>0</v>
      </c>
      <c r="K123" s="192"/>
      <c r="L123" s="38"/>
      <c r="M123" s="193" t="s">
        <v>1</v>
      </c>
      <c r="N123" s="194" t="s">
        <v>39</v>
      </c>
      <c r="O123" s="70"/>
      <c r="P123" s="195">
        <f t="shared" si="1"/>
        <v>0</v>
      </c>
      <c r="Q123" s="195">
        <v>0</v>
      </c>
      <c r="R123" s="195">
        <f t="shared" si="2"/>
        <v>0</v>
      </c>
      <c r="S123" s="195">
        <v>0</v>
      </c>
      <c r="T123" s="196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7" t="s">
        <v>593</v>
      </c>
      <c r="AT123" s="197" t="s">
        <v>138</v>
      </c>
      <c r="AU123" s="197" t="s">
        <v>8</v>
      </c>
      <c r="AY123" s="16" t="s">
        <v>134</v>
      </c>
      <c r="BE123" s="198">
        <f t="shared" si="4"/>
        <v>0</v>
      </c>
      <c r="BF123" s="198">
        <f t="shared" si="5"/>
        <v>0</v>
      </c>
      <c r="BG123" s="198">
        <f t="shared" si="6"/>
        <v>0</v>
      </c>
      <c r="BH123" s="198">
        <f t="shared" si="7"/>
        <v>0</v>
      </c>
      <c r="BI123" s="198">
        <f t="shared" si="8"/>
        <v>0</v>
      </c>
      <c r="BJ123" s="16" t="s">
        <v>8</v>
      </c>
      <c r="BK123" s="198">
        <f t="shared" si="9"/>
        <v>0</v>
      </c>
      <c r="BL123" s="16" t="s">
        <v>593</v>
      </c>
      <c r="BM123" s="197" t="s">
        <v>606</v>
      </c>
    </row>
    <row r="124" spans="1:65" s="2" customFormat="1" ht="16.5" customHeight="1">
      <c r="A124" s="33"/>
      <c r="B124" s="34"/>
      <c r="C124" s="186" t="s">
        <v>215</v>
      </c>
      <c r="D124" s="186" t="s">
        <v>138</v>
      </c>
      <c r="E124" s="187" t="s">
        <v>607</v>
      </c>
      <c r="F124" s="188" t="s">
        <v>608</v>
      </c>
      <c r="G124" s="189" t="s">
        <v>592</v>
      </c>
      <c r="H124" s="190">
        <v>1</v>
      </c>
      <c r="I124" s="191"/>
      <c r="J124" s="190">
        <f t="shared" si="0"/>
        <v>0</v>
      </c>
      <c r="K124" s="192"/>
      <c r="L124" s="38"/>
      <c r="M124" s="193" t="s">
        <v>1</v>
      </c>
      <c r="N124" s="194" t="s">
        <v>39</v>
      </c>
      <c r="O124" s="70"/>
      <c r="P124" s="195">
        <f t="shared" si="1"/>
        <v>0</v>
      </c>
      <c r="Q124" s="195">
        <v>0</v>
      </c>
      <c r="R124" s="195">
        <f t="shared" si="2"/>
        <v>0</v>
      </c>
      <c r="S124" s="195">
        <v>0</v>
      </c>
      <c r="T124" s="196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7" t="s">
        <v>593</v>
      </c>
      <c r="AT124" s="197" t="s">
        <v>138</v>
      </c>
      <c r="AU124" s="197" t="s">
        <v>8</v>
      </c>
      <c r="AY124" s="16" t="s">
        <v>134</v>
      </c>
      <c r="BE124" s="198">
        <f t="shared" si="4"/>
        <v>0</v>
      </c>
      <c r="BF124" s="198">
        <f t="shared" si="5"/>
        <v>0</v>
      </c>
      <c r="BG124" s="198">
        <f t="shared" si="6"/>
        <v>0</v>
      </c>
      <c r="BH124" s="198">
        <f t="shared" si="7"/>
        <v>0</v>
      </c>
      <c r="BI124" s="198">
        <f t="shared" si="8"/>
        <v>0</v>
      </c>
      <c r="BJ124" s="16" t="s">
        <v>8</v>
      </c>
      <c r="BK124" s="198">
        <f t="shared" si="9"/>
        <v>0</v>
      </c>
      <c r="BL124" s="16" t="s">
        <v>593</v>
      </c>
      <c r="BM124" s="197" t="s">
        <v>609</v>
      </c>
    </row>
    <row r="125" spans="1:65" s="2" customFormat="1" ht="16.5" customHeight="1">
      <c r="A125" s="33"/>
      <c r="B125" s="34"/>
      <c r="C125" s="186" t="s">
        <v>248</v>
      </c>
      <c r="D125" s="186" t="s">
        <v>138</v>
      </c>
      <c r="E125" s="187" t="s">
        <v>610</v>
      </c>
      <c r="F125" s="188" t="s">
        <v>611</v>
      </c>
      <c r="G125" s="189" t="s">
        <v>592</v>
      </c>
      <c r="H125" s="190">
        <v>1</v>
      </c>
      <c r="I125" s="191"/>
      <c r="J125" s="190">
        <f t="shared" si="0"/>
        <v>0</v>
      </c>
      <c r="K125" s="192"/>
      <c r="L125" s="38"/>
      <c r="M125" s="193" t="s">
        <v>1</v>
      </c>
      <c r="N125" s="194" t="s">
        <v>39</v>
      </c>
      <c r="O125" s="70"/>
      <c r="P125" s="195">
        <f t="shared" si="1"/>
        <v>0</v>
      </c>
      <c r="Q125" s="195">
        <v>0</v>
      </c>
      <c r="R125" s="195">
        <f t="shared" si="2"/>
        <v>0</v>
      </c>
      <c r="S125" s="195">
        <v>0</v>
      </c>
      <c r="T125" s="196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7" t="s">
        <v>593</v>
      </c>
      <c r="AT125" s="197" t="s">
        <v>138</v>
      </c>
      <c r="AU125" s="197" t="s">
        <v>8</v>
      </c>
      <c r="AY125" s="16" t="s">
        <v>134</v>
      </c>
      <c r="BE125" s="198">
        <f t="shared" si="4"/>
        <v>0</v>
      </c>
      <c r="BF125" s="198">
        <f t="shared" si="5"/>
        <v>0</v>
      </c>
      <c r="BG125" s="198">
        <f t="shared" si="6"/>
        <v>0</v>
      </c>
      <c r="BH125" s="198">
        <f t="shared" si="7"/>
        <v>0</v>
      </c>
      <c r="BI125" s="198">
        <f t="shared" si="8"/>
        <v>0</v>
      </c>
      <c r="BJ125" s="16" t="s">
        <v>8</v>
      </c>
      <c r="BK125" s="198">
        <f t="shared" si="9"/>
        <v>0</v>
      </c>
      <c r="BL125" s="16" t="s">
        <v>593</v>
      </c>
      <c r="BM125" s="197" t="s">
        <v>612</v>
      </c>
    </row>
    <row r="126" spans="1:65" s="2" customFormat="1" ht="16.5" customHeight="1">
      <c r="A126" s="33"/>
      <c r="B126" s="34"/>
      <c r="C126" s="186" t="s">
        <v>198</v>
      </c>
      <c r="D126" s="186" t="s">
        <v>138</v>
      </c>
      <c r="E126" s="187" t="s">
        <v>613</v>
      </c>
      <c r="F126" s="188" t="s">
        <v>614</v>
      </c>
      <c r="G126" s="189" t="s">
        <v>592</v>
      </c>
      <c r="H126" s="190">
        <v>1</v>
      </c>
      <c r="I126" s="191"/>
      <c r="J126" s="190">
        <f t="shared" si="0"/>
        <v>0</v>
      </c>
      <c r="K126" s="192"/>
      <c r="L126" s="38"/>
      <c r="M126" s="232" t="s">
        <v>1</v>
      </c>
      <c r="N126" s="233" t="s">
        <v>39</v>
      </c>
      <c r="O126" s="234"/>
      <c r="P126" s="235">
        <f t="shared" si="1"/>
        <v>0</v>
      </c>
      <c r="Q126" s="235">
        <v>0</v>
      </c>
      <c r="R126" s="235">
        <f t="shared" si="2"/>
        <v>0</v>
      </c>
      <c r="S126" s="235">
        <v>0</v>
      </c>
      <c r="T126" s="236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7" t="s">
        <v>593</v>
      </c>
      <c r="AT126" s="197" t="s">
        <v>138</v>
      </c>
      <c r="AU126" s="197" t="s">
        <v>8</v>
      </c>
      <c r="AY126" s="16" t="s">
        <v>134</v>
      </c>
      <c r="BE126" s="198">
        <f t="shared" si="4"/>
        <v>0</v>
      </c>
      <c r="BF126" s="198">
        <f t="shared" si="5"/>
        <v>0</v>
      </c>
      <c r="BG126" s="198">
        <f t="shared" si="6"/>
        <v>0</v>
      </c>
      <c r="BH126" s="198">
        <f t="shared" si="7"/>
        <v>0</v>
      </c>
      <c r="BI126" s="198">
        <f t="shared" si="8"/>
        <v>0</v>
      </c>
      <c r="BJ126" s="16" t="s">
        <v>8</v>
      </c>
      <c r="BK126" s="198">
        <f t="shared" si="9"/>
        <v>0</v>
      </c>
      <c r="BL126" s="16" t="s">
        <v>593</v>
      </c>
      <c r="BM126" s="197" t="s">
        <v>615</v>
      </c>
    </row>
    <row r="127" spans="1:65" s="2" customFormat="1" ht="6.95" customHeight="1">
      <c r="A127" s="33"/>
      <c r="B127" s="53"/>
      <c r="C127" s="54"/>
      <c r="D127" s="54"/>
      <c r="E127" s="54"/>
      <c r="F127" s="54"/>
      <c r="G127" s="54"/>
      <c r="H127" s="54"/>
      <c r="I127" s="54"/>
      <c r="J127" s="54"/>
      <c r="K127" s="54"/>
      <c r="L127" s="38"/>
      <c r="M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</sheetData>
  <sheetProtection algorithmName="SHA-512" hashValue="JoKVIO/zDd/5AUxI1+J9aZCjRBxFRhkoTTK3oMxsmt3xjxvfl7wtBND7P+XTC2da/tjE1x07Mhgx+2Ph/ARAaA==" saltValue="NWaIQAdv0vEfspAVqkcmXSp/OMIOuU7bt1ypi2jRdXDKJduCAe1NdDUakgbfG3n3qHH1pa749H8UZRa7ydFN0A==" spinCount="100000" sheet="1" objects="1" scenarios="1" formatColumns="0" formatRows="0" autoFilter="0"/>
  <autoFilter ref="C116:K126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SO 101 - ŠKOLNÍ </vt:lpstr>
      <vt:lpstr>SO 102 - ZA UČILIŠTĚM</vt:lpstr>
      <vt:lpstr>SO 103 - SADOVÁ</vt:lpstr>
      <vt:lpstr>SO 104 - PŘÍČNÁ </vt:lpstr>
      <vt:lpstr>SO 105 - ZAHRADNÍ</vt:lpstr>
      <vt:lpstr>SO 106 - LIPOVÁ</vt:lpstr>
      <vt:lpstr>SO 107 - VRN</vt:lpstr>
      <vt:lpstr>'Rekapitulace stavby'!Názvy_tisku</vt:lpstr>
      <vt:lpstr>'SO 101 - ŠKOLNÍ '!Názvy_tisku</vt:lpstr>
      <vt:lpstr>'SO 102 - ZA UČILIŠTĚM'!Názvy_tisku</vt:lpstr>
      <vt:lpstr>'SO 103 - SADOVÁ'!Názvy_tisku</vt:lpstr>
      <vt:lpstr>'SO 104 - PŘÍČNÁ '!Názvy_tisku</vt:lpstr>
      <vt:lpstr>'SO 105 - ZAHRADNÍ'!Názvy_tisku</vt:lpstr>
      <vt:lpstr>'SO 106 - LIPOVÁ'!Názvy_tisku</vt:lpstr>
      <vt:lpstr>'SO 107 - VRN'!Názvy_tisku</vt:lpstr>
      <vt:lpstr>'Rekapitulace stavby'!Oblast_tisku</vt:lpstr>
      <vt:lpstr>'SO 101 - ŠKOLNÍ '!Oblast_tisku</vt:lpstr>
      <vt:lpstr>'SO 102 - ZA UČILIŠTĚM'!Oblast_tisku</vt:lpstr>
      <vt:lpstr>'SO 103 - SADOVÁ'!Oblast_tisku</vt:lpstr>
      <vt:lpstr>'SO 104 - PŘÍČNÁ '!Oblast_tisku</vt:lpstr>
      <vt:lpstr>'SO 105 - ZAHRADNÍ'!Oblast_tisku</vt:lpstr>
      <vt:lpstr>'SO 106 - LIPOVÁ'!Oblast_tisku</vt:lpstr>
      <vt:lpstr>'SO 107 - VRN'!Oblast_tisku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Drozdová</dc:creator>
  <cp:lastModifiedBy>polokovaz</cp:lastModifiedBy>
  <dcterms:created xsi:type="dcterms:W3CDTF">2023-07-17T09:23:15Z</dcterms:created>
  <dcterms:modified xsi:type="dcterms:W3CDTF">2023-07-31T06:52:33Z</dcterms:modified>
</cp:coreProperties>
</file>