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<sst xmlns="http://schemas.openxmlformats.org/spreadsheetml/2006/main" count="823" uniqueCount="409">
  <si>
    <t>KRYCÍ LIST ROZPOČTU</t>
  </si>
  <si>
    <t>Název stavby</t>
  </si>
  <si>
    <t>Odstranění sušící věže HZ Jablunkov</t>
  </si>
  <si>
    <t>JKSO</t>
  </si>
  <si>
    <t xml:space="preserve"> </t>
  </si>
  <si>
    <t>Kód stavby</t>
  </si>
  <si>
    <t>L2012-37</t>
  </si>
  <si>
    <t>Název objektu</t>
  </si>
  <si>
    <t>Odstranění věže</t>
  </si>
  <si>
    <t>EČO</t>
  </si>
  <si>
    <t>Kód objektu</t>
  </si>
  <si>
    <t>L2012-37_01</t>
  </si>
  <si>
    <t>Název části</t>
  </si>
  <si>
    <t>Místo</t>
  </si>
  <si>
    <t>Jablunkov, parc.č. 291</t>
  </si>
  <si>
    <t>Kód části</t>
  </si>
  <si>
    <t>Název podčásti</t>
  </si>
  <si>
    <t>Kód podčásti</t>
  </si>
  <si>
    <t>IČ</t>
  </si>
  <si>
    <t>DIČ</t>
  </si>
  <si>
    <t>Objednatel</t>
  </si>
  <si>
    <t>Město Jablunkov</t>
  </si>
  <si>
    <t>00296759</t>
  </si>
  <si>
    <t>Projektant</t>
  </si>
  <si>
    <t>Zhotovitel</t>
  </si>
  <si>
    <t>Rozpočet číslo</t>
  </si>
  <si>
    <t>Zpracoval</t>
  </si>
  <si>
    <t>Dne</t>
  </si>
  <si>
    <t>Přemysl Cieslar</t>
  </si>
  <si>
    <t>13.08.2012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</si>
  <si>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</si>
  <si>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</si>
  <si>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</si>
  <si>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</si>
  <si>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</si>
  <si>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</si>
  <si>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</si>
  <si>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</si>
  <si>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</si>
  <si>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</si>
  <si>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</si>
  <si>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</si>
  <si>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</si>
  <si>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</si>
  <si>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</si>
  <si>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</si>
  <si>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</si>
  <si>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</si>
  <si>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</si>
  <si>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</si>
  <si>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</si>
  <si>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</si>
  <si>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</si>
  <si>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</si>
  <si>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</si>
  <si>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</si>
  <si>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</si>
  <si>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</si>
  <si>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</si>
  <si>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</si>
  <si>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</si>
  <si>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</si>
  <si>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</si>
  <si>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</si>
  <si>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</si>
  <si>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</si>
  <si>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</si>
  <si>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</si>
  <si>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</si>
  <si>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</si>
  <si>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</si>
  <si>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</si>
  <si>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</si>
  <si>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</si>
  <si>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</si>
  <si>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</si>
  <si>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</si>
  <si>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</si>
  <si>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</si>
  <si>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</si>
  <si>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</si>
  <si>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</si>
  <si>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</si>
  <si>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</si>
  <si>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</si>
  <si>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</si>
  <si>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</si>
  <si>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</si>
  <si>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</si>
  <si>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</si>
  <si>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</si>
  <si>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</si>
  <si>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</si>
  <si>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</si>
  <si>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</si>
  <si>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</si>
  <si>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</si>
  <si>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</si>
  <si>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</si>
  <si>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</si>
  <si>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</si>
  <si>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</si>
  <si>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</si>
  <si>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</si>
  <si>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</si>
  <si>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</si>
  <si>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</si>
  <si>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</si>
  <si>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</si>
  <si>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</si>
  <si>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</si>
  <si>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</si>
  <si>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</si>
  <si>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</si>
  <si>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174101101</t>
  </si>
  <si>
    <t>Zásyp jam, šachet rýh nebo kolem objektů sypaninou se zhutněním</t>
  </si>
  <si>
    <t>m3</t>
  </si>
  <si>
    <t>2</t>
  </si>
  <si>
    <t>3</t>
  </si>
  <si>
    <t>Svislé a kompletní konstrukce</t>
  </si>
  <si>
    <t>011</t>
  </si>
  <si>
    <t>342271361</t>
  </si>
  <si>
    <t>Příčky tl 140 mm z cihel vápenopískových 290x140x65 mm na MC</t>
  </si>
  <si>
    <t>m2</t>
  </si>
  <si>
    <t>4</t>
  </si>
  <si>
    <t>Vodorovné konstrukce</t>
  </si>
  <si>
    <t>211</t>
  </si>
  <si>
    <t>421131115</t>
  </si>
  <si>
    <t>Letmá montáž zdola dílce běžného hmotnosti do 32 t, autojeřáb</t>
  </si>
  <si>
    <t>kus</t>
  </si>
  <si>
    <t>5</t>
  </si>
  <si>
    <t>Komunikace</t>
  </si>
  <si>
    <t>221</t>
  </si>
  <si>
    <t>564921413</t>
  </si>
  <si>
    <t>Podklad z asfaltového recyklátu tl 80 mm</t>
  </si>
  <si>
    <t>565125121</t>
  </si>
  <si>
    <t>Asfaltový beton vrstva podkladní ACP 16 (obalované kamenivo OKS) tl 40 mm š přes 3 m</t>
  </si>
  <si>
    <t>6</t>
  </si>
  <si>
    <t>Úpravy povrchů, podlahy a osazování výplní</t>
  </si>
  <si>
    <t>622143003</t>
  </si>
  <si>
    <t>Montáž omítkových plastových nebo pozinkovaných rohových profilů</t>
  </si>
  <si>
    <t>m</t>
  </si>
  <si>
    <t>7</t>
  </si>
  <si>
    <t>M</t>
  </si>
  <si>
    <t>MAT</t>
  </si>
  <si>
    <t>553430260</t>
  </si>
  <si>
    <t>profil omítkový rohový pro omítky venkovní  7 mm</t>
  </si>
  <si>
    <t>8</t>
  </si>
  <si>
    <t>622321111</t>
  </si>
  <si>
    <t>Vápenocementová omítka hrubá jednovrstvá zatřená vnějších stěn nanášená ručně</t>
  </si>
  <si>
    <t>9</t>
  </si>
  <si>
    <t>622332121</t>
  </si>
  <si>
    <t>Škrábaná omítka (břízolitová) vnějších stěn nanášená ručně na neomítnutý podklad</t>
  </si>
  <si>
    <t>Ostatní konstrukce a práce-bourání</t>
  </si>
  <si>
    <t>10</t>
  </si>
  <si>
    <t>919735111</t>
  </si>
  <si>
    <t>Řezání stávajícího živičného krytu hl do 50 mm</t>
  </si>
  <si>
    <t>11</t>
  </si>
  <si>
    <t>919794441</t>
  </si>
  <si>
    <t>Úprava kanalizace</t>
  </si>
  <si>
    <t>12</t>
  </si>
  <si>
    <t>003</t>
  </si>
  <si>
    <t>941111111</t>
  </si>
  <si>
    <t>Montáž lešení řadového trubkového lehkého s podlahami zatížení do 200 kg/m2 š do 0,9 m v do 10 m</t>
  </si>
  <si>
    <t>13</t>
  </si>
  <si>
    <t>941111112</t>
  </si>
  <si>
    <t>Montáž lešení řadového trubkového lehkého s podlahami zatížení do 200 kg/m2 š do 0,9 m v do 25 m</t>
  </si>
  <si>
    <t>14</t>
  </si>
  <si>
    <t>941111811</t>
  </si>
  <si>
    <t>Demontáž lešení řadového trubkového lehkého s podlahami zatížení do 200 kg/m2 š do 0,9 m v do 10 m</t>
  </si>
  <si>
    <t>15</t>
  </si>
  <si>
    <t>941111812</t>
  </si>
  <si>
    <t>Demontáž lešení řadového trubkového lehkého s podlahami zatížení do 200 kg/m2 š do 0,9 m v do 25 m</t>
  </si>
  <si>
    <t>16</t>
  </si>
  <si>
    <t>953961214</t>
  </si>
  <si>
    <t>Kotvy chemickou patronou M 16 hl 125 mm do betonu, ŽB nebo kamene s vyvrtáním otvoru</t>
  </si>
  <si>
    <t>17</t>
  </si>
  <si>
    <t>953965133</t>
  </si>
  <si>
    <t>Kotevní šroub pro chemické kotvy M 16 dl 300 mm</t>
  </si>
  <si>
    <t>18</t>
  </si>
  <si>
    <t>013</t>
  </si>
  <si>
    <t>961044111</t>
  </si>
  <si>
    <t>Bourání základů z betonu prostého</t>
  </si>
  <si>
    <t>19</t>
  </si>
  <si>
    <t>962032254</t>
  </si>
  <si>
    <t>Bourání zdiva z cihel cementových na jakoukoli maltu</t>
  </si>
  <si>
    <t>20</t>
  </si>
  <si>
    <t>968072246</t>
  </si>
  <si>
    <t>Vybourání kovových rámů oken jednoduchých včetně křídel pl do 4 m2</t>
  </si>
  <si>
    <t>21</t>
  </si>
  <si>
    <t>968072456</t>
  </si>
  <si>
    <t>Vybourání kovových dveřních zárubní pl přes 2 m2</t>
  </si>
  <si>
    <t>22</t>
  </si>
  <si>
    <t>977211111</t>
  </si>
  <si>
    <t xml:space="preserve">Řezání zděných konstrukcí hl do 200 mm stěnovou pilou </t>
  </si>
  <si>
    <t>23</t>
  </si>
  <si>
    <t>977211115</t>
  </si>
  <si>
    <t>Řezání ŽB konstrukcí hl do 680 mm stěnovou pilou do průměru výztuže 16 mm</t>
  </si>
  <si>
    <t>24</t>
  </si>
  <si>
    <t>978015351</t>
  </si>
  <si>
    <t>Otlučení vnějších omítek MV nebo MVC  průčelí v rozsahu do 40 %</t>
  </si>
  <si>
    <t>99</t>
  </si>
  <si>
    <t>Přesun hmot</t>
  </si>
  <si>
    <t>25</t>
  </si>
  <si>
    <t>012</t>
  </si>
  <si>
    <t>990171121</t>
  </si>
  <si>
    <t>Montáž atypických ocelových kcí hmotnosti do 1 t z profilů hmotnosti do 30 kg/m</t>
  </si>
  <si>
    <t>t</t>
  </si>
  <si>
    <t>26</t>
  </si>
  <si>
    <t>142159280</t>
  </si>
  <si>
    <t>trubka ocelová bezešvá hladká kruhová ČSN 411353.1 D159 tl 10,0 mm</t>
  </si>
  <si>
    <t>27</t>
  </si>
  <si>
    <t>002</t>
  </si>
  <si>
    <t>997002611</t>
  </si>
  <si>
    <t>Nakládání suti a vybouraných hmot</t>
  </si>
  <si>
    <t>28</t>
  </si>
  <si>
    <t>997013214</t>
  </si>
  <si>
    <t>Vnitrostaveništní doprava suti a vybouraných hmot pro budovy v do 15 m ručně</t>
  </si>
  <si>
    <t>29</t>
  </si>
  <si>
    <t>997013501</t>
  </si>
  <si>
    <t>Odvoz suti na skládku a vybouraných hmot nebo meziskládku do 1 km se složením</t>
  </si>
  <si>
    <t>30</t>
  </si>
  <si>
    <t>997013509</t>
  </si>
  <si>
    <t>Příplatek k odvozu suti a vybouraných hmot na skládku ZKD 1 km přes 1 km</t>
  </si>
  <si>
    <t>31</t>
  </si>
  <si>
    <t>997013801</t>
  </si>
  <si>
    <t>Poplatek za uložení stavebního betonového odpadu na skládce (skládkovné)</t>
  </si>
  <si>
    <t>32</t>
  </si>
  <si>
    <t>997013811</t>
  </si>
  <si>
    <t>Poplatek za uložení stavebního dřevěného odpadu na skládce (skládkovné)</t>
  </si>
  <si>
    <t>33</t>
  </si>
  <si>
    <t>997013822</t>
  </si>
  <si>
    <t>Poplatek za uložení stavebního odpadu s oleji nebo ropnými látkami  na skládce (skládkovné)</t>
  </si>
  <si>
    <t>34</t>
  </si>
  <si>
    <t>997013831</t>
  </si>
  <si>
    <t>Poplatek za uložení stavebního směsného odpadu na skládce (skládkovné)</t>
  </si>
  <si>
    <t>35</t>
  </si>
  <si>
    <t>998011002</t>
  </si>
  <si>
    <t>Přesun hmot pro budovy zděné v do 12 m</t>
  </si>
  <si>
    <t>36</t>
  </si>
  <si>
    <t>998011019</t>
  </si>
  <si>
    <t>Příplatek k přesunu hmot pro budovy zděné za zvětšený přesun ZKD 5000 m</t>
  </si>
  <si>
    <t>Práce a dodávky PSV</t>
  </si>
  <si>
    <t>712</t>
  </si>
  <si>
    <t>Povlakové krytiny</t>
  </si>
  <si>
    <t>37</t>
  </si>
  <si>
    <t>712300832</t>
  </si>
  <si>
    <t>Odstranění povlakové krytiny střech do 10° dvouvrstvé</t>
  </si>
  <si>
    <t>38</t>
  </si>
  <si>
    <t>712341559</t>
  </si>
  <si>
    <t>Provedení povlakové krytiny střech do 10° pásy NAIP přitavením v plné ploše</t>
  </si>
  <si>
    <t>39</t>
  </si>
  <si>
    <t>628522590</t>
  </si>
  <si>
    <t>pás asfaltovaný modifikovaný SBS Elastodek50 Special dekor šedý</t>
  </si>
  <si>
    <t>40</t>
  </si>
  <si>
    <t>628522540</t>
  </si>
  <si>
    <t>pás asfaltovaný modifikovaný SBS Elastodek 40 Special mineral</t>
  </si>
  <si>
    <t>762</t>
  </si>
  <si>
    <t>Konstrukce tesařské</t>
  </si>
  <si>
    <t>41</t>
  </si>
  <si>
    <t>762134811</t>
  </si>
  <si>
    <t>Demontáž bednění svislých stěn z fošen</t>
  </si>
  <si>
    <t>42</t>
  </si>
  <si>
    <t>762211811</t>
  </si>
  <si>
    <t>Demontáž schodiště přímočarého nebo křivočarého š do 1,0 m bez podstupnic</t>
  </si>
  <si>
    <t>43</t>
  </si>
  <si>
    <t>762331813</t>
  </si>
  <si>
    <t>Demontáž vázaných kcí krovů z hranolů průřezové plochy do 288 cm2</t>
  </si>
  <si>
    <t>44</t>
  </si>
  <si>
    <t>762331814</t>
  </si>
  <si>
    <t>Demontáž vázaných kcí krovů z hranolů průřezové plochy do 450 cm2</t>
  </si>
  <si>
    <t>45</t>
  </si>
  <si>
    <t>762341047</t>
  </si>
  <si>
    <t>Bednění střech rovných z desek OSB tl 25 mm na pero a drážku šroubovaných na rošt</t>
  </si>
  <si>
    <t>46</t>
  </si>
  <si>
    <t>762341811</t>
  </si>
  <si>
    <t>Demontáž bednění střech z prken</t>
  </si>
  <si>
    <t>764</t>
  </si>
  <si>
    <t>Konstrukce klempířské</t>
  </si>
  <si>
    <t>47</t>
  </si>
  <si>
    <t>764311268</t>
  </si>
  <si>
    <t>Krytina Pz tl 0,6 mm hladká ze svitků š 670 mm sklonu do 45°</t>
  </si>
  <si>
    <t>48</t>
  </si>
  <si>
    <t>764322220</t>
  </si>
  <si>
    <t>Oplechování Pz okapů tvrdá krytina rš 330 mm</t>
  </si>
  <si>
    <t>49</t>
  </si>
  <si>
    <t>764322831</t>
  </si>
  <si>
    <t>Demontáž oplechování okapů tvrdá krytina rš 400 mm do 45°</t>
  </si>
  <si>
    <t>50</t>
  </si>
  <si>
    <t>764322921</t>
  </si>
  <si>
    <t>Oprava Pz oplechování okapů - tvrdá krytina rš 330 mm do 45°</t>
  </si>
  <si>
    <t>51</t>
  </si>
  <si>
    <t>764323820</t>
  </si>
  <si>
    <t>Demontáž oplechování okapů lepenková krytina rš 250 mm</t>
  </si>
  <si>
    <t>52</t>
  </si>
  <si>
    <t>764351906</t>
  </si>
  <si>
    <t>Oprava žlab Pz háky rš 250 mm</t>
  </si>
  <si>
    <t>53</t>
  </si>
  <si>
    <t>764351944</t>
  </si>
  <si>
    <t>Oprava žlab Pz obloukový segment rš 250 mm do 45°</t>
  </si>
  <si>
    <t>54</t>
  </si>
  <si>
    <t>764352201</t>
  </si>
  <si>
    <t>Žlab Pz podokapní půlkruhový rš 250 mm</t>
  </si>
  <si>
    <t>55</t>
  </si>
  <si>
    <t>764391210</t>
  </si>
  <si>
    <t>Střešní prvky Pz - závětrná lišta rš 250 mm</t>
  </si>
  <si>
    <t>56</t>
  </si>
  <si>
    <t>764391911</t>
  </si>
  <si>
    <t>Oprava Pz závětrná lišta rš 250 mm do 45°</t>
  </si>
  <si>
    <t>57</t>
  </si>
  <si>
    <t>764421250</t>
  </si>
  <si>
    <t>Oplechování říms Pz rš 330 mm</t>
  </si>
  <si>
    <t>58</t>
  </si>
  <si>
    <t>764421830</t>
  </si>
  <si>
    <t>Demontáž oplechování říms rš do 200 mm</t>
  </si>
  <si>
    <t>59</t>
  </si>
  <si>
    <t>764430210</t>
  </si>
  <si>
    <t>Oplechování Pz zdí rš 250 mm včetně rohů</t>
  </si>
  <si>
    <t>60</t>
  </si>
  <si>
    <t>764430810</t>
  </si>
  <si>
    <t>Demontáž oplechování zdí rš do 250 mm</t>
  </si>
  <si>
    <t>766</t>
  </si>
  <si>
    <t>Konstrukce truhlářské</t>
  </si>
  <si>
    <t>61</t>
  </si>
  <si>
    <t>766681114</t>
  </si>
  <si>
    <t>Montáž zárubní rámových pro dveře jednokřídlové šířky do 900 mm</t>
  </si>
  <si>
    <t>62</t>
  </si>
  <si>
    <t>553411220</t>
  </si>
  <si>
    <t>dveře kovové otočné jednostranně vlysové s průvětrníky bez zárubně,80x197 P</t>
  </si>
  <si>
    <t>63</t>
  </si>
  <si>
    <t>766691912</t>
  </si>
  <si>
    <t>Vyvěšení nebo zavěšení dřevěných křídel oken pl přes 1,5 m2</t>
  </si>
  <si>
    <t>64</t>
  </si>
  <si>
    <t>766691915</t>
  </si>
  <si>
    <t>Vyvěšení nebo zavěšení dřevěných křídel dveří pl přes 2 m2</t>
  </si>
  <si>
    <t>767</t>
  </si>
  <si>
    <t>Konstrukce zámečnické</t>
  </si>
  <si>
    <t>65</t>
  </si>
  <si>
    <t>767134821</t>
  </si>
  <si>
    <t>Demontáž obložení stěn kazetami</t>
  </si>
  <si>
    <t>66</t>
  </si>
  <si>
    <t>767996802</t>
  </si>
  <si>
    <t>Demontáž atypických zámečnických konstrukcí hmotnosti jednotlivých dílů do 100 kg</t>
  </si>
  <si>
    <t>kg</t>
  </si>
  <si>
    <t>67</t>
  </si>
  <si>
    <t>767996803</t>
  </si>
  <si>
    <t>Demontáž atypických zámečnických konstrukcí hmotnosti jednotlivých dílů do 250 kg</t>
  </si>
  <si>
    <t>68</t>
  </si>
  <si>
    <t>767996804</t>
  </si>
  <si>
    <t>Demontáž atypických zámečnických konstrukcí hmotnosti jednotlivých dílů do 500 kg</t>
  </si>
  <si>
    <t>783</t>
  </si>
  <si>
    <t>Dokončovací práce - nátěry</t>
  </si>
  <si>
    <t>69</t>
  </si>
  <si>
    <t>783783403</t>
  </si>
  <si>
    <t>Nátěry tesařských konstrukcí proti dřevokazným houbám, hmyzu a plísním barva dražší lazurovací</t>
  </si>
  <si>
    <t>Práce a dodávky M</t>
  </si>
  <si>
    <t>33-M</t>
  </si>
  <si>
    <t>Montáže dopr.zaříz.,sklad. zař. a váh</t>
  </si>
  <si>
    <t>70</t>
  </si>
  <si>
    <t>933</t>
  </si>
  <si>
    <t>331600028</t>
  </si>
  <si>
    <t>Demontáž + zpětná montáž stožáru sirény</t>
  </si>
  <si>
    <t>46-M</t>
  </si>
  <si>
    <t>Zemní práce při extr.mont.pracích</t>
  </si>
  <si>
    <t>71</t>
  </si>
  <si>
    <t>946</t>
  </si>
  <si>
    <t>460030181</t>
  </si>
  <si>
    <t>Řezání podkladu nebo krytu betonového hloubky do 10 cm</t>
  </si>
  <si>
    <t>72</t>
  </si>
  <si>
    <t>460680701</t>
  </si>
  <si>
    <t>Bourání podlah a mazanin betonových tloušťky do 15 cm</t>
  </si>
  <si>
    <t>73</t>
  </si>
  <si>
    <t>460690032</t>
  </si>
  <si>
    <t>Osazení hmoždinek včetně vyvrtání otvoru ve stěnách cihelných průměru do 12 mm</t>
  </si>
  <si>
    <t>74</t>
  </si>
  <si>
    <t>548781450</t>
  </si>
  <si>
    <t>spona stěnová z korozivzdorné oceli - POROTHERM</t>
  </si>
  <si>
    <t>75</t>
  </si>
  <si>
    <t>000</t>
  </si>
  <si>
    <t>Nepojmenované práce</t>
  </si>
  <si>
    <t>Nepojmenovaný díl</t>
  </si>
  <si>
    <t>76</t>
  </si>
  <si>
    <t>HZS2211</t>
  </si>
  <si>
    <t>Hodinová zúčtovací sazba instalatér</t>
  </si>
  <si>
    <t>hod</t>
  </si>
  <si>
    <t>77</t>
  </si>
  <si>
    <t>HZS2221</t>
  </si>
  <si>
    <t>Hodinová zúčtovací sazba elektrikář</t>
  </si>
  <si>
    <t>78</t>
  </si>
  <si>
    <t>HZS3122</t>
  </si>
  <si>
    <t>Hodinová zúčtovací sazba montér ocelových konstrukcí odborný</t>
  </si>
  <si>
    <t>79</t>
  </si>
  <si>
    <t>HZS3132</t>
  </si>
  <si>
    <t>Hodinová zúčtovací sazba elektromontér VN a VVN odborný</t>
  </si>
  <si>
    <t>80</t>
  </si>
  <si>
    <t>HZS3222</t>
  </si>
  <si>
    <t>Hodinová zúčtovací sazba montér slaboproudých zařízení odborný</t>
  </si>
  <si>
    <t>81</t>
  </si>
  <si>
    <t>HZS3232</t>
  </si>
  <si>
    <t>Hodinová zúčtovací sazba montér měřících zařízení odborný</t>
  </si>
  <si>
    <t>82</t>
  </si>
  <si>
    <t>HZS4132</t>
  </si>
  <si>
    <t>Hodinová zúčtovací sazba jeřábník specialista</t>
  </si>
  <si>
    <t>83</t>
  </si>
  <si>
    <t>HZS4212</t>
  </si>
  <si>
    <t>Hodinová zúčtovací sazba revizní technik specialista</t>
  </si>
  <si>
    <t>84</t>
  </si>
  <si>
    <t>HZS4222</t>
  </si>
  <si>
    <t>Hodinová zúčtovací sazba geodet specialista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</si>
</sst>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0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7" t="s">
        <v>2</v>
      </c>
      <c r="F5" s="178"/>
      <c r="G5" s="178"/>
      <c r="H5" s="178"/>
      <c r="I5" s="178"/>
      <c r="J5" s="179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0" t="s">
        <v>8</v>
      </c>
      <c r="F7" s="181"/>
      <c r="G7" s="181"/>
      <c r="H7" s="181"/>
      <c r="I7" s="181"/>
      <c r="J7" s="182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3" t="s">
        <v>4</v>
      </c>
      <c r="F9" s="184"/>
      <c r="G9" s="184"/>
      <c r="H9" s="184"/>
      <c r="I9" s="184"/>
      <c r="J9" s="185"/>
      <c r="K9" s="14"/>
      <c r="L9" s="14"/>
      <c r="M9" s="14"/>
      <c r="N9" s="14"/>
      <c r="O9" s="14" t="s">
        <v>13</v>
      </c>
      <c r="P9" s="186" t="s">
        <v>14</v>
      </c>
      <c r="Q9" s="184"/>
      <c r="R9" s="185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22</v>
      </c>
      <c r="P26" s="28"/>
      <c r="Q26" s="29"/>
      <c r="R26" s="30"/>
      <c r="S26" s="18"/>
    </row>
    <row r="27" spans="1:19" ht="17.25" customHeight="1">
      <c r="A27" s="13"/>
      <c r="B27" s="14" t="s">
        <v>23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24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25</v>
      </c>
      <c r="F30" s="14"/>
      <c r="G30" s="14" t="s">
        <v>26</v>
      </c>
      <c r="H30" s="14"/>
      <c r="I30" s="14"/>
      <c r="J30" s="14"/>
      <c r="K30" s="14"/>
      <c r="L30" s="14"/>
      <c r="M30" s="14"/>
      <c r="N30" s="14"/>
      <c r="O30" s="34" t="s">
        <v>27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28</v>
      </c>
      <c r="H31" s="36"/>
      <c r="I31" s="37"/>
      <c r="J31" s="14"/>
      <c r="K31" s="14"/>
      <c r="L31" s="14"/>
      <c r="M31" s="14"/>
      <c r="N31" s="14"/>
      <c r="O31" s="38" t="s">
        <v>29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31</v>
      </c>
      <c r="B34" s="48"/>
      <c r="C34" s="48"/>
      <c r="D34" s="49"/>
      <c r="E34" s="50" t="s">
        <v>32</v>
      </c>
      <c r="F34" s="49"/>
      <c r="G34" s="50" t="s">
        <v>33</v>
      </c>
      <c r="H34" s="48"/>
      <c r="I34" s="49"/>
      <c r="J34" s="50" t="s">
        <v>34</v>
      </c>
      <c r="K34" s="48"/>
      <c r="L34" s="50" t="s">
        <v>35</v>
      </c>
      <c r="M34" s="48"/>
      <c r="N34" s="48"/>
      <c r="O34" s="49"/>
      <c r="P34" s="50" t="s">
        <v>36</v>
      </c>
      <c r="Q34" s="48"/>
      <c r="R34" s="48"/>
      <c r="S34" s="51"/>
    </row>
    <row r="35" spans="1:19" ht="20.25" customHeight="1">
      <c r="A35" s="52"/>
      <c r="B35" s="53"/>
      <c r="C35" s="53"/>
      <c r="D35" s="197">
        <v>0</v>
      </c>
      <c r="E35" s="54">
        <f>IF(D35=0,0,R47/D35)</f>
        <v>0</v>
      </c>
      <c r="F35" s="55"/>
      <c r="G35" s="56"/>
      <c r="H35" s="53"/>
      <c r="I35" s="197">
        <v>0</v>
      </c>
      <c r="J35" s="54">
        <f>IF(I35=0,0,R47/I35)</f>
        <v>0</v>
      </c>
      <c r="K35" s="57"/>
      <c r="L35" s="56"/>
      <c r="M35" s="53"/>
      <c r="N35" s="53"/>
      <c r="O35" s="197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37</v>
      </c>
      <c r="F36" s="44"/>
      <c r="G36" s="44"/>
      <c r="H36" s="44"/>
      <c r="I36" s="44"/>
      <c r="J36" s="60" t="s">
        <v>38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39</v>
      </c>
      <c r="B37" s="62"/>
      <c r="C37" s="63" t="s">
        <v>40</v>
      </c>
      <c r="D37" s="64"/>
      <c r="E37" s="64"/>
      <c r="F37" s="65"/>
      <c r="G37" s="61" t="s">
        <v>41</v>
      </c>
      <c r="H37" s="66"/>
      <c r="I37" s="63" t="s">
        <v>42</v>
      </c>
      <c r="J37" s="64"/>
      <c r="K37" s="64"/>
      <c r="L37" s="61" t="s">
        <v>43</v>
      </c>
      <c r="M37" s="66"/>
      <c r="N37" s="63" t="s">
        <v>44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45</v>
      </c>
      <c r="C38" s="17"/>
      <c r="D38" s="69" t="s">
        <v>46</v>
      </c>
      <c r="E38" s="70">
        <f>SUMIF(Rozpocet!O5:O118,8,Rozpocet!I5:I118)</f>
        <v>0</v>
      </c>
      <c r="F38" s="71"/>
      <c r="G38" s="67">
        <v>8</v>
      </c>
      <c r="H38" s="72" t="s">
        <v>47</v>
      </c>
      <c r="I38" s="30"/>
      <c r="J38" s="198">
        <v>0</v>
      </c>
      <c r="K38" s="73"/>
      <c r="L38" s="67">
        <v>13</v>
      </c>
      <c r="M38" s="28" t="s">
        <v>48</v>
      </c>
      <c r="N38" s="36"/>
      <c r="O38" s="36"/>
      <c r="P38" s="201">
        <f>M49</f>
        <v>20</v>
      </c>
      <c r="Q38" s="74" t="s">
        <v>49</v>
      </c>
      <c r="R38" s="200">
        <v>0</v>
      </c>
      <c r="S38" s="71"/>
    </row>
    <row r="39" spans="1:19" ht="20.25" customHeight="1">
      <c r="A39" s="67">
        <v>2</v>
      </c>
      <c r="B39" s="75"/>
      <c r="C39" s="33"/>
      <c r="D39" s="69" t="s">
        <v>50</v>
      </c>
      <c r="E39" s="70">
        <f>SUMIF(Rozpocet!O10:O118,4,Rozpocet!I10:I118)</f>
        <v>0</v>
      </c>
      <c r="F39" s="71"/>
      <c r="G39" s="67">
        <v>9</v>
      </c>
      <c r="H39" s="14" t="s">
        <v>51</v>
      </c>
      <c r="I39" s="69"/>
      <c r="J39" s="198">
        <v>0</v>
      </c>
      <c r="K39" s="73"/>
      <c r="L39" s="67">
        <v>14</v>
      </c>
      <c r="M39" s="28" t="s">
        <v>52</v>
      </c>
      <c r="N39" s="36"/>
      <c r="O39" s="36"/>
      <c r="P39" s="201">
        <f>M49</f>
        <v>20</v>
      </c>
      <c r="Q39" s="74" t="s">
        <v>49</v>
      </c>
      <c r="R39" s="200">
        <v>0</v>
      </c>
      <c r="S39" s="71"/>
    </row>
    <row r="40" spans="1:19" ht="20.25" customHeight="1">
      <c r="A40" s="67">
        <v>3</v>
      </c>
      <c r="B40" s="68" t="s">
        <v>53</v>
      </c>
      <c r="C40" s="17"/>
      <c r="D40" s="69" t="s">
        <v>46</v>
      </c>
      <c r="E40" s="70">
        <f>SUMIF(Rozpocet!O11:O118,32,Rozpocet!I11:I118)</f>
        <v>0</v>
      </c>
      <c r="F40" s="71"/>
      <c r="G40" s="67">
        <v>10</v>
      </c>
      <c r="H40" s="72" t="s">
        <v>54</v>
      </c>
      <c r="I40" s="30"/>
      <c r="J40" s="198">
        <v>0</v>
      </c>
      <c r="K40" s="73"/>
      <c r="L40" s="67">
        <v>15</v>
      </c>
      <c r="M40" s="28" t="s">
        <v>55</v>
      </c>
      <c r="N40" s="36"/>
      <c r="O40" s="36"/>
      <c r="P40" s="201">
        <f>M49</f>
        <v>20</v>
      </c>
      <c r="Q40" s="74" t="s">
        <v>49</v>
      </c>
      <c r="R40" s="200">
        <v>0</v>
      </c>
      <c r="S40" s="71"/>
    </row>
    <row r="41" spans="1:19" ht="20.25" customHeight="1">
      <c r="A41" s="67">
        <v>4</v>
      </c>
      <c r="B41" s="75"/>
      <c r="C41" s="33"/>
      <c r="D41" s="69" t="s">
        <v>50</v>
      </c>
      <c r="E41" s="70">
        <f>SUMIF(Rozpocet!O12:O118,16,Rozpocet!I12:I118)+SUMIF(Rozpocet!O12:O118,128,Rozpocet!I12:I118)</f>
        <v>0</v>
      </c>
      <c r="F41" s="71"/>
      <c r="G41" s="67">
        <v>11</v>
      </c>
      <c r="H41" s="72"/>
      <c r="I41" s="30"/>
      <c r="J41" s="198">
        <v>0</v>
      </c>
      <c r="K41" s="73"/>
      <c r="L41" s="67">
        <v>16</v>
      </c>
      <c r="M41" s="28" t="s">
        <v>56</v>
      </c>
      <c r="N41" s="36"/>
      <c r="O41" s="36"/>
      <c r="P41" s="201">
        <f>M49</f>
        <v>20</v>
      </c>
      <c r="Q41" s="74" t="s">
        <v>49</v>
      </c>
      <c r="R41" s="200">
        <v>0</v>
      </c>
      <c r="S41" s="71"/>
    </row>
    <row r="42" spans="1:19" ht="20.25" customHeight="1">
      <c r="A42" s="67">
        <v>5</v>
      </c>
      <c r="B42" s="68" t="s">
        <v>57</v>
      </c>
      <c r="C42" s="17"/>
      <c r="D42" s="69" t="s">
        <v>46</v>
      </c>
      <c r="E42" s="70">
        <f>SUMIF(Rozpocet!O13:O118,256,Rozpocet!I13:I118)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58</v>
      </c>
      <c r="N42" s="36"/>
      <c r="O42" s="36"/>
      <c r="P42" s="201">
        <f>M49</f>
        <v>20</v>
      </c>
      <c r="Q42" s="74" t="s">
        <v>49</v>
      </c>
      <c r="R42" s="200">
        <v>0</v>
      </c>
      <c r="S42" s="71"/>
    </row>
    <row r="43" spans="1:19" ht="20.25" customHeight="1">
      <c r="A43" s="67">
        <v>6</v>
      </c>
      <c r="B43" s="75"/>
      <c r="C43" s="33"/>
      <c r="D43" s="69" t="s">
        <v>50</v>
      </c>
      <c r="E43" s="70">
        <f>SUMIF(Rozpocet!O14:O118,64,Rozpocet!I14:I118)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59</v>
      </c>
      <c r="N43" s="36"/>
      <c r="O43" s="36"/>
      <c r="P43" s="36"/>
      <c r="Q43" s="30"/>
      <c r="R43" s="70">
        <f>SUMIF(Rozpocet!O14:O118,1024,Rozpocet!I14:I118)</f>
        <v>0</v>
      </c>
      <c r="S43" s="71"/>
    </row>
    <row r="44" spans="1:19" ht="20.25" customHeight="1">
      <c r="A44" s="67">
        <v>7</v>
      </c>
      <c r="B44" s="78" t="s">
        <v>60</v>
      </c>
      <c r="C44" s="36"/>
      <c r="D44" s="30"/>
      <c r="E44" s="79">
        <f>SUM(E38:E43)</f>
        <v>0</v>
      </c>
      <c r="F44" s="46"/>
      <c r="G44" s="67">
        <v>12</v>
      </c>
      <c r="H44" s="78" t="s">
        <v>61</v>
      </c>
      <c r="I44" s="30"/>
      <c r="J44" s="80">
        <f>SUM(J38:J41)</f>
        <v>0</v>
      </c>
      <c r="K44" s="81"/>
      <c r="L44" s="67">
        <v>19</v>
      </c>
      <c r="M44" s="68" t="s">
        <v>62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63</v>
      </c>
      <c r="C45" s="85"/>
      <c r="D45" s="86"/>
      <c r="E45" s="87">
        <f>SUMIF(Rozpocet!O14:O118,512,Rozpocet!I14:I118)</f>
        <v>0</v>
      </c>
      <c r="F45" s="42"/>
      <c r="G45" s="83">
        <v>21</v>
      </c>
      <c r="H45" s="84" t="s">
        <v>64</v>
      </c>
      <c r="I45" s="86"/>
      <c r="J45" s="199">
        <v>0</v>
      </c>
      <c r="K45" s="88">
        <f>M49</f>
        <v>20</v>
      </c>
      <c r="L45" s="83">
        <v>22</v>
      </c>
      <c r="M45" s="84" t="s">
        <v>65</v>
      </c>
      <c r="N45" s="85"/>
      <c r="O45" s="85"/>
      <c r="P45" s="85"/>
      <c r="Q45" s="86"/>
      <c r="R45" s="87">
        <f>SUMIF(Rozpocet!O14:O118,"&lt;4",Rozpocet!I14:I118)+SUMIF(Rozpocet!O14:O118,"&gt;1024",Rozpocet!I14:I118)</f>
        <v>0</v>
      </c>
      <c r="S45" s="42"/>
    </row>
    <row r="46" spans="1:19" ht="20.25" customHeight="1">
      <c r="A46" s="89" t="s">
        <v>23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66</v>
      </c>
      <c r="M46" s="49"/>
      <c r="N46" s="63" t="s">
        <v>67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68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69</v>
      </c>
      <c r="B48" s="32"/>
      <c r="C48" s="32"/>
      <c r="D48" s="32"/>
      <c r="E48" s="32"/>
      <c r="F48" s="33"/>
      <c r="G48" s="95" t="s">
        <v>70</v>
      </c>
      <c r="H48" s="32"/>
      <c r="I48" s="32"/>
      <c r="J48" s="32"/>
      <c r="K48" s="32"/>
      <c r="L48" s="67">
        <v>24</v>
      </c>
      <c r="M48" s="96">
        <v>14</v>
      </c>
      <c r="N48" s="33" t="s">
        <v>49</v>
      </c>
      <c r="O48" s="97">
        <f>R47-O49</f>
        <v>0</v>
      </c>
      <c r="P48" s="36" t="s">
        <v>71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20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20</v>
      </c>
      <c r="N49" s="30" t="s">
        <v>49</v>
      </c>
      <c r="O49" s="97">
        <f>ROUND(SUMIF(Rozpocet!N14:N118,M49,Rozpocet!I14:I118)+SUMIF(P38:P42,M49,R38:R42)+IF(K45=M49,J45,0),2)</f>
        <v>0</v>
      </c>
      <c r="P49" s="36" t="s">
        <v>71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72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69</v>
      </c>
      <c r="B51" s="32"/>
      <c r="C51" s="32"/>
      <c r="D51" s="32"/>
      <c r="E51" s="32"/>
      <c r="F51" s="33"/>
      <c r="G51" s="95" t="s">
        <v>70</v>
      </c>
      <c r="H51" s="32"/>
      <c r="I51" s="32"/>
      <c r="J51" s="32"/>
      <c r="K51" s="32"/>
      <c r="L51" s="61" t="s">
        <v>73</v>
      </c>
      <c r="M51" s="49"/>
      <c r="N51" s="63" t="s">
        <v>74</v>
      </c>
      <c r="O51" s="48"/>
      <c r="P51" s="48"/>
      <c r="Q51" s="48"/>
      <c r="R51" s="108"/>
      <c r="S51" s="51"/>
    </row>
    <row r="52" spans="1:19" ht="20.25" customHeight="1">
      <c r="A52" s="100" t="s">
        <v>24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75</v>
      </c>
      <c r="N52" s="36"/>
      <c r="O52" s="36"/>
      <c r="P52" s="36"/>
      <c r="Q52" s="30"/>
      <c r="R52" s="200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76</v>
      </c>
      <c r="N53" s="36"/>
      <c r="O53" s="36"/>
      <c r="P53" s="36"/>
      <c r="Q53" s="30"/>
      <c r="R53" s="200">
        <v>0</v>
      </c>
      <c r="S53" s="71"/>
    </row>
    <row r="54" spans="1:19" ht="20.25" customHeight="1">
      <c r="A54" s="109" t="s">
        <v>69</v>
      </c>
      <c r="B54" s="41"/>
      <c r="C54" s="41"/>
      <c r="D54" s="41"/>
      <c r="E54" s="41"/>
      <c r="F54" s="110"/>
      <c r="G54" s="111" t="s">
        <v>70</v>
      </c>
      <c r="H54" s="41"/>
      <c r="I54" s="41"/>
      <c r="J54" s="41"/>
      <c r="K54" s="41"/>
      <c r="L54" s="83">
        <v>29</v>
      </c>
      <c r="M54" s="84" t="s">
        <v>77</v>
      </c>
      <c r="N54" s="85"/>
      <c r="O54" s="85"/>
      <c r="P54" s="85"/>
      <c r="Q54" s="86"/>
      <c r="R54" s="202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78</v>
      </c>
      <c r="B1" s="114"/>
      <c r="C1" s="114"/>
      <c r="D1" s="114"/>
      <c r="E1" s="114"/>
    </row>
    <row r="2" spans="1:5" ht="12" customHeight="1">
      <c r="A2" s="115" t="s">
        <v>79</v>
      </c>
      <c r="B2" s="116" t="str">
        <f>'Krycí list'!E5</f>
        <v>Odstranění sušící věže HZ Jablunkov</v>
      </c>
      <c r="C2" s="117"/>
      <c r="D2" s="117"/>
      <c r="E2" s="117"/>
    </row>
    <row r="3" spans="1:5" ht="12" customHeight="1">
      <c r="A3" s="115" t="s">
        <v>80</v>
      </c>
      <c r="B3" s="116" t="str">
        <f>'Krycí list'!E7</f>
        <v>Odstranění věže</v>
      </c>
      <c r="C3" s="118"/>
      <c r="D3" s="116"/>
      <c r="E3" s="119"/>
    </row>
    <row r="4" spans="1:5" ht="12" customHeight="1">
      <c r="A4" s="115" t="s">
        <v>81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82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83</v>
      </c>
      <c r="B7" s="116" t="str">
        <f>'Krycí list'!E26</f>
        <v>Město Jablunkov</v>
      </c>
      <c r="C7" s="118"/>
      <c r="D7" s="116"/>
      <c r="E7" s="119"/>
    </row>
    <row r="8" spans="1:5" ht="12" customHeight="1">
      <c r="A8" s="116" t="s">
        <v>84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85</v>
      </c>
      <c r="B9" s="116" t="s">
        <v>29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86</v>
      </c>
      <c r="B11" s="121" t="s">
        <v>87</v>
      </c>
      <c r="C11" s="122" t="s">
        <v>88</v>
      </c>
      <c r="D11" s="123" t="s">
        <v>89</v>
      </c>
      <c r="E11" s="122" t="s">
        <v>90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Rozpocet!D17</f>
        <v>3</v>
      </c>
      <c r="B16" s="137" t="str">
        <f>Rozpocet!E17</f>
        <v>Svislé a kompletní konstrukce</v>
      </c>
      <c r="C16" s="138">
        <f>Rozpocet!I17</f>
        <v>0</v>
      </c>
      <c r="D16" s="139">
        <f>Rozpocet!K17</f>
        <v>0</v>
      </c>
      <c r="E16" s="139">
        <f>Rozpocet!M17</f>
        <v>0</v>
      </c>
    </row>
    <row r="17" spans="1:5" s="131" customFormat="1" ht="12.75" customHeight="1">
      <c r="A17" s="136" t="str">
        <f>Rozpocet!D19</f>
        <v>4</v>
      </c>
      <c r="B17" s="137" t="str">
        <f>Rozpocet!E19</f>
        <v>Vodorovné konstrukce</v>
      </c>
      <c r="C17" s="138">
        <f>Rozpocet!I19</f>
        <v>0</v>
      </c>
      <c r="D17" s="139">
        <f>Rozpocet!K19</f>
        <v>0</v>
      </c>
      <c r="E17" s="139">
        <f>Rozpocet!M19</f>
        <v>0</v>
      </c>
    </row>
    <row r="18" spans="1:5" s="131" customFormat="1" ht="12.75" customHeight="1">
      <c r="A18" s="136" t="str">
        <f>Rozpocet!D21</f>
        <v>5</v>
      </c>
      <c r="B18" s="137" t="str">
        <f>Rozpocet!E21</f>
        <v>Komunikace</v>
      </c>
      <c r="C18" s="138">
        <f>Rozpocet!I21</f>
        <v>0</v>
      </c>
      <c r="D18" s="139">
        <f>Rozpocet!K21</f>
        <v>0</v>
      </c>
      <c r="E18" s="139">
        <f>Rozpocet!M21</f>
        <v>0</v>
      </c>
    </row>
    <row r="19" spans="1:5" s="131" customFormat="1" ht="12.75" customHeight="1">
      <c r="A19" s="136" t="str">
        <f>Rozpocet!D24</f>
        <v>6</v>
      </c>
      <c r="B19" s="137" t="str">
        <f>Rozpocet!E24</f>
        <v>Úpravy povrchů, podlahy a osazování výplní</v>
      </c>
      <c r="C19" s="138">
        <f>Rozpocet!I24</f>
        <v>0</v>
      </c>
      <c r="D19" s="139">
        <f>Rozpocet!K24</f>
        <v>0</v>
      </c>
      <c r="E19" s="139">
        <f>Rozpocet!M24</f>
        <v>0</v>
      </c>
    </row>
    <row r="20" spans="1:5" s="131" customFormat="1" ht="12.75" customHeight="1">
      <c r="A20" s="136" t="str">
        <f>Rozpocet!D29</f>
        <v>9</v>
      </c>
      <c r="B20" s="137" t="str">
        <f>Rozpocet!E29</f>
        <v>Ostatní konstrukce a práce-bourání</v>
      </c>
      <c r="C20" s="138">
        <f>Rozpocet!I29</f>
        <v>0</v>
      </c>
      <c r="D20" s="139">
        <f>Rozpocet!K29</f>
        <v>0</v>
      </c>
      <c r="E20" s="139">
        <f>Rozpocet!M29</f>
        <v>0</v>
      </c>
    </row>
    <row r="21" spans="1:5" s="131" customFormat="1" ht="12.75" customHeight="1">
      <c r="A21" s="140" t="str">
        <f>Rozpocet!D45</f>
        <v>99</v>
      </c>
      <c r="B21" s="141" t="str">
        <f>Rozpocet!E45</f>
        <v>Přesun hmot</v>
      </c>
      <c r="C21" s="142">
        <f>Rozpocet!I45</f>
        <v>0</v>
      </c>
      <c r="D21" s="143">
        <f>Rozpocet!K45</f>
        <v>0</v>
      </c>
      <c r="E21" s="143">
        <f>Rozpocet!M45</f>
        <v>0</v>
      </c>
    </row>
    <row r="22" spans="1:5" s="131" customFormat="1" ht="12.75" customHeight="1">
      <c r="A22" s="132" t="str">
        <f>Rozpocet!D58</f>
        <v>PSV</v>
      </c>
      <c r="B22" s="133" t="str">
        <f>Rozpocet!E58</f>
        <v>Práce a dodávky PSV</v>
      </c>
      <c r="C22" s="134">
        <f>Rozpocet!I58</f>
        <v>0</v>
      </c>
      <c r="D22" s="135">
        <f>Rozpocet!K58</f>
        <v>0</v>
      </c>
      <c r="E22" s="135">
        <f>Rozpocet!M58</f>
        <v>0</v>
      </c>
    </row>
    <row r="23" spans="1:5" s="131" customFormat="1" ht="12.75" customHeight="1">
      <c r="A23" s="136" t="str">
        <f>Rozpocet!D59</f>
        <v>712</v>
      </c>
      <c r="B23" s="137" t="str">
        <f>Rozpocet!E59</f>
        <v>Povlakové krytiny</v>
      </c>
      <c r="C23" s="138">
        <f>Rozpocet!I59</f>
        <v>0</v>
      </c>
      <c r="D23" s="139">
        <f>Rozpocet!K59</f>
        <v>0</v>
      </c>
      <c r="E23" s="139">
        <f>Rozpocet!M59</f>
        <v>0</v>
      </c>
    </row>
    <row r="24" spans="1:5" s="131" customFormat="1" ht="12.75" customHeight="1">
      <c r="A24" s="136" t="str">
        <f>Rozpocet!D64</f>
        <v>762</v>
      </c>
      <c r="B24" s="137" t="str">
        <f>Rozpocet!E64</f>
        <v>Konstrukce tesařské</v>
      </c>
      <c r="C24" s="138">
        <f>Rozpocet!I64</f>
        <v>0</v>
      </c>
      <c r="D24" s="139">
        <f>Rozpocet!K64</f>
        <v>0</v>
      </c>
      <c r="E24" s="139">
        <f>Rozpocet!M64</f>
        <v>0</v>
      </c>
    </row>
    <row r="25" spans="1:5" s="131" customFormat="1" ht="12.75" customHeight="1">
      <c r="A25" s="136" t="str">
        <f>Rozpocet!D71</f>
        <v>764</v>
      </c>
      <c r="B25" s="137" t="str">
        <f>Rozpocet!E71</f>
        <v>Konstrukce klempířské</v>
      </c>
      <c r="C25" s="138">
        <f>Rozpocet!I71</f>
        <v>0</v>
      </c>
      <c r="D25" s="139">
        <f>Rozpocet!K71</f>
        <v>0</v>
      </c>
      <c r="E25" s="139">
        <f>Rozpocet!M71</f>
        <v>0</v>
      </c>
    </row>
    <row r="26" spans="1:5" s="131" customFormat="1" ht="12.75" customHeight="1">
      <c r="A26" s="136" t="str">
        <f>Rozpocet!D86</f>
        <v>766</v>
      </c>
      <c r="B26" s="137" t="str">
        <f>Rozpocet!E86</f>
        <v>Konstrukce truhlářské</v>
      </c>
      <c r="C26" s="138">
        <f>Rozpocet!I86</f>
        <v>0</v>
      </c>
      <c r="D26" s="139">
        <f>Rozpocet!K86</f>
        <v>0</v>
      </c>
      <c r="E26" s="139">
        <f>Rozpocet!M86</f>
        <v>0</v>
      </c>
    </row>
    <row r="27" spans="1:5" s="131" customFormat="1" ht="12.75" customHeight="1">
      <c r="A27" s="136" t="str">
        <f>Rozpocet!D91</f>
        <v>767</v>
      </c>
      <c r="B27" s="137" t="str">
        <f>Rozpocet!E91</f>
        <v>Konstrukce zámečnické</v>
      </c>
      <c r="C27" s="138">
        <f>Rozpocet!I91</f>
        <v>0</v>
      </c>
      <c r="D27" s="139">
        <f>Rozpocet!K91</f>
        <v>0</v>
      </c>
      <c r="E27" s="139">
        <f>Rozpocet!M91</f>
        <v>0</v>
      </c>
    </row>
    <row r="28" spans="1:5" s="131" customFormat="1" ht="12.75" customHeight="1">
      <c r="A28" s="136" t="str">
        <f>Rozpocet!D96</f>
        <v>783</v>
      </c>
      <c r="B28" s="137" t="str">
        <f>Rozpocet!E96</f>
        <v>Dokončovací práce - nátěry</v>
      </c>
      <c r="C28" s="138">
        <f>Rozpocet!I96</f>
        <v>0</v>
      </c>
      <c r="D28" s="139">
        <f>Rozpocet!K96</f>
        <v>0</v>
      </c>
      <c r="E28" s="139">
        <f>Rozpocet!M96</f>
        <v>0</v>
      </c>
    </row>
    <row r="29" spans="1:5" s="131" customFormat="1" ht="12.75" customHeight="1">
      <c r="A29" s="132" t="str">
        <f>Rozpocet!D98</f>
        <v>M</v>
      </c>
      <c r="B29" s="133" t="str">
        <f>Rozpocet!E98</f>
        <v>Práce a dodávky M</v>
      </c>
      <c r="C29" s="134">
        <f>Rozpocet!I98</f>
        <v>0</v>
      </c>
      <c r="D29" s="135">
        <f>Rozpocet!K98</f>
        <v>0</v>
      </c>
      <c r="E29" s="135">
        <f>Rozpocet!M98</f>
        <v>0</v>
      </c>
    </row>
    <row r="30" spans="1:5" s="131" customFormat="1" ht="12.75" customHeight="1">
      <c r="A30" s="136" t="str">
        <f>Rozpocet!D99</f>
        <v>33-M</v>
      </c>
      <c r="B30" s="137" t="str">
        <f>Rozpocet!E99</f>
        <v>Montáže dopr.zaříz.,sklad. zař. a váh</v>
      </c>
      <c r="C30" s="138">
        <f>Rozpocet!I99</f>
        <v>0</v>
      </c>
      <c r="D30" s="139">
        <f>Rozpocet!K99</f>
        <v>0</v>
      </c>
      <c r="E30" s="139">
        <f>Rozpocet!M99</f>
        <v>0</v>
      </c>
    </row>
    <row r="31" spans="1:5" s="131" customFormat="1" ht="12.75" customHeight="1">
      <c r="A31" s="136" t="str">
        <f>Rozpocet!D101</f>
        <v>46-M</v>
      </c>
      <c r="B31" s="137" t="str">
        <f>Rozpocet!E101</f>
        <v>Zemní práce při extr.mont.pracích</v>
      </c>
      <c r="C31" s="138">
        <f>Rozpocet!I101</f>
        <v>0</v>
      </c>
      <c r="D31" s="139">
        <f>Rozpocet!K101</f>
        <v>0</v>
      </c>
      <c r="E31" s="139">
        <f>Rozpocet!M101</f>
        <v>0</v>
      </c>
    </row>
    <row r="32" spans="1:5" s="131" customFormat="1" ht="12.75" customHeight="1">
      <c r="A32" s="132" t="str">
        <f>Rozpocet!D107</f>
        <v>000</v>
      </c>
      <c r="B32" s="133" t="str">
        <f>Rozpocet!E107</f>
        <v>Nepojmenované práce</v>
      </c>
      <c r="C32" s="134">
        <f>Rozpocet!I107</f>
        <v>0</v>
      </c>
      <c r="D32" s="135">
        <f>Rozpocet!K107</f>
        <v>0</v>
      </c>
      <c r="E32" s="135">
        <f>Rozpocet!M107</f>
        <v>0</v>
      </c>
    </row>
    <row r="33" spans="1:5" s="131" customFormat="1" ht="12.75" customHeight="1">
      <c r="A33" s="136" t="str">
        <f>Rozpocet!D108</f>
        <v>0</v>
      </c>
      <c r="B33" s="137" t="str">
        <f>Rozpocet!E108</f>
        <v>Nepojmenovaný díl</v>
      </c>
      <c r="C33" s="138">
        <f>Rozpocet!I108</f>
        <v>0</v>
      </c>
      <c r="D33" s="139">
        <f>Rozpocet!K108</f>
        <v>0</v>
      </c>
      <c r="E33" s="139">
        <f>Rozpocet!M108</f>
        <v>0</v>
      </c>
    </row>
    <row r="34" spans="2:5" s="144" customFormat="1" ht="12.75" customHeight="1">
      <c r="B34" s="145" t="s">
        <v>91</v>
      </c>
      <c r="C34" s="146">
        <f>Rozpocet!I118</f>
        <v>0</v>
      </c>
      <c r="D34" s="147">
        <f>Rozpocet!K118</f>
        <v>0</v>
      </c>
      <c r="E34" s="147">
        <f>Rozpocet!M118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5" t="s">
        <v>79</v>
      </c>
      <c r="B2" s="116"/>
      <c r="C2" s="116" t="str">
        <f>'Krycí list'!E5</f>
        <v>Odstranění sušící věže HZ Jablunkov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5" t="s">
        <v>80</v>
      </c>
      <c r="B3" s="116"/>
      <c r="C3" s="116" t="str">
        <f>'Krycí list'!E7</f>
        <v>Odstranění věže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5" t="s">
        <v>81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16" t="s">
        <v>93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16" t="s">
        <v>83</v>
      </c>
      <c r="B7" s="116"/>
      <c r="C7" s="116" t="str">
        <f>'Krycí list'!E26</f>
        <v>Město Jablunkov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16" t="s">
        <v>84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16" t="s">
        <v>85</v>
      </c>
      <c r="B9" s="116"/>
      <c r="C9" s="116" t="s">
        <v>29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87"/>
      <c r="I10" s="148"/>
      <c r="J10" s="148"/>
      <c r="K10" s="148"/>
      <c r="L10" s="148"/>
      <c r="M10" s="148"/>
      <c r="N10" s="187"/>
      <c r="O10" s="149"/>
      <c r="P10" s="149"/>
      <c r="Q10" s="148"/>
      <c r="R10" s="148"/>
      <c r="S10" s="148"/>
      <c r="T10" s="148"/>
    </row>
    <row r="11" spans="1:21" ht="21.75" customHeight="1">
      <c r="A11" s="120" t="s">
        <v>94</v>
      </c>
      <c r="B11" s="121" t="s">
        <v>95</v>
      </c>
      <c r="C11" s="121" t="s">
        <v>96</v>
      </c>
      <c r="D11" s="121" t="s">
        <v>97</v>
      </c>
      <c r="E11" s="121" t="s">
        <v>87</v>
      </c>
      <c r="F11" s="121" t="s">
        <v>98</v>
      </c>
      <c r="G11" s="121" t="s">
        <v>99</v>
      </c>
      <c r="H11" s="188" t="s">
        <v>100</v>
      </c>
      <c r="I11" s="121" t="s">
        <v>88</v>
      </c>
      <c r="J11" s="121" t="s">
        <v>101</v>
      </c>
      <c r="K11" s="121" t="s">
        <v>89</v>
      </c>
      <c r="L11" s="121" t="s">
        <v>102</v>
      </c>
      <c r="M11" s="121" t="s">
        <v>103</v>
      </c>
      <c r="N11" s="188" t="s">
        <v>104</v>
      </c>
      <c r="O11" s="150" t="s">
        <v>105</v>
      </c>
      <c r="P11" s="151" t="s">
        <v>106</v>
      </c>
      <c r="Q11" s="121"/>
      <c r="R11" s="121"/>
      <c r="S11" s="121"/>
      <c r="T11" s="152" t="s">
        <v>107</v>
      </c>
      <c r="U11" s="153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89">
        <v>8</v>
      </c>
      <c r="I12" s="125">
        <v>9</v>
      </c>
      <c r="J12" s="125"/>
      <c r="K12" s="125"/>
      <c r="L12" s="125"/>
      <c r="M12" s="125"/>
      <c r="N12" s="189">
        <v>10</v>
      </c>
      <c r="O12" s="154">
        <v>11</v>
      </c>
      <c r="P12" s="155">
        <v>12</v>
      </c>
      <c r="Q12" s="125"/>
      <c r="R12" s="125"/>
      <c r="S12" s="125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87"/>
      <c r="I13" s="148"/>
      <c r="J13" s="148"/>
      <c r="K13" s="148"/>
      <c r="L13" s="148"/>
      <c r="M13" s="148"/>
      <c r="N13" s="187"/>
      <c r="O13" s="149"/>
      <c r="P13" s="157"/>
      <c r="Q13" s="148"/>
      <c r="R13" s="148"/>
      <c r="S13" s="148"/>
      <c r="T13" s="148"/>
    </row>
    <row r="14" spans="1:16" s="131" customFormat="1" ht="12.75" customHeight="1">
      <c r="A14" s="158"/>
      <c r="B14" s="159" t="s">
        <v>66</v>
      </c>
      <c r="C14" s="158"/>
      <c r="D14" s="158" t="s">
        <v>45</v>
      </c>
      <c r="E14" s="158" t="s">
        <v>108</v>
      </c>
      <c r="F14" s="158"/>
      <c r="G14" s="158"/>
      <c r="H14" s="190"/>
      <c r="I14" s="160">
        <f>I15+I17+I19+I21+I24+I29</f>
        <v>0</v>
      </c>
      <c r="J14" s="158"/>
      <c r="K14" s="161">
        <f>K15+K17+K19+K21+K24+K29</f>
        <v>0</v>
      </c>
      <c r="L14" s="158"/>
      <c r="M14" s="161">
        <f>M15+M17+M19+M21+M24+M29</f>
        <v>0</v>
      </c>
      <c r="N14" s="190"/>
      <c r="P14" s="133" t="s">
        <v>109</v>
      </c>
    </row>
    <row r="15" spans="2:16" s="131" customFormat="1" ht="12.75" customHeight="1">
      <c r="B15" s="136" t="s">
        <v>66</v>
      </c>
      <c r="D15" s="137" t="s">
        <v>110</v>
      </c>
      <c r="E15" s="137" t="s">
        <v>111</v>
      </c>
      <c r="H15" s="191"/>
      <c r="I15" s="138">
        <f>I16</f>
        <v>0</v>
      </c>
      <c r="K15" s="139">
        <f>K16</f>
        <v>0</v>
      </c>
      <c r="M15" s="139">
        <f>M16</f>
        <v>0</v>
      </c>
      <c r="N15" s="191"/>
      <c r="P15" s="137" t="s">
        <v>110</v>
      </c>
    </row>
    <row r="16" spans="1:16" s="14" customFormat="1" ht="13.5" customHeight="1">
      <c r="A16" s="162" t="s">
        <v>110</v>
      </c>
      <c r="B16" s="162" t="s">
        <v>112</v>
      </c>
      <c r="C16" s="162" t="s">
        <v>113</v>
      </c>
      <c r="D16" s="163" t="s">
        <v>114</v>
      </c>
      <c r="E16" s="164" t="s">
        <v>115</v>
      </c>
      <c r="F16" s="162" t="s">
        <v>116</v>
      </c>
      <c r="G16" s="165">
        <v>4.75</v>
      </c>
      <c r="H16" s="192">
        <v>0</v>
      </c>
      <c r="I16" s="166">
        <f>ROUND(G16*H16,2)</f>
        <v>0</v>
      </c>
      <c r="J16" s="167">
        <v>0</v>
      </c>
      <c r="K16" s="165">
        <f>G16*J16</f>
        <v>0</v>
      </c>
      <c r="L16" s="167">
        <v>0</v>
      </c>
      <c r="M16" s="165">
        <f>G16*L16</f>
        <v>0</v>
      </c>
      <c r="N16" s="195">
        <v>20</v>
      </c>
      <c r="O16" s="168">
        <v>4</v>
      </c>
      <c r="P16" s="14" t="s">
        <v>117</v>
      </c>
    </row>
    <row r="17" spans="2:16" s="131" customFormat="1" ht="12.75" customHeight="1">
      <c r="B17" s="136" t="s">
        <v>66</v>
      </c>
      <c r="D17" s="137" t="s">
        <v>118</v>
      </c>
      <c r="E17" s="137" t="s">
        <v>119</v>
      </c>
      <c r="H17" s="191"/>
      <c r="I17" s="138">
        <f>I18</f>
        <v>0</v>
      </c>
      <c r="K17" s="139">
        <f>K18</f>
        <v>0</v>
      </c>
      <c r="M17" s="139">
        <f>M18</f>
        <v>0</v>
      </c>
      <c r="N17" s="191"/>
      <c r="P17" s="137" t="s">
        <v>110</v>
      </c>
    </row>
    <row r="18" spans="1:16" s="14" customFormat="1" ht="13.5" customHeight="1">
      <c r="A18" s="162" t="s">
        <v>117</v>
      </c>
      <c r="B18" s="162" t="s">
        <v>112</v>
      </c>
      <c r="C18" s="162" t="s">
        <v>120</v>
      </c>
      <c r="D18" s="163" t="s">
        <v>121</v>
      </c>
      <c r="E18" s="164" t="s">
        <v>122</v>
      </c>
      <c r="F18" s="162" t="s">
        <v>123</v>
      </c>
      <c r="G18" s="165">
        <v>27.83</v>
      </c>
      <c r="H18" s="192">
        <v>0</v>
      </c>
      <c r="I18" s="166">
        <f>ROUND(G18*H18,2)</f>
        <v>0</v>
      </c>
      <c r="J18" s="167">
        <v>0</v>
      </c>
      <c r="K18" s="165">
        <f>G18*J18</f>
        <v>0</v>
      </c>
      <c r="L18" s="167">
        <v>0</v>
      </c>
      <c r="M18" s="165">
        <f>G18*L18</f>
        <v>0</v>
      </c>
      <c r="N18" s="195">
        <v>20</v>
      </c>
      <c r="O18" s="168">
        <v>4</v>
      </c>
      <c r="P18" s="14" t="s">
        <v>117</v>
      </c>
    </row>
    <row r="19" spans="2:16" s="131" customFormat="1" ht="12.75" customHeight="1">
      <c r="B19" s="136" t="s">
        <v>66</v>
      </c>
      <c r="D19" s="137" t="s">
        <v>124</v>
      </c>
      <c r="E19" s="137" t="s">
        <v>125</v>
      </c>
      <c r="H19" s="191"/>
      <c r="I19" s="138">
        <f>I20</f>
        <v>0</v>
      </c>
      <c r="K19" s="139">
        <f>K20</f>
        <v>0</v>
      </c>
      <c r="M19" s="139">
        <f>M20</f>
        <v>0</v>
      </c>
      <c r="N19" s="191"/>
      <c r="P19" s="137" t="s">
        <v>110</v>
      </c>
    </row>
    <row r="20" spans="1:16" s="14" customFormat="1" ht="13.5" customHeight="1">
      <c r="A20" s="162" t="s">
        <v>118</v>
      </c>
      <c r="B20" s="162" t="s">
        <v>112</v>
      </c>
      <c r="C20" s="162" t="s">
        <v>126</v>
      </c>
      <c r="D20" s="163" t="s">
        <v>127</v>
      </c>
      <c r="E20" s="164" t="s">
        <v>128</v>
      </c>
      <c r="F20" s="162" t="s">
        <v>129</v>
      </c>
      <c r="G20" s="165">
        <v>2</v>
      </c>
      <c r="H20" s="192">
        <v>0</v>
      </c>
      <c r="I20" s="166">
        <f>ROUND(G20*H20,2)</f>
        <v>0</v>
      </c>
      <c r="J20" s="167">
        <v>0</v>
      </c>
      <c r="K20" s="165">
        <f>G20*J20</f>
        <v>0</v>
      </c>
      <c r="L20" s="167">
        <v>0</v>
      </c>
      <c r="M20" s="165">
        <f>G20*L20</f>
        <v>0</v>
      </c>
      <c r="N20" s="195">
        <v>20</v>
      </c>
      <c r="O20" s="168">
        <v>4</v>
      </c>
      <c r="P20" s="14" t="s">
        <v>117</v>
      </c>
    </row>
    <row r="21" spans="2:16" s="131" customFormat="1" ht="12.75" customHeight="1">
      <c r="B21" s="136" t="s">
        <v>66</v>
      </c>
      <c r="D21" s="137" t="s">
        <v>130</v>
      </c>
      <c r="E21" s="137" t="s">
        <v>131</v>
      </c>
      <c r="H21" s="191"/>
      <c r="I21" s="138">
        <f>SUM(I22:I23)</f>
        <v>0</v>
      </c>
      <c r="K21" s="139">
        <f>SUM(K22:K23)</f>
        <v>0</v>
      </c>
      <c r="M21" s="139">
        <f>SUM(M22:M23)</f>
        <v>0</v>
      </c>
      <c r="N21" s="191"/>
      <c r="P21" s="137" t="s">
        <v>110</v>
      </c>
    </row>
    <row r="22" spans="1:16" s="14" customFormat="1" ht="13.5" customHeight="1">
      <c r="A22" s="162" t="s">
        <v>124</v>
      </c>
      <c r="B22" s="162" t="s">
        <v>112</v>
      </c>
      <c r="C22" s="162" t="s">
        <v>132</v>
      </c>
      <c r="D22" s="163" t="s">
        <v>133</v>
      </c>
      <c r="E22" s="164" t="s">
        <v>134</v>
      </c>
      <c r="F22" s="162" t="s">
        <v>123</v>
      </c>
      <c r="G22" s="165">
        <v>22.5</v>
      </c>
      <c r="H22" s="192">
        <v>0</v>
      </c>
      <c r="I22" s="166">
        <f>ROUND(G22*H22,2)</f>
        <v>0</v>
      </c>
      <c r="J22" s="167">
        <v>0</v>
      </c>
      <c r="K22" s="165">
        <f>G22*J22</f>
        <v>0</v>
      </c>
      <c r="L22" s="167">
        <v>0</v>
      </c>
      <c r="M22" s="165">
        <f>G22*L22</f>
        <v>0</v>
      </c>
      <c r="N22" s="195">
        <v>20</v>
      </c>
      <c r="O22" s="168">
        <v>4</v>
      </c>
      <c r="P22" s="14" t="s">
        <v>117</v>
      </c>
    </row>
    <row r="23" spans="1:16" s="14" customFormat="1" ht="24" customHeight="1">
      <c r="A23" s="162" t="s">
        <v>130</v>
      </c>
      <c r="B23" s="162" t="s">
        <v>112</v>
      </c>
      <c r="C23" s="162" t="s">
        <v>132</v>
      </c>
      <c r="D23" s="163" t="s">
        <v>135</v>
      </c>
      <c r="E23" s="164" t="s">
        <v>136</v>
      </c>
      <c r="F23" s="162" t="s">
        <v>123</v>
      </c>
      <c r="G23" s="165">
        <v>22.5</v>
      </c>
      <c r="H23" s="192">
        <v>0</v>
      </c>
      <c r="I23" s="166">
        <f>ROUND(G23*H23,2)</f>
        <v>0</v>
      </c>
      <c r="J23" s="167">
        <v>0</v>
      </c>
      <c r="K23" s="165">
        <f>G23*J23</f>
        <v>0</v>
      </c>
      <c r="L23" s="167">
        <v>0</v>
      </c>
      <c r="M23" s="165">
        <f>G23*L23</f>
        <v>0</v>
      </c>
      <c r="N23" s="195">
        <v>20</v>
      </c>
      <c r="O23" s="168">
        <v>4</v>
      </c>
      <c r="P23" s="14" t="s">
        <v>117</v>
      </c>
    </row>
    <row r="24" spans="2:16" s="131" customFormat="1" ht="12.75" customHeight="1">
      <c r="B24" s="136" t="s">
        <v>66</v>
      </c>
      <c r="D24" s="137" t="s">
        <v>137</v>
      </c>
      <c r="E24" s="137" t="s">
        <v>138</v>
      </c>
      <c r="H24" s="191"/>
      <c r="I24" s="138">
        <f>SUM(I25:I28)</f>
        <v>0</v>
      </c>
      <c r="K24" s="139">
        <f>SUM(K25:K28)</f>
        <v>0</v>
      </c>
      <c r="M24" s="139">
        <f>SUM(M25:M28)</f>
        <v>0</v>
      </c>
      <c r="N24" s="191"/>
      <c r="P24" s="137" t="s">
        <v>110</v>
      </c>
    </row>
    <row r="25" spans="1:16" s="14" customFormat="1" ht="13.5" customHeight="1">
      <c r="A25" s="162" t="s">
        <v>137</v>
      </c>
      <c r="B25" s="162" t="s">
        <v>112</v>
      </c>
      <c r="C25" s="162" t="s">
        <v>120</v>
      </c>
      <c r="D25" s="163" t="s">
        <v>139</v>
      </c>
      <c r="E25" s="164" t="s">
        <v>140</v>
      </c>
      <c r="F25" s="162" t="s">
        <v>141</v>
      </c>
      <c r="G25" s="165">
        <v>27.2</v>
      </c>
      <c r="H25" s="192">
        <v>0</v>
      </c>
      <c r="I25" s="166">
        <f>ROUND(G25*H25,2)</f>
        <v>0</v>
      </c>
      <c r="J25" s="167">
        <v>0</v>
      </c>
      <c r="K25" s="165">
        <f>G25*J25</f>
        <v>0</v>
      </c>
      <c r="L25" s="167">
        <v>0</v>
      </c>
      <c r="M25" s="165">
        <f>G25*L25</f>
        <v>0</v>
      </c>
      <c r="N25" s="195">
        <v>20</v>
      </c>
      <c r="O25" s="168">
        <v>4</v>
      </c>
      <c r="P25" s="14" t="s">
        <v>117</v>
      </c>
    </row>
    <row r="26" spans="1:16" s="14" customFormat="1" ht="13.5" customHeight="1">
      <c r="A26" s="169" t="s">
        <v>142</v>
      </c>
      <c r="B26" s="169" t="s">
        <v>143</v>
      </c>
      <c r="C26" s="169" t="s">
        <v>144</v>
      </c>
      <c r="D26" s="170" t="s">
        <v>145</v>
      </c>
      <c r="E26" s="171" t="s">
        <v>146</v>
      </c>
      <c r="F26" s="169" t="s">
        <v>141</v>
      </c>
      <c r="G26" s="172">
        <v>31.5</v>
      </c>
      <c r="H26" s="193">
        <v>0</v>
      </c>
      <c r="I26" s="173">
        <f>ROUND(G26*H26,2)</f>
        <v>0</v>
      </c>
      <c r="J26" s="174">
        <v>0</v>
      </c>
      <c r="K26" s="172">
        <f>G26*J26</f>
        <v>0</v>
      </c>
      <c r="L26" s="174">
        <v>0</v>
      </c>
      <c r="M26" s="172">
        <f>G26*L26</f>
        <v>0</v>
      </c>
      <c r="N26" s="196">
        <v>20</v>
      </c>
      <c r="O26" s="175">
        <v>8</v>
      </c>
      <c r="P26" s="176" t="s">
        <v>117</v>
      </c>
    </row>
    <row r="27" spans="1:16" s="14" customFormat="1" ht="24" customHeight="1">
      <c r="A27" s="162" t="s">
        <v>147</v>
      </c>
      <c r="B27" s="162" t="s">
        <v>112</v>
      </c>
      <c r="C27" s="162" t="s">
        <v>120</v>
      </c>
      <c r="D27" s="163" t="s">
        <v>148</v>
      </c>
      <c r="E27" s="164" t="s">
        <v>149</v>
      </c>
      <c r="F27" s="162" t="s">
        <v>123</v>
      </c>
      <c r="G27" s="165">
        <v>63.19</v>
      </c>
      <c r="H27" s="192">
        <v>0</v>
      </c>
      <c r="I27" s="166">
        <f>ROUND(G27*H27,2)</f>
        <v>0</v>
      </c>
      <c r="J27" s="167">
        <v>0</v>
      </c>
      <c r="K27" s="165">
        <f>G27*J27</f>
        <v>0</v>
      </c>
      <c r="L27" s="167">
        <v>0</v>
      </c>
      <c r="M27" s="165">
        <f>G27*L27</f>
        <v>0</v>
      </c>
      <c r="N27" s="195">
        <v>20</v>
      </c>
      <c r="O27" s="168">
        <v>4</v>
      </c>
      <c r="P27" s="14" t="s">
        <v>117</v>
      </c>
    </row>
    <row r="28" spans="1:16" s="14" customFormat="1" ht="24" customHeight="1">
      <c r="A28" s="162" t="s">
        <v>150</v>
      </c>
      <c r="B28" s="162" t="s">
        <v>112</v>
      </c>
      <c r="C28" s="162" t="s">
        <v>120</v>
      </c>
      <c r="D28" s="163" t="s">
        <v>151</v>
      </c>
      <c r="E28" s="164" t="s">
        <v>152</v>
      </c>
      <c r="F28" s="162" t="s">
        <v>123</v>
      </c>
      <c r="G28" s="165">
        <v>63.19</v>
      </c>
      <c r="H28" s="192">
        <v>0</v>
      </c>
      <c r="I28" s="166">
        <f>ROUND(G28*H28,2)</f>
        <v>0</v>
      </c>
      <c r="J28" s="167">
        <v>0</v>
      </c>
      <c r="K28" s="165">
        <f>G28*J28</f>
        <v>0</v>
      </c>
      <c r="L28" s="167">
        <v>0</v>
      </c>
      <c r="M28" s="165">
        <f>G28*L28</f>
        <v>0</v>
      </c>
      <c r="N28" s="195">
        <v>20</v>
      </c>
      <c r="O28" s="168">
        <v>4</v>
      </c>
      <c r="P28" s="14" t="s">
        <v>117</v>
      </c>
    </row>
    <row r="29" spans="2:16" s="131" customFormat="1" ht="12.75" customHeight="1">
      <c r="B29" s="136" t="s">
        <v>66</v>
      </c>
      <c r="D29" s="137" t="s">
        <v>150</v>
      </c>
      <c r="E29" s="137" t="s">
        <v>153</v>
      </c>
      <c r="H29" s="191"/>
      <c r="I29" s="138">
        <f>I30+SUM(I31:I45)</f>
        <v>0</v>
      </c>
      <c r="K29" s="139">
        <f>K30+SUM(K31:K45)</f>
        <v>0</v>
      </c>
      <c r="M29" s="139">
        <f>M30+SUM(M31:M45)</f>
        <v>0</v>
      </c>
      <c r="N29" s="191"/>
      <c r="P29" s="137" t="s">
        <v>110</v>
      </c>
    </row>
    <row r="30" spans="1:16" s="14" customFormat="1" ht="13.5" customHeight="1">
      <c r="A30" s="162" t="s">
        <v>154</v>
      </c>
      <c r="B30" s="162" t="s">
        <v>112</v>
      </c>
      <c r="C30" s="162" t="s">
        <v>132</v>
      </c>
      <c r="D30" s="163" t="s">
        <v>155</v>
      </c>
      <c r="E30" s="164" t="s">
        <v>156</v>
      </c>
      <c r="F30" s="162" t="s">
        <v>141</v>
      </c>
      <c r="G30" s="165">
        <v>15</v>
      </c>
      <c r="H30" s="192">
        <v>0</v>
      </c>
      <c r="I30" s="166">
        <f aca="true" t="shared" si="0" ref="I30:I44">ROUND(G30*H30,2)</f>
        <v>0</v>
      </c>
      <c r="J30" s="167">
        <v>0</v>
      </c>
      <c r="K30" s="165">
        <f aca="true" t="shared" si="1" ref="K30:K44">G30*J30</f>
        <v>0</v>
      </c>
      <c r="L30" s="167">
        <v>0</v>
      </c>
      <c r="M30" s="165">
        <f aca="true" t="shared" si="2" ref="M30:M44">G30*L30</f>
        <v>0</v>
      </c>
      <c r="N30" s="195">
        <v>20</v>
      </c>
      <c r="O30" s="168">
        <v>4</v>
      </c>
      <c r="P30" s="14" t="s">
        <v>117</v>
      </c>
    </row>
    <row r="31" spans="1:16" s="14" customFormat="1" ht="13.5" customHeight="1">
      <c r="A31" s="162" t="s">
        <v>157</v>
      </c>
      <c r="B31" s="162" t="s">
        <v>112</v>
      </c>
      <c r="C31" s="162" t="s">
        <v>132</v>
      </c>
      <c r="D31" s="163" t="s">
        <v>158</v>
      </c>
      <c r="E31" s="164" t="s">
        <v>159</v>
      </c>
      <c r="F31" s="162" t="s">
        <v>129</v>
      </c>
      <c r="G31" s="165">
        <v>1</v>
      </c>
      <c r="H31" s="192">
        <v>0</v>
      </c>
      <c r="I31" s="166">
        <f t="shared" si="0"/>
        <v>0</v>
      </c>
      <c r="J31" s="167">
        <v>0</v>
      </c>
      <c r="K31" s="165">
        <f t="shared" si="1"/>
        <v>0</v>
      </c>
      <c r="L31" s="167">
        <v>0</v>
      </c>
      <c r="M31" s="165">
        <f t="shared" si="2"/>
        <v>0</v>
      </c>
      <c r="N31" s="195">
        <v>20</v>
      </c>
      <c r="O31" s="168">
        <v>4</v>
      </c>
      <c r="P31" s="14" t="s">
        <v>117</v>
      </c>
    </row>
    <row r="32" spans="1:16" s="14" customFormat="1" ht="24" customHeight="1">
      <c r="A32" s="162" t="s">
        <v>160</v>
      </c>
      <c r="B32" s="162" t="s">
        <v>112</v>
      </c>
      <c r="C32" s="162" t="s">
        <v>161</v>
      </c>
      <c r="D32" s="163" t="s">
        <v>162</v>
      </c>
      <c r="E32" s="164" t="s">
        <v>163</v>
      </c>
      <c r="F32" s="162" t="s">
        <v>123</v>
      </c>
      <c r="G32" s="165">
        <v>81.2</v>
      </c>
      <c r="H32" s="192">
        <v>0</v>
      </c>
      <c r="I32" s="166">
        <f t="shared" si="0"/>
        <v>0</v>
      </c>
      <c r="J32" s="167">
        <v>0</v>
      </c>
      <c r="K32" s="165">
        <f t="shared" si="1"/>
        <v>0</v>
      </c>
      <c r="L32" s="167">
        <v>0</v>
      </c>
      <c r="M32" s="165">
        <f t="shared" si="2"/>
        <v>0</v>
      </c>
      <c r="N32" s="195">
        <v>20</v>
      </c>
      <c r="O32" s="168">
        <v>4</v>
      </c>
      <c r="P32" s="14" t="s">
        <v>117</v>
      </c>
    </row>
    <row r="33" spans="1:16" s="14" customFormat="1" ht="24" customHeight="1">
      <c r="A33" s="162" t="s">
        <v>164</v>
      </c>
      <c r="B33" s="162" t="s">
        <v>112</v>
      </c>
      <c r="C33" s="162" t="s">
        <v>161</v>
      </c>
      <c r="D33" s="163" t="s">
        <v>165</v>
      </c>
      <c r="E33" s="164" t="s">
        <v>166</v>
      </c>
      <c r="F33" s="162" t="s">
        <v>123</v>
      </c>
      <c r="G33" s="165">
        <v>151</v>
      </c>
      <c r="H33" s="192">
        <v>0</v>
      </c>
      <c r="I33" s="166">
        <f t="shared" si="0"/>
        <v>0</v>
      </c>
      <c r="J33" s="167">
        <v>0</v>
      </c>
      <c r="K33" s="165">
        <f t="shared" si="1"/>
        <v>0</v>
      </c>
      <c r="L33" s="167">
        <v>0</v>
      </c>
      <c r="M33" s="165">
        <f t="shared" si="2"/>
        <v>0</v>
      </c>
      <c r="N33" s="195">
        <v>20</v>
      </c>
      <c r="O33" s="168">
        <v>4</v>
      </c>
      <c r="P33" s="14" t="s">
        <v>117</v>
      </c>
    </row>
    <row r="34" spans="1:16" s="14" customFormat="1" ht="24" customHeight="1">
      <c r="A34" s="162" t="s">
        <v>167</v>
      </c>
      <c r="B34" s="162" t="s">
        <v>112</v>
      </c>
      <c r="C34" s="162" t="s">
        <v>161</v>
      </c>
      <c r="D34" s="163" t="s">
        <v>168</v>
      </c>
      <c r="E34" s="164" t="s">
        <v>169</v>
      </c>
      <c r="F34" s="162" t="s">
        <v>123</v>
      </c>
      <c r="G34" s="165">
        <v>81.2</v>
      </c>
      <c r="H34" s="192">
        <v>0</v>
      </c>
      <c r="I34" s="166">
        <f t="shared" si="0"/>
        <v>0</v>
      </c>
      <c r="J34" s="167">
        <v>0</v>
      </c>
      <c r="K34" s="165">
        <f t="shared" si="1"/>
        <v>0</v>
      </c>
      <c r="L34" s="167">
        <v>0</v>
      </c>
      <c r="M34" s="165">
        <f t="shared" si="2"/>
        <v>0</v>
      </c>
      <c r="N34" s="195">
        <v>20</v>
      </c>
      <c r="O34" s="168">
        <v>4</v>
      </c>
      <c r="P34" s="14" t="s">
        <v>117</v>
      </c>
    </row>
    <row r="35" spans="1:16" s="14" customFormat="1" ht="24" customHeight="1">
      <c r="A35" s="162" t="s">
        <v>170</v>
      </c>
      <c r="B35" s="162" t="s">
        <v>112</v>
      </c>
      <c r="C35" s="162" t="s">
        <v>161</v>
      </c>
      <c r="D35" s="163" t="s">
        <v>171</v>
      </c>
      <c r="E35" s="164" t="s">
        <v>172</v>
      </c>
      <c r="F35" s="162" t="s">
        <v>123</v>
      </c>
      <c r="G35" s="165">
        <v>151</v>
      </c>
      <c r="H35" s="192">
        <v>0</v>
      </c>
      <c r="I35" s="166">
        <f t="shared" si="0"/>
        <v>0</v>
      </c>
      <c r="J35" s="167">
        <v>0</v>
      </c>
      <c r="K35" s="165">
        <f t="shared" si="1"/>
        <v>0</v>
      </c>
      <c r="L35" s="167">
        <v>0</v>
      </c>
      <c r="M35" s="165">
        <f t="shared" si="2"/>
        <v>0</v>
      </c>
      <c r="N35" s="195">
        <v>20</v>
      </c>
      <c r="O35" s="168">
        <v>4</v>
      </c>
      <c r="P35" s="14" t="s">
        <v>117</v>
      </c>
    </row>
    <row r="36" spans="1:16" s="14" customFormat="1" ht="24" customHeight="1">
      <c r="A36" s="162" t="s">
        <v>173</v>
      </c>
      <c r="B36" s="162" t="s">
        <v>112</v>
      </c>
      <c r="C36" s="162" t="s">
        <v>120</v>
      </c>
      <c r="D36" s="163" t="s">
        <v>174</v>
      </c>
      <c r="E36" s="164" t="s">
        <v>175</v>
      </c>
      <c r="F36" s="162" t="s">
        <v>129</v>
      </c>
      <c r="G36" s="165">
        <v>10</v>
      </c>
      <c r="H36" s="192">
        <v>0</v>
      </c>
      <c r="I36" s="166">
        <f t="shared" si="0"/>
        <v>0</v>
      </c>
      <c r="J36" s="167">
        <v>0</v>
      </c>
      <c r="K36" s="165">
        <f t="shared" si="1"/>
        <v>0</v>
      </c>
      <c r="L36" s="167">
        <v>0</v>
      </c>
      <c r="M36" s="165">
        <f t="shared" si="2"/>
        <v>0</v>
      </c>
      <c r="N36" s="195">
        <v>20</v>
      </c>
      <c r="O36" s="168">
        <v>4</v>
      </c>
      <c r="P36" s="14" t="s">
        <v>117</v>
      </c>
    </row>
    <row r="37" spans="1:16" s="14" customFormat="1" ht="13.5" customHeight="1">
      <c r="A37" s="162" t="s">
        <v>176</v>
      </c>
      <c r="B37" s="162" t="s">
        <v>112</v>
      </c>
      <c r="C37" s="162" t="s">
        <v>120</v>
      </c>
      <c r="D37" s="163" t="s">
        <v>177</v>
      </c>
      <c r="E37" s="164" t="s">
        <v>178</v>
      </c>
      <c r="F37" s="162" t="s">
        <v>129</v>
      </c>
      <c r="G37" s="165">
        <v>10</v>
      </c>
      <c r="H37" s="192">
        <v>0</v>
      </c>
      <c r="I37" s="166">
        <f t="shared" si="0"/>
        <v>0</v>
      </c>
      <c r="J37" s="167">
        <v>0</v>
      </c>
      <c r="K37" s="165">
        <f t="shared" si="1"/>
        <v>0</v>
      </c>
      <c r="L37" s="167">
        <v>0</v>
      </c>
      <c r="M37" s="165">
        <f t="shared" si="2"/>
        <v>0</v>
      </c>
      <c r="N37" s="195">
        <v>20</v>
      </c>
      <c r="O37" s="168">
        <v>4</v>
      </c>
      <c r="P37" s="14" t="s">
        <v>117</v>
      </c>
    </row>
    <row r="38" spans="1:16" s="14" customFormat="1" ht="13.5" customHeight="1">
      <c r="A38" s="162" t="s">
        <v>179</v>
      </c>
      <c r="B38" s="162" t="s">
        <v>112</v>
      </c>
      <c r="C38" s="162" t="s">
        <v>180</v>
      </c>
      <c r="D38" s="163" t="s">
        <v>181</v>
      </c>
      <c r="E38" s="164" t="s">
        <v>182</v>
      </c>
      <c r="F38" s="162" t="s">
        <v>116</v>
      </c>
      <c r="G38" s="165">
        <v>4.75</v>
      </c>
      <c r="H38" s="192">
        <v>0</v>
      </c>
      <c r="I38" s="166">
        <f t="shared" si="0"/>
        <v>0</v>
      </c>
      <c r="J38" s="167">
        <v>0</v>
      </c>
      <c r="K38" s="165">
        <f t="shared" si="1"/>
        <v>0</v>
      </c>
      <c r="L38" s="167">
        <v>0</v>
      </c>
      <c r="M38" s="165">
        <f t="shared" si="2"/>
        <v>0</v>
      </c>
      <c r="N38" s="195">
        <v>20</v>
      </c>
      <c r="O38" s="168">
        <v>4</v>
      </c>
      <c r="P38" s="14" t="s">
        <v>117</v>
      </c>
    </row>
    <row r="39" spans="1:16" s="14" customFormat="1" ht="13.5" customHeight="1">
      <c r="A39" s="162" t="s">
        <v>183</v>
      </c>
      <c r="B39" s="162" t="s">
        <v>112</v>
      </c>
      <c r="C39" s="162" t="s">
        <v>180</v>
      </c>
      <c r="D39" s="163" t="s">
        <v>184</v>
      </c>
      <c r="E39" s="164" t="s">
        <v>185</v>
      </c>
      <c r="F39" s="162" t="s">
        <v>116</v>
      </c>
      <c r="G39" s="165">
        <v>7.68</v>
      </c>
      <c r="H39" s="192">
        <v>0</v>
      </c>
      <c r="I39" s="166">
        <f t="shared" si="0"/>
        <v>0</v>
      </c>
      <c r="J39" s="167">
        <v>0</v>
      </c>
      <c r="K39" s="165">
        <f t="shared" si="1"/>
        <v>0</v>
      </c>
      <c r="L39" s="167">
        <v>0</v>
      </c>
      <c r="M39" s="165">
        <f t="shared" si="2"/>
        <v>0</v>
      </c>
      <c r="N39" s="195">
        <v>20</v>
      </c>
      <c r="O39" s="168">
        <v>4</v>
      </c>
      <c r="P39" s="14" t="s">
        <v>117</v>
      </c>
    </row>
    <row r="40" spans="1:16" s="14" customFormat="1" ht="13.5" customHeight="1">
      <c r="A40" s="162" t="s">
        <v>186</v>
      </c>
      <c r="B40" s="162" t="s">
        <v>112</v>
      </c>
      <c r="C40" s="162" t="s">
        <v>180</v>
      </c>
      <c r="D40" s="163" t="s">
        <v>187</v>
      </c>
      <c r="E40" s="164" t="s">
        <v>188</v>
      </c>
      <c r="F40" s="162" t="s">
        <v>123</v>
      </c>
      <c r="G40" s="165">
        <v>2.72</v>
      </c>
      <c r="H40" s="192">
        <v>0</v>
      </c>
      <c r="I40" s="166">
        <f t="shared" si="0"/>
        <v>0</v>
      </c>
      <c r="J40" s="167">
        <v>0</v>
      </c>
      <c r="K40" s="165">
        <f t="shared" si="1"/>
        <v>0</v>
      </c>
      <c r="L40" s="167">
        <v>0</v>
      </c>
      <c r="M40" s="165">
        <f t="shared" si="2"/>
        <v>0</v>
      </c>
      <c r="N40" s="195">
        <v>20</v>
      </c>
      <c r="O40" s="168">
        <v>4</v>
      </c>
      <c r="P40" s="14" t="s">
        <v>117</v>
      </c>
    </row>
    <row r="41" spans="1:16" s="14" customFormat="1" ht="13.5" customHeight="1">
      <c r="A41" s="162" t="s">
        <v>189</v>
      </c>
      <c r="B41" s="162" t="s">
        <v>112</v>
      </c>
      <c r="C41" s="162" t="s">
        <v>180</v>
      </c>
      <c r="D41" s="163" t="s">
        <v>190</v>
      </c>
      <c r="E41" s="164" t="s">
        <v>191</v>
      </c>
      <c r="F41" s="162" t="s">
        <v>123</v>
      </c>
      <c r="G41" s="165">
        <v>2.2</v>
      </c>
      <c r="H41" s="192">
        <v>0</v>
      </c>
      <c r="I41" s="166">
        <f t="shared" si="0"/>
        <v>0</v>
      </c>
      <c r="J41" s="167">
        <v>0</v>
      </c>
      <c r="K41" s="165">
        <f t="shared" si="1"/>
        <v>0</v>
      </c>
      <c r="L41" s="167">
        <v>0</v>
      </c>
      <c r="M41" s="165">
        <f t="shared" si="2"/>
        <v>0</v>
      </c>
      <c r="N41" s="195">
        <v>20</v>
      </c>
      <c r="O41" s="168">
        <v>4</v>
      </c>
      <c r="P41" s="14" t="s">
        <v>117</v>
      </c>
    </row>
    <row r="42" spans="1:16" s="14" customFormat="1" ht="13.5" customHeight="1">
      <c r="A42" s="162" t="s">
        <v>192</v>
      </c>
      <c r="B42" s="162" t="s">
        <v>112</v>
      </c>
      <c r="C42" s="162" t="s">
        <v>180</v>
      </c>
      <c r="D42" s="163" t="s">
        <v>193</v>
      </c>
      <c r="E42" s="164" t="s">
        <v>194</v>
      </c>
      <c r="F42" s="162" t="s">
        <v>141</v>
      </c>
      <c r="G42" s="165">
        <v>14.4</v>
      </c>
      <c r="H42" s="192">
        <v>0</v>
      </c>
      <c r="I42" s="166">
        <f t="shared" si="0"/>
        <v>0</v>
      </c>
      <c r="J42" s="167">
        <v>0</v>
      </c>
      <c r="K42" s="165">
        <f t="shared" si="1"/>
        <v>0</v>
      </c>
      <c r="L42" s="167">
        <v>0</v>
      </c>
      <c r="M42" s="165">
        <f t="shared" si="2"/>
        <v>0</v>
      </c>
      <c r="N42" s="195">
        <v>20</v>
      </c>
      <c r="O42" s="168">
        <v>4</v>
      </c>
      <c r="P42" s="14" t="s">
        <v>117</v>
      </c>
    </row>
    <row r="43" spans="1:16" s="14" customFormat="1" ht="13.5" customHeight="1">
      <c r="A43" s="162" t="s">
        <v>195</v>
      </c>
      <c r="B43" s="162" t="s">
        <v>112</v>
      </c>
      <c r="C43" s="162" t="s">
        <v>180</v>
      </c>
      <c r="D43" s="163" t="s">
        <v>196</v>
      </c>
      <c r="E43" s="164" t="s">
        <v>197</v>
      </c>
      <c r="F43" s="162" t="s">
        <v>141</v>
      </c>
      <c r="G43" s="165">
        <v>3.6</v>
      </c>
      <c r="H43" s="192">
        <v>0</v>
      </c>
      <c r="I43" s="166">
        <f t="shared" si="0"/>
        <v>0</v>
      </c>
      <c r="J43" s="167">
        <v>0</v>
      </c>
      <c r="K43" s="165">
        <f t="shared" si="1"/>
        <v>0</v>
      </c>
      <c r="L43" s="167">
        <v>0</v>
      </c>
      <c r="M43" s="165">
        <f t="shared" si="2"/>
        <v>0</v>
      </c>
      <c r="N43" s="195">
        <v>20</v>
      </c>
      <c r="O43" s="168">
        <v>16</v>
      </c>
      <c r="P43" s="14" t="s">
        <v>117</v>
      </c>
    </row>
    <row r="44" spans="1:16" s="14" customFormat="1" ht="13.5" customHeight="1">
      <c r="A44" s="162" t="s">
        <v>198</v>
      </c>
      <c r="B44" s="162" t="s">
        <v>112</v>
      </c>
      <c r="C44" s="162" t="s">
        <v>180</v>
      </c>
      <c r="D44" s="163" t="s">
        <v>199</v>
      </c>
      <c r="E44" s="164" t="s">
        <v>200</v>
      </c>
      <c r="F44" s="162" t="s">
        <v>123</v>
      </c>
      <c r="G44" s="165">
        <v>8.9</v>
      </c>
      <c r="H44" s="192">
        <v>0</v>
      </c>
      <c r="I44" s="166">
        <f t="shared" si="0"/>
        <v>0</v>
      </c>
      <c r="J44" s="167">
        <v>0</v>
      </c>
      <c r="K44" s="165">
        <f t="shared" si="1"/>
        <v>0</v>
      </c>
      <c r="L44" s="167">
        <v>0</v>
      </c>
      <c r="M44" s="165">
        <f t="shared" si="2"/>
        <v>0</v>
      </c>
      <c r="N44" s="195">
        <v>20</v>
      </c>
      <c r="O44" s="168">
        <v>4</v>
      </c>
      <c r="P44" s="14" t="s">
        <v>117</v>
      </c>
    </row>
    <row r="45" spans="2:16" s="131" customFormat="1" ht="12.75" customHeight="1">
      <c r="B45" s="140" t="s">
        <v>66</v>
      </c>
      <c r="D45" s="141" t="s">
        <v>201</v>
      </c>
      <c r="E45" s="141" t="s">
        <v>202</v>
      </c>
      <c r="H45" s="191"/>
      <c r="I45" s="142">
        <f>SUM(I46:I57)</f>
        <v>0</v>
      </c>
      <c r="K45" s="143">
        <f>SUM(K46:K57)</f>
        <v>0</v>
      </c>
      <c r="M45" s="143">
        <f>SUM(M46:M57)</f>
        <v>0</v>
      </c>
      <c r="N45" s="191"/>
      <c r="P45" s="141" t="s">
        <v>117</v>
      </c>
    </row>
    <row r="46" spans="1:16" s="14" customFormat="1" ht="13.5" customHeight="1">
      <c r="A46" s="162" t="s">
        <v>203</v>
      </c>
      <c r="B46" s="162" t="s">
        <v>112</v>
      </c>
      <c r="C46" s="162" t="s">
        <v>204</v>
      </c>
      <c r="D46" s="163" t="s">
        <v>205</v>
      </c>
      <c r="E46" s="164" t="s">
        <v>206</v>
      </c>
      <c r="F46" s="162" t="s">
        <v>207</v>
      </c>
      <c r="G46" s="165">
        <v>0.245</v>
      </c>
      <c r="H46" s="192">
        <v>0</v>
      </c>
      <c r="I46" s="166">
        <f aca="true" t="shared" si="3" ref="I46:I57">ROUND(G46*H46,2)</f>
        <v>0</v>
      </c>
      <c r="J46" s="167">
        <v>0</v>
      </c>
      <c r="K46" s="165">
        <f aca="true" t="shared" si="4" ref="K46:K57">G46*J46</f>
        <v>0</v>
      </c>
      <c r="L46" s="167">
        <v>0</v>
      </c>
      <c r="M46" s="165">
        <f aca="true" t="shared" si="5" ref="M46:M57">G46*L46</f>
        <v>0</v>
      </c>
      <c r="N46" s="195">
        <v>20</v>
      </c>
      <c r="O46" s="168">
        <v>16</v>
      </c>
      <c r="P46" s="14" t="s">
        <v>118</v>
      </c>
    </row>
    <row r="47" spans="1:16" s="14" customFormat="1" ht="13.5" customHeight="1">
      <c r="A47" s="169" t="s">
        <v>208</v>
      </c>
      <c r="B47" s="169" t="s">
        <v>143</v>
      </c>
      <c r="C47" s="169" t="s">
        <v>144</v>
      </c>
      <c r="D47" s="170" t="s">
        <v>209</v>
      </c>
      <c r="E47" s="171" t="s">
        <v>210</v>
      </c>
      <c r="F47" s="169" t="s">
        <v>141</v>
      </c>
      <c r="G47" s="172">
        <v>10</v>
      </c>
      <c r="H47" s="193">
        <v>0</v>
      </c>
      <c r="I47" s="173">
        <f t="shared" si="3"/>
        <v>0</v>
      </c>
      <c r="J47" s="174">
        <v>0</v>
      </c>
      <c r="K47" s="172">
        <f t="shared" si="4"/>
        <v>0</v>
      </c>
      <c r="L47" s="174">
        <v>0</v>
      </c>
      <c r="M47" s="172">
        <f t="shared" si="5"/>
        <v>0</v>
      </c>
      <c r="N47" s="196">
        <v>20</v>
      </c>
      <c r="O47" s="175">
        <v>32</v>
      </c>
      <c r="P47" s="176" t="s">
        <v>118</v>
      </c>
    </row>
    <row r="48" spans="1:16" s="14" customFormat="1" ht="13.5" customHeight="1">
      <c r="A48" s="162" t="s">
        <v>211</v>
      </c>
      <c r="B48" s="162" t="s">
        <v>112</v>
      </c>
      <c r="C48" s="162" t="s">
        <v>212</v>
      </c>
      <c r="D48" s="163" t="s">
        <v>213</v>
      </c>
      <c r="E48" s="164" t="s">
        <v>214</v>
      </c>
      <c r="F48" s="162" t="s">
        <v>207</v>
      </c>
      <c r="G48" s="165">
        <v>39.953</v>
      </c>
      <c r="H48" s="192">
        <v>0</v>
      </c>
      <c r="I48" s="166">
        <f t="shared" si="3"/>
        <v>0</v>
      </c>
      <c r="J48" s="167">
        <v>0</v>
      </c>
      <c r="K48" s="165">
        <f t="shared" si="4"/>
        <v>0</v>
      </c>
      <c r="L48" s="167">
        <v>0</v>
      </c>
      <c r="M48" s="165">
        <f t="shared" si="5"/>
        <v>0</v>
      </c>
      <c r="N48" s="195">
        <v>20</v>
      </c>
      <c r="O48" s="168">
        <v>4</v>
      </c>
      <c r="P48" s="14" t="s">
        <v>118</v>
      </c>
    </row>
    <row r="49" spans="1:16" s="14" customFormat="1" ht="13.5" customHeight="1">
      <c r="A49" s="162" t="s">
        <v>215</v>
      </c>
      <c r="B49" s="162" t="s">
        <v>112</v>
      </c>
      <c r="C49" s="162" t="s">
        <v>180</v>
      </c>
      <c r="D49" s="163" t="s">
        <v>216</v>
      </c>
      <c r="E49" s="164" t="s">
        <v>217</v>
      </c>
      <c r="F49" s="162" t="s">
        <v>207</v>
      </c>
      <c r="G49" s="165">
        <v>39.953</v>
      </c>
      <c r="H49" s="192">
        <v>0</v>
      </c>
      <c r="I49" s="166">
        <f t="shared" si="3"/>
        <v>0</v>
      </c>
      <c r="J49" s="167">
        <v>0</v>
      </c>
      <c r="K49" s="165">
        <f t="shared" si="4"/>
        <v>0</v>
      </c>
      <c r="L49" s="167">
        <v>0</v>
      </c>
      <c r="M49" s="165">
        <f t="shared" si="5"/>
        <v>0</v>
      </c>
      <c r="N49" s="195">
        <v>20</v>
      </c>
      <c r="O49" s="168">
        <v>4</v>
      </c>
      <c r="P49" s="14" t="s">
        <v>118</v>
      </c>
    </row>
    <row r="50" spans="1:16" s="14" customFormat="1" ht="24" customHeight="1">
      <c r="A50" s="162" t="s">
        <v>218</v>
      </c>
      <c r="B50" s="162" t="s">
        <v>112</v>
      </c>
      <c r="C50" s="162" t="s">
        <v>180</v>
      </c>
      <c r="D50" s="163" t="s">
        <v>219</v>
      </c>
      <c r="E50" s="164" t="s">
        <v>220</v>
      </c>
      <c r="F50" s="162" t="s">
        <v>207</v>
      </c>
      <c r="G50" s="165">
        <v>39.953</v>
      </c>
      <c r="H50" s="192">
        <v>0</v>
      </c>
      <c r="I50" s="166">
        <f t="shared" si="3"/>
        <v>0</v>
      </c>
      <c r="J50" s="167">
        <v>0</v>
      </c>
      <c r="K50" s="165">
        <f t="shared" si="4"/>
        <v>0</v>
      </c>
      <c r="L50" s="167">
        <v>0</v>
      </c>
      <c r="M50" s="165">
        <f t="shared" si="5"/>
        <v>0</v>
      </c>
      <c r="N50" s="195">
        <v>20</v>
      </c>
      <c r="O50" s="168">
        <v>4</v>
      </c>
      <c r="P50" s="14" t="s">
        <v>118</v>
      </c>
    </row>
    <row r="51" spans="1:16" s="14" customFormat="1" ht="13.5" customHeight="1">
      <c r="A51" s="162" t="s">
        <v>221</v>
      </c>
      <c r="B51" s="162" t="s">
        <v>112</v>
      </c>
      <c r="C51" s="162" t="s">
        <v>180</v>
      </c>
      <c r="D51" s="163" t="s">
        <v>222</v>
      </c>
      <c r="E51" s="164" t="s">
        <v>223</v>
      </c>
      <c r="F51" s="162" t="s">
        <v>207</v>
      </c>
      <c r="G51" s="165">
        <v>599.295</v>
      </c>
      <c r="H51" s="192">
        <v>0</v>
      </c>
      <c r="I51" s="166">
        <f t="shared" si="3"/>
        <v>0</v>
      </c>
      <c r="J51" s="167">
        <v>0</v>
      </c>
      <c r="K51" s="165">
        <f t="shared" si="4"/>
        <v>0</v>
      </c>
      <c r="L51" s="167">
        <v>0</v>
      </c>
      <c r="M51" s="165">
        <f t="shared" si="5"/>
        <v>0</v>
      </c>
      <c r="N51" s="195">
        <v>20</v>
      </c>
      <c r="O51" s="168">
        <v>4</v>
      </c>
      <c r="P51" s="14" t="s">
        <v>118</v>
      </c>
    </row>
    <row r="52" spans="1:16" s="14" customFormat="1" ht="13.5" customHeight="1">
      <c r="A52" s="162" t="s">
        <v>224</v>
      </c>
      <c r="B52" s="162" t="s">
        <v>112</v>
      </c>
      <c r="C52" s="162" t="s">
        <v>180</v>
      </c>
      <c r="D52" s="163" t="s">
        <v>225</v>
      </c>
      <c r="E52" s="164" t="s">
        <v>226</v>
      </c>
      <c r="F52" s="162" t="s">
        <v>207</v>
      </c>
      <c r="G52" s="165">
        <v>7.991</v>
      </c>
      <c r="H52" s="192">
        <v>0</v>
      </c>
      <c r="I52" s="166">
        <f t="shared" si="3"/>
        <v>0</v>
      </c>
      <c r="J52" s="167">
        <v>0</v>
      </c>
      <c r="K52" s="165">
        <f t="shared" si="4"/>
        <v>0</v>
      </c>
      <c r="L52" s="167">
        <v>0</v>
      </c>
      <c r="M52" s="165">
        <f t="shared" si="5"/>
        <v>0</v>
      </c>
      <c r="N52" s="195">
        <v>20</v>
      </c>
      <c r="O52" s="168">
        <v>4</v>
      </c>
      <c r="P52" s="14" t="s">
        <v>118</v>
      </c>
    </row>
    <row r="53" spans="1:16" s="14" customFormat="1" ht="13.5" customHeight="1">
      <c r="A53" s="162" t="s">
        <v>227</v>
      </c>
      <c r="B53" s="162" t="s">
        <v>112</v>
      </c>
      <c r="C53" s="162" t="s">
        <v>180</v>
      </c>
      <c r="D53" s="163" t="s">
        <v>228</v>
      </c>
      <c r="E53" s="164" t="s">
        <v>229</v>
      </c>
      <c r="F53" s="162" t="s">
        <v>207</v>
      </c>
      <c r="G53" s="165">
        <v>23.972</v>
      </c>
      <c r="H53" s="192">
        <v>0</v>
      </c>
      <c r="I53" s="166">
        <f t="shared" si="3"/>
        <v>0</v>
      </c>
      <c r="J53" s="167">
        <v>0</v>
      </c>
      <c r="K53" s="165">
        <f t="shared" si="4"/>
        <v>0</v>
      </c>
      <c r="L53" s="167">
        <v>0</v>
      </c>
      <c r="M53" s="165">
        <f t="shared" si="5"/>
        <v>0</v>
      </c>
      <c r="N53" s="195">
        <v>20</v>
      </c>
      <c r="O53" s="168">
        <v>4</v>
      </c>
      <c r="P53" s="14" t="s">
        <v>118</v>
      </c>
    </row>
    <row r="54" spans="1:16" s="14" customFormat="1" ht="24" customHeight="1">
      <c r="A54" s="162" t="s">
        <v>230</v>
      </c>
      <c r="B54" s="162" t="s">
        <v>112</v>
      </c>
      <c r="C54" s="162" t="s">
        <v>180</v>
      </c>
      <c r="D54" s="163" t="s">
        <v>231</v>
      </c>
      <c r="E54" s="164" t="s">
        <v>232</v>
      </c>
      <c r="F54" s="162" t="s">
        <v>207</v>
      </c>
      <c r="G54" s="165">
        <v>0.799</v>
      </c>
      <c r="H54" s="192">
        <v>0</v>
      </c>
      <c r="I54" s="166">
        <f t="shared" si="3"/>
        <v>0</v>
      </c>
      <c r="J54" s="167">
        <v>0</v>
      </c>
      <c r="K54" s="165">
        <f t="shared" si="4"/>
        <v>0</v>
      </c>
      <c r="L54" s="167">
        <v>0</v>
      </c>
      <c r="M54" s="165">
        <f t="shared" si="5"/>
        <v>0</v>
      </c>
      <c r="N54" s="195">
        <v>20</v>
      </c>
      <c r="O54" s="168">
        <v>4</v>
      </c>
      <c r="P54" s="14" t="s">
        <v>118</v>
      </c>
    </row>
    <row r="55" spans="1:16" s="14" customFormat="1" ht="13.5" customHeight="1">
      <c r="A55" s="162" t="s">
        <v>233</v>
      </c>
      <c r="B55" s="162" t="s">
        <v>112</v>
      </c>
      <c r="C55" s="162" t="s">
        <v>180</v>
      </c>
      <c r="D55" s="163" t="s">
        <v>234</v>
      </c>
      <c r="E55" s="164" t="s">
        <v>235</v>
      </c>
      <c r="F55" s="162" t="s">
        <v>207</v>
      </c>
      <c r="G55" s="165">
        <v>7.991</v>
      </c>
      <c r="H55" s="192">
        <v>0</v>
      </c>
      <c r="I55" s="166">
        <f t="shared" si="3"/>
        <v>0</v>
      </c>
      <c r="J55" s="167">
        <v>0</v>
      </c>
      <c r="K55" s="165">
        <f t="shared" si="4"/>
        <v>0</v>
      </c>
      <c r="L55" s="167">
        <v>0</v>
      </c>
      <c r="M55" s="165">
        <f t="shared" si="5"/>
        <v>0</v>
      </c>
      <c r="N55" s="195">
        <v>20</v>
      </c>
      <c r="O55" s="168">
        <v>4</v>
      </c>
      <c r="P55" s="14" t="s">
        <v>118</v>
      </c>
    </row>
    <row r="56" spans="1:16" s="14" customFormat="1" ht="13.5" customHeight="1">
      <c r="A56" s="162" t="s">
        <v>236</v>
      </c>
      <c r="B56" s="162" t="s">
        <v>112</v>
      </c>
      <c r="C56" s="162" t="s">
        <v>120</v>
      </c>
      <c r="D56" s="163" t="s">
        <v>237</v>
      </c>
      <c r="E56" s="164" t="s">
        <v>238</v>
      </c>
      <c r="F56" s="162" t="s">
        <v>207</v>
      </c>
      <c r="G56" s="165">
        <v>13.797</v>
      </c>
      <c r="H56" s="192">
        <v>0</v>
      </c>
      <c r="I56" s="166">
        <f t="shared" si="3"/>
        <v>0</v>
      </c>
      <c r="J56" s="167">
        <v>0</v>
      </c>
      <c r="K56" s="165">
        <f t="shared" si="4"/>
        <v>0</v>
      </c>
      <c r="L56" s="167">
        <v>0</v>
      </c>
      <c r="M56" s="165">
        <f t="shared" si="5"/>
        <v>0</v>
      </c>
      <c r="N56" s="195">
        <v>20</v>
      </c>
      <c r="O56" s="168">
        <v>4</v>
      </c>
      <c r="P56" s="14" t="s">
        <v>118</v>
      </c>
    </row>
    <row r="57" spans="1:16" s="14" customFormat="1" ht="13.5" customHeight="1">
      <c r="A57" s="162" t="s">
        <v>239</v>
      </c>
      <c r="B57" s="162" t="s">
        <v>112</v>
      </c>
      <c r="C57" s="162" t="s">
        <v>120</v>
      </c>
      <c r="D57" s="163" t="s">
        <v>240</v>
      </c>
      <c r="E57" s="164" t="s">
        <v>241</v>
      </c>
      <c r="F57" s="162" t="s">
        <v>207</v>
      </c>
      <c r="G57" s="165">
        <v>206.955</v>
      </c>
      <c r="H57" s="192">
        <v>0</v>
      </c>
      <c r="I57" s="166">
        <f t="shared" si="3"/>
        <v>0</v>
      </c>
      <c r="J57" s="167">
        <v>0</v>
      </c>
      <c r="K57" s="165">
        <f t="shared" si="4"/>
        <v>0</v>
      </c>
      <c r="L57" s="167">
        <v>0</v>
      </c>
      <c r="M57" s="165">
        <f t="shared" si="5"/>
        <v>0</v>
      </c>
      <c r="N57" s="195">
        <v>20</v>
      </c>
      <c r="O57" s="168">
        <v>4</v>
      </c>
      <c r="P57" s="14" t="s">
        <v>118</v>
      </c>
    </row>
    <row r="58" spans="2:16" s="131" customFormat="1" ht="12.75" customHeight="1">
      <c r="B58" s="132" t="s">
        <v>66</v>
      </c>
      <c r="D58" s="133" t="s">
        <v>53</v>
      </c>
      <c r="E58" s="133" t="s">
        <v>242</v>
      </c>
      <c r="H58" s="191"/>
      <c r="I58" s="134">
        <f>I59+I64+I71+I86+I91+I96</f>
        <v>0</v>
      </c>
      <c r="K58" s="135">
        <f>K59+K64+K71+K86+K91+K96</f>
        <v>0</v>
      </c>
      <c r="M58" s="135">
        <f>M59+M64+M71+M86+M91+M96</f>
        <v>0</v>
      </c>
      <c r="N58" s="191"/>
      <c r="P58" s="133" t="s">
        <v>109</v>
      </c>
    </row>
    <row r="59" spans="2:16" s="131" customFormat="1" ht="12.75" customHeight="1">
      <c r="B59" s="136" t="s">
        <v>66</v>
      </c>
      <c r="D59" s="137" t="s">
        <v>243</v>
      </c>
      <c r="E59" s="137" t="s">
        <v>244</v>
      </c>
      <c r="H59" s="191"/>
      <c r="I59" s="138">
        <f>SUM(I60:I63)</f>
        <v>0</v>
      </c>
      <c r="K59" s="139">
        <f>SUM(K60:K63)</f>
        <v>0</v>
      </c>
      <c r="M59" s="139">
        <f>SUM(M60:M63)</f>
        <v>0</v>
      </c>
      <c r="N59" s="191"/>
      <c r="P59" s="137" t="s">
        <v>110</v>
      </c>
    </row>
    <row r="60" spans="1:16" s="14" customFormat="1" ht="13.5" customHeight="1">
      <c r="A60" s="162" t="s">
        <v>245</v>
      </c>
      <c r="B60" s="162" t="s">
        <v>112</v>
      </c>
      <c r="C60" s="162" t="s">
        <v>243</v>
      </c>
      <c r="D60" s="163" t="s">
        <v>246</v>
      </c>
      <c r="E60" s="164" t="s">
        <v>247</v>
      </c>
      <c r="F60" s="162" t="s">
        <v>123</v>
      </c>
      <c r="G60" s="165">
        <v>14.44</v>
      </c>
      <c r="H60" s="192">
        <v>0</v>
      </c>
      <c r="I60" s="166">
        <f>ROUND(G60*H60,2)</f>
        <v>0</v>
      </c>
      <c r="J60" s="167">
        <v>0</v>
      </c>
      <c r="K60" s="165">
        <f>G60*J60</f>
        <v>0</v>
      </c>
      <c r="L60" s="167">
        <v>0</v>
      </c>
      <c r="M60" s="165">
        <f>G60*L60</f>
        <v>0</v>
      </c>
      <c r="N60" s="195">
        <v>20</v>
      </c>
      <c r="O60" s="168">
        <v>16</v>
      </c>
      <c r="P60" s="14" t="s">
        <v>117</v>
      </c>
    </row>
    <row r="61" spans="1:16" s="14" customFormat="1" ht="13.5" customHeight="1">
      <c r="A61" s="162" t="s">
        <v>248</v>
      </c>
      <c r="B61" s="162" t="s">
        <v>112</v>
      </c>
      <c r="C61" s="162" t="s">
        <v>243</v>
      </c>
      <c r="D61" s="163" t="s">
        <v>249</v>
      </c>
      <c r="E61" s="164" t="s">
        <v>250</v>
      </c>
      <c r="F61" s="162" t="s">
        <v>123</v>
      </c>
      <c r="G61" s="165">
        <v>3.5</v>
      </c>
      <c r="H61" s="192">
        <v>0</v>
      </c>
      <c r="I61" s="166">
        <f>ROUND(G61*H61,2)</f>
        <v>0</v>
      </c>
      <c r="J61" s="167">
        <v>0</v>
      </c>
      <c r="K61" s="165">
        <f>G61*J61</f>
        <v>0</v>
      </c>
      <c r="L61" s="167">
        <v>0</v>
      </c>
      <c r="M61" s="165">
        <f>G61*L61</f>
        <v>0</v>
      </c>
      <c r="N61" s="195">
        <v>20</v>
      </c>
      <c r="O61" s="168">
        <v>16</v>
      </c>
      <c r="P61" s="14" t="s">
        <v>117</v>
      </c>
    </row>
    <row r="62" spans="1:16" s="14" customFormat="1" ht="13.5" customHeight="1">
      <c r="A62" s="169" t="s">
        <v>251</v>
      </c>
      <c r="B62" s="169" t="s">
        <v>143</v>
      </c>
      <c r="C62" s="169" t="s">
        <v>144</v>
      </c>
      <c r="D62" s="170" t="s">
        <v>252</v>
      </c>
      <c r="E62" s="171" t="s">
        <v>253</v>
      </c>
      <c r="F62" s="169" t="s">
        <v>123</v>
      </c>
      <c r="G62" s="172">
        <v>4.83</v>
      </c>
      <c r="H62" s="193">
        <v>0</v>
      </c>
      <c r="I62" s="173">
        <f>ROUND(G62*H62,2)</f>
        <v>0</v>
      </c>
      <c r="J62" s="174">
        <v>0</v>
      </c>
      <c r="K62" s="172">
        <f>G62*J62</f>
        <v>0</v>
      </c>
      <c r="L62" s="174">
        <v>0</v>
      </c>
      <c r="M62" s="172">
        <f>G62*L62</f>
        <v>0</v>
      </c>
      <c r="N62" s="196">
        <v>20</v>
      </c>
      <c r="O62" s="175">
        <v>32</v>
      </c>
      <c r="P62" s="176" t="s">
        <v>117</v>
      </c>
    </row>
    <row r="63" spans="1:16" s="14" customFormat="1" ht="13.5" customHeight="1">
      <c r="A63" s="169" t="s">
        <v>254</v>
      </c>
      <c r="B63" s="169" t="s">
        <v>143</v>
      </c>
      <c r="C63" s="169" t="s">
        <v>144</v>
      </c>
      <c r="D63" s="170" t="s">
        <v>255</v>
      </c>
      <c r="E63" s="171" t="s">
        <v>256</v>
      </c>
      <c r="F63" s="169" t="s">
        <v>123</v>
      </c>
      <c r="G63" s="172">
        <v>4.83</v>
      </c>
      <c r="H63" s="193">
        <v>0</v>
      </c>
      <c r="I63" s="173">
        <f>ROUND(G63*H63,2)</f>
        <v>0</v>
      </c>
      <c r="J63" s="174">
        <v>0</v>
      </c>
      <c r="K63" s="172">
        <f>G63*J63</f>
        <v>0</v>
      </c>
      <c r="L63" s="174">
        <v>0</v>
      </c>
      <c r="M63" s="172">
        <f>G63*L63</f>
        <v>0</v>
      </c>
      <c r="N63" s="196">
        <v>20</v>
      </c>
      <c r="O63" s="175">
        <v>32</v>
      </c>
      <c r="P63" s="176" t="s">
        <v>117</v>
      </c>
    </row>
    <row r="64" spans="2:16" s="131" customFormat="1" ht="12.75" customHeight="1">
      <c r="B64" s="136" t="s">
        <v>66</v>
      </c>
      <c r="D64" s="137" t="s">
        <v>257</v>
      </c>
      <c r="E64" s="137" t="s">
        <v>258</v>
      </c>
      <c r="H64" s="191"/>
      <c r="I64" s="138">
        <f>SUM(I65:I70)</f>
        <v>0</v>
      </c>
      <c r="K64" s="139">
        <f>SUM(K65:K70)</f>
        <v>0</v>
      </c>
      <c r="M64" s="139">
        <f>SUM(M65:M70)</f>
        <v>0</v>
      </c>
      <c r="N64" s="191"/>
      <c r="P64" s="137" t="s">
        <v>110</v>
      </c>
    </row>
    <row r="65" spans="1:16" s="14" customFormat="1" ht="13.5" customHeight="1">
      <c r="A65" s="162" t="s">
        <v>259</v>
      </c>
      <c r="B65" s="162" t="s">
        <v>112</v>
      </c>
      <c r="C65" s="162" t="s">
        <v>257</v>
      </c>
      <c r="D65" s="163" t="s">
        <v>260</v>
      </c>
      <c r="E65" s="164" t="s">
        <v>261</v>
      </c>
      <c r="F65" s="162" t="s">
        <v>123</v>
      </c>
      <c r="G65" s="165">
        <v>161.6</v>
      </c>
      <c r="H65" s="192">
        <v>0</v>
      </c>
      <c r="I65" s="166">
        <f aca="true" t="shared" si="6" ref="I65:I70">ROUND(G65*H65,2)</f>
        <v>0</v>
      </c>
      <c r="J65" s="167">
        <v>0</v>
      </c>
      <c r="K65" s="165">
        <f aca="true" t="shared" si="7" ref="K65:K70">G65*J65</f>
        <v>0</v>
      </c>
      <c r="L65" s="167">
        <v>0</v>
      </c>
      <c r="M65" s="165">
        <f aca="true" t="shared" si="8" ref="M65:M70">G65*L65</f>
        <v>0</v>
      </c>
      <c r="N65" s="195">
        <v>20</v>
      </c>
      <c r="O65" s="168">
        <v>16</v>
      </c>
      <c r="P65" s="14" t="s">
        <v>117</v>
      </c>
    </row>
    <row r="66" spans="1:16" s="14" customFormat="1" ht="13.5" customHeight="1">
      <c r="A66" s="162" t="s">
        <v>262</v>
      </c>
      <c r="B66" s="162" t="s">
        <v>112</v>
      </c>
      <c r="C66" s="162" t="s">
        <v>257</v>
      </c>
      <c r="D66" s="163" t="s">
        <v>263</v>
      </c>
      <c r="E66" s="164" t="s">
        <v>264</v>
      </c>
      <c r="F66" s="162" t="s">
        <v>141</v>
      </c>
      <c r="G66" s="165">
        <v>10</v>
      </c>
      <c r="H66" s="192">
        <v>0</v>
      </c>
      <c r="I66" s="166">
        <f t="shared" si="6"/>
        <v>0</v>
      </c>
      <c r="J66" s="167">
        <v>0</v>
      </c>
      <c r="K66" s="165">
        <f t="shared" si="7"/>
        <v>0</v>
      </c>
      <c r="L66" s="167">
        <v>0</v>
      </c>
      <c r="M66" s="165">
        <f t="shared" si="8"/>
        <v>0</v>
      </c>
      <c r="N66" s="195">
        <v>20</v>
      </c>
      <c r="O66" s="168">
        <v>16</v>
      </c>
      <c r="P66" s="14" t="s">
        <v>117</v>
      </c>
    </row>
    <row r="67" spans="1:16" s="14" customFormat="1" ht="13.5" customHeight="1">
      <c r="A67" s="162" t="s">
        <v>265</v>
      </c>
      <c r="B67" s="162" t="s">
        <v>112</v>
      </c>
      <c r="C67" s="162" t="s">
        <v>257</v>
      </c>
      <c r="D67" s="163" t="s">
        <v>266</v>
      </c>
      <c r="E67" s="164" t="s">
        <v>267</v>
      </c>
      <c r="F67" s="162" t="s">
        <v>141</v>
      </c>
      <c r="G67" s="165">
        <v>74.8</v>
      </c>
      <c r="H67" s="192">
        <v>0</v>
      </c>
      <c r="I67" s="166">
        <f t="shared" si="6"/>
        <v>0</v>
      </c>
      <c r="J67" s="167">
        <v>0</v>
      </c>
      <c r="K67" s="165">
        <f t="shared" si="7"/>
        <v>0</v>
      </c>
      <c r="L67" s="167">
        <v>0</v>
      </c>
      <c r="M67" s="165">
        <f t="shared" si="8"/>
        <v>0</v>
      </c>
      <c r="N67" s="195">
        <v>20</v>
      </c>
      <c r="O67" s="168">
        <v>16</v>
      </c>
      <c r="P67" s="14" t="s">
        <v>117</v>
      </c>
    </row>
    <row r="68" spans="1:16" s="14" customFormat="1" ht="13.5" customHeight="1">
      <c r="A68" s="162" t="s">
        <v>268</v>
      </c>
      <c r="B68" s="162" t="s">
        <v>112</v>
      </c>
      <c r="C68" s="162" t="s">
        <v>257</v>
      </c>
      <c r="D68" s="163" t="s">
        <v>269</v>
      </c>
      <c r="E68" s="164" t="s">
        <v>270</v>
      </c>
      <c r="F68" s="162" t="s">
        <v>141</v>
      </c>
      <c r="G68" s="165">
        <v>185.2</v>
      </c>
      <c r="H68" s="192">
        <v>0</v>
      </c>
      <c r="I68" s="166">
        <f t="shared" si="6"/>
        <v>0</v>
      </c>
      <c r="J68" s="167">
        <v>0</v>
      </c>
      <c r="K68" s="165">
        <f t="shared" si="7"/>
        <v>0</v>
      </c>
      <c r="L68" s="167">
        <v>0</v>
      </c>
      <c r="M68" s="165">
        <f t="shared" si="8"/>
        <v>0</v>
      </c>
      <c r="N68" s="195">
        <v>20</v>
      </c>
      <c r="O68" s="168">
        <v>16</v>
      </c>
      <c r="P68" s="14" t="s">
        <v>117</v>
      </c>
    </row>
    <row r="69" spans="1:16" s="14" customFormat="1" ht="24" customHeight="1">
      <c r="A69" s="162" t="s">
        <v>271</v>
      </c>
      <c r="B69" s="162" t="s">
        <v>112</v>
      </c>
      <c r="C69" s="162" t="s">
        <v>257</v>
      </c>
      <c r="D69" s="163" t="s">
        <v>272</v>
      </c>
      <c r="E69" s="164" t="s">
        <v>273</v>
      </c>
      <c r="F69" s="162" t="s">
        <v>123</v>
      </c>
      <c r="G69" s="165">
        <v>8.4</v>
      </c>
      <c r="H69" s="192">
        <v>0</v>
      </c>
      <c r="I69" s="166">
        <f t="shared" si="6"/>
        <v>0</v>
      </c>
      <c r="J69" s="167">
        <v>0</v>
      </c>
      <c r="K69" s="165">
        <f t="shared" si="7"/>
        <v>0</v>
      </c>
      <c r="L69" s="167">
        <v>0</v>
      </c>
      <c r="M69" s="165">
        <f t="shared" si="8"/>
        <v>0</v>
      </c>
      <c r="N69" s="195">
        <v>20</v>
      </c>
      <c r="O69" s="168">
        <v>16</v>
      </c>
      <c r="P69" s="14" t="s">
        <v>117</v>
      </c>
    </row>
    <row r="70" spans="1:16" s="14" customFormat="1" ht="13.5" customHeight="1">
      <c r="A70" s="162" t="s">
        <v>274</v>
      </c>
      <c r="B70" s="162" t="s">
        <v>112</v>
      </c>
      <c r="C70" s="162" t="s">
        <v>257</v>
      </c>
      <c r="D70" s="163" t="s">
        <v>275</v>
      </c>
      <c r="E70" s="164" t="s">
        <v>276</v>
      </c>
      <c r="F70" s="162" t="s">
        <v>123</v>
      </c>
      <c r="G70" s="165">
        <v>14.44</v>
      </c>
      <c r="H70" s="192">
        <v>0</v>
      </c>
      <c r="I70" s="166">
        <f t="shared" si="6"/>
        <v>0</v>
      </c>
      <c r="J70" s="167">
        <v>0</v>
      </c>
      <c r="K70" s="165">
        <f t="shared" si="7"/>
        <v>0</v>
      </c>
      <c r="L70" s="167">
        <v>0</v>
      </c>
      <c r="M70" s="165">
        <f t="shared" si="8"/>
        <v>0</v>
      </c>
      <c r="N70" s="195">
        <v>20</v>
      </c>
      <c r="O70" s="168">
        <v>16</v>
      </c>
      <c r="P70" s="14" t="s">
        <v>117</v>
      </c>
    </row>
    <row r="71" spans="2:16" s="131" customFormat="1" ht="12.75" customHeight="1">
      <c r="B71" s="136" t="s">
        <v>66</v>
      </c>
      <c r="D71" s="137" t="s">
        <v>277</v>
      </c>
      <c r="E71" s="137" t="s">
        <v>278</v>
      </c>
      <c r="H71" s="191"/>
      <c r="I71" s="138">
        <f>SUM(I72:I85)</f>
        <v>0</v>
      </c>
      <c r="K71" s="139">
        <f>SUM(K72:K85)</f>
        <v>0</v>
      </c>
      <c r="M71" s="139">
        <f>SUM(M72:M85)</f>
        <v>0</v>
      </c>
      <c r="N71" s="191"/>
      <c r="P71" s="137" t="s">
        <v>110</v>
      </c>
    </row>
    <row r="72" spans="1:16" s="14" customFormat="1" ht="13.5" customHeight="1">
      <c r="A72" s="162" t="s">
        <v>279</v>
      </c>
      <c r="B72" s="162" t="s">
        <v>112</v>
      </c>
      <c r="C72" s="162" t="s">
        <v>277</v>
      </c>
      <c r="D72" s="163" t="s">
        <v>280</v>
      </c>
      <c r="E72" s="164" t="s">
        <v>281</v>
      </c>
      <c r="F72" s="162" t="s">
        <v>123</v>
      </c>
      <c r="G72" s="165">
        <v>4.2</v>
      </c>
      <c r="H72" s="192">
        <v>0</v>
      </c>
      <c r="I72" s="166">
        <f aca="true" t="shared" si="9" ref="I72:I85">ROUND(G72*H72,2)</f>
        <v>0</v>
      </c>
      <c r="J72" s="167">
        <v>0</v>
      </c>
      <c r="K72" s="165">
        <f aca="true" t="shared" si="10" ref="K72:K85">G72*J72</f>
        <v>0</v>
      </c>
      <c r="L72" s="167">
        <v>0</v>
      </c>
      <c r="M72" s="165">
        <f aca="true" t="shared" si="11" ref="M72:M85">G72*L72</f>
        <v>0</v>
      </c>
      <c r="N72" s="195">
        <v>20</v>
      </c>
      <c r="O72" s="168">
        <v>16</v>
      </c>
      <c r="P72" s="14" t="s">
        <v>117</v>
      </c>
    </row>
    <row r="73" spans="1:16" s="14" customFormat="1" ht="13.5" customHeight="1">
      <c r="A73" s="162" t="s">
        <v>282</v>
      </c>
      <c r="B73" s="162" t="s">
        <v>112</v>
      </c>
      <c r="C73" s="162" t="s">
        <v>277</v>
      </c>
      <c r="D73" s="163" t="s">
        <v>283</v>
      </c>
      <c r="E73" s="164" t="s">
        <v>284</v>
      </c>
      <c r="F73" s="162" t="s">
        <v>141</v>
      </c>
      <c r="G73" s="165">
        <v>2</v>
      </c>
      <c r="H73" s="192">
        <v>0</v>
      </c>
      <c r="I73" s="166">
        <f t="shared" si="9"/>
        <v>0</v>
      </c>
      <c r="J73" s="167">
        <v>0</v>
      </c>
      <c r="K73" s="165">
        <f t="shared" si="10"/>
        <v>0</v>
      </c>
      <c r="L73" s="167">
        <v>0</v>
      </c>
      <c r="M73" s="165">
        <f t="shared" si="11"/>
        <v>0</v>
      </c>
      <c r="N73" s="195">
        <v>20</v>
      </c>
      <c r="O73" s="168">
        <v>16</v>
      </c>
      <c r="P73" s="14" t="s">
        <v>117</v>
      </c>
    </row>
    <row r="74" spans="1:16" s="14" customFormat="1" ht="13.5" customHeight="1">
      <c r="A74" s="162" t="s">
        <v>285</v>
      </c>
      <c r="B74" s="162" t="s">
        <v>112</v>
      </c>
      <c r="C74" s="162" t="s">
        <v>277</v>
      </c>
      <c r="D74" s="163" t="s">
        <v>286</v>
      </c>
      <c r="E74" s="164" t="s">
        <v>287</v>
      </c>
      <c r="F74" s="162" t="s">
        <v>141</v>
      </c>
      <c r="G74" s="165">
        <v>1</v>
      </c>
      <c r="H74" s="192">
        <v>0</v>
      </c>
      <c r="I74" s="166">
        <f t="shared" si="9"/>
        <v>0</v>
      </c>
      <c r="J74" s="167">
        <v>0</v>
      </c>
      <c r="K74" s="165">
        <f t="shared" si="10"/>
        <v>0</v>
      </c>
      <c r="L74" s="167">
        <v>0</v>
      </c>
      <c r="M74" s="165">
        <f t="shared" si="11"/>
        <v>0</v>
      </c>
      <c r="N74" s="195">
        <v>20</v>
      </c>
      <c r="O74" s="168">
        <v>16</v>
      </c>
      <c r="P74" s="14" t="s">
        <v>117</v>
      </c>
    </row>
    <row r="75" spans="1:16" s="14" customFormat="1" ht="13.5" customHeight="1">
      <c r="A75" s="162" t="s">
        <v>288</v>
      </c>
      <c r="B75" s="162" t="s">
        <v>112</v>
      </c>
      <c r="C75" s="162" t="s">
        <v>277</v>
      </c>
      <c r="D75" s="163" t="s">
        <v>289</v>
      </c>
      <c r="E75" s="164" t="s">
        <v>290</v>
      </c>
      <c r="F75" s="162" t="s">
        <v>141</v>
      </c>
      <c r="G75" s="165">
        <v>2</v>
      </c>
      <c r="H75" s="192">
        <v>0</v>
      </c>
      <c r="I75" s="166">
        <f t="shared" si="9"/>
        <v>0</v>
      </c>
      <c r="J75" s="167">
        <v>0</v>
      </c>
      <c r="K75" s="165">
        <f t="shared" si="10"/>
        <v>0</v>
      </c>
      <c r="L75" s="167">
        <v>0</v>
      </c>
      <c r="M75" s="165">
        <f t="shared" si="11"/>
        <v>0</v>
      </c>
      <c r="N75" s="195">
        <v>20</v>
      </c>
      <c r="O75" s="168">
        <v>16</v>
      </c>
      <c r="P75" s="14" t="s">
        <v>117</v>
      </c>
    </row>
    <row r="76" spans="1:16" s="14" customFormat="1" ht="13.5" customHeight="1">
      <c r="A76" s="162" t="s">
        <v>291</v>
      </c>
      <c r="B76" s="162" t="s">
        <v>112</v>
      </c>
      <c r="C76" s="162" t="s">
        <v>277</v>
      </c>
      <c r="D76" s="163" t="s">
        <v>292</v>
      </c>
      <c r="E76" s="164" t="s">
        <v>293</v>
      </c>
      <c r="F76" s="162" t="s">
        <v>141</v>
      </c>
      <c r="G76" s="165">
        <v>1</v>
      </c>
      <c r="H76" s="192">
        <v>0</v>
      </c>
      <c r="I76" s="166">
        <f t="shared" si="9"/>
        <v>0</v>
      </c>
      <c r="J76" s="167">
        <v>0</v>
      </c>
      <c r="K76" s="165">
        <f t="shared" si="10"/>
        <v>0</v>
      </c>
      <c r="L76" s="167">
        <v>0</v>
      </c>
      <c r="M76" s="165">
        <f t="shared" si="11"/>
        <v>0</v>
      </c>
      <c r="N76" s="195">
        <v>20</v>
      </c>
      <c r="O76" s="168">
        <v>16</v>
      </c>
      <c r="P76" s="14" t="s">
        <v>117</v>
      </c>
    </row>
    <row r="77" spans="1:16" s="14" customFormat="1" ht="13.5" customHeight="1">
      <c r="A77" s="162" t="s">
        <v>294</v>
      </c>
      <c r="B77" s="162" t="s">
        <v>112</v>
      </c>
      <c r="C77" s="162" t="s">
        <v>277</v>
      </c>
      <c r="D77" s="163" t="s">
        <v>295</v>
      </c>
      <c r="E77" s="164" t="s">
        <v>296</v>
      </c>
      <c r="F77" s="162" t="s">
        <v>129</v>
      </c>
      <c r="G77" s="165">
        <v>2</v>
      </c>
      <c r="H77" s="192">
        <v>0</v>
      </c>
      <c r="I77" s="166">
        <f t="shared" si="9"/>
        <v>0</v>
      </c>
      <c r="J77" s="167">
        <v>0</v>
      </c>
      <c r="K77" s="165">
        <f t="shared" si="10"/>
        <v>0</v>
      </c>
      <c r="L77" s="167">
        <v>0</v>
      </c>
      <c r="M77" s="165">
        <f t="shared" si="11"/>
        <v>0</v>
      </c>
      <c r="N77" s="195">
        <v>20</v>
      </c>
      <c r="O77" s="168">
        <v>16</v>
      </c>
      <c r="P77" s="14" t="s">
        <v>117</v>
      </c>
    </row>
    <row r="78" spans="1:16" s="14" customFormat="1" ht="13.5" customHeight="1">
      <c r="A78" s="162" t="s">
        <v>297</v>
      </c>
      <c r="B78" s="162" t="s">
        <v>112</v>
      </c>
      <c r="C78" s="162" t="s">
        <v>277</v>
      </c>
      <c r="D78" s="163" t="s">
        <v>298</v>
      </c>
      <c r="E78" s="164" t="s">
        <v>299</v>
      </c>
      <c r="F78" s="162" t="s">
        <v>141</v>
      </c>
      <c r="G78" s="165">
        <v>2</v>
      </c>
      <c r="H78" s="192">
        <v>0</v>
      </c>
      <c r="I78" s="166">
        <f t="shared" si="9"/>
        <v>0</v>
      </c>
      <c r="J78" s="167">
        <v>0</v>
      </c>
      <c r="K78" s="165">
        <f t="shared" si="10"/>
        <v>0</v>
      </c>
      <c r="L78" s="167">
        <v>0</v>
      </c>
      <c r="M78" s="165">
        <f t="shared" si="11"/>
        <v>0</v>
      </c>
      <c r="N78" s="195">
        <v>20</v>
      </c>
      <c r="O78" s="168">
        <v>16</v>
      </c>
      <c r="P78" s="14" t="s">
        <v>117</v>
      </c>
    </row>
    <row r="79" spans="1:16" s="14" customFormat="1" ht="13.5" customHeight="1">
      <c r="A79" s="162" t="s">
        <v>300</v>
      </c>
      <c r="B79" s="162" t="s">
        <v>112</v>
      </c>
      <c r="C79" s="162" t="s">
        <v>277</v>
      </c>
      <c r="D79" s="163" t="s">
        <v>301</v>
      </c>
      <c r="E79" s="164" t="s">
        <v>302</v>
      </c>
      <c r="F79" s="162" t="s">
        <v>141</v>
      </c>
      <c r="G79" s="165">
        <v>2</v>
      </c>
      <c r="H79" s="192">
        <v>0</v>
      </c>
      <c r="I79" s="166">
        <f t="shared" si="9"/>
        <v>0</v>
      </c>
      <c r="J79" s="167">
        <v>0</v>
      </c>
      <c r="K79" s="165">
        <f t="shared" si="10"/>
        <v>0</v>
      </c>
      <c r="L79" s="167">
        <v>0</v>
      </c>
      <c r="M79" s="165">
        <f t="shared" si="11"/>
        <v>0</v>
      </c>
      <c r="N79" s="195">
        <v>20</v>
      </c>
      <c r="O79" s="168">
        <v>16</v>
      </c>
      <c r="P79" s="14" t="s">
        <v>117</v>
      </c>
    </row>
    <row r="80" spans="1:16" s="14" customFormat="1" ht="13.5" customHeight="1">
      <c r="A80" s="162" t="s">
        <v>303</v>
      </c>
      <c r="B80" s="162" t="s">
        <v>112</v>
      </c>
      <c r="C80" s="162" t="s">
        <v>277</v>
      </c>
      <c r="D80" s="163" t="s">
        <v>304</v>
      </c>
      <c r="E80" s="164" t="s">
        <v>305</v>
      </c>
      <c r="F80" s="162" t="s">
        <v>141</v>
      </c>
      <c r="G80" s="165">
        <v>7.5</v>
      </c>
      <c r="H80" s="192">
        <v>0</v>
      </c>
      <c r="I80" s="166">
        <f t="shared" si="9"/>
        <v>0</v>
      </c>
      <c r="J80" s="167">
        <v>0</v>
      </c>
      <c r="K80" s="165">
        <f t="shared" si="10"/>
        <v>0</v>
      </c>
      <c r="L80" s="167">
        <v>0</v>
      </c>
      <c r="M80" s="165">
        <f t="shared" si="11"/>
        <v>0</v>
      </c>
      <c r="N80" s="195">
        <v>20</v>
      </c>
      <c r="O80" s="168">
        <v>16</v>
      </c>
      <c r="P80" s="14" t="s">
        <v>117</v>
      </c>
    </row>
    <row r="81" spans="1:16" s="14" customFormat="1" ht="13.5" customHeight="1">
      <c r="A81" s="162" t="s">
        <v>306</v>
      </c>
      <c r="B81" s="162" t="s">
        <v>112</v>
      </c>
      <c r="C81" s="162" t="s">
        <v>277</v>
      </c>
      <c r="D81" s="163" t="s">
        <v>307</v>
      </c>
      <c r="E81" s="164" t="s">
        <v>308</v>
      </c>
      <c r="F81" s="162" t="s">
        <v>141</v>
      </c>
      <c r="G81" s="165">
        <v>7.5</v>
      </c>
      <c r="H81" s="192">
        <v>0</v>
      </c>
      <c r="I81" s="166">
        <f t="shared" si="9"/>
        <v>0</v>
      </c>
      <c r="J81" s="167">
        <v>0</v>
      </c>
      <c r="K81" s="165">
        <f t="shared" si="10"/>
        <v>0</v>
      </c>
      <c r="L81" s="167">
        <v>0</v>
      </c>
      <c r="M81" s="165">
        <f t="shared" si="11"/>
        <v>0</v>
      </c>
      <c r="N81" s="195">
        <v>20</v>
      </c>
      <c r="O81" s="168">
        <v>16</v>
      </c>
      <c r="P81" s="14" t="s">
        <v>117</v>
      </c>
    </row>
    <row r="82" spans="1:16" s="14" customFormat="1" ht="13.5" customHeight="1">
      <c r="A82" s="162" t="s">
        <v>309</v>
      </c>
      <c r="B82" s="162" t="s">
        <v>112</v>
      </c>
      <c r="C82" s="162" t="s">
        <v>277</v>
      </c>
      <c r="D82" s="163" t="s">
        <v>310</v>
      </c>
      <c r="E82" s="164" t="s">
        <v>311</v>
      </c>
      <c r="F82" s="162" t="s">
        <v>141</v>
      </c>
      <c r="G82" s="165">
        <v>6.82</v>
      </c>
      <c r="H82" s="192">
        <v>0</v>
      </c>
      <c r="I82" s="166">
        <f t="shared" si="9"/>
        <v>0</v>
      </c>
      <c r="J82" s="167">
        <v>0</v>
      </c>
      <c r="K82" s="165">
        <f t="shared" si="10"/>
        <v>0</v>
      </c>
      <c r="L82" s="167">
        <v>0</v>
      </c>
      <c r="M82" s="165">
        <f t="shared" si="11"/>
        <v>0</v>
      </c>
      <c r="N82" s="195">
        <v>20</v>
      </c>
      <c r="O82" s="168">
        <v>16</v>
      </c>
      <c r="P82" s="14" t="s">
        <v>117</v>
      </c>
    </row>
    <row r="83" spans="1:16" s="14" customFormat="1" ht="13.5" customHeight="1">
      <c r="A83" s="162" t="s">
        <v>312</v>
      </c>
      <c r="B83" s="162" t="s">
        <v>112</v>
      </c>
      <c r="C83" s="162" t="s">
        <v>277</v>
      </c>
      <c r="D83" s="163" t="s">
        <v>313</v>
      </c>
      <c r="E83" s="164" t="s">
        <v>314</v>
      </c>
      <c r="F83" s="162" t="s">
        <v>141</v>
      </c>
      <c r="G83" s="165">
        <v>2</v>
      </c>
      <c r="H83" s="192">
        <v>0</v>
      </c>
      <c r="I83" s="166">
        <f t="shared" si="9"/>
        <v>0</v>
      </c>
      <c r="J83" s="167">
        <v>0</v>
      </c>
      <c r="K83" s="165">
        <f t="shared" si="10"/>
        <v>0</v>
      </c>
      <c r="L83" s="167">
        <v>0</v>
      </c>
      <c r="M83" s="165">
        <f t="shared" si="11"/>
        <v>0</v>
      </c>
      <c r="N83" s="195">
        <v>20</v>
      </c>
      <c r="O83" s="168">
        <v>16</v>
      </c>
      <c r="P83" s="14" t="s">
        <v>117</v>
      </c>
    </row>
    <row r="84" spans="1:16" s="14" customFormat="1" ht="13.5" customHeight="1">
      <c r="A84" s="162" t="s">
        <v>315</v>
      </c>
      <c r="B84" s="162" t="s">
        <v>112</v>
      </c>
      <c r="C84" s="162" t="s">
        <v>277</v>
      </c>
      <c r="D84" s="163" t="s">
        <v>316</v>
      </c>
      <c r="E84" s="164" t="s">
        <v>317</v>
      </c>
      <c r="F84" s="162" t="s">
        <v>141</v>
      </c>
      <c r="G84" s="165">
        <v>6.82</v>
      </c>
      <c r="H84" s="192">
        <v>0</v>
      </c>
      <c r="I84" s="166">
        <f t="shared" si="9"/>
        <v>0</v>
      </c>
      <c r="J84" s="167">
        <v>0</v>
      </c>
      <c r="K84" s="165">
        <f t="shared" si="10"/>
        <v>0</v>
      </c>
      <c r="L84" s="167">
        <v>0</v>
      </c>
      <c r="M84" s="165">
        <f t="shared" si="11"/>
        <v>0</v>
      </c>
      <c r="N84" s="195">
        <v>20</v>
      </c>
      <c r="O84" s="168">
        <v>16</v>
      </c>
      <c r="P84" s="14" t="s">
        <v>117</v>
      </c>
    </row>
    <row r="85" spans="1:16" s="14" customFormat="1" ht="13.5" customHeight="1">
      <c r="A85" s="162" t="s">
        <v>318</v>
      </c>
      <c r="B85" s="162" t="s">
        <v>112</v>
      </c>
      <c r="C85" s="162" t="s">
        <v>277</v>
      </c>
      <c r="D85" s="163" t="s">
        <v>319</v>
      </c>
      <c r="E85" s="164" t="s">
        <v>320</v>
      </c>
      <c r="F85" s="162" t="s">
        <v>141</v>
      </c>
      <c r="G85" s="165">
        <v>7.6</v>
      </c>
      <c r="H85" s="192">
        <v>0</v>
      </c>
      <c r="I85" s="166">
        <f t="shared" si="9"/>
        <v>0</v>
      </c>
      <c r="J85" s="167">
        <v>0</v>
      </c>
      <c r="K85" s="165">
        <f t="shared" si="10"/>
        <v>0</v>
      </c>
      <c r="L85" s="167">
        <v>0</v>
      </c>
      <c r="M85" s="165">
        <f t="shared" si="11"/>
        <v>0</v>
      </c>
      <c r="N85" s="195">
        <v>20</v>
      </c>
      <c r="O85" s="168">
        <v>16</v>
      </c>
      <c r="P85" s="14" t="s">
        <v>117</v>
      </c>
    </row>
    <row r="86" spans="2:16" s="131" customFormat="1" ht="12.75" customHeight="1">
      <c r="B86" s="136" t="s">
        <v>66</v>
      </c>
      <c r="D86" s="137" t="s">
        <v>321</v>
      </c>
      <c r="E86" s="137" t="s">
        <v>322</v>
      </c>
      <c r="H86" s="191"/>
      <c r="I86" s="138">
        <f>SUM(I87:I90)</f>
        <v>0</v>
      </c>
      <c r="K86" s="139">
        <f>SUM(K87:K90)</f>
        <v>0</v>
      </c>
      <c r="M86" s="139">
        <f>SUM(M87:M90)</f>
        <v>0</v>
      </c>
      <c r="N86" s="191"/>
      <c r="P86" s="137" t="s">
        <v>110</v>
      </c>
    </row>
    <row r="87" spans="1:16" s="14" customFormat="1" ht="13.5" customHeight="1">
      <c r="A87" s="162" t="s">
        <v>323</v>
      </c>
      <c r="B87" s="162" t="s">
        <v>112</v>
      </c>
      <c r="C87" s="162" t="s">
        <v>321</v>
      </c>
      <c r="D87" s="163" t="s">
        <v>324</v>
      </c>
      <c r="E87" s="164" t="s">
        <v>325</v>
      </c>
      <c r="F87" s="162" t="s">
        <v>129</v>
      </c>
      <c r="G87" s="165">
        <v>1</v>
      </c>
      <c r="H87" s="192">
        <v>0</v>
      </c>
      <c r="I87" s="166">
        <f>ROUND(G87*H87,2)</f>
        <v>0</v>
      </c>
      <c r="J87" s="167">
        <v>0</v>
      </c>
      <c r="K87" s="165">
        <f>G87*J87</f>
        <v>0</v>
      </c>
      <c r="L87" s="167">
        <v>0</v>
      </c>
      <c r="M87" s="165">
        <f>G87*L87</f>
        <v>0</v>
      </c>
      <c r="N87" s="195">
        <v>20</v>
      </c>
      <c r="O87" s="168">
        <v>16</v>
      </c>
      <c r="P87" s="14" t="s">
        <v>117</v>
      </c>
    </row>
    <row r="88" spans="1:16" s="14" customFormat="1" ht="24" customHeight="1">
      <c r="A88" s="169" t="s">
        <v>326</v>
      </c>
      <c r="B88" s="169" t="s">
        <v>143</v>
      </c>
      <c r="C88" s="169" t="s">
        <v>144</v>
      </c>
      <c r="D88" s="170" t="s">
        <v>327</v>
      </c>
      <c r="E88" s="171" t="s">
        <v>328</v>
      </c>
      <c r="F88" s="169" t="s">
        <v>129</v>
      </c>
      <c r="G88" s="172">
        <v>1</v>
      </c>
      <c r="H88" s="193">
        <v>0</v>
      </c>
      <c r="I88" s="173">
        <f>ROUND(G88*H88,2)</f>
        <v>0</v>
      </c>
      <c r="J88" s="174">
        <v>0</v>
      </c>
      <c r="K88" s="172">
        <f>G88*J88</f>
        <v>0</v>
      </c>
      <c r="L88" s="174">
        <v>0</v>
      </c>
      <c r="M88" s="172">
        <f>G88*L88</f>
        <v>0</v>
      </c>
      <c r="N88" s="196">
        <v>20</v>
      </c>
      <c r="O88" s="175">
        <v>32</v>
      </c>
      <c r="P88" s="176" t="s">
        <v>117</v>
      </c>
    </row>
    <row r="89" spans="1:16" s="14" customFormat="1" ht="13.5" customHeight="1">
      <c r="A89" s="162" t="s">
        <v>329</v>
      </c>
      <c r="B89" s="162" t="s">
        <v>112</v>
      </c>
      <c r="C89" s="162" t="s">
        <v>321</v>
      </c>
      <c r="D89" s="163" t="s">
        <v>330</v>
      </c>
      <c r="E89" s="164" t="s">
        <v>331</v>
      </c>
      <c r="F89" s="162" t="s">
        <v>129</v>
      </c>
      <c r="G89" s="165">
        <v>2</v>
      </c>
      <c r="H89" s="192">
        <v>0</v>
      </c>
      <c r="I89" s="166">
        <f>ROUND(G89*H89,2)</f>
        <v>0</v>
      </c>
      <c r="J89" s="167">
        <v>0</v>
      </c>
      <c r="K89" s="165">
        <f>G89*J89</f>
        <v>0</v>
      </c>
      <c r="L89" s="167">
        <v>0</v>
      </c>
      <c r="M89" s="165">
        <f>G89*L89</f>
        <v>0</v>
      </c>
      <c r="N89" s="195">
        <v>20</v>
      </c>
      <c r="O89" s="168">
        <v>16</v>
      </c>
      <c r="P89" s="14" t="s">
        <v>117</v>
      </c>
    </row>
    <row r="90" spans="1:16" s="14" customFormat="1" ht="13.5" customHeight="1">
      <c r="A90" s="162" t="s">
        <v>332</v>
      </c>
      <c r="B90" s="162" t="s">
        <v>112</v>
      </c>
      <c r="C90" s="162" t="s">
        <v>321</v>
      </c>
      <c r="D90" s="163" t="s">
        <v>333</v>
      </c>
      <c r="E90" s="164" t="s">
        <v>334</v>
      </c>
      <c r="F90" s="162" t="s">
        <v>129</v>
      </c>
      <c r="G90" s="165">
        <v>2</v>
      </c>
      <c r="H90" s="192">
        <v>0</v>
      </c>
      <c r="I90" s="166">
        <f>ROUND(G90*H90,2)</f>
        <v>0</v>
      </c>
      <c r="J90" s="167">
        <v>0</v>
      </c>
      <c r="K90" s="165">
        <f>G90*J90</f>
        <v>0</v>
      </c>
      <c r="L90" s="167">
        <v>0</v>
      </c>
      <c r="M90" s="165">
        <f>G90*L90</f>
        <v>0</v>
      </c>
      <c r="N90" s="195">
        <v>20</v>
      </c>
      <c r="O90" s="168">
        <v>16</v>
      </c>
      <c r="P90" s="14" t="s">
        <v>117</v>
      </c>
    </row>
    <row r="91" spans="2:16" s="131" customFormat="1" ht="12.75" customHeight="1">
      <c r="B91" s="136" t="s">
        <v>66</v>
      </c>
      <c r="D91" s="137" t="s">
        <v>335</v>
      </c>
      <c r="E91" s="137" t="s">
        <v>336</v>
      </c>
      <c r="H91" s="191"/>
      <c r="I91" s="138">
        <f>SUM(I92:I95)</f>
        <v>0</v>
      </c>
      <c r="K91" s="139">
        <f>SUM(K92:K95)</f>
        <v>0</v>
      </c>
      <c r="M91" s="139">
        <f>SUM(M92:M95)</f>
        <v>0</v>
      </c>
      <c r="N91" s="191"/>
      <c r="P91" s="137" t="s">
        <v>110</v>
      </c>
    </row>
    <row r="92" spans="1:16" s="14" customFormat="1" ht="13.5" customHeight="1">
      <c r="A92" s="162" t="s">
        <v>337</v>
      </c>
      <c r="B92" s="162" t="s">
        <v>112</v>
      </c>
      <c r="C92" s="162" t="s">
        <v>335</v>
      </c>
      <c r="D92" s="163" t="s">
        <v>338</v>
      </c>
      <c r="E92" s="164" t="s">
        <v>339</v>
      </c>
      <c r="F92" s="162" t="s">
        <v>123</v>
      </c>
      <c r="G92" s="165">
        <v>84.26</v>
      </c>
      <c r="H92" s="192">
        <v>0</v>
      </c>
      <c r="I92" s="166">
        <f>ROUND(G92*H92,2)</f>
        <v>0</v>
      </c>
      <c r="J92" s="167">
        <v>0</v>
      </c>
      <c r="K92" s="165">
        <f>G92*J92</f>
        <v>0</v>
      </c>
      <c r="L92" s="167">
        <v>0</v>
      </c>
      <c r="M92" s="165">
        <f>G92*L92</f>
        <v>0</v>
      </c>
      <c r="N92" s="195">
        <v>20</v>
      </c>
      <c r="O92" s="168">
        <v>16</v>
      </c>
      <c r="P92" s="14" t="s">
        <v>117</v>
      </c>
    </row>
    <row r="93" spans="1:16" s="14" customFormat="1" ht="24" customHeight="1">
      <c r="A93" s="162" t="s">
        <v>340</v>
      </c>
      <c r="B93" s="162" t="s">
        <v>112</v>
      </c>
      <c r="C93" s="162" t="s">
        <v>335</v>
      </c>
      <c r="D93" s="163" t="s">
        <v>341</v>
      </c>
      <c r="E93" s="164" t="s">
        <v>342</v>
      </c>
      <c r="F93" s="162" t="s">
        <v>343</v>
      </c>
      <c r="G93" s="165">
        <v>38.4</v>
      </c>
      <c r="H93" s="192">
        <v>0</v>
      </c>
      <c r="I93" s="166">
        <f>ROUND(G93*H93,2)</f>
        <v>0</v>
      </c>
      <c r="J93" s="167">
        <v>0</v>
      </c>
      <c r="K93" s="165">
        <f>G93*J93</f>
        <v>0</v>
      </c>
      <c r="L93" s="167">
        <v>0</v>
      </c>
      <c r="M93" s="165">
        <f>G93*L93</f>
        <v>0</v>
      </c>
      <c r="N93" s="195">
        <v>20</v>
      </c>
      <c r="O93" s="168">
        <v>16</v>
      </c>
      <c r="P93" s="14" t="s">
        <v>117</v>
      </c>
    </row>
    <row r="94" spans="1:16" s="14" customFormat="1" ht="24" customHeight="1">
      <c r="A94" s="162" t="s">
        <v>344</v>
      </c>
      <c r="B94" s="162" t="s">
        <v>112</v>
      </c>
      <c r="C94" s="162" t="s">
        <v>335</v>
      </c>
      <c r="D94" s="163" t="s">
        <v>345</v>
      </c>
      <c r="E94" s="164" t="s">
        <v>346</v>
      </c>
      <c r="F94" s="162" t="s">
        <v>343</v>
      </c>
      <c r="G94" s="165">
        <v>115.3</v>
      </c>
      <c r="H94" s="192">
        <v>0</v>
      </c>
      <c r="I94" s="166">
        <f>ROUND(G94*H94,2)</f>
        <v>0</v>
      </c>
      <c r="J94" s="167">
        <v>0</v>
      </c>
      <c r="K94" s="165">
        <f>G94*J94</f>
        <v>0</v>
      </c>
      <c r="L94" s="167">
        <v>0</v>
      </c>
      <c r="M94" s="165">
        <f>G94*L94</f>
        <v>0</v>
      </c>
      <c r="N94" s="195">
        <v>20</v>
      </c>
      <c r="O94" s="168">
        <v>16</v>
      </c>
      <c r="P94" s="14" t="s">
        <v>117</v>
      </c>
    </row>
    <row r="95" spans="1:16" s="14" customFormat="1" ht="24" customHeight="1">
      <c r="A95" s="162" t="s">
        <v>347</v>
      </c>
      <c r="B95" s="162" t="s">
        <v>112</v>
      </c>
      <c r="C95" s="162" t="s">
        <v>335</v>
      </c>
      <c r="D95" s="163" t="s">
        <v>348</v>
      </c>
      <c r="E95" s="164" t="s">
        <v>349</v>
      </c>
      <c r="F95" s="162" t="s">
        <v>343</v>
      </c>
      <c r="G95" s="165">
        <v>76.8</v>
      </c>
      <c r="H95" s="192">
        <v>0</v>
      </c>
      <c r="I95" s="166">
        <f>ROUND(G95*H95,2)</f>
        <v>0</v>
      </c>
      <c r="J95" s="167">
        <v>0</v>
      </c>
      <c r="K95" s="165">
        <f>G95*J95</f>
        <v>0</v>
      </c>
      <c r="L95" s="167">
        <v>0</v>
      </c>
      <c r="M95" s="165">
        <f>G95*L95</f>
        <v>0</v>
      </c>
      <c r="N95" s="195">
        <v>20</v>
      </c>
      <c r="O95" s="168">
        <v>16</v>
      </c>
      <c r="P95" s="14" t="s">
        <v>117</v>
      </c>
    </row>
    <row r="96" spans="2:16" s="131" customFormat="1" ht="12.75" customHeight="1">
      <c r="B96" s="136" t="s">
        <v>66</v>
      </c>
      <c r="D96" s="137" t="s">
        <v>350</v>
      </c>
      <c r="E96" s="137" t="s">
        <v>351</v>
      </c>
      <c r="H96" s="191"/>
      <c r="I96" s="138">
        <f>I97</f>
        <v>0</v>
      </c>
      <c r="K96" s="139">
        <f>K97</f>
        <v>0</v>
      </c>
      <c r="M96" s="139">
        <f>M97</f>
        <v>0</v>
      </c>
      <c r="N96" s="191"/>
      <c r="P96" s="137" t="s">
        <v>110</v>
      </c>
    </row>
    <row r="97" spans="1:16" s="14" customFormat="1" ht="24" customHeight="1">
      <c r="A97" s="162" t="s">
        <v>352</v>
      </c>
      <c r="B97" s="162" t="s">
        <v>112</v>
      </c>
      <c r="C97" s="162" t="s">
        <v>350</v>
      </c>
      <c r="D97" s="163" t="s">
        <v>353</v>
      </c>
      <c r="E97" s="164" t="s">
        <v>354</v>
      </c>
      <c r="F97" s="162" t="s">
        <v>123</v>
      </c>
      <c r="G97" s="165">
        <v>16.8</v>
      </c>
      <c r="H97" s="192">
        <v>0</v>
      </c>
      <c r="I97" s="166">
        <f>ROUND(G97*H97,2)</f>
        <v>0</v>
      </c>
      <c r="J97" s="167">
        <v>0</v>
      </c>
      <c r="K97" s="165">
        <f>G97*J97</f>
        <v>0</v>
      </c>
      <c r="L97" s="167">
        <v>0</v>
      </c>
      <c r="M97" s="165">
        <f>G97*L97</f>
        <v>0</v>
      </c>
      <c r="N97" s="195">
        <v>20</v>
      </c>
      <c r="O97" s="168">
        <v>16</v>
      </c>
      <c r="P97" s="14" t="s">
        <v>117</v>
      </c>
    </row>
    <row r="98" spans="2:16" s="131" customFormat="1" ht="12.75" customHeight="1">
      <c r="B98" s="132" t="s">
        <v>66</v>
      </c>
      <c r="D98" s="133" t="s">
        <v>143</v>
      </c>
      <c r="E98" s="133" t="s">
        <v>355</v>
      </c>
      <c r="H98" s="191"/>
      <c r="I98" s="134">
        <f>I99+I101</f>
        <v>0</v>
      </c>
      <c r="K98" s="135">
        <f>K99+K101</f>
        <v>0</v>
      </c>
      <c r="M98" s="135">
        <f>M99+M101</f>
        <v>0</v>
      </c>
      <c r="N98" s="191"/>
      <c r="P98" s="133" t="s">
        <v>109</v>
      </c>
    </row>
    <row r="99" spans="2:16" s="131" customFormat="1" ht="12.75" customHeight="1">
      <c r="B99" s="136" t="s">
        <v>66</v>
      </c>
      <c r="D99" s="137" t="s">
        <v>356</v>
      </c>
      <c r="E99" s="137" t="s">
        <v>357</v>
      </c>
      <c r="H99" s="191"/>
      <c r="I99" s="138">
        <f>I100</f>
        <v>0</v>
      </c>
      <c r="K99" s="139">
        <f>K100</f>
        <v>0</v>
      </c>
      <c r="M99" s="139">
        <f>M100</f>
        <v>0</v>
      </c>
      <c r="N99" s="191"/>
      <c r="P99" s="137" t="s">
        <v>110</v>
      </c>
    </row>
    <row r="100" spans="1:16" s="14" customFormat="1" ht="13.5" customHeight="1">
      <c r="A100" s="162" t="s">
        <v>358</v>
      </c>
      <c r="B100" s="162" t="s">
        <v>112</v>
      </c>
      <c r="C100" s="162" t="s">
        <v>359</v>
      </c>
      <c r="D100" s="163" t="s">
        <v>360</v>
      </c>
      <c r="E100" s="164" t="s">
        <v>361</v>
      </c>
      <c r="F100" s="162" t="s">
        <v>141</v>
      </c>
      <c r="G100" s="165">
        <v>4.3</v>
      </c>
      <c r="H100" s="192">
        <v>0</v>
      </c>
      <c r="I100" s="166">
        <f>ROUND(G100*H100,2)</f>
        <v>0</v>
      </c>
      <c r="J100" s="167">
        <v>0</v>
      </c>
      <c r="K100" s="165">
        <f>G100*J100</f>
        <v>0</v>
      </c>
      <c r="L100" s="167">
        <v>0</v>
      </c>
      <c r="M100" s="165">
        <f>G100*L100</f>
        <v>0</v>
      </c>
      <c r="N100" s="195">
        <v>20</v>
      </c>
      <c r="O100" s="168">
        <v>64</v>
      </c>
      <c r="P100" s="14" t="s">
        <v>117</v>
      </c>
    </row>
    <row r="101" spans="2:16" s="131" customFormat="1" ht="12.75" customHeight="1">
      <c r="B101" s="136" t="s">
        <v>66</v>
      </c>
      <c r="D101" s="137" t="s">
        <v>362</v>
      </c>
      <c r="E101" s="137" t="s">
        <v>363</v>
      </c>
      <c r="H101" s="191"/>
      <c r="I101" s="138">
        <f>SUM(I102:I106)</f>
        <v>0</v>
      </c>
      <c r="K101" s="139">
        <f>SUM(K102:K106)</f>
        <v>0</v>
      </c>
      <c r="M101" s="139">
        <f>SUM(M102:M106)</f>
        <v>0</v>
      </c>
      <c r="N101" s="191"/>
      <c r="P101" s="137" t="s">
        <v>110</v>
      </c>
    </row>
    <row r="102" spans="1:16" s="14" customFormat="1" ht="13.5" customHeight="1">
      <c r="A102" s="162" t="s">
        <v>364</v>
      </c>
      <c r="B102" s="162" t="s">
        <v>112</v>
      </c>
      <c r="C102" s="162" t="s">
        <v>365</v>
      </c>
      <c r="D102" s="163" t="s">
        <v>366</v>
      </c>
      <c r="E102" s="164" t="s">
        <v>367</v>
      </c>
      <c r="F102" s="162" t="s">
        <v>141</v>
      </c>
      <c r="G102" s="165">
        <v>7.5</v>
      </c>
      <c r="H102" s="192">
        <v>0</v>
      </c>
      <c r="I102" s="166">
        <f>ROUND(G102*H102,2)</f>
        <v>0</v>
      </c>
      <c r="J102" s="167">
        <v>0</v>
      </c>
      <c r="K102" s="165">
        <f>G102*J102</f>
        <v>0</v>
      </c>
      <c r="L102" s="167">
        <v>0</v>
      </c>
      <c r="M102" s="165">
        <f>G102*L102</f>
        <v>0</v>
      </c>
      <c r="N102" s="195">
        <v>20</v>
      </c>
      <c r="O102" s="168">
        <v>64</v>
      </c>
      <c r="P102" s="14" t="s">
        <v>117</v>
      </c>
    </row>
    <row r="103" spans="1:16" s="14" customFormat="1" ht="13.5" customHeight="1">
      <c r="A103" s="162" t="s">
        <v>368</v>
      </c>
      <c r="B103" s="162" t="s">
        <v>112</v>
      </c>
      <c r="C103" s="162" t="s">
        <v>365</v>
      </c>
      <c r="D103" s="163" t="s">
        <v>369</v>
      </c>
      <c r="E103" s="164" t="s">
        <v>370</v>
      </c>
      <c r="F103" s="162" t="s">
        <v>123</v>
      </c>
      <c r="G103" s="165">
        <v>9.3</v>
      </c>
      <c r="H103" s="192">
        <v>0</v>
      </c>
      <c r="I103" s="166">
        <f>ROUND(G103*H103,2)</f>
        <v>0</v>
      </c>
      <c r="J103" s="167">
        <v>0</v>
      </c>
      <c r="K103" s="165">
        <f>G103*J103</f>
        <v>0</v>
      </c>
      <c r="L103" s="167">
        <v>0</v>
      </c>
      <c r="M103" s="165">
        <f>G103*L103</f>
        <v>0</v>
      </c>
      <c r="N103" s="195">
        <v>20</v>
      </c>
      <c r="O103" s="168">
        <v>64</v>
      </c>
      <c r="P103" s="14" t="s">
        <v>117</v>
      </c>
    </row>
    <row r="104" spans="1:16" s="14" customFormat="1" ht="24" customHeight="1">
      <c r="A104" s="162" t="s">
        <v>371</v>
      </c>
      <c r="B104" s="162" t="s">
        <v>112</v>
      </c>
      <c r="C104" s="162" t="s">
        <v>365</v>
      </c>
      <c r="D104" s="163" t="s">
        <v>372</v>
      </c>
      <c r="E104" s="164" t="s">
        <v>373</v>
      </c>
      <c r="F104" s="162" t="s">
        <v>129</v>
      </c>
      <c r="G104" s="165">
        <v>170</v>
      </c>
      <c r="H104" s="192">
        <v>0</v>
      </c>
      <c r="I104" s="166">
        <f>ROUND(G104*H104,2)</f>
        <v>0</v>
      </c>
      <c r="J104" s="167">
        <v>0</v>
      </c>
      <c r="K104" s="165">
        <f>G104*J104</f>
        <v>0</v>
      </c>
      <c r="L104" s="167">
        <v>0</v>
      </c>
      <c r="M104" s="165">
        <f>G104*L104</f>
        <v>0</v>
      </c>
      <c r="N104" s="195">
        <v>20</v>
      </c>
      <c r="O104" s="168">
        <v>64</v>
      </c>
      <c r="P104" s="14" t="s">
        <v>117</v>
      </c>
    </row>
    <row r="105" spans="1:16" s="14" customFormat="1" ht="13.5" customHeight="1">
      <c r="A105" s="169" t="s">
        <v>374</v>
      </c>
      <c r="B105" s="169" t="s">
        <v>143</v>
      </c>
      <c r="C105" s="169" t="s">
        <v>144</v>
      </c>
      <c r="D105" s="170" t="s">
        <v>375</v>
      </c>
      <c r="E105" s="171" t="s">
        <v>376</v>
      </c>
      <c r="F105" s="169" t="s">
        <v>129</v>
      </c>
      <c r="G105" s="172">
        <v>170</v>
      </c>
      <c r="H105" s="193">
        <v>0</v>
      </c>
      <c r="I105" s="173">
        <f>ROUND(G105*H105,2)</f>
        <v>0</v>
      </c>
      <c r="J105" s="174">
        <v>0</v>
      </c>
      <c r="K105" s="172">
        <f>G105*J105</f>
        <v>0</v>
      </c>
      <c r="L105" s="174">
        <v>0</v>
      </c>
      <c r="M105" s="172">
        <f>G105*L105</f>
        <v>0</v>
      </c>
      <c r="N105" s="196">
        <v>20</v>
      </c>
      <c r="O105" s="175">
        <v>256</v>
      </c>
      <c r="P105" s="176" t="s">
        <v>117</v>
      </c>
    </row>
    <row r="106" spans="1:16" s="14" customFormat="1" ht="24" customHeight="1">
      <c r="A106" s="162" t="s">
        <v>377</v>
      </c>
      <c r="B106" s="162" t="s">
        <v>112</v>
      </c>
      <c r="C106" s="162" t="s">
        <v>365</v>
      </c>
      <c r="D106" s="163" t="s">
        <v>372</v>
      </c>
      <c r="E106" s="164" t="s">
        <v>373</v>
      </c>
      <c r="F106" s="162" t="s">
        <v>129</v>
      </c>
      <c r="G106" s="165">
        <v>10</v>
      </c>
      <c r="H106" s="192">
        <v>0</v>
      </c>
      <c r="I106" s="166">
        <f>ROUND(G106*H106,2)</f>
        <v>0</v>
      </c>
      <c r="J106" s="167">
        <v>0</v>
      </c>
      <c r="K106" s="165">
        <f>G106*J106</f>
        <v>0</v>
      </c>
      <c r="L106" s="167">
        <v>0</v>
      </c>
      <c r="M106" s="165">
        <f>G106*L106</f>
        <v>0</v>
      </c>
      <c r="N106" s="195">
        <v>20</v>
      </c>
      <c r="O106" s="168">
        <v>64</v>
      </c>
      <c r="P106" s="14" t="s">
        <v>117</v>
      </c>
    </row>
    <row r="107" spans="2:16" s="131" customFormat="1" ht="12.75" customHeight="1">
      <c r="B107" s="132" t="s">
        <v>66</v>
      </c>
      <c r="D107" s="133" t="s">
        <v>378</v>
      </c>
      <c r="E107" s="133" t="s">
        <v>379</v>
      </c>
      <c r="H107" s="191"/>
      <c r="I107" s="134">
        <f>I108</f>
        <v>0</v>
      </c>
      <c r="K107" s="135">
        <f>K108</f>
        <v>0</v>
      </c>
      <c r="M107" s="135">
        <f>M108</f>
        <v>0</v>
      </c>
      <c r="N107" s="191"/>
      <c r="P107" s="133" t="s">
        <v>109</v>
      </c>
    </row>
    <row r="108" spans="2:16" s="131" customFormat="1" ht="12.75" customHeight="1">
      <c r="B108" s="136" t="s">
        <v>66</v>
      </c>
      <c r="D108" s="137" t="s">
        <v>109</v>
      </c>
      <c r="E108" s="137" t="s">
        <v>380</v>
      </c>
      <c r="H108" s="191"/>
      <c r="I108" s="138">
        <f>SUM(I109:I117)</f>
        <v>0</v>
      </c>
      <c r="K108" s="139">
        <f>SUM(K109:K117)</f>
        <v>0</v>
      </c>
      <c r="M108" s="139">
        <f>SUM(M109:M117)</f>
        <v>0</v>
      </c>
      <c r="N108" s="191"/>
      <c r="P108" s="137" t="s">
        <v>110</v>
      </c>
    </row>
    <row r="109" spans="1:16" s="14" customFormat="1" ht="13.5" customHeight="1">
      <c r="A109" s="162" t="s">
        <v>381</v>
      </c>
      <c r="B109" s="162" t="s">
        <v>112</v>
      </c>
      <c r="C109" s="162" t="s">
        <v>63</v>
      </c>
      <c r="D109" s="163" t="s">
        <v>382</v>
      </c>
      <c r="E109" s="164" t="s">
        <v>383</v>
      </c>
      <c r="F109" s="162" t="s">
        <v>384</v>
      </c>
      <c r="G109" s="165">
        <v>4</v>
      </c>
      <c r="H109" s="192">
        <v>0</v>
      </c>
      <c r="I109" s="166">
        <f aca="true" t="shared" si="12" ref="I109:I117">ROUND(G109*H109,2)</f>
        <v>0</v>
      </c>
      <c r="J109" s="167">
        <v>0</v>
      </c>
      <c r="K109" s="165">
        <f aca="true" t="shared" si="13" ref="K109:K117">G109*J109</f>
        <v>0</v>
      </c>
      <c r="L109" s="167">
        <v>0</v>
      </c>
      <c r="M109" s="165">
        <f aca="true" t="shared" si="14" ref="M109:M117">G109*L109</f>
        <v>0</v>
      </c>
      <c r="N109" s="195">
        <v>20</v>
      </c>
      <c r="O109" s="168">
        <v>512</v>
      </c>
      <c r="P109" s="14" t="s">
        <v>117</v>
      </c>
    </row>
    <row r="110" spans="1:16" s="14" customFormat="1" ht="13.5" customHeight="1">
      <c r="A110" s="162" t="s">
        <v>385</v>
      </c>
      <c r="B110" s="162" t="s">
        <v>112</v>
      </c>
      <c r="C110" s="162" t="s">
        <v>63</v>
      </c>
      <c r="D110" s="163" t="s">
        <v>386</v>
      </c>
      <c r="E110" s="164" t="s">
        <v>387</v>
      </c>
      <c r="F110" s="162" t="s">
        <v>384</v>
      </c>
      <c r="G110" s="165">
        <v>8.5</v>
      </c>
      <c r="H110" s="192">
        <v>0</v>
      </c>
      <c r="I110" s="166">
        <f t="shared" si="12"/>
        <v>0</v>
      </c>
      <c r="J110" s="167">
        <v>0</v>
      </c>
      <c r="K110" s="165">
        <f t="shared" si="13"/>
        <v>0</v>
      </c>
      <c r="L110" s="167">
        <v>0</v>
      </c>
      <c r="M110" s="165">
        <f t="shared" si="14"/>
        <v>0</v>
      </c>
      <c r="N110" s="195">
        <v>20</v>
      </c>
      <c r="O110" s="168">
        <v>512</v>
      </c>
      <c r="P110" s="14" t="s">
        <v>117</v>
      </c>
    </row>
    <row r="111" spans="1:16" s="14" customFormat="1" ht="13.5" customHeight="1">
      <c r="A111" s="162" t="s">
        <v>388</v>
      </c>
      <c r="B111" s="162" t="s">
        <v>112</v>
      </c>
      <c r="C111" s="162" t="s">
        <v>63</v>
      </c>
      <c r="D111" s="163" t="s">
        <v>389</v>
      </c>
      <c r="E111" s="164" t="s">
        <v>390</v>
      </c>
      <c r="F111" s="162" t="s">
        <v>384</v>
      </c>
      <c r="G111" s="165">
        <v>17</v>
      </c>
      <c r="H111" s="192">
        <v>0</v>
      </c>
      <c r="I111" s="166">
        <f t="shared" si="12"/>
        <v>0</v>
      </c>
      <c r="J111" s="167">
        <v>0</v>
      </c>
      <c r="K111" s="165">
        <f t="shared" si="13"/>
        <v>0</v>
      </c>
      <c r="L111" s="167">
        <v>0</v>
      </c>
      <c r="M111" s="165">
        <f t="shared" si="14"/>
        <v>0</v>
      </c>
      <c r="N111" s="195">
        <v>20</v>
      </c>
      <c r="O111" s="168">
        <v>512</v>
      </c>
      <c r="P111" s="14" t="s">
        <v>117</v>
      </c>
    </row>
    <row r="112" spans="1:16" s="14" customFormat="1" ht="13.5" customHeight="1">
      <c r="A112" s="162" t="s">
        <v>391</v>
      </c>
      <c r="B112" s="162" t="s">
        <v>112</v>
      </c>
      <c r="C112" s="162" t="s">
        <v>63</v>
      </c>
      <c r="D112" s="163" t="s">
        <v>392</v>
      </c>
      <c r="E112" s="164" t="s">
        <v>393</v>
      </c>
      <c r="F112" s="162" t="s">
        <v>384</v>
      </c>
      <c r="G112" s="165">
        <v>8.5</v>
      </c>
      <c r="H112" s="192">
        <v>0</v>
      </c>
      <c r="I112" s="166">
        <f t="shared" si="12"/>
        <v>0</v>
      </c>
      <c r="J112" s="167">
        <v>0</v>
      </c>
      <c r="K112" s="165">
        <f t="shared" si="13"/>
        <v>0</v>
      </c>
      <c r="L112" s="167">
        <v>0</v>
      </c>
      <c r="M112" s="165">
        <f t="shared" si="14"/>
        <v>0</v>
      </c>
      <c r="N112" s="195">
        <v>20</v>
      </c>
      <c r="O112" s="168">
        <v>512</v>
      </c>
      <c r="P112" s="14" t="s">
        <v>117</v>
      </c>
    </row>
    <row r="113" spans="1:16" s="14" customFormat="1" ht="13.5" customHeight="1">
      <c r="A113" s="162" t="s">
        <v>394</v>
      </c>
      <c r="B113" s="162" t="s">
        <v>112</v>
      </c>
      <c r="C113" s="162" t="s">
        <v>63</v>
      </c>
      <c r="D113" s="163" t="s">
        <v>395</v>
      </c>
      <c r="E113" s="164" t="s">
        <v>396</v>
      </c>
      <c r="F113" s="162" t="s">
        <v>384</v>
      </c>
      <c r="G113" s="165">
        <v>20</v>
      </c>
      <c r="H113" s="192">
        <v>0</v>
      </c>
      <c r="I113" s="166">
        <f t="shared" si="12"/>
        <v>0</v>
      </c>
      <c r="J113" s="167">
        <v>0</v>
      </c>
      <c r="K113" s="165">
        <f t="shared" si="13"/>
        <v>0</v>
      </c>
      <c r="L113" s="167">
        <v>0</v>
      </c>
      <c r="M113" s="165">
        <f t="shared" si="14"/>
        <v>0</v>
      </c>
      <c r="N113" s="195">
        <v>20</v>
      </c>
      <c r="O113" s="168">
        <v>512</v>
      </c>
      <c r="P113" s="14" t="s">
        <v>117</v>
      </c>
    </row>
    <row r="114" spans="1:16" s="14" customFormat="1" ht="13.5" customHeight="1">
      <c r="A114" s="162" t="s">
        <v>397</v>
      </c>
      <c r="B114" s="162" t="s">
        <v>112</v>
      </c>
      <c r="C114" s="162" t="s">
        <v>63</v>
      </c>
      <c r="D114" s="163" t="s">
        <v>398</v>
      </c>
      <c r="E114" s="164" t="s">
        <v>399</v>
      </c>
      <c r="F114" s="162" t="s">
        <v>384</v>
      </c>
      <c r="G114" s="165">
        <v>17</v>
      </c>
      <c r="H114" s="192">
        <v>0</v>
      </c>
      <c r="I114" s="166">
        <f t="shared" si="12"/>
        <v>0</v>
      </c>
      <c r="J114" s="167">
        <v>0</v>
      </c>
      <c r="K114" s="165">
        <f t="shared" si="13"/>
        <v>0</v>
      </c>
      <c r="L114" s="167">
        <v>0</v>
      </c>
      <c r="M114" s="165">
        <f t="shared" si="14"/>
        <v>0</v>
      </c>
      <c r="N114" s="195">
        <v>20</v>
      </c>
      <c r="O114" s="168">
        <v>512</v>
      </c>
      <c r="P114" s="14" t="s">
        <v>117</v>
      </c>
    </row>
    <row r="115" spans="1:16" s="14" customFormat="1" ht="13.5" customHeight="1">
      <c r="A115" s="162" t="s">
        <v>400</v>
      </c>
      <c r="B115" s="162" t="s">
        <v>112</v>
      </c>
      <c r="C115" s="162" t="s">
        <v>63</v>
      </c>
      <c r="D115" s="163" t="s">
        <v>401</v>
      </c>
      <c r="E115" s="164" t="s">
        <v>402</v>
      </c>
      <c r="F115" s="162" t="s">
        <v>384</v>
      </c>
      <c r="G115" s="165">
        <v>17</v>
      </c>
      <c r="H115" s="192">
        <v>0</v>
      </c>
      <c r="I115" s="166">
        <f t="shared" si="12"/>
        <v>0</v>
      </c>
      <c r="J115" s="167">
        <v>0</v>
      </c>
      <c r="K115" s="165">
        <f t="shared" si="13"/>
        <v>0</v>
      </c>
      <c r="L115" s="167">
        <v>0</v>
      </c>
      <c r="M115" s="165">
        <f t="shared" si="14"/>
        <v>0</v>
      </c>
      <c r="N115" s="195">
        <v>20</v>
      </c>
      <c r="O115" s="168">
        <v>512</v>
      </c>
      <c r="P115" s="14" t="s">
        <v>117</v>
      </c>
    </row>
    <row r="116" spans="1:16" s="14" customFormat="1" ht="13.5" customHeight="1">
      <c r="A116" s="162" t="s">
        <v>403</v>
      </c>
      <c r="B116" s="162" t="s">
        <v>112</v>
      </c>
      <c r="C116" s="162" t="s">
        <v>63</v>
      </c>
      <c r="D116" s="163" t="s">
        <v>404</v>
      </c>
      <c r="E116" s="164" t="s">
        <v>405</v>
      </c>
      <c r="F116" s="162" t="s">
        <v>384</v>
      </c>
      <c r="G116" s="165">
        <v>8.5</v>
      </c>
      <c r="H116" s="192">
        <v>0</v>
      </c>
      <c r="I116" s="166">
        <f t="shared" si="12"/>
        <v>0</v>
      </c>
      <c r="J116" s="167">
        <v>0</v>
      </c>
      <c r="K116" s="165">
        <f t="shared" si="13"/>
        <v>0</v>
      </c>
      <c r="L116" s="167">
        <v>0</v>
      </c>
      <c r="M116" s="165">
        <f t="shared" si="14"/>
        <v>0</v>
      </c>
      <c r="N116" s="195">
        <v>20</v>
      </c>
      <c r="O116" s="168">
        <v>512</v>
      </c>
      <c r="P116" s="14" t="s">
        <v>117</v>
      </c>
    </row>
    <row r="117" spans="1:16" s="14" customFormat="1" ht="13.5" customHeight="1">
      <c r="A117" s="162" t="s">
        <v>406</v>
      </c>
      <c r="B117" s="162" t="s">
        <v>112</v>
      </c>
      <c r="C117" s="162" t="s">
        <v>63</v>
      </c>
      <c r="D117" s="163" t="s">
        <v>407</v>
      </c>
      <c r="E117" s="164" t="s">
        <v>408</v>
      </c>
      <c r="F117" s="162" t="s">
        <v>384</v>
      </c>
      <c r="G117" s="165">
        <v>17</v>
      </c>
      <c r="H117" s="192">
        <v>0</v>
      </c>
      <c r="I117" s="166">
        <f t="shared" si="12"/>
        <v>0</v>
      </c>
      <c r="J117" s="167">
        <v>0</v>
      </c>
      <c r="K117" s="165">
        <f t="shared" si="13"/>
        <v>0</v>
      </c>
      <c r="L117" s="167">
        <v>0</v>
      </c>
      <c r="M117" s="165">
        <f t="shared" si="14"/>
        <v>0</v>
      </c>
      <c r="N117" s="195">
        <v>20</v>
      </c>
      <c r="O117" s="168">
        <v>512</v>
      </c>
      <c r="P117" s="14" t="s">
        <v>117</v>
      </c>
    </row>
    <row r="118" spans="5:14" s="144" customFormat="1" ht="12.75" customHeight="1">
      <c r="E118" s="145" t="s">
        <v>91</v>
      </c>
      <c r="H118" s="194"/>
      <c r="I118" s="146">
        <f>I14+I58+I98+I107</f>
        <v>0</v>
      </c>
      <c r="K118" s="147">
        <f>K14+K58+K98+K107</f>
        <v>0</v>
      </c>
      <c r="M118" s="147">
        <f>M14+M58+M98+M107</f>
        <v>0</v>
      </c>
      <c r="N118" s="194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vlastnik</cp:lastModifiedBy>
  <dcterms:modified xsi:type="dcterms:W3CDTF">2012-08-13T21:45:05Z</dcterms:modified>
  <cp:category/>
  <cp:version/>
  <cp:contentType/>
  <cp:contentStatus/>
</cp:coreProperties>
</file>