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035" windowHeight="8955" activeTab="2"/>
  </bookViews>
  <sheets>
    <sheet name="Krycí list" sheetId="1" r:id="rId1"/>
    <sheet name="Rekapitulace" sheetId="2" r:id="rId2"/>
    <sheet name="Rozpocet" sheetId="3" r:id="rId3"/>
    <sheet name="#Figury" sheetId="4" state="hidden" r:id="rId4"/>
  </sheets>
  <calcPr calcId="125725"/>
</workbook>
</file>

<file path=xl/calcChain.xml><?xml version="1.0" encoding="utf-8"?>
<calcChain xmlns="http://schemas.openxmlformats.org/spreadsheetml/2006/main">
  <c r="I95" i="3"/>
  <c r="R45" i="1"/>
  <c r="R43"/>
  <c r="R44"/>
  <c r="E45"/>
  <c r="E43"/>
  <c r="E42"/>
  <c r="B8" i="2"/>
  <c r="B7"/>
  <c r="B5"/>
  <c r="B4"/>
  <c r="B3"/>
  <c r="B2"/>
  <c r="C8" i="3"/>
  <c r="C7"/>
  <c r="C5"/>
  <c r="C4"/>
  <c r="C3"/>
  <c r="C2"/>
  <c r="E35" i="1"/>
  <c r="J35"/>
  <c r="R35"/>
  <c r="P38"/>
  <c r="P39"/>
  <c r="P40"/>
  <c r="P41"/>
  <c r="P42"/>
  <c r="J44"/>
  <c r="K45"/>
  <c r="A14" i="2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I16" i="3"/>
  <c r="K16"/>
  <c r="M16"/>
  <c r="I17"/>
  <c r="I15"/>
  <c r="K17"/>
  <c r="M17"/>
  <c r="I18"/>
  <c r="K18"/>
  <c r="M18"/>
  <c r="I19"/>
  <c r="K19"/>
  <c r="M19"/>
  <c r="I20"/>
  <c r="K20"/>
  <c r="M20"/>
  <c r="I21"/>
  <c r="K21"/>
  <c r="M21"/>
  <c r="I22"/>
  <c r="K22"/>
  <c r="M22"/>
  <c r="I23"/>
  <c r="E38" i="1"/>
  <c r="K23" i="3"/>
  <c r="M23"/>
  <c r="I24"/>
  <c r="K24"/>
  <c r="M24"/>
  <c r="I25"/>
  <c r="K25"/>
  <c r="M25"/>
  <c r="I27"/>
  <c r="K27"/>
  <c r="M27"/>
  <c r="I28"/>
  <c r="I26" s="1"/>
  <c r="K28"/>
  <c r="M28"/>
  <c r="M26" s="1"/>
  <c r="I30"/>
  <c r="K30"/>
  <c r="K29"/>
  <c r="M30"/>
  <c r="I31"/>
  <c r="K31"/>
  <c r="M31"/>
  <c r="M29"/>
  <c r="I32"/>
  <c r="K32"/>
  <c r="M32"/>
  <c r="I34"/>
  <c r="K34"/>
  <c r="M34"/>
  <c r="I35"/>
  <c r="K35"/>
  <c r="M35"/>
  <c r="I36"/>
  <c r="K36"/>
  <c r="M36"/>
  <c r="I37"/>
  <c r="K37"/>
  <c r="M37"/>
  <c r="I38"/>
  <c r="K38"/>
  <c r="M38"/>
  <c r="I39"/>
  <c r="K39"/>
  <c r="M39"/>
  <c r="I41"/>
  <c r="K41"/>
  <c r="M41"/>
  <c r="I42"/>
  <c r="K42"/>
  <c r="M42"/>
  <c r="I43"/>
  <c r="K43"/>
  <c r="M43"/>
  <c r="I44"/>
  <c r="K44"/>
  <c r="M44"/>
  <c r="I45"/>
  <c r="K45"/>
  <c r="M45"/>
  <c r="I47"/>
  <c r="K47"/>
  <c r="M47"/>
  <c r="I48"/>
  <c r="I46"/>
  <c r="C20" i="2"/>
  <c r="K48" i="3"/>
  <c r="M48"/>
  <c r="I49"/>
  <c r="K49"/>
  <c r="M49"/>
  <c r="I50"/>
  <c r="K50"/>
  <c r="M50"/>
  <c r="I51"/>
  <c r="K51"/>
  <c r="M51"/>
  <c r="I52"/>
  <c r="K52"/>
  <c r="M52"/>
  <c r="I54"/>
  <c r="K54"/>
  <c r="M54"/>
  <c r="I55"/>
  <c r="K55"/>
  <c r="M55"/>
  <c r="I56"/>
  <c r="K56"/>
  <c r="M56"/>
  <c r="I57"/>
  <c r="K57"/>
  <c r="M57"/>
  <c r="I58"/>
  <c r="K58"/>
  <c r="M58"/>
  <c r="I59"/>
  <c r="K59"/>
  <c r="M59"/>
  <c r="I60"/>
  <c r="K60"/>
  <c r="M60"/>
  <c r="I61"/>
  <c r="K61"/>
  <c r="M61"/>
  <c r="I62"/>
  <c r="K62"/>
  <c r="M62"/>
  <c r="I63"/>
  <c r="K63"/>
  <c r="M63"/>
  <c r="I64"/>
  <c r="K64"/>
  <c r="M64"/>
  <c r="I65"/>
  <c r="K65"/>
  <c r="M65"/>
  <c r="I66"/>
  <c r="K66"/>
  <c r="M66"/>
  <c r="I67"/>
  <c r="K67"/>
  <c r="M67"/>
  <c r="I68"/>
  <c r="K68"/>
  <c r="M68"/>
  <c r="I69"/>
  <c r="K69"/>
  <c r="M69"/>
  <c r="I71"/>
  <c r="K71"/>
  <c r="K70"/>
  <c r="M71"/>
  <c r="I72"/>
  <c r="K72"/>
  <c r="M72"/>
  <c r="M70"/>
  <c r="I74"/>
  <c r="I73"/>
  <c r="C23" i="2"/>
  <c r="K74" i="3"/>
  <c r="K73"/>
  <c r="D23" i="2"/>
  <c r="M74" i="3"/>
  <c r="M73"/>
  <c r="E23" i="2"/>
  <c r="I77" i="3"/>
  <c r="I76"/>
  <c r="K77"/>
  <c r="M77"/>
  <c r="M76"/>
  <c r="I78"/>
  <c r="E40" i="1"/>
  <c r="K78" i="3"/>
  <c r="K76"/>
  <c r="M78"/>
  <c r="I79"/>
  <c r="K79"/>
  <c r="M79"/>
  <c r="I81"/>
  <c r="K81"/>
  <c r="K80"/>
  <c r="D26" i="2"/>
  <c r="M81" i="3"/>
  <c r="I82"/>
  <c r="I80"/>
  <c r="C26" i="2"/>
  <c r="K82" i="3"/>
  <c r="M82"/>
  <c r="M80"/>
  <c r="E26" i="2"/>
  <c r="I83" i="3"/>
  <c r="K83"/>
  <c r="M83"/>
  <c r="I85"/>
  <c r="K85"/>
  <c r="M85"/>
  <c r="I86"/>
  <c r="K86"/>
  <c r="K84"/>
  <c r="D27" i="2"/>
  <c r="M86" i="3"/>
  <c r="I87"/>
  <c r="I84"/>
  <c r="C27" i="2"/>
  <c r="K87" i="3"/>
  <c r="M87"/>
  <c r="I88"/>
  <c r="K88"/>
  <c r="M88"/>
  <c r="I90"/>
  <c r="K90"/>
  <c r="M90"/>
  <c r="M89"/>
  <c r="E28" i="2"/>
  <c r="I91" i="3"/>
  <c r="K91"/>
  <c r="M91"/>
  <c r="I92"/>
  <c r="I89"/>
  <c r="C28" i="2"/>
  <c r="K92" i="3"/>
  <c r="M92"/>
  <c r="I93"/>
  <c r="K93"/>
  <c r="M93"/>
  <c r="I94"/>
  <c r="K94"/>
  <c r="M94"/>
  <c r="I96"/>
  <c r="K96"/>
  <c r="M96"/>
  <c r="I98"/>
  <c r="I97"/>
  <c r="C29" i="2"/>
  <c r="K98" i="3"/>
  <c r="K97"/>
  <c r="D29" i="2"/>
  <c r="M98" i="3"/>
  <c r="M97"/>
  <c r="E29" i="2"/>
  <c r="K15" i="3"/>
  <c r="M33"/>
  <c r="E18" i="2"/>
  <c r="I29" i="3"/>
  <c r="M15"/>
  <c r="K89"/>
  <c r="D28" i="2"/>
  <c r="M84" i="3"/>
  <c r="E27" i="2"/>
  <c r="I33" i="3"/>
  <c r="C18" i="2"/>
  <c r="K26" i="3"/>
  <c r="D16" i="2" s="1"/>
  <c r="O49" i="1"/>
  <c r="R49" s="1"/>
  <c r="K33" i="3"/>
  <c r="D18" i="2"/>
  <c r="K46" i="3"/>
  <c r="D20" i="2"/>
  <c r="I40" i="3"/>
  <c r="C19" i="2"/>
  <c r="E41" i="1"/>
  <c r="I70" i="3"/>
  <c r="C22" i="2"/>
  <c r="M46" i="3"/>
  <c r="E20" i="2"/>
  <c r="M40" i="3"/>
  <c r="E19" i="2"/>
  <c r="K40" i="3"/>
  <c r="D19" i="2"/>
  <c r="D15"/>
  <c r="C17"/>
  <c r="E15"/>
  <c r="I53" i="3"/>
  <c r="C21" i="2"/>
  <c r="E39" i="1"/>
  <c r="D25" i="2"/>
  <c r="K75" i="3"/>
  <c r="D24" i="2"/>
  <c r="E25"/>
  <c r="M75" i="3"/>
  <c r="E24" i="2"/>
  <c r="I75" i="3"/>
  <c r="C24" i="2"/>
  <c r="C25"/>
  <c r="M53" i="3"/>
  <c r="E21" i="2"/>
  <c r="E22"/>
  <c r="D22"/>
  <c r="K53" i="3"/>
  <c r="D21" i="2"/>
  <c r="E17"/>
  <c r="D17"/>
  <c r="K14" i="3"/>
  <c r="C15" i="2"/>
  <c r="K99" i="3"/>
  <c r="D30" i="2" s="1"/>
  <c r="D14"/>
  <c r="E16" l="1"/>
  <c r="M14" i="3"/>
  <c r="I14"/>
  <c r="C16" i="2"/>
  <c r="E44" i="1"/>
  <c r="R47" s="1"/>
  <c r="O48"/>
  <c r="R48" s="1"/>
  <c r="R50" s="1"/>
  <c r="M99" i="3" l="1"/>
  <c r="E30" i="2" s="1"/>
  <c r="E14"/>
  <c r="I99" i="3"/>
  <c r="C30" i="2" s="1"/>
  <c r="C14"/>
</calcChain>
</file>

<file path=xl/sharedStrings.xml><?xml version="1.0" encoding="utf-8"?>
<sst xmlns="http://schemas.openxmlformats.org/spreadsheetml/2006/main" count="698" uniqueCount="362">
  <si>
    <t>Název stavby</t>
  </si>
  <si>
    <t>VEŘEJNÉ WC ODRY, KOSTELNÍ ULICE</t>
  </si>
  <si>
    <t>JKSO</t>
  </si>
  <si>
    <t>812</t>
  </si>
  <si>
    <t>Kód stavby</t>
  </si>
  <si>
    <t>N12-120</t>
  </si>
  <si>
    <t>Název objektu</t>
  </si>
  <si>
    <t>EČO</t>
  </si>
  <si>
    <t>Kód objektu</t>
  </si>
  <si>
    <t>52-revize3</t>
  </si>
  <si>
    <t>Název části</t>
  </si>
  <si>
    <t xml:space="preserve"> </t>
  </si>
  <si>
    <t>Místo</t>
  </si>
  <si>
    <t>Odry</t>
  </si>
  <si>
    <t>Kód části</t>
  </si>
  <si>
    <t>Název podčásti</t>
  </si>
  <si>
    <t>Kód podčásti</t>
  </si>
  <si>
    <t>IČ</t>
  </si>
  <si>
    <t>DIČ</t>
  </si>
  <si>
    <t>Objednatel</t>
  </si>
  <si>
    <t>MĚSTO ODRY</t>
  </si>
  <si>
    <t>Projektant</t>
  </si>
  <si>
    <t>STUDIO-D Opava s.r.o. , Holasovice 171</t>
  </si>
  <si>
    <t>Zhotovitel</t>
  </si>
  <si>
    <t>Dle výběrového řízení</t>
  </si>
  <si>
    <t>Rozpočet číslo</t>
  </si>
  <si>
    <t>Zpracoval</t>
  </si>
  <si>
    <t>Dne</t>
  </si>
  <si>
    <t>N-2013-017</t>
  </si>
  <si>
    <t>OMA-inženýrská činnost ve stavebnictví</t>
  </si>
  <si>
    <t>15.08.2013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</si>
  <si>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</si>
  <si>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</si>
  <si>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</si>
  <si>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</si>
  <si>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</si>
  <si>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</si>
  <si>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</si>
  <si>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</si>
  <si>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</si>
  <si>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</si>
  <si>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</si>
  <si>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</si>
  <si>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</si>
  <si>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</si>
  <si>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</si>
  <si>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</si>
  <si>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</si>
  <si>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</si>
  <si>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Zařízení staveniště</t>
  </si>
  <si>
    <t>%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</si>
  <si>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</si>
  <si>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</si>
  <si>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</si>
  <si>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</si>
  <si>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</si>
  <si>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</si>
  <si>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</si>
  <si>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</si>
  <si>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</si>
  <si>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</si>
  <si>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</si>
  <si>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</si>
  <si>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</si>
  <si>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</si>
  <si>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</si>
  <si>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</si>
  <si>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</si>
  <si>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</si>
  <si>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</si>
  <si>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</si>
  <si>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</si>
  <si>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</si>
  <si>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</si>
  <si>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</si>
  <si>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</si>
  <si>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</si>
  <si>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</si>
  <si>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</si>
  <si>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</si>
  <si>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</si>
  <si>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</si>
  <si>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</si>
  <si>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</si>
  <si>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</si>
  <si>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</si>
  <si>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15.8.2013</t>
  </si>
  <si>
    <t>Kód</t>
  </si>
  <si>
    <t>Popis</t>
  </si>
  <si>
    <t>Cena celkem</t>
  </si>
  <si>
    <t>Hmotnost celkem</t>
  </si>
  <si>
    <t>Suť celkem</t>
  </si>
  <si>
    <t>Celkem</t>
  </si>
  <si>
    <t>JKSO:</t>
  </si>
  <si>
    <t>P.Č.</t>
  </si>
  <si>
    <t>TV</t>
  </si>
  <si>
    <t>KCN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</si>
  <si>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</si>
  <si>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</si>
  <si>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</si>
  <si>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</si>
  <si>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</si>
  <si>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</si>
  <si>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</si>
  <si>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</si>
  <si>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</si>
  <si>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</si>
  <si>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Práce a dodávky HSV</t>
  </si>
  <si>
    <t>0</t>
  </si>
  <si>
    <t>1</t>
  </si>
  <si>
    <t>Zemní práce</t>
  </si>
  <si>
    <t>K</t>
  </si>
  <si>
    <t>221</t>
  </si>
  <si>
    <t>113202888</t>
  </si>
  <si>
    <t>Vytrhání stávajících obrub - zpevněné plochy - kompletní provedení dle specifikace PD a stávajících stavu</t>
  </si>
  <si>
    <t>kpl.</t>
  </si>
  <si>
    <t>2</t>
  </si>
  <si>
    <t>001</t>
  </si>
  <si>
    <t>121101102</t>
  </si>
  <si>
    <t>Sejmutí ornice s přemístěním na vzdálenost do 100 m</t>
  </si>
  <si>
    <t>m3</t>
  </si>
  <si>
    <t>3</t>
  </si>
  <si>
    <t>122201101</t>
  </si>
  <si>
    <t>Odkopávky a prokopávky nezapažené - specifikace dle PD a TZ</t>
  </si>
  <si>
    <t>4</t>
  </si>
  <si>
    <t>162701105</t>
  </si>
  <si>
    <t>Vodorovné přemístění do 10000 m výkopku z horniny tř. 1 až 4</t>
  </si>
  <si>
    <t>5</t>
  </si>
  <si>
    <t>171201201</t>
  </si>
  <si>
    <t>Uložení sypaniny na skládky</t>
  </si>
  <si>
    <t>6</t>
  </si>
  <si>
    <t>171201211</t>
  </si>
  <si>
    <t>Poplatek za uložení odpadu ze sypaniny na skládce (skládkovné)</t>
  </si>
  <si>
    <t>t</t>
  </si>
  <si>
    <t>7</t>
  </si>
  <si>
    <t>231</t>
  </si>
  <si>
    <t>180402111</t>
  </si>
  <si>
    <t>Založení parkového trávníku výsevem v rovině a ve svahu do 1:5</t>
  </si>
  <si>
    <t>m2</t>
  </si>
  <si>
    <t>8</t>
  </si>
  <si>
    <t>M</t>
  </si>
  <si>
    <t>MAT</t>
  </si>
  <si>
    <t>005724100</t>
  </si>
  <si>
    <t>osivo směs travní parková rekreační</t>
  </si>
  <si>
    <t>kg</t>
  </si>
  <si>
    <t>9</t>
  </si>
  <si>
    <t>181102302</t>
  </si>
  <si>
    <t>Úprava pláně v zářezech se zhutněním</t>
  </si>
  <si>
    <t>10</t>
  </si>
  <si>
    <t>181301102</t>
  </si>
  <si>
    <t>Rozprostření ornice tl vrstvy do 150 mm pl do 500 m2 v rovině nebo ve svahu do 1:5</t>
  </si>
  <si>
    <t>Zakládání</t>
  </si>
  <si>
    <t>11</t>
  </si>
  <si>
    <t>011</t>
  </si>
  <si>
    <t>275321411</t>
  </si>
  <si>
    <t>Základové patky ze ŽB tř. C 20/25 - kompletní provedení vč. bednění a výztuže - specifikace dle PD a TZ vč. souvisejících prací</t>
  </si>
  <si>
    <t>12</t>
  </si>
  <si>
    <t>002</t>
  </si>
  <si>
    <t>285377199</t>
  </si>
  <si>
    <t>D+M ztužující ocelová táhla D do 28 mm zdiva, vč. kotevních desek 300/300 mm, vč. chemických kotev a ostatních dodávek - kompletní provedení dle specifikace PD a TZ vč. souvisejících prací</t>
  </si>
  <si>
    <t>m</t>
  </si>
  <si>
    <t>Svislé a kompletní konstrukce</t>
  </si>
  <si>
    <t>13</t>
  </si>
  <si>
    <t>311231117</t>
  </si>
  <si>
    <t>Dozdívky z cihel CP dl 290 mm pevnosti - kompletní provedení dle specifikace vč. souvisejících prací</t>
  </si>
  <si>
    <t>14</t>
  </si>
  <si>
    <t>317941121</t>
  </si>
  <si>
    <t>Osazování ocelových válcovaných nosníků na zdivu I, IE, U, UE nebo L - kompletní provedení dle specifikace PD vč. souvisejících prací</t>
  </si>
  <si>
    <t>15</t>
  </si>
  <si>
    <t>133806199</t>
  </si>
  <si>
    <t>tyč ocelová - specifikace dle PD</t>
  </si>
  <si>
    <t>Zpevněné plochy, podkladní vrstvy</t>
  </si>
  <si>
    <t>16</t>
  </si>
  <si>
    <t>564201111</t>
  </si>
  <si>
    <t>Podklad nebo podsyp ze štěrkopísku ŠP 0-4 mm, tl 40 mm</t>
  </si>
  <si>
    <t>17</t>
  </si>
  <si>
    <t>564851111</t>
  </si>
  <si>
    <t>Podklad ze štěrkodrtě ŠD 0-32 mm, tl 150 mm</t>
  </si>
  <si>
    <t>18</t>
  </si>
  <si>
    <t>564871111</t>
  </si>
  <si>
    <t>Podklad ze štěrkodrtě ŠD 0-32 mm, tl 250 mm</t>
  </si>
  <si>
    <t>19</t>
  </si>
  <si>
    <t>PK</t>
  </si>
  <si>
    <t>565129000</t>
  </si>
  <si>
    <t>D+M doložení betonových obrub - kompletní provedení dle specifikace PD a TZ vč. souvisejících prací</t>
  </si>
  <si>
    <t>soubor</t>
  </si>
  <si>
    <t>20</t>
  </si>
  <si>
    <t>596811122</t>
  </si>
  <si>
    <t>Kladení betonové dlažby komunikací pro pěší do lože z kameniva plochy do 300 m2</t>
  </si>
  <si>
    <t>21</t>
  </si>
  <si>
    <t>592450099</t>
  </si>
  <si>
    <t>dlažba betonová tl. 80 mm přírodní - specifikace dle PD a TZ</t>
  </si>
  <si>
    <t>Úpravy povrchu, podlahy, osazení</t>
  </si>
  <si>
    <t>22</t>
  </si>
  <si>
    <t>612474182</t>
  </si>
  <si>
    <t>Vnitřní omítka zdiva vápenocementová ze suchých směsí štuková - vč. ostění a nadpraží - provedení ve specifikaci dle PD a TZ, vč. souvisejících prací a dodávek</t>
  </si>
  <si>
    <t>23</t>
  </si>
  <si>
    <t>622421143</t>
  </si>
  <si>
    <t>Vnější omítka stěn a štítů vápenná nebo vápenocementová štuková složitosti II, vč. souvisejících prací, dodávek dle specifikace PD a TZ</t>
  </si>
  <si>
    <t>24</t>
  </si>
  <si>
    <t>622471317</t>
  </si>
  <si>
    <t>Nátěr vnějších stěn - specifikace dle PD a TZ</t>
  </si>
  <si>
    <t>25</t>
  </si>
  <si>
    <t>622481118</t>
  </si>
  <si>
    <t>Potažení vnějších stěn sklovláknitým pletivem vtlačením do tmele</t>
  </si>
  <si>
    <t>26</t>
  </si>
  <si>
    <t>633001001</t>
  </si>
  <si>
    <t>D+M větrání 150/150 mm - provedení dle PD - kompletní vč. souvisejících prací a dodávek</t>
  </si>
  <si>
    <t>Trubní vedení</t>
  </si>
  <si>
    <t>27</t>
  </si>
  <si>
    <t>815001001</t>
  </si>
  <si>
    <t>D+M osazení betonové kanalizační šachty Š1 - kompletní provedení dle specifikace PD a TZ vč. souvisejících prací a dodávek</t>
  </si>
  <si>
    <t>28</t>
  </si>
  <si>
    <t>815001011</t>
  </si>
  <si>
    <t>D+M osazení uliční (dvorní) vpustě vč. napojení na kanalizaci - kompletní provedení dle specifikace PD a TZ vč. souvisejících prací a dodávek</t>
  </si>
  <si>
    <t>29</t>
  </si>
  <si>
    <t>815001201</t>
  </si>
  <si>
    <t>D+M venkovní kanalizace KG PVC 125 mm - kompletní provedení dle specifikace PD a TZ vč. souvisejících prací a dodávek</t>
  </si>
  <si>
    <t>30</t>
  </si>
  <si>
    <t>815001202</t>
  </si>
  <si>
    <t>D+M venkovní kanalizace KG PVC 160 mm - kompletní provedení dle specifikace PD a TZ vč. souvisejících prací a dodávek</t>
  </si>
  <si>
    <t>31</t>
  </si>
  <si>
    <t>815001203</t>
  </si>
  <si>
    <t>D+M venkovní kanalizace KG PVC 200 mm - kompletní provedení dle specifikace PD a TZ vč. souvisejících prací a dodávek</t>
  </si>
  <si>
    <t>32</t>
  </si>
  <si>
    <t>271</t>
  </si>
  <si>
    <t>895999419</t>
  </si>
  <si>
    <t>Demontáž vpusti kanalizační dvorní - kompletní provedení dle specifikace PD a TZ</t>
  </si>
  <si>
    <t>kus</t>
  </si>
  <si>
    <t>Ostatní konstrukce a práce-bourání</t>
  </si>
  <si>
    <t>33</t>
  </si>
  <si>
    <t>003</t>
  </si>
  <si>
    <t>941111111</t>
  </si>
  <si>
    <t>Montáž lešení řadového trubkového lehkého s podlahami zatížení do 200 kg/m2 š do 0,9 m v do 10 m</t>
  </si>
  <si>
    <t>34</t>
  </si>
  <si>
    <t>941111211</t>
  </si>
  <si>
    <t>Příplatek k lešení řadovému trubkovému lehkému s podlahami š 0,9 m v 10 m za první a ZKD den použití</t>
  </si>
  <si>
    <t>35</t>
  </si>
  <si>
    <t>941111811</t>
  </si>
  <si>
    <t>Demontáž lešení řadového trubkového lehkého s podlahami zatížení do 200 kg/m2 š do 0,9 m v do 10 m</t>
  </si>
  <si>
    <t>36</t>
  </si>
  <si>
    <t>952901111</t>
  </si>
  <si>
    <t>Vyčištění budov bytové a občanské výstavby při výšce podlaží do 4 m</t>
  </si>
  <si>
    <t>37</t>
  </si>
  <si>
    <t>013</t>
  </si>
  <si>
    <t>962032231</t>
  </si>
  <si>
    <t>Bourání zdiva z cihel pálených nebo vápenopískových - specifikace dle PD a TZ</t>
  </si>
  <si>
    <t>38</t>
  </si>
  <si>
    <t>965042141</t>
  </si>
  <si>
    <t>Bourání podkladů pod dlažby nebo mazanin betonových nebo z litého asfaltu tl do 100 mm pl přes 4 m2</t>
  </si>
  <si>
    <t>39</t>
  </si>
  <si>
    <t>965081113</t>
  </si>
  <si>
    <t>Bourání dlažby z dlaždic cihelných pl přes 1 m2</t>
  </si>
  <si>
    <t>40</t>
  </si>
  <si>
    <t>968062888</t>
  </si>
  <si>
    <t>Vybourání rámů výplní otvorů oken, dveří, vrat (bez rozlišení) - kompletní provedení včetně parapetů - dle specifikace PD a TZ</t>
  </si>
  <si>
    <t>41</t>
  </si>
  <si>
    <t>978013191</t>
  </si>
  <si>
    <t>Otlučení vnitřních omítek stěn MV nebo MVC stěn o rozsahu do 100 %</t>
  </si>
  <si>
    <t>42</t>
  </si>
  <si>
    <t>978015291</t>
  </si>
  <si>
    <t>Otlučení vnějších omítek MV nebo MVC stupeň složitosti I až IV o rozsahu do 100 %</t>
  </si>
  <si>
    <t>43</t>
  </si>
  <si>
    <t>979011111</t>
  </si>
  <si>
    <t>Svislá doprava suti a vybouraných hmot za prvé podlaží</t>
  </si>
  <si>
    <t>44</t>
  </si>
  <si>
    <t>979081111</t>
  </si>
  <si>
    <t>Odvoz suti a vybouraných hmot na skládku do 1 km</t>
  </si>
  <si>
    <t>45</t>
  </si>
  <si>
    <t>979081121</t>
  </si>
  <si>
    <t>Odvoz suti a vybouraných hmot na skládku ZKD 1 km přes 1 km do 10 km</t>
  </si>
  <si>
    <t>46</t>
  </si>
  <si>
    <t>979082111</t>
  </si>
  <si>
    <t>Vnitrostaveništní doprava suti a vybouraných hmot do 10 m</t>
  </si>
  <si>
    <t>47</t>
  </si>
  <si>
    <t>979082121</t>
  </si>
  <si>
    <t>Vnitrostaveništní doprava suti a vybouraných hmot ZKD 5 m přes 10 m</t>
  </si>
  <si>
    <t>48</t>
  </si>
  <si>
    <t>979098239</t>
  </si>
  <si>
    <t>Poplatek za uložení stavebního odpadu na skládce (skládkovné)</t>
  </si>
  <si>
    <t>95</t>
  </si>
  <si>
    <t>Ostatní konstrukce a práce</t>
  </si>
  <si>
    <t>49</t>
  </si>
  <si>
    <t>006</t>
  </si>
  <si>
    <t>981011155</t>
  </si>
  <si>
    <t>Demolice střešní kce a stropní dřevěné kce vč. ocel. úhelníků - postupným rozebíráním - kompletní provedení dle PD vš. souvisejících prací</t>
  </si>
  <si>
    <t>50</t>
  </si>
  <si>
    <t>985001001</t>
  </si>
  <si>
    <t>Ostatní nespecifikované práce a dodávky potřebné k provedení a kompletnímu dokončení díla dle specifikace PD a TZ vč. souvisejících prací</t>
  </si>
  <si>
    <t>99</t>
  </si>
  <si>
    <t>Přesun hmot , ostatní</t>
  </si>
  <si>
    <t>51</t>
  </si>
  <si>
    <t>014</t>
  </si>
  <si>
    <t>999281188</t>
  </si>
  <si>
    <t>Přesun hmot pro opravy a rekonstrukce</t>
  </si>
  <si>
    <t>Práce a dodávky PSV</t>
  </si>
  <si>
    <t>712</t>
  </si>
  <si>
    <t>Povlakové krytiny</t>
  </si>
  <si>
    <t>52</t>
  </si>
  <si>
    <t>712331101</t>
  </si>
  <si>
    <t>Provedení povlakové krytiny střech podkladní vrstvy pásy na sucho AIP, NAIP nebo tkaninou</t>
  </si>
  <si>
    <t>53</t>
  </si>
  <si>
    <t>628111500</t>
  </si>
  <si>
    <t>pás - pojistná izolace střechy - specifikace dle PD a TZ</t>
  </si>
  <si>
    <t>54</t>
  </si>
  <si>
    <t>998712201</t>
  </si>
  <si>
    <t>Přesun hmot pro krytiny povlakové</t>
  </si>
  <si>
    <t>762</t>
  </si>
  <si>
    <t>Konstrukce tesařské</t>
  </si>
  <si>
    <t>55</t>
  </si>
  <si>
    <t>762001001</t>
  </si>
  <si>
    <t xml:space="preserve">D+M krovu vč. bednění - kompletní provedení vč. souvisejících prací dle PD a TZ </t>
  </si>
  <si>
    <t>56</t>
  </si>
  <si>
    <t>762001002</t>
  </si>
  <si>
    <t xml:space="preserve">D+M krovu vč. bednění, sloupů a ostatní - kompletní provedení vč. souvisejících prací dle PD a TZ </t>
  </si>
  <si>
    <t>57</t>
  </si>
  <si>
    <t>998762202</t>
  </si>
  <si>
    <t>Přesun hmot pro kce tesařské</t>
  </si>
  <si>
    <t>764</t>
  </si>
  <si>
    <t>Konstrukce klempířské</t>
  </si>
  <si>
    <t>58</t>
  </si>
  <si>
    <t>764171355</t>
  </si>
  <si>
    <t>D+M střešní krytina falcovaná - TiZn - kompletní provedení vč. systémových doplňků a detailů - provedení dle specifikace PD a TZ vč. souvisejících prací a dodávek</t>
  </si>
  <si>
    <t>59</t>
  </si>
  <si>
    <t>764650001</t>
  </si>
  <si>
    <t>D+M dešťový žlab (DN 125mm), TiZn - kompletní provedení dle specifikace PD a TZ vč. souvisejících prací</t>
  </si>
  <si>
    <t>60</t>
  </si>
  <si>
    <t>764650002</t>
  </si>
  <si>
    <t>D+M dešťový svod DN 110 mm vč. lapače střešních nečistot, TiZn - kompletní provedení dle specifikace PD a TZ vč. souvisejících prací</t>
  </si>
  <si>
    <t>61</t>
  </si>
  <si>
    <t>998764201</t>
  </si>
  <si>
    <t>Přesun hmot pro konstrukce klempířské</t>
  </si>
  <si>
    <t>766</t>
  </si>
  <si>
    <t>Konstrukce truhlářské</t>
  </si>
  <si>
    <t>62</t>
  </si>
  <si>
    <t>766111001</t>
  </si>
  <si>
    <t>D+M vnější dřevěné dveře 980/1660 mm - kompletní provedení dle specifikace PD vč. souvisejících prací a dodávek</t>
  </si>
  <si>
    <t>63</t>
  </si>
  <si>
    <t>766115501</t>
  </si>
  <si>
    <t>D+M vnější dřevěná vrata 2600/2100 mm - kompletní provedení dle specifikace PD vč. souvisejících prací a dodávek</t>
  </si>
  <si>
    <t>64</t>
  </si>
  <si>
    <t>766111002</t>
  </si>
  <si>
    <t>65</t>
  </si>
  <si>
    <t>766112003</t>
  </si>
  <si>
    <t>D+M dřevěné okno 700/700 mm , vč. parapetů - kompletní provedení dle specifikace PD vč. souvisejících prací a dodávek</t>
  </si>
  <si>
    <t>66</t>
  </si>
  <si>
    <t>766691888</t>
  </si>
  <si>
    <t xml:space="preserve">Vyvěšení nebo zavěšení křídel výplní otvorů oken a dveří - bez rozlišení </t>
  </si>
  <si>
    <t>67</t>
  </si>
  <si>
    <t>998766201</t>
  </si>
  <si>
    <t>Přesun hmot pro konstrukce truhlářské</t>
  </si>
  <si>
    <t>784</t>
  </si>
  <si>
    <t>Dokončovací práce - malby</t>
  </si>
  <si>
    <t>68</t>
  </si>
  <si>
    <t>784453621</t>
  </si>
  <si>
    <t>Malby směsi tekuté disperzní bílé dvojnásobné s penetrací místnost v do 3,8 m</t>
  </si>
  <si>
    <t>SO 02 - Stavební úpravy garáže, zastřešené stání, zpevněné plochy - stanovení ceny</t>
  </si>
  <si>
    <t>ROZPOČET</t>
  </si>
  <si>
    <t>REKAPITULACE ROZPOČTU</t>
  </si>
  <si>
    <t>KRYCÍ LIST ROZPOČTU</t>
  </si>
  <si>
    <t>D+M dřevěné okno 550/700 mm , vč. parapetů - kompletní provedení dle specifikace PD vč. souvisejících prací a dodávek</t>
  </si>
  <si>
    <t>Dodávka a montáž dřevěných dubových dveří o rozměrech 1100/1200 (rozměr včetně dřevěné dubové zárubně) včetně kovových závěsů a zámku a kliky. Dveře budou opatřeny nátěrem.</t>
  </si>
</sst>
</file>

<file path=xl/styles.xml><?xml version="1.0" encoding="utf-8"?>
<styleSheet xmlns="http://schemas.openxmlformats.org/spreadsheetml/2006/main">
  <numFmts count="6">
    <numFmt numFmtId="164" formatCode="####;\-####"/>
    <numFmt numFmtId="165" formatCode="#,##0;\-#,##0"/>
    <numFmt numFmtId="166" formatCode="#,##0.00;\-#,##0.00"/>
    <numFmt numFmtId="167" formatCode="#,##0.000;\-#,##0.000"/>
    <numFmt numFmtId="168" formatCode="#,##0.00000;\-#,##0.00000"/>
    <numFmt numFmtId="169" formatCode="#,##0.0;\-#,##0.0"/>
  </numFmts>
  <fonts count="22">
    <font>
      <sz val="10"/>
      <name val="Arial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8"/>
      <color indexed="21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81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164" fontId="2" fillId="0" borderId="10" xfId="0" applyNumberFormat="1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164" fontId="2" fillId="0" borderId="12" xfId="0" applyNumberFormat="1" applyFont="1" applyBorder="1" applyAlignment="1" applyProtection="1">
      <alignment horizontal="right" vertical="center"/>
    </xf>
    <xf numFmtId="164" fontId="2" fillId="0" borderId="0" xfId="0" applyNumberFormat="1" applyFont="1" applyAlignment="1" applyProtection="1">
      <alignment horizontal="right" vertical="center"/>
    </xf>
    <xf numFmtId="0" fontId="2" fillId="0" borderId="14" xfId="0" applyFont="1" applyBorder="1" applyAlignment="1" applyProtection="1">
      <alignment horizontal="left" vertical="top"/>
    </xf>
    <xf numFmtId="0" fontId="1" fillId="0" borderId="1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164" fontId="2" fillId="0" borderId="15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164" fontId="2" fillId="0" borderId="19" xfId="0" applyNumberFormat="1" applyFont="1" applyBorder="1" applyAlignment="1" applyProtection="1">
      <alignment horizontal="right" vertical="center"/>
    </xf>
    <xf numFmtId="0" fontId="1" fillId="0" borderId="2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164" fontId="2" fillId="0" borderId="20" xfId="0" applyNumberFormat="1" applyFont="1" applyBorder="1" applyAlignment="1" applyProtection="1">
      <alignment horizontal="right" vertical="center"/>
    </xf>
    <xf numFmtId="49" fontId="2" fillId="0" borderId="17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0" borderId="28" xfId="0" applyFont="1" applyBorder="1" applyAlignment="1" applyProtection="1">
      <alignment horizontal="left" vertical="center"/>
    </xf>
    <xf numFmtId="165" fontId="0" fillId="0" borderId="29" xfId="0" applyNumberFormat="1" applyFont="1" applyBorder="1" applyAlignment="1" applyProtection="1">
      <alignment horizontal="right" vertical="center"/>
    </xf>
    <xf numFmtId="165" fontId="0" fillId="0" borderId="30" xfId="0" applyNumberFormat="1" applyFont="1" applyBorder="1" applyAlignment="1" applyProtection="1">
      <alignment horizontal="right" vertical="center"/>
    </xf>
    <xf numFmtId="165" fontId="6" fillId="0" borderId="31" xfId="0" applyNumberFormat="1" applyFont="1" applyBorder="1" applyAlignment="1" applyProtection="1">
      <alignment horizontal="right" vertical="center"/>
    </xf>
    <xf numFmtId="166" fontId="6" fillId="0" borderId="32" xfId="0" applyNumberFormat="1" applyFont="1" applyBorder="1" applyAlignment="1" applyProtection="1">
      <alignment horizontal="right" vertical="center"/>
    </xf>
    <xf numFmtId="165" fontId="0" fillId="0" borderId="31" xfId="0" applyNumberFormat="1" applyFont="1" applyBorder="1" applyAlignment="1" applyProtection="1">
      <alignment horizontal="right" vertical="center"/>
    </xf>
    <xf numFmtId="165" fontId="0" fillId="0" borderId="32" xfId="0" applyNumberFormat="1" applyFont="1" applyBorder="1" applyAlignment="1" applyProtection="1">
      <alignment horizontal="right" vertical="center"/>
    </xf>
    <xf numFmtId="165" fontId="6" fillId="0" borderId="30" xfId="0" applyNumberFormat="1" applyFont="1" applyBorder="1" applyAlignment="1" applyProtection="1">
      <alignment horizontal="right" vertical="center"/>
    </xf>
    <xf numFmtId="166" fontId="6" fillId="0" borderId="30" xfId="0" applyNumberFormat="1" applyFont="1" applyBorder="1" applyAlignment="1" applyProtection="1">
      <alignment horizontal="right" vertical="center"/>
    </xf>
    <xf numFmtId="165" fontId="0" fillId="0" borderId="33" xfId="0" applyNumberFormat="1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left" vertical="center" wrapText="1"/>
    </xf>
    <xf numFmtId="0" fontId="7" fillId="0" borderId="24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164" fontId="1" fillId="0" borderId="34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166" fontId="6" fillId="0" borderId="18" xfId="0" applyNumberFormat="1" applyFont="1" applyBorder="1" applyAlignment="1" applyProtection="1">
      <alignment horizontal="righ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166" fontId="0" fillId="0" borderId="18" xfId="0" applyNumberFormat="1" applyFont="1" applyBorder="1" applyAlignment="1" applyProtection="1">
      <alignment horizontal="right" vertical="center"/>
    </xf>
    <xf numFmtId="165" fontId="0" fillId="0" borderId="19" xfId="0" applyNumberFormat="1" applyFont="1" applyBorder="1" applyAlignment="1" applyProtection="1">
      <alignment horizontal="right" vertical="center"/>
    </xf>
    <xf numFmtId="0" fontId="9" fillId="0" borderId="19" xfId="0" applyFont="1" applyBorder="1" applyAlignment="1" applyProtection="1">
      <alignment horizontal="right" vertical="center"/>
    </xf>
    <xf numFmtId="0" fontId="9" fillId="0" borderId="20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1" fillId="0" borderId="36" xfId="0" applyNumberFormat="1" applyFont="1" applyBorder="1" applyAlignment="1" applyProtection="1">
      <alignment horizontal="center" vertical="center"/>
    </xf>
    <xf numFmtId="165" fontId="0" fillId="0" borderId="18" xfId="0" applyNumberFormat="1" applyFont="1" applyBorder="1" applyAlignment="1" applyProtection="1">
      <alignment horizontal="right" vertical="center"/>
    </xf>
    <xf numFmtId="0" fontId="8" fillId="0" borderId="18" xfId="0" applyFont="1" applyBorder="1" applyAlignment="1" applyProtection="1">
      <alignment horizontal="left" vertical="center"/>
    </xf>
    <xf numFmtId="166" fontId="6" fillId="0" borderId="21" xfId="0" applyNumberFormat="1" applyFont="1" applyBorder="1" applyAlignment="1" applyProtection="1">
      <alignment horizontal="right" vertical="center"/>
    </xf>
    <xf numFmtId="166" fontId="0" fillId="0" borderId="21" xfId="0" applyNumberFormat="1" applyFont="1" applyBorder="1" applyAlignment="1" applyProtection="1">
      <alignment horizontal="right" vertical="center"/>
    </xf>
    <xf numFmtId="165" fontId="0" fillId="0" borderId="23" xfId="0" applyNumberFormat="1" applyFont="1" applyBorder="1" applyAlignment="1" applyProtection="1">
      <alignment horizontal="right" vertical="center"/>
    </xf>
    <xf numFmtId="0" fontId="1" fillId="0" borderId="37" xfId="0" applyFont="1" applyBorder="1" applyAlignment="1" applyProtection="1">
      <alignment horizontal="left" vertical="center"/>
    </xf>
    <xf numFmtId="164" fontId="1" fillId="0" borderId="38" xfId="0" applyNumberFormat="1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166" fontId="6" fillId="0" borderId="39" xfId="0" applyNumberFormat="1" applyFont="1" applyBorder="1" applyAlignment="1" applyProtection="1">
      <alignment horizontal="right" vertical="center"/>
    </xf>
    <xf numFmtId="166" fontId="6" fillId="0" borderId="22" xfId="0" applyNumberFormat="1" applyFont="1" applyBorder="1" applyAlignment="1" applyProtection="1">
      <alignment horizontal="right" vertical="center"/>
    </xf>
    <xf numFmtId="165" fontId="10" fillId="0" borderId="7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top"/>
    </xf>
    <xf numFmtId="0" fontId="1" fillId="0" borderId="40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165" fontId="2" fillId="0" borderId="14" xfId="0" applyNumberFormat="1" applyFont="1" applyBorder="1" applyAlignment="1" applyProtection="1">
      <alignment horizontal="right" vertical="center"/>
    </xf>
    <xf numFmtId="166" fontId="2" fillId="0" borderId="18" xfId="0" applyNumberFormat="1" applyFont="1" applyBorder="1" applyAlignment="1" applyProtection="1">
      <alignment horizontal="right" vertical="center"/>
    </xf>
    <xf numFmtId="166" fontId="6" fillId="0" borderId="14" xfId="0" applyNumberFormat="1" applyFont="1" applyBorder="1" applyAlignment="1" applyProtection="1">
      <alignment horizontal="right" vertical="center"/>
    </xf>
    <xf numFmtId="0" fontId="1" fillId="0" borderId="43" xfId="0" applyFont="1" applyBorder="1" applyAlignment="1" applyProtection="1">
      <alignment horizontal="left" vertical="center"/>
    </xf>
    <xf numFmtId="0" fontId="5" fillId="0" borderId="44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center"/>
    </xf>
    <xf numFmtId="165" fontId="2" fillId="0" borderId="18" xfId="0" applyNumberFormat="1" applyFont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left" vertical="center"/>
    </xf>
    <xf numFmtId="166" fontId="11" fillId="0" borderId="46" xfId="0" applyNumberFormat="1" applyFont="1" applyBorder="1" applyAlignment="1" applyProtection="1">
      <alignment horizontal="right" vertical="center"/>
    </xf>
    <xf numFmtId="0" fontId="1" fillId="0" borderId="47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/>
    </xf>
    <xf numFmtId="0" fontId="1" fillId="0" borderId="48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164" fontId="2" fillId="3" borderId="38" xfId="0" applyNumberFormat="1" applyFont="1" applyFill="1" applyBorder="1" applyAlignment="1" applyProtection="1">
      <alignment horizontal="center" vertical="center"/>
    </xf>
    <xf numFmtId="164" fontId="2" fillId="3" borderId="52" xfId="0" applyNumberFormat="1" applyFont="1" applyFill="1" applyBorder="1" applyAlignment="1" applyProtection="1">
      <alignment horizontal="center" vertical="center"/>
    </xf>
    <xf numFmtId="164" fontId="2" fillId="3" borderId="53" xfId="0" applyNumberFormat="1" applyFont="1" applyFill="1" applyBorder="1" applyAlignment="1" applyProtection="1">
      <alignment horizontal="center" vertical="center"/>
    </xf>
    <xf numFmtId="164" fontId="2" fillId="3" borderId="31" xfId="0" applyNumberFormat="1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left"/>
    </xf>
    <xf numFmtId="0" fontId="0" fillId="2" borderId="22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166" fontId="14" fillId="0" borderId="0" xfId="0" applyNumberFormat="1" applyFont="1" applyAlignment="1" applyProtection="1">
      <alignment horizontal="right" vertical="center"/>
    </xf>
    <xf numFmtId="167" fontId="14" fillId="0" borderId="0" xfId="0" applyNumberFormat="1" applyFont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166" fontId="15" fillId="0" borderId="0" xfId="0" applyNumberFormat="1" applyFont="1" applyAlignment="1" applyProtection="1">
      <alignment horizontal="right" vertical="center"/>
    </xf>
    <xf numFmtId="167" fontId="15" fillId="0" borderId="0" xfId="0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66" fontId="16" fillId="0" borderId="0" xfId="0" applyNumberFormat="1" applyFont="1" applyAlignment="1" applyProtection="1">
      <alignment horizontal="right" vertical="center"/>
    </xf>
    <xf numFmtId="167" fontId="16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166" fontId="18" fillId="0" borderId="0" xfId="0" applyNumberFormat="1" applyFont="1" applyAlignment="1" applyProtection="1">
      <alignment horizontal="right" vertical="center"/>
    </xf>
    <xf numFmtId="167" fontId="18" fillId="0" borderId="0" xfId="0" applyNumberFormat="1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51" xfId="0" applyFont="1" applyFill="1" applyBorder="1" applyAlignment="1" applyProtection="1">
      <alignment horizontal="center" vertical="center" wrapText="1"/>
    </xf>
    <xf numFmtId="164" fontId="1" fillId="3" borderId="31" xfId="0" applyNumberFormat="1" applyFont="1" applyFill="1" applyBorder="1" applyAlignment="1" applyProtection="1">
      <alignment horizontal="center" vertical="center"/>
    </xf>
    <xf numFmtId="164" fontId="1" fillId="3" borderId="53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/>
    </xf>
    <xf numFmtId="0" fontId="14" fillId="0" borderId="2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center" vertical="center"/>
    </xf>
    <xf numFmtId="166" fontId="14" fillId="0" borderId="2" xfId="0" applyNumberFormat="1" applyFont="1" applyBorder="1" applyAlignment="1" applyProtection="1">
      <alignment horizontal="right" vertical="center"/>
    </xf>
    <xf numFmtId="167" fontId="14" fillId="0" borderId="2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167" fontId="1" fillId="0" borderId="0" xfId="0" applyNumberFormat="1" applyFont="1" applyAlignment="1" applyProtection="1">
      <alignment horizontal="right" vertical="center"/>
    </xf>
    <xf numFmtId="166" fontId="1" fillId="0" borderId="0" xfId="0" applyNumberFormat="1" applyFont="1" applyAlignment="1" applyProtection="1">
      <alignment horizontal="right" vertical="center"/>
    </xf>
    <xf numFmtId="168" fontId="1" fillId="0" borderId="0" xfId="0" applyNumberFormat="1" applyFont="1" applyAlignment="1" applyProtection="1">
      <alignment horizontal="right" vertical="center"/>
    </xf>
    <xf numFmtId="169" fontId="1" fillId="0" borderId="0" xfId="0" applyNumberFormat="1" applyFont="1" applyAlignment="1" applyProtection="1">
      <alignment horizontal="right" vertical="center"/>
    </xf>
    <xf numFmtId="165" fontId="1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167" fontId="19" fillId="0" borderId="0" xfId="0" applyNumberFormat="1" applyFont="1" applyAlignment="1" applyProtection="1">
      <alignment horizontal="right" vertical="center"/>
    </xf>
    <xf numFmtId="166" fontId="19" fillId="0" borderId="0" xfId="0" applyNumberFormat="1" applyFont="1" applyAlignment="1" applyProtection="1">
      <alignment horizontal="right" vertical="center"/>
    </xf>
    <xf numFmtId="168" fontId="19" fillId="0" borderId="0" xfId="0" applyNumberFormat="1" applyFont="1" applyAlignment="1" applyProtection="1">
      <alignment horizontal="right" vertical="center"/>
    </xf>
    <xf numFmtId="169" fontId="19" fillId="0" borderId="0" xfId="0" applyNumberFormat="1" applyFont="1" applyAlignment="1" applyProtection="1">
      <alignment horizontal="right" vertical="center"/>
    </xf>
    <xf numFmtId="165" fontId="19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>
      <alignment vertical="top" wrapText="1"/>
      <protection locked="0"/>
    </xf>
    <xf numFmtId="0" fontId="2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topLeftCell="A49" workbookViewId="0">
      <selection activeCell="I27" sqref="I27"/>
    </sheetView>
  </sheetViews>
  <sheetFormatPr defaultRowHeight="12.75" customHeight="1"/>
  <cols>
    <col min="1" max="1" width="2.42578125" style="2" customWidth="1"/>
    <col min="2" max="2" width="1.85546875" style="2" customWidth="1"/>
    <col min="3" max="3" width="2.7109375" style="2" customWidth="1"/>
    <col min="4" max="4" width="6.85546875" style="2" customWidth="1"/>
    <col min="5" max="5" width="13.5703125" style="2" customWidth="1"/>
    <col min="6" max="6" width="0.5703125" style="2" customWidth="1"/>
    <col min="7" max="7" width="2.5703125" style="2" customWidth="1"/>
    <col min="8" max="8" width="2.7109375" style="2" customWidth="1"/>
    <col min="9" max="9" width="9.7109375" style="2" customWidth="1"/>
    <col min="10" max="10" width="13.5703125" style="2" customWidth="1"/>
    <col min="11" max="11" width="0.7109375" style="2" customWidth="1"/>
    <col min="12" max="12" width="2.42578125" style="2" customWidth="1"/>
    <col min="13" max="13" width="2.85546875" style="2" customWidth="1"/>
    <col min="14" max="14" width="2" style="2" customWidth="1"/>
    <col min="15" max="15" width="12.7109375" style="2" customWidth="1"/>
    <col min="16" max="16" width="2.85546875" style="2" customWidth="1"/>
    <col min="17" max="17" width="2" style="2" customWidth="1"/>
    <col min="18" max="18" width="13.5703125" style="2" customWidth="1"/>
    <col min="19" max="19" width="0.5703125" style="2" customWidth="1"/>
    <col min="20" max="16384" width="9.140625" style="2"/>
  </cols>
  <sheetData>
    <row r="1" spans="1:1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3.25" customHeight="1">
      <c r="A2" s="6"/>
      <c r="B2" s="7"/>
      <c r="C2" s="7"/>
      <c r="D2" s="7"/>
      <c r="E2" s="7"/>
      <c r="F2" s="7"/>
      <c r="G2" s="178" t="s">
        <v>359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5" customHeight="1">
      <c r="A5" s="15"/>
      <c r="B5" s="16" t="s">
        <v>0</v>
      </c>
      <c r="C5" s="16"/>
      <c r="D5" s="16"/>
      <c r="E5" s="17" t="s">
        <v>1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2</v>
      </c>
      <c r="P5" s="17" t="s">
        <v>3</v>
      </c>
      <c r="Q5" s="20"/>
      <c r="R5" s="19"/>
      <c r="S5" s="21"/>
    </row>
    <row r="6" spans="1:19" ht="17.25" hidden="1" customHeight="1">
      <c r="A6" s="15"/>
      <c r="B6" s="16" t="s">
        <v>4</v>
      </c>
      <c r="C6" s="16"/>
      <c r="D6" s="16"/>
      <c r="E6" s="22" t="s">
        <v>5</v>
      </c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7.25" customHeight="1">
      <c r="A7" s="15"/>
      <c r="B7" s="16" t="s">
        <v>6</v>
      </c>
      <c r="C7" s="16"/>
      <c r="D7" s="16"/>
      <c r="E7" s="22" t="s">
        <v>356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7</v>
      </c>
      <c r="P7" s="22"/>
      <c r="Q7" s="25"/>
      <c r="R7" s="23"/>
      <c r="S7" s="21"/>
    </row>
    <row r="8" spans="1:19" ht="17.25" hidden="1" customHeight="1">
      <c r="A8" s="15"/>
      <c r="B8" s="16" t="s">
        <v>8</v>
      </c>
      <c r="C8" s="16"/>
      <c r="D8" s="16"/>
      <c r="E8" s="22" t="s">
        <v>9</v>
      </c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7.25" customHeight="1">
      <c r="A9" s="15"/>
      <c r="B9" s="16" t="s">
        <v>10</v>
      </c>
      <c r="C9" s="16"/>
      <c r="D9" s="16"/>
      <c r="E9" s="26" t="s">
        <v>11</v>
      </c>
      <c r="F9" s="27"/>
      <c r="G9" s="27"/>
      <c r="H9" s="27"/>
      <c r="I9" s="27"/>
      <c r="J9" s="28"/>
      <c r="K9" s="16"/>
      <c r="L9" s="16"/>
      <c r="M9" s="16"/>
      <c r="N9" s="16"/>
      <c r="O9" s="16" t="s">
        <v>12</v>
      </c>
      <c r="P9" s="29" t="s">
        <v>13</v>
      </c>
      <c r="Q9" s="30"/>
      <c r="R9" s="28"/>
      <c r="S9" s="21"/>
    </row>
    <row r="10" spans="1:19" ht="17.25" hidden="1" customHeight="1">
      <c r="A10" s="15"/>
      <c r="B10" s="16" t="s">
        <v>14</v>
      </c>
      <c r="C10" s="16"/>
      <c r="D10" s="16"/>
      <c r="E10" s="31" t="s">
        <v>11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15</v>
      </c>
      <c r="C11" s="16"/>
      <c r="D11" s="16"/>
      <c r="E11" s="31" t="s">
        <v>11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16</v>
      </c>
      <c r="C12" s="16"/>
      <c r="D12" s="16"/>
      <c r="E12" s="31" t="s">
        <v>11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1" t="s">
        <v>11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1" t="s">
        <v>11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1" t="s">
        <v>11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1" t="s">
        <v>11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1" t="s">
        <v>11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1" t="s">
        <v>11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1" t="s">
        <v>11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1" t="s">
        <v>11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1" t="s">
        <v>11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1" t="s">
        <v>11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1" t="s">
        <v>11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1" t="s">
        <v>11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17</v>
      </c>
      <c r="P25" s="16" t="s">
        <v>18</v>
      </c>
      <c r="Q25" s="16"/>
      <c r="R25" s="16"/>
      <c r="S25" s="21"/>
    </row>
    <row r="26" spans="1:19" ht="17.25" customHeight="1">
      <c r="A26" s="15"/>
      <c r="B26" s="16" t="s">
        <v>19</v>
      </c>
      <c r="C26" s="16"/>
      <c r="D26" s="16"/>
      <c r="E26" s="17" t="s">
        <v>20</v>
      </c>
      <c r="F26" s="18"/>
      <c r="G26" s="18"/>
      <c r="H26" s="18"/>
      <c r="I26" s="18"/>
      <c r="J26" s="19"/>
      <c r="K26" s="16"/>
      <c r="L26" s="16"/>
      <c r="M26" s="16"/>
      <c r="N26" s="16"/>
      <c r="O26" s="32"/>
      <c r="P26" s="33"/>
      <c r="Q26" s="34"/>
      <c r="R26" s="35"/>
      <c r="S26" s="21"/>
    </row>
    <row r="27" spans="1:19" ht="17.25" customHeight="1">
      <c r="A27" s="15"/>
      <c r="B27" s="16" t="s">
        <v>21</v>
      </c>
      <c r="C27" s="16"/>
      <c r="D27" s="16"/>
      <c r="E27" s="22" t="s">
        <v>22</v>
      </c>
      <c r="F27" s="16"/>
      <c r="G27" s="16"/>
      <c r="H27" s="16"/>
      <c r="I27" s="16"/>
      <c r="J27" s="23"/>
      <c r="K27" s="16"/>
      <c r="L27" s="16"/>
      <c r="M27" s="16"/>
      <c r="N27" s="16"/>
      <c r="O27" s="32"/>
      <c r="P27" s="33"/>
      <c r="Q27" s="34"/>
      <c r="R27" s="35"/>
      <c r="S27" s="21"/>
    </row>
    <row r="28" spans="1:19" ht="17.25" customHeight="1">
      <c r="A28" s="15"/>
      <c r="B28" s="16" t="s">
        <v>23</v>
      </c>
      <c r="C28" s="16"/>
      <c r="D28" s="16"/>
      <c r="E28" s="22" t="s">
        <v>24</v>
      </c>
      <c r="F28" s="16"/>
      <c r="G28" s="16"/>
      <c r="H28" s="16"/>
      <c r="I28" s="16"/>
      <c r="J28" s="23"/>
      <c r="K28" s="16"/>
      <c r="L28" s="16"/>
      <c r="M28" s="16"/>
      <c r="N28" s="16"/>
      <c r="O28" s="32"/>
      <c r="P28" s="33"/>
      <c r="Q28" s="34"/>
      <c r="R28" s="35"/>
      <c r="S28" s="21"/>
    </row>
    <row r="29" spans="1:19" ht="17.25" customHeight="1">
      <c r="A29" s="15"/>
      <c r="B29" s="16"/>
      <c r="C29" s="16"/>
      <c r="D29" s="16"/>
      <c r="E29" s="29"/>
      <c r="F29" s="27"/>
      <c r="G29" s="27"/>
      <c r="H29" s="27"/>
      <c r="I29" s="27"/>
      <c r="J29" s="28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6" t="s">
        <v>25</v>
      </c>
      <c r="F30" s="16"/>
      <c r="G30" s="16" t="s">
        <v>26</v>
      </c>
      <c r="H30" s="16"/>
      <c r="I30" s="16"/>
      <c r="J30" s="16"/>
      <c r="K30" s="16"/>
      <c r="L30" s="16"/>
      <c r="M30" s="16"/>
      <c r="N30" s="16"/>
      <c r="O30" s="36" t="s">
        <v>27</v>
      </c>
      <c r="P30" s="25"/>
      <c r="Q30" s="25"/>
      <c r="R30" s="37"/>
      <c r="S30" s="21"/>
    </row>
    <row r="31" spans="1:19" ht="17.25" customHeight="1">
      <c r="A31" s="15"/>
      <c r="B31" s="16"/>
      <c r="C31" s="16"/>
      <c r="D31" s="16"/>
      <c r="E31" s="32" t="s">
        <v>28</v>
      </c>
      <c r="F31" s="16"/>
      <c r="G31" s="33" t="s">
        <v>29</v>
      </c>
      <c r="H31" s="38"/>
      <c r="I31" s="39"/>
      <c r="J31" s="16"/>
      <c r="K31" s="16"/>
      <c r="L31" s="16"/>
      <c r="M31" s="16"/>
      <c r="N31" s="16"/>
      <c r="O31" s="40" t="s">
        <v>30</v>
      </c>
      <c r="P31" s="25"/>
      <c r="Q31" s="25"/>
      <c r="R31" s="41"/>
      <c r="S31" s="21"/>
    </row>
    <row r="32" spans="1:19" ht="8.25" customHeight="1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</row>
    <row r="33" spans="1:19" ht="20.25" customHeight="1">
      <c r="A33" s="45"/>
      <c r="B33" s="46"/>
      <c r="C33" s="46"/>
      <c r="D33" s="46"/>
      <c r="E33" s="47" t="s">
        <v>31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8"/>
    </row>
    <row r="34" spans="1:19" ht="20.25" customHeight="1">
      <c r="A34" s="49" t="s">
        <v>32</v>
      </c>
      <c r="B34" s="50"/>
      <c r="C34" s="50"/>
      <c r="D34" s="51"/>
      <c r="E34" s="52" t="s">
        <v>33</v>
      </c>
      <c r="F34" s="51"/>
      <c r="G34" s="52" t="s">
        <v>34</v>
      </c>
      <c r="H34" s="50"/>
      <c r="I34" s="51"/>
      <c r="J34" s="52" t="s">
        <v>35</v>
      </c>
      <c r="K34" s="50"/>
      <c r="L34" s="52" t="s">
        <v>36</v>
      </c>
      <c r="M34" s="50"/>
      <c r="N34" s="50"/>
      <c r="O34" s="51"/>
      <c r="P34" s="52" t="s">
        <v>37</v>
      </c>
      <c r="Q34" s="50"/>
      <c r="R34" s="50"/>
      <c r="S34" s="53"/>
    </row>
    <row r="35" spans="1:19" ht="20.25" customHeight="1">
      <c r="A35" s="54"/>
      <c r="B35" s="55"/>
      <c r="C35" s="55"/>
      <c r="D35" s="56">
        <v>0</v>
      </c>
      <c r="E35" s="57">
        <f>IF(D35=0,0,R47/D35)</f>
        <v>0</v>
      </c>
      <c r="F35" s="58"/>
      <c r="G35" s="59"/>
      <c r="H35" s="55"/>
      <c r="I35" s="56">
        <v>0</v>
      </c>
      <c r="J35" s="57">
        <f>IF(I35=0,0,R47/I35)</f>
        <v>0</v>
      </c>
      <c r="K35" s="60"/>
      <c r="L35" s="59"/>
      <c r="M35" s="55"/>
      <c r="N35" s="55"/>
      <c r="O35" s="56">
        <v>0</v>
      </c>
      <c r="P35" s="59"/>
      <c r="Q35" s="55"/>
      <c r="R35" s="61">
        <f>IF(O35=0,0,R47/O35)</f>
        <v>0</v>
      </c>
      <c r="S35" s="62"/>
    </row>
    <row r="36" spans="1:19" ht="20.25" customHeight="1">
      <c r="A36" s="45"/>
      <c r="B36" s="46"/>
      <c r="C36" s="46"/>
      <c r="D36" s="46"/>
      <c r="E36" s="47" t="s">
        <v>38</v>
      </c>
      <c r="F36" s="46"/>
      <c r="G36" s="46"/>
      <c r="H36" s="46"/>
      <c r="I36" s="46"/>
      <c r="J36" s="63" t="s">
        <v>39</v>
      </c>
      <c r="K36" s="46"/>
      <c r="L36" s="46"/>
      <c r="M36" s="46"/>
      <c r="N36" s="46"/>
      <c r="O36" s="46"/>
      <c r="P36" s="46"/>
      <c r="Q36" s="46"/>
      <c r="R36" s="46"/>
      <c r="S36" s="48"/>
    </row>
    <row r="37" spans="1:19" ht="20.25" customHeight="1">
      <c r="A37" s="64" t="s">
        <v>40</v>
      </c>
      <c r="B37" s="65"/>
      <c r="C37" s="66" t="s">
        <v>41</v>
      </c>
      <c r="D37" s="67"/>
      <c r="E37" s="67"/>
      <c r="F37" s="68"/>
      <c r="G37" s="64" t="s">
        <v>42</v>
      </c>
      <c r="H37" s="69"/>
      <c r="I37" s="66" t="s">
        <v>43</v>
      </c>
      <c r="J37" s="67"/>
      <c r="K37" s="67"/>
      <c r="L37" s="64" t="s">
        <v>44</v>
      </c>
      <c r="M37" s="69"/>
      <c r="N37" s="66" t="s">
        <v>45</v>
      </c>
      <c r="O37" s="67"/>
      <c r="P37" s="67"/>
      <c r="Q37" s="67"/>
      <c r="R37" s="67"/>
      <c r="S37" s="68"/>
    </row>
    <row r="38" spans="1:19" ht="20.25" customHeight="1">
      <c r="A38" s="70">
        <v>1</v>
      </c>
      <c r="B38" s="71" t="s">
        <v>46</v>
      </c>
      <c r="C38" s="19"/>
      <c r="D38" s="72" t="s">
        <v>47</v>
      </c>
      <c r="E38" s="73">
        <f>SUMIF(Rozpocet!O5:O99,8,Rozpocet!I5:I99)</f>
        <v>0</v>
      </c>
      <c r="F38" s="74"/>
      <c r="G38" s="70">
        <v>8</v>
      </c>
      <c r="H38" s="75" t="s">
        <v>48</v>
      </c>
      <c r="I38" s="35"/>
      <c r="J38" s="76">
        <v>0</v>
      </c>
      <c r="K38" s="77"/>
      <c r="L38" s="70">
        <v>13</v>
      </c>
      <c r="M38" s="33" t="s">
        <v>49</v>
      </c>
      <c r="N38" s="38"/>
      <c r="O38" s="38"/>
      <c r="P38" s="78">
        <f>M49</f>
        <v>21</v>
      </c>
      <c r="Q38" s="79" t="s">
        <v>50</v>
      </c>
      <c r="R38" s="73">
        <v>0</v>
      </c>
      <c r="S38" s="74"/>
    </row>
    <row r="39" spans="1:19" ht="20.25" customHeight="1">
      <c r="A39" s="70">
        <v>2</v>
      </c>
      <c r="B39" s="80"/>
      <c r="C39" s="28"/>
      <c r="D39" s="72" t="s">
        <v>51</v>
      </c>
      <c r="E39" s="73">
        <f>SUMIF(Rozpocet!O10:O99,4,Rozpocet!I10:I99)</f>
        <v>0</v>
      </c>
      <c r="F39" s="74"/>
      <c r="G39" s="70">
        <v>9</v>
      </c>
      <c r="H39" s="16" t="s">
        <v>52</v>
      </c>
      <c r="I39" s="72"/>
      <c r="J39" s="76">
        <v>0</v>
      </c>
      <c r="K39" s="77"/>
      <c r="L39" s="70">
        <v>14</v>
      </c>
      <c r="M39" s="33" t="s">
        <v>53</v>
      </c>
      <c r="N39" s="38"/>
      <c r="O39" s="38"/>
      <c r="P39" s="78">
        <f>M49</f>
        <v>21</v>
      </c>
      <c r="Q39" s="79" t="s">
        <v>50</v>
      </c>
      <c r="R39" s="73">
        <v>0</v>
      </c>
      <c r="S39" s="74"/>
    </row>
    <row r="40" spans="1:19" ht="20.25" customHeight="1">
      <c r="A40" s="70">
        <v>3</v>
      </c>
      <c r="B40" s="71" t="s">
        <v>54</v>
      </c>
      <c r="C40" s="19"/>
      <c r="D40" s="72" t="s">
        <v>47</v>
      </c>
      <c r="E40" s="73">
        <f>SUMIF(Rozpocet!O11:O99,32,Rozpocet!I11:I99)</f>
        <v>0</v>
      </c>
      <c r="F40" s="74"/>
      <c r="G40" s="70">
        <v>10</v>
      </c>
      <c r="H40" s="75" t="s">
        <v>55</v>
      </c>
      <c r="I40" s="35"/>
      <c r="J40" s="76">
        <v>0</v>
      </c>
      <c r="K40" s="77"/>
      <c r="L40" s="70">
        <v>15</v>
      </c>
      <c r="M40" s="33" t="s">
        <v>56</v>
      </c>
      <c r="N40" s="38"/>
      <c r="O40" s="38"/>
      <c r="P40" s="78">
        <f>M49</f>
        <v>21</v>
      </c>
      <c r="Q40" s="79" t="s">
        <v>50</v>
      </c>
      <c r="R40" s="73">
        <v>0</v>
      </c>
      <c r="S40" s="74"/>
    </row>
    <row r="41" spans="1:19" ht="20.25" customHeight="1">
      <c r="A41" s="70">
        <v>4</v>
      </c>
      <c r="B41" s="80"/>
      <c r="C41" s="28"/>
      <c r="D41" s="72" t="s">
        <v>51</v>
      </c>
      <c r="E41" s="73">
        <f>SUMIF(Rozpocet!O12:O99,16,Rozpocet!I12:I99)+SUMIF(Rozpocet!O12:O99,128,Rozpocet!I12:I99)</f>
        <v>0</v>
      </c>
      <c r="F41" s="74"/>
      <c r="G41" s="70">
        <v>11</v>
      </c>
      <c r="H41" s="75"/>
      <c r="I41" s="35"/>
      <c r="J41" s="76">
        <v>0</v>
      </c>
      <c r="K41" s="77"/>
      <c r="L41" s="70">
        <v>16</v>
      </c>
      <c r="M41" s="33" t="s">
        <v>57</v>
      </c>
      <c r="N41" s="38"/>
      <c r="O41" s="38"/>
      <c r="P41" s="78">
        <f>M49</f>
        <v>21</v>
      </c>
      <c r="Q41" s="79" t="s">
        <v>50</v>
      </c>
      <c r="R41" s="73">
        <v>0</v>
      </c>
      <c r="S41" s="74"/>
    </row>
    <row r="42" spans="1:19" ht="20.25" customHeight="1">
      <c r="A42" s="70">
        <v>5</v>
      </c>
      <c r="B42" s="71" t="s">
        <v>58</v>
      </c>
      <c r="C42" s="19"/>
      <c r="D42" s="72" t="s">
        <v>47</v>
      </c>
      <c r="E42" s="73">
        <f>SUMIF(Rozpocet!O13:O99,256,Rozpocet!I13:I99)</f>
        <v>0</v>
      </c>
      <c r="F42" s="74"/>
      <c r="G42" s="81"/>
      <c r="H42" s="38"/>
      <c r="I42" s="35"/>
      <c r="J42" s="82"/>
      <c r="K42" s="77"/>
      <c r="L42" s="70">
        <v>17</v>
      </c>
      <c r="M42" s="33" t="s">
        <v>59</v>
      </c>
      <c r="N42" s="38"/>
      <c r="O42" s="38"/>
      <c r="P42" s="78">
        <f>M49</f>
        <v>21</v>
      </c>
      <c r="Q42" s="79" t="s">
        <v>50</v>
      </c>
      <c r="R42" s="73">
        <v>0</v>
      </c>
      <c r="S42" s="74"/>
    </row>
    <row r="43" spans="1:19" ht="20.25" customHeight="1">
      <c r="A43" s="70">
        <v>6</v>
      </c>
      <c r="B43" s="80"/>
      <c r="C43" s="28"/>
      <c r="D43" s="72" t="s">
        <v>51</v>
      </c>
      <c r="E43" s="73">
        <f>SUMIF(Rozpocet!O14:O99,64,Rozpocet!I14:I99)</f>
        <v>0</v>
      </c>
      <c r="F43" s="74"/>
      <c r="G43" s="81"/>
      <c r="H43" s="38"/>
      <c r="I43" s="35"/>
      <c r="J43" s="82"/>
      <c r="K43" s="77"/>
      <c r="L43" s="70">
        <v>18</v>
      </c>
      <c r="M43" s="75" t="s">
        <v>60</v>
      </c>
      <c r="N43" s="38"/>
      <c r="O43" s="38"/>
      <c r="P43" s="38"/>
      <c r="Q43" s="35"/>
      <c r="R43" s="73">
        <f>SUMIF(Rozpocet!O14:O99,1024,Rozpocet!I14:I99)</f>
        <v>0</v>
      </c>
      <c r="S43" s="74"/>
    </row>
    <row r="44" spans="1:19" ht="20.25" customHeight="1">
      <c r="A44" s="70">
        <v>7</v>
      </c>
      <c r="B44" s="83" t="s">
        <v>61</v>
      </c>
      <c r="C44" s="38"/>
      <c r="D44" s="35"/>
      <c r="E44" s="84">
        <f>SUM(E38:E43)</f>
        <v>0</v>
      </c>
      <c r="F44" s="48"/>
      <c r="G44" s="70">
        <v>12</v>
      </c>
      <c r="H44" s="83" t="s">
        <v>62</v>
      </c>
      <c r="I44" s="35"/>
      <c r="J44" s="85">
        <f>SUM(J38:J41)</f>
        <v>0</v>
      </c>
      <c r="K44" s="86"/>
      <c r="L44" s="70">
        <v>19</v>
      </c>
      <c r="M44" s="71" t="s">
        <v>63</v>
      </c>
      <c r="N44" s="18"/>
      <c r="O44" s="18"/>
      <c r="P44" s="18"/>
      <c r="Q44" s="87"/>
      <c r="R44" s="84">
        <f>SUM(R38:R43)</f>
        <v>0</v>
      </c>
      <c r="S44" s="48"/>
    </row>
    <row r="45" spans="1:19" ht="20.25" customHeight="1">
      <c r="A45" s="88">
        <v>20</v>
      </c>
      <c r="B45" s="89" t="s">
        <v>64</v>
      </c>
      <c r="C45" s="90"/>
      <c r="D45" s="91"/>
      <c r="E45" s="92">
        <f>SUMIF(Rozpocet!O14:O99,512,Rozpocet!I14:I99)</f>
        <v>0</v>
      </c>
      <c r="F45" s="44"/>
      <c r="G45" s="88">
        <v>21</v>
      </c>
      <c r="H45" s="89" t="s">
        <v>65</v>
      </c>
      <c r="I45" s="91"/>
      <c r="J45" s="93">
        <v>0</v>
      </c>
      <c r="K45" s="94">
        <f>M49</f>
        <v>21</v>
      </c>
      <c r="L45" s="88">
        <v>22</v>
      </c>
      <c r="M45" s="89" t="s">
        <v>66</v>
      </c>
      <c r="N45" s="90"/>
      <c r="O45" s="90"/>
      <c r="P45" s="90"/>
      <c r="Q45" s="91"/>
      <c r="R45" s="92">
        <f>SUMIF(Rozpocet!O14:O99,"&lt;4",Rozpocet!I14:I99)+SUMIF(Rozpocet!O14:O99,"&gt;1024",Rozpocet!I14:I99)</f>
        <v>0</v>
      </c>
      <c r="S45" s="44"/>
    </row>
    <row r="46" spans="1:19" ht="20.25" customHeight="1">
      <c r="A46" s="95" t="s">
        <v>21</v>
      </c>
      <c r="B46" s="13"/>
      <c r="C46" s="13"/>
      <c r="D46" s="13"/>
      <c r="E46" s="13"/>
      <c r="F46" s="96"/>
      <c r="G46" s="97"/>
      <c r="H46" s="13"/>
      <c r="I46" s="13"/>
      <c r="J46" s="13"/>
      <c r="K46" s="13"/>
      <c r="L46" s="64" t="s">
        <v>67</v>
      </c>
      <c r="M46" s="51"/>
      <c r="N46" s="66" t="s">
        <v>68</v>
      </c>
      <c r="O46" s="50"/>
      <c r="P46" s="50"/>
      <c r="Q46" s="50"/>
      <c r="R46" s="50"/>
      <c r="S46" s="53"/>
    </row>
    <row r="47" spans="1:19" ht="20.25" customHeight="1">
      <c r="A47" s="15"/>
      <c r="B47" s="16"/>
      <c r="C47" s="16"/>
      <c r="D47" s="16"/>
      <c r="E47" s="16"/>
      <c r="F47" s="23"/>
      <c r="G47" s="98"/>
      <c r="H47" s="16"/>
      <c r="I47" s="16"/>
      <c r="J47" s="16"/>
      <c r="K47" s="16"/>
      <c r="L47" s="70">
        <v>23</v>
      </c>
      <c r="M47" s="75" t="s">
        <v>69</v>
      </c>
      <c r="N47" s="38"/>
      <c r="O47" s="38"/>
      <c r="P47" s="38"/>
      <c r="Q47" s="74"/>
      <c r="R47" s="84">
        <f>ROUND(E44+J44+R44+E45+J45+R45,2)</f>
        <v>0</v>
      </c>
      <c r="S47" s="48"/>
    </row>
    <row r="48" spans="1:19" ht="20.25" customHeight="1">
      <c r="A48" s="99" t="s">
        <v>70</v>
      </c>
      <c r="B48" s="27"/>
      <c r="C48" s="27"/>
      <c r="D48" s="27"/>
      <c r="E48" s="27"/>
      <c r="F48" s="28"/>
      <c r="G48" s="100" t="s">
        <v>71</v>
      </c>
      <c r="H48" s="27"/>
      <c r="I48" s="27"/>
      <c r="J48" s="27"/>
      <c r="K48" s="27"/>
      <c r="L48" s="70">
        <v>24</v>
      </c>
      <c r="M48" s="101">
        <v>15</v>
      </c>
      <c r="N48" s="28" t="s">
        <v>50</v>
      </c>
      <c r="O48" s="102">
        <f>R47-O49</f>
        <v>0</v>
      </c>
      <c r="P48" s="38" t="s">
        <v>72</v>
      </c>
      <c r="Q48" s="35"/>
      <c r="R48" s="103">
        <f>ROUNDUP(O48*M48/100,1)</f>
        <v>0</v>
      </c>
      <c r="S48" s="104"/>
    </row>
    <row r="49" spans="1:19" ht="20.25" customHeight="1">
      <c r="A49" s="105" t="s">
        <v>19</v>
      </c>
      <c r="B49" s="18"/>
      <c r="C49" s="18"/>
      <c r="D49" s="18"/>
      <c r="E49" s="18"/>
      <c r="F49" s="19"/>
      <c r="G49" s="106"/>
      <c r="H49" s="18"/>
      <c r="I49" s="18"/>
      <c r="J49" s="18"/>
      <c r="K49" s="18"/>
      <c r="L49" s="70">
        <v>25</v>
      </c>
      <c r="M49" s="107">
        <v>21</v>
      </c>
      <c r="N49" s="35" t="s">
        <v>50</v>
      </c>
      <c r="O49" s="102">
        <f>ROUND(SUMIF(Rozpocet!N14:N99,M49,Rozpocet!I14:I99)+SUMIF(P38:P42,M49,R38:R42)+IF(K45=M49,J45,0),2)</f>
        <v>0</v>
      </c>
      <c r="P49" s="38" t="s">
        <v>72</v>
      </c>
      <c r="Q49" s="35"/>
      <c r="R49" s="73">
        <f>ROUNDUP(O49*M49/100,1)</f>
        <v>0</v>
      </c>
      <c r="S49" s="74"/>
    </row>
    <row r="50" spans="1:19" ht="20.25" customHeight="1">
      <c r="A50" s="15"/>
      <c r="B50" s="16"/>
      <c r="C50" s="16"/>
      <c r="D50" s="16"/>
      <c r="E50" s="16"/>
      <c r="F50" s="23"/>
      <c r="G50" s="98"/>
      <c r="H50" s="16"/>
      <c r="I50" s="16"/>
      <c r="J50" s="16"/>
      <c r="K50" s="16"/>
      <c r="L50" s="88">
        <v>26</v>
      </c>
      <c r="M50" s="108" t="s">
        <v>73</v>
      </c>
      <c r="N50" s="90"/>
      <c r="O50" s="90"/>
      <c r="P50" s="90"/>
      <c r="Q50" s="109"/>
      <c r="R50" s="110">
        <f>R47+R48+R49</f>
        <v>0</v>
      </c>
      <c r="S50" s="111"/>
    </row>
    <row r="51" spans="1:19" ht="20.25" customHeight="1">
      <c r="A51" s="99" t="s">
        <v>70</v>
      </c>
      <c r="B51" s="27"/>
      <c r="C51" s="27"/>
      <c r="D51" s="27"/>
      <c r="E51" s="27"/>
      <c r="F51" s="28"/>
      <c r="G51" s="100" t="s">
        <v>71</v>
      </c>
      <c r="H51" s="27"/>
      <c r="I51" s="27"/>
      <c r="J51" s="27"/>
      <c r="K51" s="27"/>
      <c r="L51" s="64" t="s">
        <v>74</v>
      </c>
      <c r="M51" s="51"/>
      <c r="N51" s="66" t="s">
        <v>75</v>
      </c>
      <c r="O51" s="50"/>
      <c r="P51" s="50"/>
      <c r="Q51" s="50"/>
      <c r="R51" s="112"/>
      <c r="S51" s="53"/>
    </row>
    <row r="52" spans="1:19" ht="20.25" customHeight="1">
      <c r="A52" s="105" t="s">
        <v>23</v>
      </c>
      <c r="B52" s="18"/>
      <c r="C52" s="18"/>
      <c r="D52" s="18"/>
      <c r="E52" s="18"/>
      <c r="F52" s="19"/>
      <c r="G52" s="106"/>
      <c r="H52" s="18"/>
      <c r="I52" s="18"/>
      <c r="J52" s="18"/>
      <c r="K52" s="18"/>
      <c r="L52" s="70">
        <v>27</v>
      </c>
      <c r="M52" s="75" t="s">
        <v>76</v>
      </c>
      <c r="N52" s="38"/>
      <c r="O52" s="38"/>
      <c r="P52" s="38"/>
      <c r="Q52" s="35"/>
      <c r="R52" s="73">
        <v>0</v>
      </c>
      <c r="S52" s="74"/>
    </row>
    <row r="53" spans="1:19" ht="20.25" customHeight="1">
      <c r="A53" s="15"/>
      <c r="B53" s="16"/>
      <c r="C53" s="16"/>
      <c r="D53" s="16"/>
      <c r="E53" s="16"/>
      <c r="F53" s="23"/>
      <c r="G53" s="98"/>
      <c r="H53" s="16"/>
      <c r="I53" s="16"/>
      <c r="J53" s="16"/>
      <c r="K53" s="16"/>
      <c r="L53" s="70">
        <v>28</v>
      </c>
      <c r="M53" s="75" t="s">
        <v>77</v>
      </c>
      <c r="N53" s="38"/>
      <c r="O53" s="38"/>
      <c r="P53" s="38"/>
      <c r="Q53" s="35"/>
      <c r="R53" s="73">
        <v>0</v>
      </c>
      <c r="S53" s="74"/>
    </row>
    <row r="54" spans="1:19" ht="20.25" customHeight="1">
      <c r="A54" s="113" t="s">
        <v>70</v>
      </c>
      <c r="B54" s="43"/>
      <c r="C54" s="43"/>
      <c r="D54" s="43"/>
      <c r="E54" s="43"/>
      <c r="F54" s="114"/>
      <c r="G54" s="115" t="s">
        <v>71</v>
      </c>
      <c r="H54" s="43"/>
      <c r="I54" s="43"/>
      <c r="J54" s="43"/>
      <c r="K54" s="43"/>
      <c r="L54" s="88">
        <v>29</v>
      </c>
      <c r="M54" s="89" t="s">
        <v>78</v>
      </c>
      <c r="N54" s="90"/>
      <c r="O54" s="90"/>
      <c r="P54" s="90"/>
      <c r="Q54" s="91"/>
      <c r="R54" s="57">
        <v>0</v>
      </c>
      <c r="S54" s="116"/>
    </row>
  </sheetData>
  <printOptions verticalCentered="1"/>
  <pageMargins left="0.59055119752883911" right="0.59055119752883911" top="0.90551179647445679" bottom="0.90551179647445679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showGridLines="0" workbookViewId="0">
      <pane ySplit="13" topLeftCell="A14" activePane="bottomLeft" state="frozenSplit"/>
      <selection pane="bottomLeft" activeCell="A2" sqref="A2"/>
    </sheetView>
  </sheetViews>
  <sheetFormatPr defaultRowHeight="12.75" customHeight="1"/>
  <cols>
    <col min="1" max="1" width="11.7109375" style="2" customWidth="1"/>
    <col min="2" max="2" width="55.7109375" style="2" customWidth="1"/>
    <col min="3" max="3" width="13.5703125" style="2" customWidth="1"/>
    <col min="4" max="4" width="13.7109375" style="2" hidden="1" customWidth="1"/>
    <col min="5" max="5" width="13.85546875" style="2" hidden="1" customWidth="1"/>
    <col min="6" max="16384" width="9.140625" style="2"/>
  </cols>
  <sheetData>
    <row r="1" spans="1:5" ht="18" customHeight="1">
      <c r="A1" s="117" t="s">
        <v>358</v>
      </c>
      <c r="B1" s="118"/>
      <c r="C1" s="118"/>
      <c r="D1" s="118"/>
      <c r="E1" s="118"/>
    </row>
    <row r="2" spans="1:5" ht="12" customHeight="1">
      <c r="A2" s="119" t="s">
        <v>79</v>
      </c>
      <c r="B2" s="120" t="str">
        <f>'Krycí list'!E5</f>
        <v>VEŘEJNÉ WC ODRY, KOSTELNÍ ULICE</v>
      </c>
      <c r="C2" s="121"/>
      <c r="D2" s="121"/>
      <c r="E2" s="121"/>
    </row>
    <row r="3" spans="1:5" ht="12" customHeight="1">
      <c r="A3" s="119" t="s">
        <v>80</v>
      </c>
      <c r="B3" s="120" t="str">
        <f>'Krycí list'!E7</f>
        <v>SO 02 - Stavební úpravy garáže, zastřešené stání, zpevněné plochy - stanovení ceny</v>
      </c>
      <c r="C3" s="122"/>
      <c r="D3" s="120"/>
      <c r="E3" s="123"/>
    </row>
    <row r="4" spans="1:5" ht="12" customHeight="1">
      <c r="A4" s="119" t="s">
        <v>81</v>
      </c>
      <c r="B4" s="120" t="str">
        <f>'Krycí list'!E9</f>
        <v xml:space="preserve"> </v>
      </c>
      <c r="C4" s="122"/>
      <c r="D4" s="120"/>
      <c r="E4" s="123"/>
    </row>
    <row r="5" spans="1:5" ht="12" customHeight="1">
      <c r="A5" s="120" t="s">
        <v>82</v>
      </c>
      <c r="B5" s="120" t="str">
        <f>'Krycí list'!P5</f>
        <v>812</v>
      </c>
      <c r="C5" s="122"/>
      <c r="D5" s="120"/>
      <c r="E5" s="123"/>
    </row>
    <row r="6" spans="1:5" ht="6" customHeight="1">
      <c r="A6" s="120"/>
      <c r="B6" s="120"/>
      <c r="C6" s="122"/>
      <c r="D6" s="120"/>
      <c r="E6" s="123"/>
    </row>
    <row r="7" spans="1:5" ht="12" customHeight="1">
      <c r="A7" s="120" t="s">
        <v>83</v>
      </c>
      <c r="B7" s="120" t="str">
        <f>'Krycí list'!E26</f>
        <v>MĚSTO ODRY</v>
      </c>
      <c r="C7" s="122"/>
      <c r="D7" s="120"/>
      <c r="E7" s="123"/>
    </row>
    <row r="8" spans="1:5" ht="12" customHeight="1">
      <c r="A8" s="120" t="s">
        <v>84</v>
      </c>
      <c r="B8" s="120" t="str">
        <f>'Krycí list'!E28</f>
        <v>Dle výběrového řízení</v>
      </c>
      <c r="C8" s="122"/>
      <c r="D8" s="120"/>
      <c r="E8" s="123"/>
    </row>
    <row r="9" spans="1:5" ht="12" customHeight="1">
      <c r="A9" s="120" t="s">
        <v>85</v>
      </c>
      <c r="B9" s="120" t="s">
        <v>86</v>
      </c>
      <c r="C9" s="122"/>
      <c r="D9" s="120"/>
      <c r="E9" s="123"/>
    </row>
    <row r="10" spans="1:5" ht="6" customHeight="1">
      <c r="A10" s="118"/>
      <c r="B10" s="118"/>
      <c r="C10" s="118"/>
      <c r="D10" s="118"/>
      <c r="E10" s="118"/>
    </row>
    <row r="11" spans="1:5" ht="12" customHeight="1">
      <c r="A11" s="124" t="s">
        <v>87</v>
      </c>
      <c r="B11" s="125" t="s">
        <v>88</v>
      </c>
      <c r="C11" s="126" t="s">
        <v>89</v>
      </c>
      <c r="D11" s="127" t="s">
        <v>90</v>
      </c>
      <c r="E11" s="126" t="s">
        <v>91</v>
      </c>
    </row>
    <row r="12" spans="1:5" ht="12" customHeight="1">
      <c r="A12" s="128">
        <v>1</v>
      </c>
      <c r="B12" s="129">
        <v>2</v>
      </c>
      <c r="C12" s="130">
        <v>3</v>
      </c>
      <c r="D12" s="131">
        <v>4</v>
      </c>
      <c r="E12" s="130">
        <v>5</v>
      </c>
    </row>
    <row r="13" spans="1:5" ht="3.75" customHeight="1">
      <c r="A13" s="132"/>
      <c r="B13" s="133"/>
      <c r="C13" s="133"/>
      <c r="D13" s="133"/>
      <c r="E13" s="134"/>
    </row>
    <row r="14" spans="1:5" s="135" customFormat="1" ht="12.75" customHeight="1">
      <c r="A14" s="136" t="str">
        <f>Rozpocet!D14</f>
        <v>HSV</v>
      </c>
      <c r="B14" s="137" t="str">
        <f>Rozpocet!E14</f>
        <v>Práce a dodávky HSV</v>
      </c>
      <c r="C14" s="138">
        <f>Rozpocet!I14</f>
        <v>0</v>
      </c>
      <c r="D14" s="139">
        <f>Rozpocet!K14</f>
        <v>91.981094319999997</v>
      </c>
      <c r="E14" s="139">
        <f>Rozpocet!M14</f>
        <v>21.083900000000003</v>
      </c>
    </row>
    <row r="15" spans="1:5" s="135" customFormat="1" ht="12.75" customHeight="1">
      <c r="A15" s="140" t="str">
        <f>Rozpocet!D15</f>
        <v>1</v>
      </c>
      <c r="B15" s="141" t="str">
        <f>Rozpocet!E15</f>
        <v>Zemní práce</v>
      </c>
      <c r="C15" s="142">
        <f>Rozpocet!I15</f>
        <v>0</v>
      </c>
      <c r="D15" s="143">
        <f>Rozpocet!K15</f>
        <v>1.1250000000000001E-3</v>
      </c>
      <c r="E15" s="143">
        <f>Rozpocet!M15</f>
        <v>0.25</v>
      </c>
    </row>
    <row r="16" spans="1:5" s="135" customFormat="1" ht="12.75" customHeight="1">
      <c r="A16" s="140" t="str">
        <f>Rozpocet!D26</f>
        <v>2</v>
      </c>
      <c r="B16" s="141" t="str">
        <f>Rozpocet!E26</f>
        <v>Zakládání</v>
      </c>
      <c r="C16" s="142">
        <f>Rozpocet!I26</f>
        <v>0</v>
      </c>
      <c r="D16" s="143">
        <f>Rozpocet!K26</f>
        <v>1.5940050000000001</v>
      </c>
      <c r="E16" s="143">
        <f>Rozpocet!M26</f>
        <v>0</v>
      </c>
    </row>
    <row r="17" spans="1:5" s="135" customFormat="1" ht="12.75" customHeight="1">
      <c r="A17" s="140" t="str">
        <f>Rozpocet!D29</f>
        <v>3</v>
      </c>
      <c r="B17" s="141" t="str">
        <f>Rozpocet!E29</f>
        <v>Svislé a kompletní konstrukce</v>
      </c>
      <c r="C17" s="142">
        <f>Rozpocet!I29</f>
        <v>0</v>
      </c>
      <c r="D17" s="143">
        <f>Rozpocet!K29</f>
        <v>2.86473522</v>
      </c>
      <c r="E17" s="143">
        <f>Rozpocet!M29</f>
        <v>0</v>
      </c>
    </row>
    <row r="18" spans="1:5" s="135" customFormat="1" ht="12.75" customHeight="1">
      <c r="A18" s="140" t="str">
        <f>Rozpocet!D33</f>
        <v>5</v>
      </c>
      <c r="B18" s="141" t="str">
        <f>Rozpocet!E33</f>
        <v>Zpevněné plochy, podkladní vrstvy</v>
      </c>
      <c r="C18" s="142">
        <f>Rozpocet!I33</f>
        <v>0</v>
      </c>
      <c r="D18" s="143">
        <f>Rozpocet!K33</f>
        <v>81.998805000000004</v>
      </c>
      <c r="E18" s="143">
        <f>Rozpocet!M33</f>
        <v>0</v>
      </c>
    </row>
    <row r="19" spans="1:5" s="135" customFormat="1" ht="12.75" customHeight="1">
      <c r="A19" s="140" t="str">
        <f>Rozpocet!D40</f>
        <v>6</v>
      </c>
      <c r="B19" s="141" t="str">
        <f>Rozpocet!E40</f>
        <v>Úpravy povrchu, podlahy, osazení</v>
      </c>
      <c r="C19" s="142">
        <f>Rozpocet!I40</f>
        <v>0</v>
      </c>
      <c r="D19" s="143">
        <f>Rozpocet!K40</f>
        <v>5.4326999999999996</v>
      </c>
      <c r="E19" s="143">
        <f>Rozpocet!M40</f>
        <v>0</v>
      </c>
    </row>
    <row r="20" spans="1:5" s="135" customFormat="1" ht="12.75" customHeight="1">
      <c r="A20" s="140" t="str">
        <f>Rozpocet!D46</f>
        <v>8</v>
      </c>
      <c r="B20" s="141" t="str">
        <f>Rozpocet!E46</f>
        <v>Trubní vedení</v>
      </c>
      <c r="C20" s="142">
        <f>Rozpocet!I46</f>
        <v>0</v>
      </c>
      <c r="D20" s="143">
        <f>Rozpocet!K46</f>
        <v>7.4889999999999998E-2</v>
      </c>
      <c r="E20" s="143">
        <f>Rozpocet!M46</f>
        <v>0.05</v>
      </c>
    </row>
    <row r="21" spans="1:5" s="135" customFormat="1" ht="12.75" customHeight="1">
      <c r="A21" s="140" t="str">
        <f>Rozpocet!D53</f>
        <v>9</v>
      </c>
      <c r="B21" s="141" t="str">
        <f>Rozpocet!E53</f>
        <v>Ostatní konstrukce a práce-bourání</v>
      </c>
      <c r="C21" s="142">
        <f>Rozpocet!I53</f>
        <v>0</v>
      </c>
      <c r="D21" s="143">
        <f>Rozpocet!K53</f>
        <v>1.4834099999999998E-2</v>
      </c>
      <c r="E21" s="143">
        <f>Rozpocet!M53</f>
        <v>20.783900000000003</v>
      </c>
    </row>
    <row r="22" spans="1:5" s="135" customFormat="1" ht="12.75" customHeight="1">
      <c r="A22" s="144" t="str">
        <f>Rozpocet!D70</f>
        <v>95</v>
      </c>
      <c r="B22" s="145" t="str">
        <f>Rozpocet!E70</f>
        <v>Ostatní konstrukce a práce</v>
      </c>
      <c r="C22" s="146">
        <f>Rozpocet!I70</f>
        <v>0</v>
      </c>
      <c r="D22" s="147">
        <f>Rozpocet!K70</f>
        <v>5.5999999999999995E-4</v>
      </c>
      <c r="E22" s="147">
        <f>Rozpocet!M70</f>
        <v>2.5</v>
      </c>
    </row>
    <row r="23" spans="1:5" s="135" customFormat="1" ht="12.75" customHeight="1">
      <c r="A23" s="140" t="str">
        <f>Rozpocet!D73</f>
        <v>99</v>
      </c>
      <c r="B23" s="141" t="str">
        <f>Rozpocet!E73</f>
        <v>Přesun hmot , ostatní</v>
      </c>
      <c r="C23" s="142">
        <f>Rozpocet!I73</f>
        <v>0</v>
      </c>
      <c r="D23" s="143">
        <f>Rozpocet!K73</f>
        <v>0</v>
      </c>
      <c r="E23" s="143">
        <f>Rozpocet!M73</f>
        <v>0</v>
      </c>
    </row>
    <row r="24" spans="1:5" s="135" customFormat="1" ht="12.75" customHeight="1">
      <c r="A24" s="136" t="str">
        <f>Rozpocet!D75</f>
        <v>PSV</v>
      </c>
      <c r="B24" s="137" t="str">
        <f>Rozpocet!E75</f>
        <v>Práce a dodávky PSV</v>
      </c>
      <c r="C24" s="138">
        <f>Rozpocet!I75</f>
        <v>0</v>
      </c>
      <c r="D24" s="139">
        <f>Rozpocet!K75</f>
        <v>0.68496400000000002</v>
      </c>
      <c r="E24" s="139">
        <f>Rozpocet!M75</f>
        <v>3.7500000000000006E-2</v>
      </c>
    </row>
    <row r="25" spans="1:5" s="135" customFormat="1" ht="12.75" customHeight="1">
      <c r="A25" s="140" t="str">
        <f>Rozpocet!D76</f>
        <v>712</v>
      </c>
      <c r="B25" s="141" t="str">
        <f>Rozpocet!E76</f>
        <v>Povlakové krytiny</v>
      </c>
      <c r="C25" s="142">
        <f>Rozpocet!I76</f>
        <v>0</v>
      </c>
      <c r="D25" s="143">
        <f>Rozpocet!K76</f>
        <v>7.2864000000000012E-2</v>
      </c>
      <c r="E25" s="143">
        <f>Rozpocet!M76</f>
        <v>0</v>
      </c>
    </row>
    <row r="26" spans="1:5" s="135" customFormat="1" ht="12.75" customHeight="1">
      <c r="A26" s="140" t="str">
        <f>Rozpocet!D80</f>
        <v>762</v>
      </c>
      <c r="B26" s="141" t="str">
        <f>Rozpocet!E80</f>
        <v>Konstrukce tesařské</v>
      </c>
      <c r="C26" s="142">
        <f>Rozpocet!I80</f>
        <v>0</v>
      </c>
      <c r="D26" s="143">
        <f>Rozpocet!K80</f>
        <v>0</v>
      </c>
      <c r="E26" s="143">
        <f>Rozpocet!M80</f>
        <v>0</v>
      </c>
    </row>
    <row r="27" spans="1:5" s="135" customFormat="1" ht="12.75" customHeight="1">
      <c r="A27" s="140" t="str">
        <f>Rozpocet!D84</f>
        <v>764</v>
      </c>
      <c r="B27" s="141" t="str">
        <f>Rozpocet!E84</f>
        <v>Konstrukce klempířské</v>
      </c>
      <c r="C27" s="142">
        <f>Rozpocet!I84</f>
        <v>0</v>
      </c>
      <c r="D27" s="143">
        <f>Rozpocet!K84</f>
        <v>0.59099999999999997</v>
      </c>
      <c r="E27" s="143">
        <f>Rozpocet!M84</f>
        <v>0</v>
      </c>
    </row>
    <row r="28" spans="1:5" s="135" customFormat="1" ht="12.75" customHeight="1">
      <c r="A28" s="140" t="str">
        <f>Rozpocet!D89</f>
        <v>766</v>
      </c>
      <c r="B28" s="141" t="str">
        <f>Rozpocet!E89</f>
        <v>Konstrukce truhlářské</v>
      </c>
      <c r="C28" s="142">
        <f>Rozpocet!I89</f>
        <v>0</v>
      </c>
      <c r="D28" s="143">
        <f>Rozpocet!K89</f>
        <v>1.6000000000000001E-3</v>
      </c>
      <c r="E28" s="143">
        <f>Rozpocet!M89</f>
        <v>3.7500000000000006E-2</v>
      </c>
    </row>
    <row r="29" spans="1:5" s="135" customFormat="1" ht="12.75" customHeight="1">
      <c r="A29" s="140" t="str">
        <f>Rozpocet!D97</f>
        <v>784</v>
      </c>
      <c r="B29" s="141" t="str">
        <f>Rozpocet!E97</f>
        <v>Dokončovací práce - malby</v>
      </c>
      <c r="C29" s="142">
        <f>Rozpocet!I97</f>
        <v>0</v>
      </c>
      <c r="D29" s="143">
        <f>Rozpocet!K97</f>
        <v>1.95E-2</v>
      </c>
      <c r="E29" s="143">
        <f>Rozpocet!M97</f>
        <v>0</v>
      </c>
    </row>
    <row r="30" spans="1:5" s="148" customFormat="1" ht="12.75" customHeight="1">
      <c r="B30" s="149" t="s">
        <v>92</v>
      </c>
      <c r="C30" s="150">
        <f>Rozpocet!I99</f>
        <v>0</v>
      </c>
      <c r="D30" s="151" t="e">
        <f>Rozpocet!K99</f>
        <v>#REF!</v>
      </c>
      <c r="E30" s="151" t="e">
        <f>Rozpocet!M99</f>
        <v>#REF!</v>
      </c>
    </row>
  </sheetData>
  <printOptions horizontalCentered="1"/>
  <pageMargins left="1.1023621559143066" right="1.1023621559143066" top="0.78740155696868896" bottom="0.78740155696868896" header="0" footer="0"/>
  <pageSetup paperSize="9" scale="97" fitToHeight="9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9"/>
  <sheetViews>
    <sheetView showGridLines="0" tabSelected="1" workbookViewId="0">
      <pane ySplit="13" topLeftCell="A20" activePane="bottomLeft" state="frozenSplit"/>
      <selection pane="bottomLeft" activeCell="G29" sqref="G29"/>
    </sheetView>
  </sheetViews>
  <sheetFormatPr defaultRowHeight="11.25" customHeight="1"/>
  <cols>
    <col min="1" max="1" width="5.5703125" style="2" customWidth="1"/>
    <col min="2" max="2" width="4.42578125" style="2" customWidth="1"/>
    <col min="3" max="3" width="4.7109375" style="2" customWidth="1"/>
    <col min="4" max="4" width="12.7109375" style="2" customWidth="1"/>
    <col min="5" max="5" width="55.5703125" style="2" customWidth="1"/>
    <col min="6" max="6" width="4.7109375" style="2" customWidth="1"/>
    <col min="7" max="7" width="9.85546875" style="2" customWidth="1"/>
    <col min="8" max="8" width="9.7109375" style="2" customWidth="1"/>
    <col min="9" max="9" width="13.5703125" style="2" customWidth="1"/>
    <col min="10" max="10" width="10.5703125" style="2" hidden="1" customWidth="1"/>
    <col min="11" max="11" width="10.85546875" style="2" hidden="1" customWidth="1"/>
    <col min="12" max="12" width="9.7109375" style="2" hidden="1" customWidth="1"/>
    <col min="13" max="13" width="11.5703125" style="2" hidden="1" customWidth="1"/>
    <col min="14" max="14" width="5.28515625" style="2" customWidth="1"/>
    <col min="15" max="15" width="7" style="2" hidden="1" customWidth="1"/>
    <col min="16" max="16" width="7.28515625" style="2" hidden="1" customWidth="1"/>
    <col min="17" max="18" width="9.140625" style="2" hidden="1" customWidth="1"/>
    <col min="19" max="16384" width="9.140625" style="2"/>
  </cols>
  <sheetData>
    <row r="1" spans="1:16" ht="18" customHeight="1">
      <c r="A1" s="117" t="s">
        <v>357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  <c r="P1" s="153"/>
    </row>
    <row r="2" spans="1:16" ht="11.25" customHeight="1">
      <c r="A2" s="119" t="s">
        <v>79</v>
      </c>
      <c r="B2" s="120"/>
      <c r="C2" s="120" t="str">
        <f>'Krycí list'!E5</f>
        <v>VEŘEJNÉ WC ODRY, KOSTELNÍ ULICE</v>
      </c>
      <c r="D2" s="120"/>
      <c r="E2" s="120"/>
      <c r="F2" s="120"/>
      <c r="G2" s="120"/>
      <c r="H2" s="120"/>
      <c r="I2" s="120"/>
      <c r="J2" s="120"/>
      <c r="K2" s="120"/>
      <c r="L2" s="152"/>
      <c r="M2" s="152"/>
      <c r="N2" s="152"/>
      <c r="O2" s="153"/>
      <c r="P2" s="153"/>
    </row>
    <row r="3" spans="1:16" ht="11.25" customHeight="1">
      <c r="A3" s="119" t="s">
        <v>80</v>
      </c>
      <c r="B3" s="120"/>
      <c r="C3" s="120" t="str">
        <f>'Krycí list'!E7</f>
        <v>SO 02 - Stavební úpravy garáže, zastřešené stání, zpevněné plochy - stanovení ceny</v>
      </c>
      <c r="D3" s="120"/>
      <c r="E3" s="120"/>
      <c r="F3" s="120"/>
      <c r="G3" s="120"/>
      <c r="H3" s="120"/>
      <c r="I3" s="120"/>
      <c r="J3" s="120"/>
      <c r="K3" s="120"/>
      <c r="L3" s="152"/>
      <c r="M3" s="152"/>
      <c r="N3" s="152"/>
      <c r="O3" s="153"/>
      <c r="P3" s="153"/>
    </row>
    <row r="4" spans="1:16" ht="11.25" customHeight="1">
      <c r="A4" s="119" t="s">
        <v>81</v>
      </c>
      <c r="B4" s="120"/>
      <c r="C4" s="120" t="str">
        <f>'Krycí list'!E9</f>
        <v xml:space="preserve"> </v>
      </c>
      <c r="D4" s="120"/>
      <c r="E4" s="120"/>
      <c r="F4" s="120"/>
      <c r="G4" s="120"/>
      <c r="H4" s="120"/>
      <c r="I4" s="120"/>
      <c r="J4" s="120"/>
      <c r="K4" s="120"/>
      <c r="L4" s="152"/>
      <c r="M4" s="152"/>
      <c r="N4" s="152"/>
      <c r="O4" s="153"/>
      <c r="P4" s="153"/>
    </row>
    <row r="5" spans="1:16" ht="11.25" customHeight="1">
      <c r="A5" s="120" t="s">
        <v>93</v>
      </c>
      <c r="B5" s="120"/>
      <c r="C5" s="120" t="str">
        <f>'Krycí list'!P5</f>
        <v>812</v>
      </c>
      <c r="D5" s="120"/>
      <c r="E5" s="120"/>
      <c r="F5" s="120"/>
      <c r="G5" s="120"/>
      <c r="H5" s="120"/>
      <c r="I5" s="120"/>
      <c r="J5" s="120"/>
      <c r="K5" s="120"/>
      <c r="L5" s="152"/>
      <c r="M5" s="152"/>
      <c r="N5" s="152"/>
      <c r="O5" s="153"/>
      <c r="P5" s="153"/>
    </row>
    <row r="6" spans="1:16" ht="6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52"/>
      <c r="M6" s="152"/>
      <c r="N6" s="152"/>
      <c r="O6" s="153"/>
      <c r="P6" s="153"/>
    </row>
    <row r="7" spans="1:16" ht="11.25" customHeight="1">
      <c r="A7" s="120" t="s">
        <v>83</v>
      </c>
      <c r="B7" s="120"/>
      <c r="C7" s="120" t="str">
        <f>'Krycí list'!E26</f>
        <v>MĚSTO ODRY</v>
      </c>
      <c r="D7" s="120"/>
      <c r="E7" s="120"/>
      <c r="F7" s="120"/>
      <c r="G7" s="120"/>
      <c r="H7" s="120"/>
      <c r="I7" s="120"/>
      <c r="J7" s="120"/>
      <c r="K7" s="120"/>
      <c r="L7" s="152"/>
      <c r="M7" s="152"/>
      <c r="N7" s="152"/>
      <c r="O7" s="153"/>
      <c r="P7" s="153"/>
    </row>
    <row r="8" spans="1:16" ht="11.25" customHeight="1">
      <c r="A8" s="120" t="s">
        <v>84</v>
      </c>
      <c r="B8" s="120"/>
      <c r="C8" s="120" t="str">
        <f>'Krycí list'!E28</f>
        <v>Dle výběrového řízení</v>
      </c>
      <c r="D8" s="120"/>
      <c r="E8" s="120"/>
      <c r="F8" s="120"/>
      <c r="G8" s="120"/>
      <c r="H8" s="120"/>
      <c r="I8" s="120"/>
      <c r="J8" s="120"/>
      <c r="K8" s="120"/>
      <c r="L8" s="152"/>
      <c r="M8" s="152"/>
      <c r="N8" s="152"/>
      <c r="O8" s="153"/>
      <c r="P8" s="153"/>
    </row>
    <row r="9" spans="1:16" ht="11.25" customHeight="1">
      <c r="A9" s="120" t="s">
        <v>85</v>
      </c>
      <c r="B9" s="120"/>
      <c r="C9" s="120" t="s">
        <v>86</v>
      </c>
      <c r="D9" s="120"/>
      <c r="E9" s="120"/>
      <c r="F9" s="120"/>
      <c r="G9" s="120"/>
      <c r="H9" s="120"/>
      <c r="I9" s="120"/>
      <c r="J9" s="120"/>
      <c r="K9" s="120"/>
      <c r="L9" s="152"/>
      <c r="M9" s="152"/>
      <c r="N9" s="152"/>
      <c r="O9" s="153"/>
      <c r="P9" s="153"/>
    </row>
    <row r="10" spans="1:16" ht="5.25" customHeight="1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3"/>
      <c r="P10" s="153"/>
    </row>
    <row r="11" spans="1:16" ht="21.75" customHeight="1">
      <c r="A11" s="124" t="s">
        <v>94</v>
      </c>
      <c r="B11" s="125" t="s">
        <v>95</v>
      </c>
      <c r="C11" s="125" t="s">
        <v>96</v>
      </c>
      <c r="D11" s="125" t="s">
        <v>97</v>
      </c>
      <c r="E11" s="125" t="s">
        <v>88</v>
      </c>
      <c r="F11" s="125" t="s">
        <v>98</v>
      </c>
      <c r="G11" s="125" t="s">
        <v>99</v>
      </c>
      <c r="H11" s="125" t="s">
        <v>100</v>
      </c>
      <c r="I11" s="125" t="s">
        <v>89</v>
      </c>
      <c r="J11" s="125" t="s">
        <v>101</v>
      </c>
      <c r="K11" s="125" t="s">
        <v>90</v>
      </c>
      <c r="L11" s="125" t="s">
        <v>102</v>
      </c>
      <c r="M11" s="125" t="s">
        <v>103</v>
      </c>
      <c r="N11" s="126" t="s">
        <v>104</v>
      </c>
      <c r="O11" s="154" t="s">
        <v>105</v>
      </c>
      <c r="P11" s="155" t="s">
        <v>106</v>
      </c>
    </row>
    <row r="12" spans="1:16" ht="11.25" customHeight="1">
      <c r="A12" s="128">
        <v>1</v>
      </c>
      <c r="B12" s="129">
        <v>2</v>
      </c>
      <c r="C12" s="129">
        <v>3</v>
      </c>
      <c r="D12" s="129">
        <v>4</v>
      </c>
      <c r="E12" s="129">
        <v>5</v>
      </c>
      <c r="F12" s="129">
        <v>6</v>
      </c>
      <c r="G12" s="129">
        <v>7</v>
      </c>
      <c r="H12" s="129">
        <v>8</v>
      </c>
      <c r="I12" s="129">
        <v>9</v>
      </c>
      <c r="J12" s="129"/>
      <c r="K12" s="129"/>
      <c r="L12" s="129"/>
      <c r="M12" s="129"/>
      <c r="N12" s="130">
        <v>10</v>
      </c>
      <c r="O12" s="156">
        <v>11</v>
      </c>
      <c r="P12" s="157">
        <v>12</v>
      </c>
    </row>
    <row r="13" spans="1:16" ht="3.75" customHeight="1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3"/>
      <c r="P13" s="158"/>
    </row>
    <row r="14" spans="1:16" s="135" customFormat="1" ht="12.75" customHeight="1">
      <c r="A14" s="159"/>
      <c r="B14" s="160" t="s">
        <v>67</v>
      </c>
      <c r="C14" s="159"/>
      <c r="D14" s="159" t="s">
        <v>46</v>
      </c>
      <c r="E14" s="159" t="s">
        <v>107</v>
      </c>
      <c r="F14" s="159"/>
      <c r="G14" s="159"/>
      <c r="H14" s="159"/>
      <c r="I14" s="161">
        <f>I15+I26+I29+I33+I40+I46+I53+I73</f>
        <v>0</v>
      </c>
      <c r="J14" s="159"/>
      <c r="K14" s="162">
        <f>K15+K26+K29+K33+K40+K46+K53+K73</f>
        <v>91.981094319999997</v>
      </c>
      <c r="L14" s="159"/>
      <c r="M14" s="162">
        <f>M15+M26+M29+M33+M40+M46+M53+M73</f>
        <v>21.083900000000003</v>
      </c>
      <c r="N14" s="159"/>
      <c r="P14" s="137" t="s">
        <v>108</v>
      </c>
    </row>
    <row r="15" spans="1:16" s="135" customFormat="1" ht="12.75" customHeight="1">
      <c r="B15" s="140" t="s">
        <v>67</v>
      </c>
      <c r="D15" s="141" t="s">
        <v>109</v>
      </c>
      <c r="E15" s="141" t="s">
        <v>110</v>
      </c>
      <c r="I15" s="142">
        <f>SUM(I16:I25)</f>
        <v>0</v>
      </c>
      <c r="K15" s="143">
        <f>SUM(K16:K25)</f>
        <v>1.1250000000000001E-3</v>
      </c>
      <c r="M15" s="143">
        <f>SUM(M16:M25)</f>
        <v>0.25</v>
      </c>
      <c r="P15" s="141" t="s">
        <v>109</v>
      </c>
    </row>
    <row r="16" spans="1:16" s="16" customFormat="1" ht="24" customHeight="1">
      <c r="A16" s="163" t="s">
        <v>109</v>
      </c>
      <c r="B16" s="163" t="s">
        <v>111</v>
      </c>
      <c r="C16" s="163" t="s">
        <v>112</v>
      </c>
      <c r="D16" s="16" t="s">
        <v>113</v>
      </c>
      <c r="E16" s="164" t="s">
        <v>114</v>
      </c>
      <c r="F16" s="163" t="s">
        <v>115</v>
      </c>
      <c r="G16" s="165">
        <v>1</v>
      </c>
      <c r="H16" s="166"/>
      <c r="I16" s="166">
        <f t="shared" ref="I16:I25" si="0">ROUND(G16*H16,2)</f>
        <v>0</v>
      </c>
      <c r="J16" s="167">
        <v>0</v>
      </c>
      <c r="K16" s="165">
        <f t="shared" ref="K16:K25" si="1">G16*J16</f>
        <v>0</v>
      </c>
      <c r="L16" s="167">
        <v>0.25</v>
      </c>
      <c r="M16" s="165">
        <f t="shared" ref="M16:M25" si="2">G16*L16</f>
        <v>0.25</v>
      </c>
      <c r="N16" s="168">
        <v>21</v>
      </c>
      <c r="O16" s="169">
        <v>4</v>
      </c>
      <c r="P16" s="16" t="s">
        <v>116</v>
      </c>
    </row>
    <row r="17" spans="1:16" s="16" customFormat="1" ht="13.5" customHeight="1">
      <c r="A17" s="163" t="s">
        <v>116</v>
      </c>
      <c r="B17" s="163" t="s">
        <v>111</v>
      </c>
      <c r="C17" s="163" t="s">
        <v>117</v>
      </c>
      <c r="D17" s="16" t="s">
        <v>118</v>
      </c>
      <c r="E17" s="164" t="s">
        <v>119</v>
      </c>
      <c r="F17" s="163" t="s">
        <v>120</v>
      </c>
      <c r="G17" s="165">
        <v>7</v>
      </c>
      <c r="H17" s="166"/>
      <c r="I17" s="166">
        <f t="shared" si="0"/>
        <v>0</v>
      </c>
      <c r="J17" s="167">
        <v>0</v>
      </c>
      <c r="K17" s="165">
        <f t="shared" si="1"/>
        <v>0</v>
      </c>
      <c r="L17" s="167">
        <v>0</v>
      </c>
      <c r="M17" s="165">
        <f t="shared" si="2"/>
        <v>0</v>
      </c>
      <c r="N17" s="168">
        <v>21</v>
      </c>
      <c r="O17" s="169">
        <v>4</v>
      </c>
      <c r="P17" s="16" t="s">
        <v>116</v>
      </c>
    </row>
    <row r="18" spans="1:16" s="16" customFormat="1" ht="13.5" customHeight="1">
      <c r="A18" s="163" t="s">
        <v>121</v>
      </c>
      <c r="B18" s="163" t="s">
        <v>111</v>
      </c>
      <c r="C18" s="163" t="s">
        <v>117</v>
      </c>
      <c r="D18" s="16" t="s">
        <v>122</v>
      </c>
      <c r="E18" s="164" t="s">
        <v>123</v>
      </c>
      <c r="F18" s="163" t="s">
        <v>120</v>
      </c>
      <c r="G18" s="165">
        <v>105</v>
      </c>
      <c r="H18" s="166"/>
      <c r="I18" s="166">
        <f t="shared" si="0"/>
        <v>0</v>
      </c>
      <c r="J18" s="167">
        <v>0</v>
      </c>
      <c r="K18" s="165">
        <f t="shared" si="1"/>
        <v>0</v>
      </c>
      <c r="L18" s="167">
        <v>0</v>
      </c>
      <c r="M18" s="165">
        <f t="shared" si="2"/>
        <v>0</v>
      </c>
      <c r="N18" s="168">
        <v>21</v>
      </c>
      <c r="O18" s="169">
        <v>4</v>
      </c>
      <c r="P18" s="16" t="s">
        <v>116</v>
      </c>
    </row>
    <row r="19" spans="1:16" s="16" customFormat="1" ht="13.5" customHeight="1">
      <c r="A19" s="163" t="s">
        <v>124</v>
      </c>
      <c r="B19" s="163" t="s">
        <v>111</v>
      </c>
      <c r="C19" s="163" t="s">
        <v>117</v>
      </c>
      <c r="D19" s="16" t="s">
        <v>125</v>
      </c>
      <c r="E19" s="164" t="s">
        <v>126</v>
      </c>
      <c r="F19" s="163" t="s">
        <v>120</v>
      </c>
      <c r="G19" s="165">
        <v>105</v>
      </c>
      <c r="H19" s="166"/>
      <c r="I19" s="166">
        <f t="shared" si="0"/>
        <v>0</v>
      </c>
      <c r="J19" s="167">
        <v>0</v>
      </c>
      <c r="K19" s="165">
        <f t="shared" si="1"/>
        <v>0</v>
      </c>
      <c r="L19" s="167">
        <v>0</v>
      </c>
      <c r="M19" s="165">
        <f t="shared" si="2"/>
        <v>0</v>
      </c>
      <c r="N19" s="168">
        <v>21</v>
      </c>
      <c r="O19" s="169">
        <v>4</v>
      </c>
      <c r="P19" s="16" t="s">
        <v>116</v>
      </c>
    </row>
    <row r="20" spans="1:16" s="16" customFormat="1" ht="13.5" customHeight="1">
      <c r="A20" s="163" t="s">
        <v>127</v>
      </c>
      <c r="B20" s="163" t="s">
        <v>111</v>
      </c>
      <c r="C20" s="163" t="s">
        <v>117</v>
      </c>
      <c r="D20" s="16" t="s">
        <v>128</v>
      </c>
      <c r="E20" s="164" t="s">
        <v>129</v>
      </c>
      <c r="F20" s="163" t="s">
        <v>120</v>
      </c>
      <c r="G20" s="165">
        <v>105</v>
      </c>
      <c r="H20" s="166"/>
      <c r="I20" s="166">
        <f t="shared" si="0"/>
        <v>0</v>
      </c>
      <c r="J20" s="167">
        <v>0</v>
      </c>
      <c r="K20" s="165">
        <f t="shared" si="1"/>
        <v>0</v>
      </c>
      <c r="L20" s="167">
        <v>0</v>
      </c>
      <c r="M20" s="165">
        <f t="shared" si="2"/>
        <v>0</v>
      </c>
      <c r="N20" s="168">
        <v>21</v>
      </c>
      <c r="O20" s="169">
        <v>4</v>
      </c>
      <c r="P20" s="16" t="s">
        <v>116</v>
      </c>
    </row>
    <row r="21" spans="1:16" s="16" customFormat="1" ht="13.5" customHeight="1">
      <c r="A21" s="163" t="s">
        <v>130</v>
      </c>
      <c r="B21" s="163" t="s">
        <v>111</v>
      </c>
      <c r="C21" s="163" t="s">
        <v>117</v>
      </c>
      <c r="D21" s="16" t="s">
        <v>131</v>
      </c>
      <c r="E21" s="164" t="s">
        <v>132</v>
      </c>
      <c r="F21" s="163" t="s">
        <v>133</v>
      </c>
      <c r="G21" s="165">
        <v>189</v>
      </c>
      <c r="H21" s="166"/>
      <c r="I21" s="166">
        <f t="shared" si="0"/>
        <v>0</v>
      </c>
      <c r="J21" s="167">
        <v>0</v>
      </c>
      <c r="K21" s="165">
        <f t="shared" si="1"/>
        <v>0</v>
      </c>
      <c r="L21" s="167">
        <v>0</v>
      </c>
      <c r="M21" s="165">
        <f t="shared" si="2"/>
        <v>0</v>
      </c>
      <c r="N21" s="168">
        <v>21</v>
      </c>
      <c r="O21" s="169">
        <v>4</v>
      </c>
      <c r="P21" s="16" t="s">
        <v>116</v>
      </c>
    </row>
    <row r="22" spans="1:16" s="16" customFormat="1" ht="13.5" customHeight="1">
      <c r="A22" s="163" t="s">
        <v>134</v>
      </c>
      <c r="B22" s="163" t="s">
        <v>111</v>
      </c>
      <c r="C22" s="163" t="s">
        <v>135</v>
      </c>
      <c r="D22" s="16" t="s">
        <v>136</v>
      </c>
      <c r="E22" s="164" t="s">
        <v>137</v>
      </c>
      <c r="F22" s="163" t="s">
        <v>138</v>
      </c>
      <c r="G22" s="165">
        <v>45</v>
      </c>
      <c r="H22" s="166"/>
      <c r="I22" s="166">
        <f t="shared" si="0"/>
        <v>0</v>
      </c>
      <c r="J22" s="167">
        <v>0</v>
      </c>
      <c r="K22" s="165">
        <f t="shared" si="1"/>
        <v>0</v>
      </c>
      <c r="L22" s="167">
        <v>0</v>
      </c>
      <c r="M22" s="165">
        <f t="shared" si="2"/>
        <v>0</v>
      </c>
      <c r="N22" s="168">
        <v>21</v>
      </c>
      <c r="O22" s="169">
        <v>4</v>
      </c>
      <c r="P22" s="16" t="s">
        <v>116</v>
      </c>
    </row>
    <row r="23" spans="1:16" s="16" customFormat="1" ht="13.5" customHeight="1">
      <c r="A23" s="170" t="s">
        <v>139</v>
      </c>
      <c r="B23" s="170" t="s">
        <v>140</v>
      </c>
      <c r="C23" s="170" t="s">
        <v>141</v>
      </c>
      <c r="D23" s="171" t="s">
        <v>142</v>
      </c>
      <c r="E23" s="172" t="s">
        <v>143</v>
      </c>
      <c r="F23" s="170" t="s">
        <v>144</v>
      </c>
      <c r="G23" s="173">
        <v>1.125</v>
      </c>
      <c r="H23" s="174"/>
      <c r="I23" s="174">
        <f t="shared" si="0"/>
        <v>0</v>
      </c>
      <c r="J23" s="175">
        <v>1E-3</v>
      </c>
      <c r="K23" s="173">
        <f t="shared" si="1"/>
        <v>1.1250000000000001E-3</v>
      </c>
      <c r="L23" s="175">
        <v>0</v>
      </c>
      <c r="M23" s="173">
        <f t="shared" si="2"/>
        <v>0</v>
      </c>
      <c r="N23" s="176">
        <v>21</v>
      </c>
      <c r="O23" s="177">
        <v>8</v>
      </c>
      <c r="P23" s="171" t="s">
        <v>116</v>
      </c>
    </row>
    <row r="24" spans="1:16" s="16" customFormat="1" ht="13.5" customHeight="1">
      <c r="A24" s="163" t="s">
        <v>145</v>
      </c>
      <c r="B24" s="163" t="s">
        <v>111</v>
      </c>
      <c r="C24" s="163" t="s">
        <v>117</v>
      </c>
      <c r="D24" s="16" t="s">
        <v>146</v>
      </c>
      <c r="E24" s="164" t="s">
        <v>147</v>
      </c>
      <c r="F24" s="163" t="s">
        <v>138</v>
      </c>
      <c r="G24" s="165">
        <v>270.29000000000002</v>
      </c>
      <c r="H24" s="166"/>
      <c r="I24" s="166">
        <f t="shared" si="0"/>
        <v>0</v>
      </c>
      <c r="J24" s="167">
        <v>0</v>
      </c>
      <c r="K24" s="165">
        <f t="shared" si="1"/>
        <v>0</v>
      </c>
      <c r="L24" s="167">
        <v>0</v>
      </c>
      <c r="M24" s="165">
        <f t="shared" si="2"/>
        <v>0</v>
      </c>
      <c r="N24" s="168">
        <v>21</v>
      </c>
      <c r="O24" s="169">
        <v>4</v>
      </c>
      <c r="P24" s="16" t="s">
        <v>116</v>
      </c>
    </row>
    <row r="25" spans="1:16" s="16" customFormat="1" ht="24" customHeight="1">
      <c r="A25" s="163" t="s">
        <v>148</v>
      </c>
      <c r="B25" s="163" t="s">
        <v>111</v>
      </c>
      <c r="C25" s="163" t="s">
        <v>117</v>
      </c>
      <c r="D25" s="16" t="s">
        <v>149</v>
      </c>
      <c r="E25" s="164" t="s">
        <v>150</v>
      </c>
      <c r="F25" s="163" t="s">
        <v>138</v>
      </c>
      <c r="G25" s="165">
        <v>45</v>
      </c>
      <c r="H25" s="166"/>
      <c r="I25" s="166">
        <f t="shared" si="0"/>
        <v>0</v>
      </c>
      <c r="J25" s="167">
        <v>0</v>
      </c>
      <c r="K25" s="165">
        <f t="shared" si="1"/>
        <v>0</v>
      </c>
      <c r="L25" s="167">
        <v>0</v>
      </c>
      <c r="M25" s="165">
        <f t="shared" si="2"/>
        <v>0</v>
      </c>
      <c r="N25" s="168">
        <v>21</v>
      </c>
      <c r="O25" s="169">
        <v>4</v>
      </c>
      <c r="P25" s="16" t="s">
        <v>116</v>
      </c>
    </row>
    <row r="26" spans="1:16" s="135" customFormat="1" ht="12.75" customHeight="1">
      <c r="B26" s="140" t="s">
        <v>67</v>
      </c>
      <c r="D26" s="141" t="s">
        <v>116</v>
      </c>
      <c r="E26" s="141" t="s">
        <v>151</v>
      </c>
      <c r="I26" s="142">
        <f>SUM(I27:I28)</f>
        <v>0</v>
      </c>
      <c r="K26" s="143">
        <f>SUM(K27:K28)</f>
        <v>1.5940050000000001</v>
      </c>
      <c r="M26" s="143">
        <f>SUM(M27:M28)</f>
        <v>0</v>
      </c>
      <c r="P26" s="141" t="s">
        <v>109</v>
      </c>
    </row>
    <row r="27" spans="1:16" s="16" customFormat="1" ht="24" customHeight="1">
      <c r="A27" s="163" t="s">
        <v>152</v>
      </c>
      <c r="B27" s="163" t="s">
        <v>111</v>
      </c>
      <c r="C27" s="163" t="s">
        <v>153</v>
      </c>
      <c r="D27" s="16" t="s">
        <v>154</v>
      </c>
      <c r="E27" s="164" t="s">
        <v>155</v>
      </c>
      <c r="F27" s="163" t="s">
        <v>120</v>
      </c>
      <c r="G27" s="165">
        <v>0.5</v>
      </c>
      <c r="H27" s="166"/>
      <c r="I27" s="166">
        <f>ROUND(G27*H27,2)</f>
        <v>0</v>
      </c>
      <c r="J27" s="167">
        <v>2.45329</v>
      </c>
      <c r="K27" s="165">
        <f>G27*J27</f>
        <v>1.226645</v>
      </c>
      <c r="L27" s="167">
        <v>0</v>
      </c>
      <c r="M27" s="165">
        <f>G27*L27</f>
        <v>0</v>
      </c>
      <c r="N27" s="168">
        <v>21</v>
      </c>
      <c r="O27" s="169">
        <v>4</v>
      </c>
      <c r="P27" s="16" t="s">
        <v>116</v>
      </c>
    </row>
    <row r="28" spans="1:16" s="16" customFormat="1" ht="34.5" customHeight="1">
      <c r="A28" s="163" t="s">
        <v>156</v>
      </c>
      <c r="B28" s="163" t="s">
        <v>111</v>
      </c>
      <c r="C28" s="163" t="s">
        <v>157</v>
      </c>
      <c r="D28" s="16" t="s">
        <v>158</v>
      </c>
      <c r="E28" s="164" t="s">
        <v>159</v>
      </c>
      <c r="F28" s="163" t="s">
        <v>160</v>
      </c>
      <c r="G28" s="165">
        <v>16</v>
      </c>
      <c r="H28" s="166"/>
      <c r="I28" s="166">
        <f>ROUND(G28*H28,2)</f>
        <v>0</v>
      </c>
      <c r="J28" s="167">
        <v>2.2960000000000001E-2</v>
      </c>
      <c r="K28" s="165">
        <f>G28*J28</f>
        <v>0.36736000000000002</v>
      </c>
      <c r="L28" s="167">
        <v>0</v>
      </c>
      <c r="M28" s="165">
        <f>G28*L28</f>
        <v>0</v>
      </c>
      <c r="N28" s="168">
        <v>21</v>
      </c>
      <c r="O28" s="169">
        <v>4</v>
      </c>
      <c r="P28" s="16" t="s">
        <v>116</v>
      </c>
    </row>
    <row r="29" spans="1:16" s="135" customFormat="1" ht="12.75" customHeight="1">
      <c r="B29" s="140" t="s">
        <v>67</v>
      </c>
      <c r="D29" s="141" t="s">
        <v>121</v>
      </c>
      <c r="E29" s="141" t="s">
        <v>161</v>
      </c>
      <c r="I29" s="142">
        <f>SUM(I30:I32)</f>
        <v>0</v>
      </c>
      <c r="K29" s="143">
        <f>SUM(K30:K32)</f>
        <v>2.86473522</v>
      </c>
      <c r="M29" s="143">
        <f>SUM(M30:M32)</f>
        <v>0</v>
      </c>
      <c r="P29" s="141" t="s">
        <v>109</v>
      </c>
    </row>
    <row r="30" spans="1:16" s="16" customFormat="1" ht="24" customHeight="1">
      <c r="A30" s="163" t="s">
        <v>162</v>
      </c>
      <c r="B30" s="163" t="s">
        <v>111</v>
      </c>
      <c r="C30" s="163" t="s">
        <v>153</v>
      </c>
      <c r="D30" s="16" t="s">
        <v>163</v>
      </c>
      <c r="E30" s="164" t="s">
        <v>164</v>
      </c>
      <c r="F30" s="163" t="s">
        <v>120</v>
      </c>
      <c r="G30" s="165">
        <v>1.5</v>
      </c>
      <c r="H30" s="166"/>
      <c r="I30" s="166">
        <f>ROUND(G30*H30,2)</f>
        <v>0</v>
      </c>
      <c r="J30" s="167">
        <v>1.6913400000000001</v>
      </c>
      <c r="K30" s="165">
        <f>G30*J30</f>
        <v>2.53701</v>
      </c>
      <c r="L30" s="167">
        <v>0</v>
      </c>
      <c r="M30" s="165">
        <f>G30*L30</f>
        <v>0</v>
      </c>
      <c r="N30" s="168">
        <v>21</v>
      </c>
      <c r="O30" s="169">
        <v>4</v>
      </c>
      <c r="P30" s="16" t="s">
        <v>116</v>
      </c>
    </row>
    <row r="31" spans="1:16" s="16" customFormat="1" ht="24" customHeight="1">
      <c r="A31" s="163" t="s">
        <v>165</v>
      </c>
      <c r="B31" s="163" t="s">
        <v>111</v>
      </c>
      <c r="C31" s="163" t="s">
        <v>153</v>
      </c>
      <c r="D31" s="16" t="s">
        <v>166</v>
      </c>
      <c r="E31" s="164" t="s">
        <v>167</v>
      </c>
      <c r="F31" s="163" t="s">
        <v>133</v>
      </c>
      <c r="G31" s="165">
        <v>0.29299999999999998</v>
      </c>
      <c r="H31" s="166"/>
      <c r="I31" s="166">
        <f>ROUND(G31*H31,2)</f>
        <v>0</v>
      </c>
      <c r="J31" s="167">
        <v>1.9539999999999998E-2</v>
      </c>
      <c r="K31" s="165">
        <f>G31*J31</f>
        <v>5.7252199999999987E-3</v>
      </c>
      <c r="L31" s="167">
        <v>0</v>
      </c>
      <c r="M31" s="165">
        <f>G31*L31</f>
        <v>0</v>
      </c>
      <c r="N31" s="168">
        <v>21</v>
      </c>
      <c r="O31" s="169">
        <v>4</v>
      </c>
      <c r="P31" s="16" t="s">
        <v>116</v>
      </c>
    </row>
    <row r="32" spans="1:16" s="16" customFormat="1" ht="13.5" customHeight="1">
      <c r="A32" s="170" t="s">
        <v>168</v>
      </c>
      <c r="B32" s="170" t="s">
        <v>140</v>
      </c>
      <c r="C32" s="170" t="s">
        <v>141</v>
      </c>
      <c r="D32" s="171" t="s">
        <v>169</v>
      </c>
      <c r="E32" s="172" t="s">
        <v>170</v>
      </c>
      <c r="F32" s="170" t="s">
        <v>133</v>
      </c>
      <c r="G32" s="173">
        <v>0.32200000000000001</v>
      </c>
      <c r="H32" s="174"/>
      <c r="I32" s="174">
        <f>ROUND(G32*H32,2)</f>
        <v>0</v>
      </c>
      <c r="J32" s="175">
        <v>1</v>
      </c>
      <c r="K32" s="173">
        <f>G32*J32</f>
        <v>0.32200000000000001</v>
      </c>
      <c r="L32" s="175">
        <v>0</v>
      </c>
      <c r="M32" s="173">
        <f>G32*L32</f>
        <v>0</v>
      </c>
      <c r="N32" s="176">
        <v>21</v>
      </c>
      <c r="O32" s="177">
        <v>8</v>
      </c>
      <c r="P32" s="171" t="s">
        <v>116</v>
      </c>
    </row>
    <row r="33" spans="1:16" s="135" customFormat="1" ht="12.75" customHeight="1">
      <c r="B33" s="140" t="s">
        <v>67</v>
      </c>
      <c r="D33" s="141" t="s">
        <v>127</v>
      </c>
      <c r="E33" s="141" t="s">
        <v>171</v>
      </c>
      <c r="I33" s="142">
        <f>SUM(I34:I39)</f>
        <v>0</v>
      </c>
      <c r="K33" s="143">
        <f>SUM(K34:K39)</f>
        <v>81.998805000000004</v>
      </c>
      <c r="M33" s="143">
        <f>SUM(M34:M39)</f>
        <v>0</v>
      </c>
      <c r="P33" s="141" t="s">
        <v>109</v>
      </c>
    </row>
    <row r="34" spans="1:16" s="16" customFormat="1" ht="13.5" customHeight="1">
      <c r="A34" s="163" t="s">
        <v>172</v>
      </c>
      <c r="B34" s="163" t="s">
        <v>111</v>
      </c>
      <c r="C34" s="163" t="s">
        <v>112</v>
      </c>
      <c r="D34" s="16" t="s">
        <v>173</v>
      </c>
      <c r="E34" s="164" t="s">
        <v>174</v>
      </c>
      <c r="F34" s="163" t="s">
        <v>138</v>
      </c>
      <c r="G34" s="165">
        <v>269.29000000000002</v>
      </c>
      <c r="H34" s="166"/>
      <c r="I34" s="166">
        <f t="shared" ref="I34:I39" si="3">ROUND(G34*H34,2)</f>
        <v>0</v>
      </c>
      <c r="J34" s="167">
        <v>0</v>
      </c>
      <c r="K34" s="165">
        <f t="shared" ref="K34:K39" si="4">G34*J34</f>
        <v>0</v>
      </c>
      <c r="L34" s="167">
        <v>0</v>
      </c>
      <c r="M34" s="165">
        <f t="shared" ref="M34:M39" si="5">G34*L34</f>
        <v>0</v>
      </c>
      <c r="N34" s="168">
        <v>21</v>
      </c>
      <c r="O34" s="169">
        <v>4</v>
      </c>
      <c r="P34" s="16" t="s">
        <v>116</v>
      </c>
    </row>
    <row r="35" spans="1:16" s="16" customFormat="1" ht="13.5" customHeight="1">
      <c r="A35" s="163" t="s">
        <v>175</v>
      </c>
      <c r="B35" s="163" t="s">
        <v>111</v>
      </c>
      <c r="C35" s="163" t="s">
        <v>112</v>
      </c>
      <c r="D35" s="16" t="s">
        <v>176</v>
      </c>
      <c r="E35" s="164" t="s">
        <v>177</v>
      </c>
      <c r="F35" s="163" t="s">
        <v>138</v>
      </c>
      <c r="G35" s="165">
        <v>498</v>
      </c>
      <c r="H35" s="166"/>
      <c r="I35" s="166">
        <f t="shared" si="3"/>
        <v>0</v>
      </c>
      <c r="J35" s="167">
        <v>0</v>
      </c>
      <c r="K35" s="165">
        <f t="shared" si="4"/>
        <v>0</v>
      </c>
      <c r="L35" s="167">
        <v>0</v>
      </c>
      <c r="M35" s="165">
        <f t="shared" si="5"/>
        <v>0</v>
      </c>
      <c r="N35" s="168">
        <v>21</v>
      </c>
      <c r="O35" s="169">
        <v>4</v>
      </c>
      <c r="P35" s="16" t="s">
        <v>116</v>
      </c>
    </row>
    <row r="36" spans="1:16" s="16" customFormat="1" ht="13.5" customHeight="1">
      <c r="A36" s="163" t="s">
        <v>178</v>
      </c>
      <c r="B36" s="163" t="s">
        <v>111</v>
      </c>
      <c r="C36" s="163" t="s">
        <v>112</v>
      </c>
      <c r="D36" s="16" t="s">
        <v>179</v>
      </c>
      <c r="E36" s="164" t="s">
        <v>180</v>
      </c>
      <c r="F36" s="163" t="s">
        <v>138</v>
      </c>
      <c r="G36" s="165">
        <v>20.29</v>
      </c>
      <c r="H36" s="166"/>
      <c r="I36" s="166">
        <f t="shared" si="3"/>
        <v>0</v>
      </c>
      <c r="J36" s="167">
        <v>0</v>
      </c>
      <c r="K36" s="165">
        <f t="shared" si="4"/>
        <v>0</v>
      </c>
      <c r="L36" s="167">
        <v>0</v>
      </c>
      <c r="M36" s="165">
        <f t="shared" si="5"/>
        <v>0</v>
      </c>
      <c r="N36" s="168">
        <v>21</v>
      </c>
      <c r="O36" s="169">
        <v>4</v>
      </c>
      <c r="P36" s="16" t="s">
        <v>116</v>
      </c>
    </row>
    <row r="37" spans="1:16" s="16" customFormat="1" ht="24" customHeight="1">
      <c r="A37" s="163" t="s">
        <v>181</v>
      </c>
      <c r="B37" s="163" t="s">
        <v>111</v>
      </c>
      <c r="C37" s="163" t="s">
        <v>182</v>
      </c>
      <c r="D37" s="16" t="s">
        <v>183</v>
      </c>
      <c r="E37" s="164" t="s">
        <v>184</v>
      </c>
      <c r="F37" s="163" t="s">
        <v>185</v>
      </c>
      <c r="G37" s="165">
        <v>1</v>
      </c>
      <c r="H37" s="166"/>
      <c r="I37" s="166">
        <f t="shared" si="3"/>
        <v>0</v>
      </c>
      <c r="J37" s="167">
        <v>0</v>
      </c>
      <c r="K37" s="165">
        <f t="shared" si="4"/>
        <v>0</v>
      </c>
      <c r="L37" s="167">
        <v>0</v>
      </c>
      <c r="M37" s="165">
        <f t="shared" si="5"/>
        <v>0</v>
      </c>
      <c r="N37" s="168">
        <v>21</v>
      </c>
      <c r="O37" s="169">
        <v>4</v>
      </c>
      <c r="P37" s="16" t="s">
        <v>116</v>
      </c>
    </row>
    <row r="38" spans="1:16" s="16" customFormat="1" ht="24" customHeight="1">
      <c r="A38" s="163" t="s">
        <v>186</v>
      </c>
      <c r="B38" s="163" t="s">
        <v>111</v>
      </c>
      <c r="C38" s="163" t="s">
        <v>112</v>
      </c>
      <c r="D38" s="16" t="s">
        <v>187</v>
      </c>
      <c r="E38" s="164" t="s">
        <v>188</v>
      </c>
      <c r="F38" s="163" t="s">
        <v>138</v>
      </c>
      <c r="G38" s="165">
        <v>269.29000000000002</v>
      </c>
      <c r="H38" s="166"/>
      <c r="I38" s="166">
        <f t="shared" si="3"/>
        <v>0</v>
      </c>
      <c r="J38" s="167">
        <v>0.10100000000000001</v>
      </c>
      <c r="K38" s="165">
        <f t="shared" si="4"/>
        <v>27.198290000000004</v>
      </c>
      <c r="L38" s="167">
        <v>0</v>
      </c>
      <c r="M38" s="165">
        <f t="shared" si="5"/>
        <v>0</v>
      </c>
      <c r="N38" s="168">
        <v>21</v>
      </c>
      <c r="O38" s="169">
        <v>4</v>
      </c>
      <c r="P38" s="16" t="s">
        <v>116</v>
      </c>
    </row>
    <row r="39" spans="1:16" s="16" customFormat="1" ht="13.5" customHeight="1">
      <c r="A39" s="170" t="s">
        <v>189</v>
      </c>
      <c r="B39" s="170" t="s">
        <v>140</v>
      </c>
      <c r="C39" s="170" t="s">
        <v>141</v>
      </c>
      <c r="D39" s="171" t="s">
        <v>190</v>
      </c>
      <c r="E39" s="172" t="s">
        <v>191</v>
      </c>
      <c r="F39" s="170" t="s">
        <v>138</v>
      </c>
      <c r="G39" s="173">
        <v>296.21899999999999</v>
      </c>
      <c r="H39" s="174"/>
      <c r="I39" s="174">
        <f t="shared" si="3"/>
        <v>0</v>
      </c>
      <c r="J39" s="175">
        <v>0.185</v>
      </c>
      <c r="K39" s="173">
        <f t="shared" si="4"/>
        <v>54.800514999999997</v>
      </c>
      <c r="L39" s="175">
        <v>0</v>
      </c>
      <c r="M39" s="173">
        <f t="shared" si="5"/>
        <v>0</v>
      </c>
      <c r="N39" s="176">
        <v>21</v>
      </c>
      <c r="O39" s="177">
        <v>8</v>
      </c>
      <c r="P39" s="171" t="s">
        <v>116</v>
      </c>
    </row>
    <row r="40" spans="1:16" s="135" customFormat="1" ht="12.75" customHeight="1">
      <c r="B40" s="140" t="s">
        <v>67</v>
      </c>
      <c r="D40" s="141" t="s">
        <v>130</v>
      </c>
      <c r="E40" s="141" t="s">
        <v>192</v>
      </c>
      <c r="I40" s="142">
        <f>SUM(I41:I45)</f>
        <v>0</v>
      </c>
      <c r="K40" s="143">
        <f>SUM(K41:K45)</f>
        <v>5.4326999999999996</v>
      </c>
      <c r="M40" s="143">
        <f>SUM(M41:M45)</f>
        <v>0</v>
      </c>
      <c r="P40" s="141" t="s">
        <v>109</v>
      </c>
    </row>
    <row r="41" spans="1:16" s="16" customFormat="1" ht="34.5" customHeight="1">
      <c r="A41" s="163" t="s">
        <v>193</v>
      </c>
      <c r="B41" s="163" t="s">
        <v>111</v>
      </c>
      <c r="C41" s="163" t="s">
        <v>153</v>
      </c>
      <c r="D41" s="16" t="s">
        <v>194</v>
      </c>
      <c r="E41" s="164" t="s">
        <v>195</v>
      </c>
      <c r="F41" s="163" t="s">
        <v>138</v>
      </c>
      <c r="G41" s="165">
        <v>45</v>
      </c>
      <c r="H41" s="166"/>
      <c r="I41" s="166">
        <f>ROUND(G41*H41,2)</f>
        <v>0</v>
      </c>
      <c r="J41" s="167">
        <v>3.4970000000000001E-2</v>
      </c>
      <c r="K41" s="165">
        <f>G41*J41</f>
        <v>1.57365</v>
      </c>
      <c r="L41" s="167">
        <v>0</v>
      </c>
      <c r="M41" s="165">
        <f>G41*L41</f>
        <v>0</v>
      </c>
      <c r="N41" s="168">
        <v>21</v>
      </c>
      <c r="O41" s="169">
        <v>4</v>
      </c>
      <c r="P41" s="16" t="s">
        <v>116</v>
      </c>
    </row>
    <row r="42" spans="1:16" s="16" customFormat="1" ht="24" customHeight="1">
      <c r="A42" s="163" t="s">
        <v>196</v>
      </c>
      <c r="B42" s="163" t="s">
        <v>111</v>
      </c>
      <c r="C42" s="163" t="s">
        <v>153</v>
      </c>
      <c r="D42" s="16" t="s">
        <v>197</v>
      </c>
      <c r="E42" s="164" t="s">
        <v>198</v>
      </c>
      <c r="F42" s="163" t="s">
        <v>138</v>
      </c>
      <c r="G42" s="165">
        <v>65</v>
      </c>
      <c r="H42" s="166"/>
      <c r="I42" s="166">
        <f>ROUND(G42*H42,2)</f>
        <v>0</v>
      </c>
      <c r="J42" s="167">
        <v>5.2580000000000002E-2</v>
      </c>
      <c r="K42" s="165">
        <f>G42*J42</f>
        <v>3.4177</v>
      </c>
      <c r="L42" s="167">
        <v>0</v>
      </c>
      <c r="M42" s="165">
        <f>G42*L42</f>
        <v>0</v>
      </c>
      <c r="N42" s="168">
        <v>21</v>
      </c>
      <c r="O42" s="169">
        <v>4</v>
      </c>
      <c r="P42" s="16" t="s">
        <v>116</v>
      </c>
    </row>
    <row r="43" spans="1:16" s="16" customFormat="1" ht="13.5" customHeight="1">
      <c r="A43" s="163" t="s">
        <v>199</v>
      </c>
      <c r="B43" s="163" t="s">
        <v>111</v>
      </c>
      <c r="C43" s="163" t="s">
        <v>153</v>
      </c>
      <c r="D43" s="16" t="s">
        <v>200</v>
      </c>
      <c r="E43" s="164" t="s">
        <v>201</v>
      </c>
      <c r="F43" s="163" t="s">
        <v>138</v>
      </c>
      <c r="G43" s="165">
        <v>65</v>
      </c>
      <c r="H43" s="166"/>
      <c r="I43" s="166">
        <f>ROUND(G43*H43,2)</f>
        <v>0</v>
      </c>
      <c r="J43" s="167">
        <v>2.0999999999999999E-3</v>
      </c>
      <c r="K43" s="165">
        <f>G43*J43</f>
        <v>0.13649999999999998</v>
      </c>
      <c r="L43" s="167">
        <v>0</v>
      </c>
      <c r="M43" s="165">
        <f>G43*L43</f>
        <v>0</v>
      </c>
      <c r="N43" s="168">
        <v>21</v>
      </c>
      <c r="O43" s="169">
        <v>4</v>
      </c>
      <c r="P43" s="16" t="s">
        <v>116</v>
      </c>
    </row>
    <row r="44" spans="1:16" s="16" customFormat="1" ht="13.5" customHeight="1">
      <c r="A44" s="163" t="s">
        <v>202</v>
      </c>
      <c r="B44" s="163" t="s">
        <v>111</v>
      </c>
      <c r="C44" s="163" t="s">
        <v>153</v>
      </c>
      <c r="D44" s="16" t="s">
        <v>203</v>
      </c>
      <c r="E44" s="164" t="s">
        <v>204</v>
      </c>
      <c r="F44" s="163" t="s">
        <v>138</v>
      </c>
      <c r="G44" s="165">
        <v>65</v>
      </c>
      <c r="H44" s="166"/>
      <c r="I44" s="166">
        <f>ROUND(G44*H44,2)</f>
        <v>0</v>
      </c>
      <c r="J44" s="167">
        <v>4.6899999999999997E-3</v>
      </c>
      <c r="K44" s="165">
        <f>G44*J44</f>
        <v>0.30484999999999995</v>
      </c>
      <c r="L44" s="167">
        <v>0</v>
      </c>
      <c r="M44" s="165">
        <f>G44*L44</f>
        <v>0</v>
      </c>
      <c r="N44" s="168">
        <v>21</v>
      </c>
      <c r="O44" s="169">
        <v>4</v>
      </c>
      <c r="P44" s="16" t="s">
        <v>116</v>
      </c>
    </row>
    <row r="45" spans="1:16" s="16" customFormat="1" ht="24" customHeight="1">
      <c r="A45" s="163" t="s">
        <v>205</v>
      </c>
      <c r="B45" s="163" t="s">
        <v>111</v>
      </c>
      <c r="C45" s="163" t="s">
        <v>182</v>
      </c>
      <c r="D45" s="16" t="s">
        <v>206</v>
      </c>
      <c r="E45" s="164" t="s">
        <v>207</v>
      </c>
      <c r="F45" s="163" t="s">
        <v>115</v>
      </c>
      <c r="G45" s="165">
        <v>2</v>
      </c>
      <c r="H45" s="166"/>
      <c r="I45" s="166">
        <f>ROUND(G45*H45,2)</f>
        <v>0</v>
      </c>
      <c r="J45" s="167">
        <v>0</v>
      </c>
      <c r="K45" s="165">
        <f>G45*J45</f>
        <v>0</v>
      </c>
      <c r="L45" s="167">
        <v>0</v>
      </c>
      <c r="M45" s="165">
        <f>G45*L45</f>
        <v>0</v>
      </c>
      <c r="N45" s="168">
        <v>21</v>
      </c>
      <c r="O45" s="169">
        <v>4</v>
      </c>
      <c r="P45" s="16" t="s">
        <v>116</v>
      </c>
    </row>
    <row r="46" spans="1:16" s="135" customFormat="1" ht="12.75" customHeight="1">
      <c r="B46" s="140" t="s">
        <v>67</v>
      </c>
      <c r="D46" s="141" t="s">
        <v>139</v>
      </c>
      <c r="E46" s="141" t="s">
        <v>208</v>
      </c>
      <c r="I46" s="142">
        <f>SUM(I47:I52)</f>
        <v>0</v>
      </c>
      <c r="K46" s="143">
        <f>SUM(K47:K52)</f>
        <v>7.4889999999999998E-2</v>
      </c>
      <c r="M46" s="143">
        <f>SUM(M47:M52)</f>
        <v>0.05</v>
      </c>
      <c r="P46" s="141" t="s">
        <v>109</v>
      </c>
    </row>
    <row r="47" spans="1:16" s="16" customFormat="1" ht="24" customHeight="1">
      <c r="A47" s="163" t="s">
        <v>209</v>
      </c>
      <c r="B47" s="163" t="s">
        <v>111</v>
      </c>
      <c r="C47" s="163" t="s">
        <v>182</v>
      </c>
      <c r="D47" s="16" t="s">
        <v>210</v>
      </c>
      <c r="E47" s="164" t="s">
        <v>211</v>
      </c>
      <c r="F47" s="163" t="s">
        <v>115</v>
      </c>
      <c r="G47" s="165">
        <v>1</v>
      </c>
      <c r="H47" s="166"/>
      <c r="I47" s="166">
        <f t="shared" ref="I47:I52" si="6">ROUND(G47*H47,2)</f>
        <v>0</v>
      </c>
      <c r="J47" s="167">
        <v>0</v>
      </c>
      <c r="K47" s="165">
        <f t="shared" ref="K47:K52" si="7">G47*J47</f>
        <v>0</v>
      </c>
      <c r="L47" s="167">
        <v>0</v>
      </c>
      <c r="M47" s="165">
        <f t="shared" ref="M47:M52" si="8">G47*L47</f>
        <v>0</v>
      </c>
      <c r="N47" s="168">
        <v>21</v>
      </c>
      <c r="O47" s="169">
        <v>4</v>
      </c>
      <c r="P47" s="16" t="s">
        <v>116</v>
      </c>
    </row>
    <row r="48" spans="1:16" s="16" customFormat="1" ht="24" customHeight="1">
      <c r="A48" s="163" t="s">
        <v>212</v>
      </c>
      <c r="B48" s="163" t="s">
        <v>111</v>
      </c>
      <c r="C48" s="163" t="s">
        <v>182</v>
      </c>
      <c r="D48" s="16" t="s">
        <v>213</v>
      </c>
      <c r="E48" s="164" t="s">
        <v>214</v>
      </c>
      <c r="F48" s="163" t="s">
        <v>115</v>
      </c>
      <c r="G48" s="165">
        <v>1</v>
      </c>
      <c r="H48" s="166"/>
      <c r="I48" s="166">
        <f t="shared" si="6"/>
        <v>0</v>
      </c>
      <c r="J48" s="167">
        <v>0</v>
      </c>
      <c r="K48" s="165">
        <f t="shared" si="7"/>
        <v>0</v>
      </c>
      <c r="L48" s="167">
        <v>0</v>
      </c>
      <c r="M48" s="165">
        <f t="shared" si="8"/>
        <v>0</v>
      </c>
      <c r="N48" s="168">
        <v>21</v>
      </c>
      <c r="O48" s="169">
        <v>4</v>
      </c>
      <c r="P48" s="16" t="s">
        <v>116</v>
      </c>
    </row>
    <row r="49" spans="1:16" s="16" customFormat="1" ht="24" customHeight="1">
      <c r="A49" s="163" t="s">
        <v>215</v>
      </c>
      <c r="B49" s="163" t="s">
        <v>111</v>
      </c>
      <c r="C49" s="163" t="s">
        <v>182</v>
      </c>
      <c r="D49" s="16" t="s">
        <v>216</v>
      </c>
      <c r="E49" s="164" t="s">
        <v>217</v>
      </c>
      <c r="F49" s="163" t="s">
        <v>160</v>
      </c>
      <c r="G49" s="165">
        <v>5</v>
      </c>
      <c r="H49" s="166"/>
      <c r="I49" s="166">
        <f t="shared" si="6"/>
        <v>0</v>
      </c>
      <c r="J49" s="167">
        <v>0</v>
      </c>
      <c r="K49" s="165">
        <f t="shared" si="7"/>
        <v>0</v>
      </c>
      <c r="L49" s="167">
        <v>0</v>
      </c>
      <c r="M49" s="165">
        <f t="shared" si="8"/>
        <v>0</v>
      </c>
      <c r="N49" s="168">
        <v>21</v>
      </c>
      <c r="O49" s="169">
        <v>4</v>
      </c>
      <c r="P49" s="16" t="s">
        <v>116</v>
      </c>
    </row>
    <row r="50" spans="1:16" s="16" customFormat="1" ht="24" customHeight="1">
      <c r="A50" s="163" t="s">
        <v>218</v>
      </c>
      <c r="B50" s="163" t="s">
        <v>111</v>
      </c>
      <c r="C50" s="163" t="s">
        <v>182</v>
      </c>
      <c r="D50" s="16" t="s">
        <v>219</v>
      </c>
      <c r="E50" s="164" t="s">
        <v>220</v>
      </c>
      <c r="F50" s="163" t="s">
        <v>160</v>
      </c>
      <c r="G50" s="165">
        <v>2.5</v>
      </c>
      <c r="H50" s="166"/>
      <c r="I50" s="166">
        <f t="shared" si="6"/>
        <v>0</v>
      </c>
      <c r="J50" s="167">
        <v>0</v>
      </c>
      <c r="K50" s="165">
        <f t="shared" si="7"/>
        <v>0</v>
      </c>
      <c r="L50" s="167">
        <v>0</v>
      </c>
      <c r="M50" s="165">
        <f t="shared" si="8"/>
        <v>0</v>
      </c>
      <c r="N50" s="168">
        <v>21</v>
      </c>
      <c r="O50" s="169">
        <v>4</v>
      </c>
      <c r="P50" s="16" t="s">
        <v>116</v>
      </c>
    </row>
    <row r="51" spans="1:16" s="16" customFormat="1" ht="24" customHeight="1">
      <c r="A51" s="163" t="s">
        <v>221</v>
      </c>
      <c r="B51" s="163" t="s">
        <v>111</v>
      </c>
      <c r="C51" s="163" t="s">
        <v>182</v>
      </c>
      <c r="D51" s="16" t="s">
        <v>222</v>
      </c>
      <c r="E51" s="164" t="s">
        <v>223</v>
      </c>
      <c r="F51" s="163" t="s">
        <v>160</v>
      </c>
      <c r="G51" s="165">
        <v>23.5</v>
      </c>
      <c r="H51" s="166"/>
      <c r="I51" s="166">
        <f t="shared" si="6"/>
        <v>0</v>
      </c>
      <c r="J51" s="167">
        <v>0</v>
      </c>
      <c r="K51" s="165">
        <f t="shared" si="7"/>
        <v>0</v>
      </c>
      <c r="L51" s="167">
        <v>0</v>
      </c>
      <c r="M51" s="165">
        <f t="shared" si="8"/>
        <v>0</v>
      </c>
      <c r="N51" s="168">
        <v>21</v>
      </c>
      <c r="O51" s="169">
        <v>4</v>
      </c>
      <c r="P51" s="16" t="s">
        <v>116</v>
      </c>
    </row>
    <row r="52" spans="1:16" s="16" customFormat="1" ht="24" customHeight="1">
      <c r="A52" s="163" t="s">
        <v>224</v>
      </c>
      <c r="B52" s="163" t="s">
        <v>111</v>
      </c>
      <c r="C52" s="163" t="s">
        <v>225</v>
      </c>
      <c r="D52" s="16" t="s">
        <v>226</v>
      </c>
      <c r="E52" s="164" t="s">
        <v>227</v>
      </c>
      <c r="F52" s="163" t="s">
        <v>228</v>
      </c>
      <c r="G52" s="165">
        <v>1</v>
      </c>
      <c r="H52" s="166"/>
      <c r="I52" s="166">
        <f t="shared" si="6"/>
        <v>0</v>
      </c>
      <c r="J52" s="167">
        <v>7.4889999999999998E-2</v>
      </c>
      <c r="K52" s="165">
        <f t="shared" si="7"/>
        <v>7.4889999999999998E-2</v>
      </c>
      <c r="L52" s="167">
        <v>0.05</v>
      </c>
      <c r="M52" s="165">
        <f t="shared" si="8"/>
        <v>0.05</v>
      </c>
      <c r="N52" s="168">
        <v>21</v>
      </c>
      <c r="O52" s="169">
        <v>4</v>
      </c>
      <c r="P52" s="16" t="s">
        <v>116</v>
      </c>
    </row>
    <row r="53" spans="1:16" s="135" customFormat="1" ht="12.75" customHeight="1">
      <c r="B53" s="140" t="s">
        <v>67</v>
      </c>
      <c r="D53" s="141" t="s">
        <v>145</v>
      </c>
      <c r="E53" s="141" t="s">
        <v>229</v>
      </c>
      <c r="I53" s="142">
        <f>I54+SUM(I55:I70)</f>
        <v>0</v>
      </c>
      <c r="K53" s="143">
        <f>K54+SUM(K55:K70)</f>
        <v>1.4834099999999998E-2</v>
      </c>
      <c r="M53" s="143">
        <f>M54+SUM(M55:M70)</f>
        <v>20.783900000000003</v>
      </c>
      <c r="P53" s="141" t="s">
        <v>109</v>
      </c>
    </row>
    <row r="54" spans="1:16" s="16" customFormat="1" ht="24" customHeight="1">
      <c r="A54" s="163" t="s">
        <v>230</v>
      </c>
      <c r="B54" s="163" t="s">
        <v>111</v>
      </c>
      <c r="C54" s="163" t="s">
        <v>231</v>
      </c>
      <c r="D54" s="16" t="s">
        <v>232</v>
      </c>
      <c r="E54" s="164" t="s">
        <v>233</v>
      </c>
      <c r="F54" s="163" t="s">
        <v>138</v>
      </c>
      <c r="G54" s="165">
        <v>70</v>
      </c>
      <c r="H54" s="166"/>
      <c r="I54" s="166">
        <f t="shared" ref="I54:I69" si="9">ROUND(G54*H54,2)</f>
        <v>0</v>
      </c>
      <c r="J54" s="167">
        <v>0</v>
      </c>
      <c r="K54" s="165">
        <f t="shared" ref="K54:K69" si="10">G54*J54</f>
        <v>0</v>
      </c>
      <c r="L54" s="167">
        <v>0</v>
      </c>
      <c r="M54" s="165">
        <f t="shared" ref="M54:M69" si="11">G54*L54</f>
        <v>0</v>
      </c>
      <c r="N54" s="168">
        <v>21</v>
      </c>
      <c r="O54" s="169">
        <v>4</v>
      </c>
      <c r="P54" s="16" t="s">
        <v>116</v>
      </c>
    </row>
    <row r="55" spans="1:16" s="16" customFormat="1" ht="24" customHeight="1">
      <c r="A55" s="163" t="s">
        <v>234</v>
      </c>
      <c r="B55" s="163" t="s">
        <v>111</v>
      </c>
      <c r="C55" s="163" t="s">
        <v>231</v>
      </c>
      <c r="D55" s="16" t="s">
        <v>235</v>
      </c>
      <c r="E55" s="164" t="s">
        <v>236</v>
      </c>
      <c r="F55" s="163" t="s">
        <v>138</v>
      </c>
      <c r="G55" s="165">
        <v>1050</v>
      </c>
      <c r="H55" s="166"/>
      <c r="I55" s="166">
        <f t="shared" si="9"/>
        <v>0</v>
      </c>
      <c r="J55" s="167">
        <v>0</v>
      </c>
      <c r="K55" s="165">
        <f t="shared" si="10"/>
        <v>0</v>
      </c>
      <c r="L55" s="167">
        <v>0</v>
      </c>
      <c r="M55" s="165">
        <f t="shared" si="11"/>
        <v>0</v>
      </c>
      <c r="N55" s="168">
        <v>21</v>
      </c>
      <c r="O55" s="169">
        <v>4</v>
      </c>
      <c r="P55" s="16" t="s">
        <v>116</v>
      </c>
    </row>
    <row r="56" spans="1:16" s="16" customFormat="1" ht="24" customHeight="1">
      <c r="A56" s="163" t="s">
        <v>237</v>
      </c>
      <c r="B56" s="163" t="s">
        <v>111</v>
      </c>
      <c r="C56" s="163" t="s">
        <v>231</v>
      </c>
      <c r="D56" s="16" t="s">
        <v>238</v>
      </c>
      <c r="E56" s="164" t="s">
        <v>239</v>
      </c>
      <c r="F56" s="163" t="s">
        <v>138</v>
      </c>
      <c r="G56" s="165">
        <v>70</v>
      </c>
      <c r="H56" s="166"/>
      <c r="I56" s="166">
        <f t="shared" si="9"/>
        <v>0</v>
      </c>
      <c r="J56" s="167">
        <v>0</v>
      </c>
      <c r="K56" s="165">
        <f t="shared" si="10"/>
        <v>0</v>
      </c>
      <c r="L56" s="167">
        <v>0</v>
      </c>
      <c r="M56" s="165">
        <f t="shared" si="11"/>
        <v>0</v>
      </c>
      <c r="N56" s="168">
        <v>21</v>
      </c>
      <c r="O56" s="169">
        <v>4</v>
      </c>
      <c r="P56" s="16" t="s">
        <v>116</v>
      </c>
    </row>
    <row r="57" spans="1:16" s="16" customFormat="1" ht="13.5" customHeight="1">
      <c r="A57" s="163" t="s">
        <v>240</v>
      </c>
      <c r="B57" s="163" t="s">
        <v>111</v>
      </c>
      <c r="C57" s="163" t="s">
        <v>153</v>
      </c>
      <c r="D57" s="16" t="s">
        <v>241</v>
      </c>
      <c r="E57" s="164" t="s">
        <v>242</v>
      </c>
      <c r="F57" s="163" t="s">
        <v>138</v>
      </c>
      <c r="G57" s="165">
        <v>20.29</v>
      </c>
      <c r="H57" s="166"/>
      <c r="I57" s="166">
        <f t="shared" si="9"/>
        <v>0</v>
      </c>
      <c r="J57" s="167">
        <v>4.0000000000000003E-5</v>
      </c>
      <c r="K57" s="165">
        <f t="shared" si="10"/>
        <v>8.116E-4</v>
      </c>
      <c r="L57" s="167">
        <v>0</v>
      </c>
      <c r="M57" s="165">
        <f t="shared" si="11"/>
        <v>0</v>
      </c>
      <c r="N57" s="168">
        <v>21</v>
      </c>
      <c r="O57" s="169">
        <v>4</v>
      </c>
      <c r="P57" s="16" t="s">
        <v>116</v>
      </c>
    </row>
    <row r="58" spans="1:16" s="16" customFormat="1" ht="13.5" customHeight="1">
      <c r="A58" s="163" t="s">
        <v>243</v>
      </c>
      <c r="B58" s="163" t="s">
        <v>111</v>
      </c>
      <c r="C58" s="163" t="s">
        <v>244</v>
      </c>
      <c r="D58" s="16" t="s">
        <v>245</v>
      </c>
      <c r="E58" s="164" t="s">
        <v>246</v>
      </c>
      <c r="F58" s="163" t="s">
        <v>120</v>
      </c>
      <c r="G58" s="165">
        <v>1.5</v>
      </c>
      <c r="H58" s="166"/>
      <c r="I58" s="166">
        <f t="shared" si="9"/>
        <v>0</v>
      </c>
      <c r="J58" s="167">
        <v>1.31E-3</v>
      </c>
      <c r="K58" s="165">
        <f t="shared" si="10"/>
        <v>1.9649999999999997E-3</v>
      </c>
      <c r="L58" s="167">
        <v>1.8</v>
      </c>
      <c r="M58" s="165">
        <f t="shared" si="11"/>
        <v>2.7</v>
      </c>
      <c r="N58" s="168">
        <v>21</v>
      </c>
      <c r="O58" s="169">
        <v>4</v>
      </c>
      <c r="P58" s="16" t="s">
        <v>116</v>
      </c>
    </row>
    <row r="59" spans="1:16" s="16" customFormat="1" ht="24" customHeight="1">
      <c r="A59" s="163" t="s">
        <v>247</v>
      </c>
      <c r="B59" s="163" t="s">
        <v>111</v>
      </c>
      <c r="C59" s="163" t="s">
        <v>244</v>
      </c>
      <c r="D59" s="16" t="s">
        <v>248</v>
      </c>
      <c r="E59" s="164" t="s">
        <v>249</v>
      </c>
      <c r="F59" s="163" t="s">
        <v>120</v>
      </c>
      <c r="G59" s="165">
        <v>4.0579999999999998</v>
      </c>
      <c r="H59" s="166"/>
      <c r="I59" s="166">
        <f t="shared" si="9"/>
        <v>0</v>
      </c>
      <c r="J59" s="167">
        <v>0</v>
      </c>
      <c r="K59" s="165">
        <f t="shared" si="10"/>
        <v>0</v>
      </c>
      <c r="L59" s="167">
        <v>2.2000000000000002</v>
      </c>
      <c r="M59" s="165">
        <f t="shared" si="11"/>
        <v>8.9276</v>
      </c>
      <c r="N59" s="168">
        <v>21</v>
      </c>
      <c r="O59" s="169">
        <v>4</v>
      </c>
      <c r="P59" s="16" t="s">
        <v>116</v>
      </c>
    </row>
    <row r="60" spans="1:16" s="16" customFormat="1" ht="13.5" customHeight="1">
      <c r="A60" s="163" t="s">
        <v>250</v>
      </c>
      <c r="B60" s="163" t="s">
        <v>111</v>
      </c>
      <c r="C60" s="163" t="s">
        <v>244</v>
      </c>
      <c r="D60" s="16" t="s">
        <v>251</v>
      </c>
      <c r="E60" s="164" t="s">
        <v>252</v>
      </c>
      <c r="F60" s="163" t="s">
        <v>138</v>
      </c>
      <c r="G60" s="165">
        <v>20.29</v>
      </c>
      <c r="H60" s="166"/>
      <c r="I60" s="166">
        <f t="shared" si="9"/>
        <v>0</v>
      </c>
      <c r="J60" s="167">
        <v>0</v>
      </c>
      <c r="K60" s="165">
        <f t="shared" si="10"/>
        <v>0</v>
      </c>
      <c r="L60" s="167">
        <v>4.4999999999999998E-2</v>
      </c>
      <c r="M60" s="165">
        <f t="shared" si="11"/>
        <v>0.91304999999999992</v>
      </c>
      <c r="N60" s="168">
        <v>21</v>
      </c>
      <c r="O60" s="169">
        <v>4</v>
      </c>
      <c r="P60" s="16" t="s">
        <v>116</v>
      </c>
    </row>
    <row r="61" spans="1:16" s="16" customFormat="1" ht="24" customHeight="1">
      <c r="A61" s="163" t="s">
        <v>253</v>
      </c>
      <c r="B61" s="163" t="s">
        <v>111</v>
      </c>
      <c r="C61" s="163" t="s">
        <v>244</v>
      </c>
      <c r="D61" s="16" t="s">
        <v>254</v>
      </c>
      <c r="E61" s="164" t="s">
        <v>255</v>
      </c>
      <c r="F61" s="163" t="s">
        <v>138</v>
      </c>
      <c r="G61" s="165">
        <v>5.1100000000000003</v>
      </c>
      <c r="H61" s="166"/>
      <c r="I61" s="166">
        <f t="shared" si="9"/>
        <v>0</v>
      </c>
      <c r="J61" s="167">
        <v>2.2499999999999998E-3</v>
      </c>
      <c r="K61" s="165">
        <f t="shared" si="10"/>
        <v>1.1497499999999999E-2</v>
      </c>
      <c r="L61" s="167">
        <v>7.4999999999999997E-2</v>
      </c>
      <c r="M61" s="165">
        <f t="shared" si="11"/>
        <v>0.38325000000000004</v>
      </c>
      <c r="N61" s="168">
        <v>21</v>
      </c>
      <c r="O61" s="169">
        <v>4</v>
      </c>
      <c r="P61" s="16" t="s">
        <v>116</v>
      </c>
    </row>
    <row r="62" spans="1:16" s="16" customFormat="1" ht="13.5" customHeight="1">
      <c r="A62" s="163" t="s">
        <v>256</v>
      </c>
      <c r="B62" s="163" t="s">
        <v>111</v>
      </c>
      <c r="C62" s="163" t="s">
        <v>244</v>
      </c>
      <c r="D62" s="16" t="s">
        <v>257</v>
      </c>
      <c r="E62" s="164" t="s">
        <v>258</v>
      </c>
      <c r="F62" s="163" t="s">
        <v>138</v>
      </c>
      <c r="G62" s="165">
        <v>37</v>
      </c>
      <c r="H62" s="166"/>
      <c r="I62" s="166">
        <f t="shared" si="9"/>
        <v>0</v>
      </c>
      <c r="J62" s="167">
        <v>0</v>
      </c>
      <c r="K62" s="165">
        <f t="shared" si="10"/>
        <v>0</v>
      </c>
      <c r="L62" s="167">
        <v>4.5999999999999999E-2</v>
      </c>
      <c r="M62" s="165">
        <f t="shared" si="11"/>
        <v>1.702</v>
      </c>
      <c r="N62" s="168">
        <v>21</v>
      </c>
      <c r="O62" s="169">
        <v>4</v>
      </c>
      <c r="P62" s="16" t="s">
        <v>116</v>
      </c>
    </row>
    <row r="63" spans="1:16" s="16" customFormat="1" ht="24" customHeight="1">
      <c r="A63" s="163" t="s">
        <v>259</v>
      </c>
      <c r="B63" s="163" t="s">
        <v>111</v>
      </c>
      <c r="C63" s="163" t="s">
        <v>244</v>
      </c>
      <c r="D63" s="16" t="s">
        <v>260</v>
      </c>
      <c r="E63" s="164" t="s">
        <v>261</v>
      </c>
      <c r="F63" s="163" t="s">
        <v>138</v>
      </c>
      <c r="G63" s="165">
        <v>62</v>
      </c>
      <c r="H63" s="166"/>
      <c r="I63" s="166">
        <f t="shared" si="9"/>
        <v>0</v>
      </c>
      <c r="J63" s="167">
        <v>0</v>
      </c>
      <c r="K63" s="165">
        <f t="shared" si="10"/>
        <v>0</v>
      </c>
      <c r="L63" s="167">
        <v>5.8999999999999997E-2</v>
      </c>
      <c r="M63" s="165">
        <f t="shared" si="11"/>
        <v>3.6579999999999999</v>
      </c>
      <c r="N63" s="168">
        <v>21</v>
      </c>
      <c r="O63" s="169">
        <v>4</v>
      </c>
      <c r="P63" s="16" t="s">
        <v>116</v>
      </c>
    </row>
    <row r="64" spans="1:16" s="16" customFormat="1" ht="13.5" customHeight="1">
      <c r="A64" s="163" t="s">
        <v>262</v>
      </c>
      <c r="B64" s="163" t="s">
        <v>111</v>
      </c>
      <c r="C64" s="163" t="s">
        <v>244</v>
      </c>
      <c r="D64" s="16" t="s">
        <v>263</v>
      </c>
      <c r="E64" s="164" t="s">
        <v>264</v>
      </c>
      <c r="F64" s="163" t="s">
        <v>133</v>
      </c>
      <c r="G64" s="165">
        <v>21.120999999999999</v>
      </c>
      <c r="H64" s="166"/>
      <c r="I64" s="166">
        <f t="shared" si="9"/>
        <v>0</v>
      </c>
      <c r="J64" s="167">
        <v>0</v>
      </c>
      <c r="K64" s="165">
        <f t="shared" si="10"/>
        <v>0</v>
      </c>
      <c r="L64" s="167">
        <v>0</v>
      </c>
      <c r="M64" s="165">
        <f t="shared" si="11"/>
        <v>0</v>
      </c>
      <c r="N64" s="168">
        <v>21</v>
      </c>
      <c r="O64" s="169">
        <v>4</v>
      </c>
      <c r="P64" s="16" t="s">
        <v>116</v>
      </c>
    </row>
    <row r="65" spans="1:16" s="16" customFormat="1" ht="13.5" customHeight="1">
      <c r="A65" s="163" t="s">
        <v>265</v>
      </c>
      <c r="B65" s="163" t="s">
        <v>111</v>
      </c>
      <c r="C65" s="163" t="s">
        <v>244</v>
      </c>
      <c r="D65" s="16" t="s">
        <v>266</v>
      </c>
      <c r="E65" s="164" t="s">
        <v>267</v>
      </c>
      <c r="F65" s="163" t="s">
        <v>133</v>
      </c>
      <c r="G65" s="165">
        <v>21.120999999999999</v>
      </c>
      <c r="H65" s="166"/>
      <c r="I65" s="166">
        <f t="shared" si="9"/>
        <v>0</v>
      </c>
      <c r="J65" s="167">
        <v>0</v>
      </c>
      <c r="K65" s="165">
        <f t="shared" si="10"/>
        <v>0</v>
      </c>
      <c r="L65" s="167">
        <v>0</v>
      </c>
      <c r="M65" s="165">
        <f t="shared" si="11"/>
        <v>0</v>
      </c>
      <c r="N65" s="168">
        <v>21</v>
      </c>
      <c r="O65" s="169">
        <v>4</v>
      </c>
      <c r="P65" s="16" t="s">
        <v>116</v>
      </c>
    </row>
    <row r="66" spans="1:16" s="16" customFormat="1" ht="13.5" customHeight="1">
      <c r="A66" s="163" t="s">
        <v>268</v>
      </c>
      <c r="B66" s="163" t="s">
        <v>111</v>
      </c>
      <c r="C66" s="163" t="s">
        <v>244</v>
      </c>
      <c r="D66" s="16" t="s">
        <v>269</v>
      </c>
      <c r="E66" s="164" t="s">
        <v>270</v>
      </c>
      <c r="F66" s="163" t="s">
        <v>133</v>
      </c>
      <c r="G66" s="165">
        <v>316.815</v>
      </c>
      <c r="H66" s="166"/>
      <c r="I66" s="166">
        <f t="shared" si="9"/>
        <v>0</v>
      </c>
      <c r="J66" s="167">
        <v>0</v>
      </c>
      <c r="K66" s="165">
        <f t="shared" si="10"/>
        <v>0</v>
      </c>
      <c r="L66" s="167">
        <v>0</v>
      </c>
      <c r="M66" s="165">
        <f t="shared" si="11"/>
        <v>0</v>
      </c>
      <c r="N66" s="168">
        <v>21</v>
      </c>
      <c r="O66" s="169">
        <v>4</v>
      </c>
      <c r="P66" s="16" t="s">
        <v>116</v>
      </c>
    </row>
    <row r="67" spans="1:16" s="16" customFormat="1" ht="13.5" customHeight="1">
      <c r="A67" s="163" t="s">
        <v>271</v>
      </c>
      <c r="B67" s="163" t="s">
        <v>111</v>
      </c>
      <c r="C67" s="163" t="s">
        <v>244</v>
      </c>
      <c r="D67" s="16" t="s">
        <v>272</v>
      </c>
      <c r="E67" s="164" t="s">
        <v>273</v>
      </c>
      <c r="F67" s="163" t="s">
        <v>133</v>
      </c>
      <c r="G67" s="165">
        <v>21.120999999999999</v>
      </c>
      <c r="H67" s="166"/>
      <c r="I67" s="166">
        <f t="shared" si="9"/>
        <v>0</v>
      </c>
      <c r="J67" s="167">
        <v>0</v>
      </c>
      <c r="K67" s="165">
        <f t="shared" si="10"/>
        <v>0</v>
      </c>
      <c r="L67" s="167">
        <v>0</v>
      </c>
      <c r="M67" s="165">
        <f t="shared" si="11"/>
        <v>0</v>
      </c>
      <c r="N67" s="168">
        <v>21</v>
      </c>
      <c r="O67" s="169">
        <v>4</v>
      </c>
      <c r="P67" s="16" t="s">
        <v>116</v>
      </c>
    </row>
    <row r="68" spans="1:16" s="16" customFormat="1" ht="13.5" customHeight="1">
      <c r="A68" s="163" t="s">
        <v>274</v>
      </c>
      <c r="B68" s="163" t="s">
        <v>111</v>
      </c>
      <c r="C68" s="163" t="s">
        <v>244</v>
      </c>
      <c r="D68" s="16" t="s">
        <v>275</v>
      </c>
      <c r="E68" s="164" t="s">
        <v>276</v>
      </c>
      <c r="F68" s="163" t="s">
        <v>133</v>
      </c>
      <c r="G68" s="165">
        <v>105.605</v>
      </c>
      <c r="H68" s="166"/>
      <c r="I68" s="166">
        <f t="shared" si="9"/>
        <v>0</v>
      </c>
      <c r="J68" s="167">
        <v>0</v>
      </c>
      <c r="K68" s="165">
        <f t="shared" si="10"/>
        <v>0</v>
      </c>
      <c r="L68" s="167">
        <v>0</v>
      </c>
      <c r="M68" s="165">
        <f t="shared" si="11"/>
        <v>0</v>
      </c>
      <c r="N68" s="168">
        <v>21</v>
      </c>
      <c r="O68" s="169">
        <v>4</v>
      </c>
      <c r="P68" s="16" t="s">
        <v>116</v>
      </c>
    </row>
    <row r="69" spans="1:16" s="16" customFormat="1" ht="13.5" customHeight="1">
      <c r="A69" s="163" t="s">
        <v>277</v>
      </c>
      <c r="B69" s="163" t="s">
        <v>111</v>
      </c>
      <c r="C69" s="163" t="s">
        <v>244</v>
      </c>
      <c r="D69" s="16" t="s">
        <v>278</v>
      </c>
      <c r="E69" s="164" t="s">
        <v>279</v>
      </c>
      <c r="F69" s="163" t="s">
        <v>133</v>
      </c>
      <c r="G69" s="165">
        <v>21.120999999999999</v>
      </c>
      <c r="H69" s="166"/>
      <c r="I69" s="166">
        <f t="shared" si="9"/>
        <v>0</v>
      </c>
      <c r="J69" s="167">
        <v>0</v>
      </c>
      <c r="K69" s="165">
        <f t="shared" si="10"/>
        <v>0</v>
      </c>
      <c r="L69" s="167">
        <v>0</v>
      </c>
      <c r="M69" s="165">
        <f t="shared" si="11"/>
        <v>0</v>
      </c>
      <c r="N69" s="168">
        <v>21</v>
      </c>
      <c r="O69" s="169">
        <v>4</v>
      </c>
      <c r="P69" s="16" t="s">
        <v>116</v>
      </c>
    </row>
    <row r="70" spans="1:16" s="135" customFormat="1" ht="12.75" customHeight="1">
      <c r="B70" s="144" t="s">
        <v>67</v>
      </c>
      <c r="D70" s="145" t="s">
        <v>280</v>
      </c>
      <c r="E70" s="145" t="s">
        <v>281</v>
      </c>
      <c r="I70" s="146">
        <f>SUM(I71:I72)</f>
        <v>0</v>
      </c>
      <c r="K70" s="147">
        <f>SUM(K71:K72)</f>
        <v>5.5999999999999995E-4</v>
      </c>
      <c r="M70" s="147">
        <f>SUM(M71:M72)</f>
        <v>2.5</v>
      </c>
      <c r="P70" s="145" t="s">
        <v>116</v>
      </c>
    </row>
    <row r="71" spans="1:16" s="16" customFormat="1" ht="24" customHeight="1">
      <c r="A71" s="163" t="s">
        <v>282</v>
      </c>
      <c r="B71" s="163" t="s">
        <v>111</v>
      </c>
      <c r="C71" s="163" t="s">
        <v>283</v>
      </c>
      <c r="D71" s="16" t="s">
        <v>284</v>
      </c>
      <c r="E71" s="164" t="s">
        <v>285</v>
      </c>
      <c r="F71" s="163" t="s">
        <v>185</v>
      </c>
      <c r="G71" s="165">
        <v>1</v>
      </c>
      <c r="H71" s="166"/>
      <c r="I71" s="166">
        <f>ROUND(G71*H71,2)</f>
        <v>0</v>
      </c>
      <c r="J71" s="167">
        <v>5.5999999999999995E-4</v>
      </c>
      <c r="K71" s="165">
        <f>G71*J71</f>
        <v>5.5999999999999995E-4</v>
      </c>
      <c r="L71" s="167">
        <v>2.5</v>
      </c>
      <c r="M71" s="165">
        <f>G71*L71</f>
        <v>2.5</v>
      </c>
      <c r="N71" s="168">
        <v>21</v>
      </c>
      <c r="O71" s="169">
        <v>4</v>
      </c>
      <c r="P71" s="16" t="s">
        <v>121</v>
      </c>
    </row>
    <row r="72" spans="1:16" s="16" customFormat="1" ht="24" customHeight="1">
      <c r="A72" s="163" t="s">
        <v>286</v>
      </c>
      <c r="B72" s="163" t="s">
        <v>111</v>
      </c>
      <c r="C72" s="163" t="s">
        <v>182</v>
      </c>
      <c r="D72" s="16" t="s">
        <v>287</v>
      </c>
      <c r="E72" s="164" t="s">
        <v>288</v>
      </c>
      <c r="F72" s="163" t="s">
        <v>115</v>
      </c>
      <c r="G72" s="165">
        <v>1</v>
      </c>
      <c r="H72" s="166"/>
      <c r="I72" s="166">
        <f>ROUND(G72*H72,2)</f>
        <v>0</v>
      </c>
      <c r="J72" s="167">
        <v>0</v>
      </c>
      <c r="K72" s="165">
        <f>G72*J72</f>
        <v>0</v>
      </c>
      <c r="L72" s="167">
        <v>0</v>
      </c>
      <c r="M72" s="165">
        <f>G72*L72</f>
        <v>0</v>
      </c>
      <c r="N72" s="168">
        <v>21</v>
      </c>
      <c r="O72" s="169">
        <v>4</v>
      </c>
      <c r="P72" s="16" t="s">
        <v>121</v>
      </c>
    </row>
    <row r="73" spans="1:16" s="135" customFormat="1" ht="12.75" customHeight="1">
      <c r="B73" s="140" t="s">
        <v>67</v>
      </c>
      <c r="D73" s="141" t="s">
        <v>289</v>
      </c>
      <c r="E73" s="141" t="s">
        <v>290</v>
      </c>
      <c r="I73" s="142">
        <f>I74</f>
        <v>0</v>
      </c>
      <c r="K73" s="143">
        <f>K74</f>
        <v>0</v>
      </c>
      <c r="M73" s="143">
        <f>M74</f>
        <v>0</v>
      </c>
      <c r="P73" s="141" t="s">
        <v>109</v>
      </c>
    </row>
    <row r="74" spans="1:16" s="16" customFormat="1" ht="13.5" customHeight="1">
      <c r="A74" s="163" t="s">
        <v>291</v>
      </c>
      <c r="B74" s="163" t="s">
        <v>111</v>
      </c>
      <c r="C74" s="163" t="s">
        <v>292</v>
      </c>
      <c r="D74" s="16" t="s">
        <v>293</v>
      </c>
      <c r="E74" s="164" t="s">
        <v>294</v>
      </c>
      <c r="F74" s="163" t="s">
        <v>133</v>
      </c>
      <c r="G74" s="165">
        <v>91.957999999999998</v>
      </c>
      <c r="H74" s="166"/>
      <c r="I74" s="166">
        <f>ROUND(G74*H74,2)</f>
        <v>0</v>
      </c>
      <c r="J74" s="167">
        <v>0</v>
      </c>
      <c r="K74" s="165">
        <f>G74*J74</f>
        <v>0</v>
      </c>
      <c r="L74" s="167">
        <v>0</v>
      </c>
      <c r="M74" s="165">
        <f>G74*L74</f>
        <v>0</v>
      </c>
      <c r="N74" s="168">
        <v>21</v>
      </c>
      <c r="O74" s="169">
        <v>4</v>
      </c>
      <c r="P74" s="16" t="s">
        <v>116</v>
      </c>
    </row>
    <row r="75" spans="1:16" s="135" customFormat="1" ht="12.75" customHeight="1">
      <c r="B75" s="136" t="s">
        <v>67</v>
      </c>
      <c r="D75" s="137" t="s">
        <v>54</v>
      </c>
      <c r="E75" s="137" t="s">
        <v>295</v>
      </c>
      <c r="I75" s="138">
        <f>I76+I80+I84+I89+I97</f>
        <v>0</v>
      </c>
      <c r="K75" s="139">
        <f>K76+K80+K84+K89+K97</f>
        <v>0.68496400000000002</v>
      </c>
      <c r="M75" s="139">
        <f>M76+M80+M84+M89+M97</f>
        <v>3.7500000000000006E-2</v>
      </c>
      <c r="P75" s="137" t="s">
        <v>108</v>
      </c>
    </row>
    <row r="76" spans="1:16" s="135" customFormat="1" ht="12.75" customHeight="1">
      <c r="B76" s="140" t="s">
        <v>67</v>
      </c>
      <c r="D76" s="141" t="s">
        <v>296</v>
      </c>
      <c r="E76" s="141" t="s">
        <v>297</v>
      </c>
      <c r="I76" s="142">
        <f>SUM(I77:I79)</f>
        <v>0</v>
      </c>
      <c r="K76" s="143">
        <f>SUM(K77:K79)</f>
        <v>7.2864000000000012E-2</v>
      </c>
      <c r="M76" s="143">
        <f>SUM(M77:M79)</f>
        <v>0</v>
      </c>
      <c r="P76" s="141" t="s">
        <v>109</v>
      </c>
    </row>
    <row r="77" spans="1:16" s="16" customFormat="1" ht="24" customHeight="1">
      <c r="A77" s="163" t="s">
        <v>298</v>
      </c>
      <c r="B77" s="163" t="s">
        <v>111</v>
      </c>
      <c r="C77" s="163" t="s">
        <v>296</v>
      </c>
      <c r="D77" s="16" t="s">
        <v>299</v>
      </c>
      <c r="E77" s="164" t="s">
        <v>300</v>
      </c>
      <c r="F77" s="163" t="s">
        <v>138</v>
      </c>
      <c r="G77" s="165">
        <v>66</v>
      </c>
      <c r="H77" s="166"/>
      <c r="I77" s="166">
        <f>ROUND(G77*H77,2)</f>
        <v>0</v>
      </c>
      <c r="J77" s="167">
        <v>0</v>
      </c>
      <c r="K77" s="165">
        <f>G77*J77</f>
        <v>0</v>
      </c>
      <c r="L77" s="167">
        <v>0</v>
      </c>
      <c r="M77" s="165">
        <f>G77*L77</f>
        <v>0</v>
      </c>
      <c r="N77" s="168">
        <v>21</v>
      </c>
      <c r="O77" s="169">
        <v>16</v>
      </c>
      <c r="P77" s="16" t="s">
        <v>116</v>
      </c>
    </row>
    <row r="78" spans="1:16" s="16" customFormat="1" ht="13.5" customHeight="1">
      <c r="A78" s="170" t="s">
        <v>301</v>
      </c>
      <c r="B78" s="170" t="s">
        <v>140</v>
      </c>
      <c r="C78" s="170" t="s">
        <v>141</v>
      </c>
      <c r="D78" s="171" t="s">
        <v>302</v>
      </c>
      <c r="E78" s="172" t="s">
        <v>303</v>
      </c>
      <c r="F78" s="170" t="s">
        <v>138</v>
      </c>
      <c r="G78" s="173">
        <v>75.900000000000006</v>
      </c>
      <c r="H78" s="174"/>
      <c r="I78" s="174">
        <f>ROUND(G78*H78,2)</f>
        <v>0</v>
      </c>
      <c r="J78" s="175">
        <v>9.6000000000000002E-4</v>
      </c>
      <c r="K78" s="173">
        <f>G78*J78</f>
        <v>7.2864000000000012E-2</v>
      </c>
      <c r="L78" s="175">
        <v>0</v>
      </c>
      <c r="M78" s="173">
        <f>G78*L78</f>
        <v>0</v>
      </c>
      <c r="N78" s="176">
        <v>21</v>
      </c>
      <c r="O78" s="177">
        <v>32</v>
      </c>
      <c r="P78" s="171" t="s">
        <v>116</v>
      </c>
    </row>
    <row r="79" spans="1:16" s="16" customFormat="1" ht="13.5" customHeight="1">
      <c r="A79" s="163" t="s">
        <v>304</v>
      </c>
      <c r="B79" s="163" t="s">
        <v>111</v>
      </c>
      <c r="C79" s="163" t="s">
        <v>296</v>
      </c>
      <c r="D79" s="16" t="s">
        <v>305</v>
      </c>
      <c r="E79" s="164" t="s">
        <v>306</v>
      </c>
      <c r="F79" s="163" t="s">
        <v>50</v>
      </c>
      <c r="G79" s="165">
        <v>24.437000000000001</v>
      </c>
      <c r="H79" s="166"/>
      <c r="I79" s="166">
        <f>ROUND(G79*H79,2)</f>
        <v>0</v>
      </c>
      <c r="J79" s="167">
        <v>0</v>
      </c>
      <c r="K79" s="165">
        <f>G79*J79</f>
        <v>0</v>
      </c>
      <c r="L79" s="167">
        <v>0</v>
      </c>
      <c r="M79" s="165">
        <f>G79*L79</f>
        <v>0</v>
      </c>
      <c r="N79" s="168">
        <v>21</v>
      </c>
      <c r="O79" s="169">
        <v>16</v>
      </c>
      <c r="P79" s="16" t="s">
        <v>116</v>
      </c>
    </row>
    <row r="80" spans="1:16" s="135" customFormat="1" ht="12.75" customHeight="1">
      <c r="B80" s="140" t="s">
        <v>67</v>
      </c>
      <c r="D80" s="141" t="s">
        <v>307</v>
      </c>
      <c r="E80" s="141" t="s">
        <v>308</v>
      </c>
      <c r="I80" s="142">
        <f>SUM(I81:I83)</f>
        <v>0</v>
      </c>
      <c r="K80" s="143">
        <f>SUM(K81:K83)</f>
        <v>0</v>
      </c>
      <c r="M80" s="143">
        <f>SUM(M81:M83)</f>
        <v>0</v>
      </c>
      <c r="P80" s="141" t="s">
        <v>109</v>
      </c>
    </row>
    <row r="81" spans="1:16" s="16" customFormat="1" ht="13.5" customHeight="1">
      <c r="A81" s="163" t="s">
        <v>309</v>
      </c>
      <c r="B81" s="163" t="s">
        <v>111</v>
      </c>
      <c r="C81" s="163" t="s">
        <v>182</v>
      </c>
      <c r="D81" s="16" t="s">
        <v>310</v>
      </c>
      <c r="E81" s="164" t="s">
        <v>311</v>
      </c>
      <c r="F81" s="163" t="s">
        <v>138</v>
      </c>
      <c r="G81" s="165">
        <v>20.29</v>
      </c>
      <c r="H81" s="166"/>
      <c r="I81" s="166">
        <f>ROUND(G81*H81,2)</f>
        <v>0</v>
      </c>
      <c r="J81" s="167">
        <v>0</v>
      </c>
      <c r="K81" s="165">
        <f>G81*J81</f>
        <v>0</v>
      </c>
      <c r="L81" s="167">
        <v>0</v>
      </c>
      <c r="M81" s="165">
        <f>G81*L81</f>
        <v>0</v>
      </c>
      <c r="N81" s="168">
        <v>21</v>
      </c>
      <c r="O81" s="169">
        <v>16</v>
      </c>
      <c r="P81" s="16" t="s">
        <v>116</v>
      </c>
    </row>
    <row r="82" spans="1:16" s="16" customFormat="1" ht="24" customHeight="1">
      <c r="A82" s="163" t="s">
        <v>312</v>
      </c>
      <c r="B82" s="163" t="s">
        <v>111</v>
      </c>
      <c r="C82" s="163" t="s">
        <v>182</v>
      </c>
      <c r="D82" s="16" t="s">
        <v>313</v>
      </c>
      <c r="E82" s="164" t="s">
        <v>314</v>
      </c>
      <c r="F82" s="163" t="s">
        <v>138</v>
      </c>
      <c r="G82" s="165">
        <v>60</v>
      </c>
      <c r="H82" s="166"/>
      <c r="I82" s="166">
        <f>ROUND(G82*H82,2)</f>
        <v>0</v>
      </c>
      <c r="J82" s="167">
        <v>0</v>
      </c>
      <c r="K82" s="165">
        <f>G82*J82</f>
        <v>0</v>
      </c>
      <c r="L82" s="167">
        <v>0</v>
      </c>
      <c r="M82" s="165">
        <f>G82*L82</f>
        <v>0</v>
      </c>
      <c r="N82" s="168">
        <v>21</v>
      </c>
      <c r="O82" s="169">
        <v>16</v>
      </c>
      <c r="P82" s="16" t="s">
        <v>116</v>
      </c>
    </row>
    <row r="83" spans="1:16" s="16" customFormat="1" ht="13.5" customHeight="1">
      <c r="A83" s="163" t="s">
        <v>315</v>
      </c>
      <c r="B83" s="163" t="s">
        <v>111</v>
      </c>
      <c r="C83" s="163" t="s">
        <v>307</v>
      </c>
      <c r="D83" s="16" t="s">
        <v>316</v>
      </c>
      <c r="E83" s="164" t="s">
        <v>317</v>
      </c>
      <c r="F83" s="163" t="s">
        <v>50</v>
      </c>
      <c r="G83" s="165">
        <v>632.26199999999994</v>
      </c>
      <c r="H83" s="166"/>
      <c r="I83" s="166">
        <f>ROUND(G83*H83,2)</f>
        <v>0</v>
      </c>
      <c r="J83" s="167">
        <v>0</v>
      </c>
      <c r="K83" s="165">
        <f>G83*J83</f>
        <v>0</v>
      </c>
      <c r="L83" s="167">
        <v>0</v>
      </c>
      <c r="M83" s="165">
        <f>G83*L83</f>
        <v>0</v>
      </c>
      <c r="N83" s="168">
        <v>21</v>
      </c>
      <c r="O83" s="169">
        <v>16</v>
      </c>
      <c r="P83" s="16" t="s">
        <v>116</v>
      </c>
    </row>
    <row r="84" spans="1:16" s="135" customFormat="1" ht="12.75" customHeight="1">
      <c r="B84" s="140" t="s">
        <v>67</v>
      </c>
      <c r="D84" s="141" t="s">
        <v>318</v>
      </c>
      <c r="E84" s="141" t="s">
        <v>319</v>
      </c>
      <c r="I84" s="142">
        <f>SUM(I85:I88)</f>
        <v>0</v>
      </c>
      <c r="K84" s="143">
        <f>SUM(K85:K88)</f>
        <v>0.59099999999999997</v>
      </c>
      <c r="M84" s="143">
        <f>SUM(M85:M88)</f>
        <v>0</v>
      </c>
      <c r="P84" s="141" t="s">
        <v>109</v>
      </c>
    </row>
    <row r="85" spans="1:16" s="16" customFormat="1" ht="34.5" customHeight="1">
      <c r="A85" s="163" t="s">
        <v>320</v>
      </c>
      <c r="B85" s="163" t="s">
        <v>111</v>
      </c>
      <c r="C85" s="163" t="s">
        <v>318</v>
      </c>
      <c r="D85" s="16" t="s">
        <v>321</v>
      </c>
      <c r="E85" s="164" t="s">
        <v>322</v>
      </c>
      <c r="F85" s="163" t="s">
        <v>138</v>
      </c>
      <c r="G85" s="165">
        <v>60</v>
      </c>
      <c r="H85" s="166"/>
      <c r="I85" s="166">
        <f>ROUND(G85*H85,2)</f>
        <v>0</v>
      </c>
      <c r="J85" s="167">
        <v>9.8499999999999994E-3</v>
      </c>
      <c r="K85" s="165">
        <f>G85*J85</f>
        <v>0.59099999999999997</v>
      </c>
      <c r="L85" s="167">
        <v>0</v>
      </c>
      <c r="M85" s="165">
        <f>G85*L85</f>
        <v>0</v>
      </c>
      <c r="N85" s="168">
        <v>21</v>
      </c>
      <c r="O85" s="169">
        <v>16</v>
      </c>
      <c r="P85" s="16" t="s">
        <v>116</v>
      </c>
    </row>
    <row r="86" spans="1:16" s="16" customFormat="1" ht="24" customHeight="1">
      <c r="A86" s="163" t="s">
        <v>323</v>
      </c>
      <c r="B86" s="163" t="s">
        <v>111</v>
      </c>
      <c r="C86" s="163" t="s">
        <v>182</v>
      </c>
      <c r="D86" s="16" t="s">
        <v>324</v>
      </c>
      <c r="E86" s="164" t="s">
        <v>325</v>
      </c>
      <c r="F86" s="163" t="s">
        <v>160</v>
      </c>
      <c r="G86" s="165">
        <v>6.8</v>
      </c>
      <c r="H86" s="166"/>
      <c r="I86" s="166">
        <f>ROUND(G86*H86,2)</f>
        <v>0</v>
      </c>
      <c r="J86" s="167">
        <v>0</v>
      </c>
      <c r="K86" s="165">
        <f>G86*J86</f>
        <v>0</v>
      </c>
      <c r="L86" s="167">
        <v>0</v>
      </c>
      <c r="M86" s="165">
        <f>G86*L86</f>
        <v>0</v>
      </c>
      <c r="N86" s="168">
        <v>21</v>
      </c>
      <c r="O86" s="169">
        <v>16</v>
      </c>
      <c r="P86" s="16" t="s">
        <v>116</v>
      </c>
    </row>
    <row r="87" spans="1:16" s="16" customFormat="1" ht="24" customHeight="1">
      <c r="A87" s="163" t="s">
        <v>326</v>
      </c>
      <c r="B87" s="163" t="s">
        <v>111</v>
      </c>
      <c r="C87" s="163" t="s">
        <v>182</v>
      </c>
      <c r="D87" s="16" t="s">
        <v>327</v>
      </c>
      <c r="E87" s="164" t="s">
        <v>328</v>
      </c>
      <c r="F87" s="163" t="s">
        <v>160</v>
      </c>
      <c r="G87" s="165">
        <v>3</v>
      </c>
      <c r="H87" s="166"/>
      <c r="I87" s="166">
        <f>ROUND(G87*H87,2)</f>
        <v>0</v>
      </c>
      <c r="J87" s="167">
        <v>0</v>
      </c>
      <c r="K87" s="165">
        <f>G87*J87</f>
        <v>0</v>
      </c>
      <c r="L87" s="167">
        <v>0</v>
      </c>
      <c r="M87" s="165">
        <f>G87*L87</f>
        <v>0</v>
      </c>
      <c r="N87" s="168">
        <v>21</v>
      </c>
      <c r="O87" s="169">
        <v>16</v>
      </c>
      <c r="P87" s="16" t="s">
        <v>116</v>
      </c>
    </row>
    <row r="88" spans="1:16" s="16" customFormat="1" ht="13.5" customHeight="1">
      <c r="A88" s="163" t="s">
        <v>329</v>
      </c>
      <c r="B88" s="163" t="s">
        <v>111</v>
      </c>
      <c r="C88" s="163" t="s">
        <v>318</v>
      </c>
      <c r="D88" s="16" t="s">
        <v>330</v>
      </c>
      <c r="E88" s="164" t="s">
        <v>331</v>
      </c>
      <c r="F88" s="163" t="s">
        <v>50</v>
      </c>
      <c r="G88" s="165">
        <v>961.5</v>
      </c>
      <c r="H88" s="166"/>
      <c r="I88" s="166">
        <f>ROUND(G88*H88,2)</f>
        <v>0</v>
      </c>
      <c r="J88" s="167">
        <v>0</v>
      </c>
      <c r="K88" s="165">
        <f>G88*J88</f>
        <v>0</v>
      </c>
      <c r="L88" s="167">
        <v>0</v>
      </c>
      <c r="M88" s="165">
        <f>G88*L88</f>
        <v>0</v>
      </c>
      <c r="N88" s="168">
        <v>21</v>
      </c>
      <c r="O88" s="169">
        <v>16</v>
      </c>
      <c r="P88" s="16" t="s">
        <v>116</v>
      </c>
    </row>
    <row r="89" spans="1:16" s="135" customFormat="1" ht="12.75" customHeight="1">
      <c r="B89" s="140" t="s">
        <v>67</v>
      </c>
      <c r="D89" s="141" t="s">
        <v>332</v>
      </c>
      <c r="E89" s="141" t="s">
        <v>333</v>
      </c>
      <c r="I89" s="142">
        <f>SUM(I90:I96)</f>
        <v>0</v>
      </c>
      <c r="K89" s="143">
        <f>SUM(K90:K96)</f>
        <v>1.6000000000000001E-3</v>
      </c>
      <c r="M89" s="143">
        <f>SUM(M90:M96)</f>
        <v>3.7500000000000006E-2</v>
      </c>
      <c r="P89" s="141" t="s">
        <v>109</v>
      </c>
    </row>
    <row r="90" spans="1:16" s="16" customFormat="1" ht="24" customHeight="1">
      <c r="A90" s="163" t="s">
        <v>334</v>
      </c>
      <c r="B90" s="163" t="s">
        <v>111</v>
      </c>
      <c r="C90" s="163" t="s">
        <v>332</v>
      </c>
      <c r="D90" s="16" t="s">
        <v>335</v>
      </c>
      <c r="E90" s="164" t="s">
        <v>336</v>
      </c>
      <c r="F90" s="163" t="s">
        <v>228</v>
      </c>
      <c r="G90" s="165">
        <v>1</v>
      </c>
      <c r="H90" s="166"/>
      <c r="I90" s="166">
        <f t="shared" ref="I90:I96" si="12">ROUND(G90*H90,2)</f>
        <v>0</v>
      </c>
      <c r="J90" s="167">
        <v>4.0000000000000002E-4</v>
      </c>
      <c r="K90" s="165">
        <f t="shared" ref="K90:K96" si="13">G90*J90</f>
        <v>4.0000000000000002E-4</v>
      </c>
      <c r="L90" s="167">
        <v>0</v>
      </c>
      <c r="M90" s="165">
        <f t="shared" ref="M90:M96" si="14">G90*L90</f>
        <v>0</v>
      </c>
      <c r="N90" s="168">
        <v>21</v>
      </c>
      <c r="O90" s="169">
        <v>16</v>
      </c>
      <c r="P90" s="16" t="s">
        <v>116</v>
      </c>
    </row>
    <row r="91" spans="1:16" s="16" customFormat="1" ht="24" customHeight="1">
      <c r="A91" s="163" t="s">
        <v>337</v>
      </c>
      <c r="B91" s="163" t="s">
        <v>111</v>
      </c>
      <c r="C91" s="163" t="s">
        <v>332</v>
      </c>
      <c r="D91" s="16" t="s">
        <v>338</v>
      </c>
      <c r="E91" s="164" t="s">
        <v>339</v>
      </c>
      <c r="F91" s="163" t="s">
        <v>228</v>
      </c>
      <c r="G91" s="165">
        <v>1</v>
      </c>
      <c r="H91" s="166"/>
      <c r="I91" s="166">
        <f t="shared" si="12"/>
        <v>0</v>
      </c>
      <c r="J91" s="167">
        <v>4.0000000000000002E-4</v>
      </c>
      <c r="K91" s="165">
        <f t="shared" si="13"/>
        <v>4.0000000000000002E-4</v>
      </c>
      <c r="L91" s="167">
        <v>0</v>
      </c>
      <c r="M91" s="165">
        <f t="shared" si="14"/>
        <v>0</v>
      </c>
      <c r="N91" s="168">
        <v>21</v>
      </c>
      <c r="O91" s="169">
        <v>16</v>
      </c>
      <c r="P91" s="16" t="s">
        <v>116</v>
      </c>
    </row>
    <row r="92" spans="1:16" s="16" customFormat="1" ht="24" customHeight="1">
      <c r="A92" s="163" t="s">
        <v>340</v>
      </c>
      <c r="B92" s="163" t="s">
        <v>111</v>
      </c>
      <c r="C92" s="163" t="s">
        <v>332</v>
      </c>
      <c r="D92" s="16" t="s">
        <v>341</v>
      </c>
      <c r="E92" s="164" t="s">
        <v>360</v>
      </c>
      <c r="F92" s="163" t="s">
        <v>228</v>
      </c>
      <c r="G92" s="165">
        <v>1</v>
      </c>
      <c r="H92" s="166"/>
      <c r="I92" s="166">
        <f t="shared" si="12"/>
        <v>0</v>
      </c>
      <c r="J92" s="167">
        <v>4.0000000000000002E-4</v>
      </c>
      <c r="K92" s="165">
        <f t="shared" si="13"/>
        <v>4.0000000000000002E-4</v>
      </c>
      <c r="L92" s="167">
        <v>0</v>
      </c>
      <c r="M92" s="165">
        <f t="shared" si="14"/>
        <v>0</v>
      </c>
      <c r="N92" s="168">
        <v>21</v>
      </c>
      <c r="O92" s="169">
        <v>16</v>
      </c>
      <c r="P92" s="16" t="s">
        <v>116</v>
      </c>
    </row>
    <row r="93" spans="1:16" s="16" customFormat="1" ht="24" customHeight="1">
      <c r="A93" s="163" t="s">
        <v>342</v>
      </c>
      <c r="B93" s="163" t="s">
        <v>111</v>
      </c>
      <c r="C93" s="163" t="s">
        <v>332</v>
      </c>
      <c r="D93" s="16" t="s">
        <v>343</v>
      </c>
      <c r="E93" s="164" t="s">
        <v>344</v>
      </c>
      <c r="F93" s="163" t="s">
        <v>228</v>
      </c>
      <c r="G93" s="165">
        <v>1</v>
      </c>
      <c r="H93" s="166"/>
      <c r="I93" s="166">
        <f t="shared" si="12"/>
        <v>0</v>
      </c>
      <c r="J93" s="167">
        <v>4.0000000000000002E-4</v>
      </c>
      <c r="K93" s="165">
        <f t="shared" si="13"/>
        <v>4.0000000000000002E-4</v>
      </c>
      <c r="L93" s="167">
        <v>0</v>
      </c>
      <c r="M93" s="165">
        <f t="shared" si="14"/>
        <v>0</v>
      </c>
      <c r="N93" s="168">
        <v>21</v>
      </c>
      <c r="O93" s="169">
        <v>16</v>
      </c>
      <c r="P93" s="16" t="s">
        <v>116</v>
      </c>
    </row>
    <row r="94" spans="1:16" s="16" customFormat="1" ht="13.5" customHeight="1">
      <c r="A94" s="163" t="s">
        <v>345</v>
      </c>
      <c r="B94" s="163" t="s">
        <v>111</v>
      </c>
      <c r="C94" s="163" t="s">
        <v>332</v>
      </c>
      <c r="D94" s="16" t="s">
        <v>346</v>
      </c>
      <c r="E94" s="164" t="s">
        <v>347</v>
      </c>
      <c r="F94" s="163" t="s">
        <v>228</v>
      </c>
      <c r="G94" s="165">
        <v>3</v>
      </c>
      <c r="H94" s="166"/>
      <c r="I94" s="166">
        <f t="shared" si="12"/>
        <v>0</v>
      </c>
      <c r="J94" s="167">
        <v>0</v>
      </c>
      <c r="K94" s="165">
        <f t="shared" si="13"/>
        <v>0</v>
      </c>
      <c r="L94" s="167">
        <v>1.2500000000000001E-2</v>
      </c>
      <c r="M94" s="165">
        <f t="shared" si="14"/>
        <v>3.7500000000000006E-2</v>
      </c>
      <c r="N94" s="168">
        <v>21</v>
      </c>
      <c r="O94" s="169">
        <v>16</v>
      </c>
      <c r="P94" s="16" t="s">
        <v>116</v>
      </c>
    </row>
    <row r="95" spans="1:16" s="16" customFormat="1" ht="34.5" customHeight="1">
      <c r="A95" s="163">
        <v>69</v>
      </c>
      <c r="B95" s="180" t="s">
        <v>111</v>
      </c>
      <c r="C95" s="163">
        <v>766</v>
      </c>
      <c r="E95" s="179" t="s">
        <v>361</v>
      </c>
      <c r="F95" s="180" t="s">
        <v>228</v>
      </c>
      <c r="G95" s="165">
        <v>1</v>
      </c>
      <c r="H95" s="166"/>
      <c r="I95" s="166">
        <f t="shared" si="12"/>
        <v>0</v>
      </c>
      <c r="J95" s="167"/>
      <c r="K95" s="165"/>
      <c r="L95" s="167"/>
      <c r="M95" s="165"/>
      <c r="N95" s="168">
        <v>21</v>
      </c>
      <c r="O95" s="169"/>
    </row>
    <row r="96" spans="1:16" s="16" customFormat="1" ht="13.5" customHeight="1">
      <c r="A96" s="163" t="s">
        <v>348</v>
      </c>
      <c r="B96" s="163" t="s">
        <v>111</v>
      </c>
      <c r="C96" s="163" t="s">
        <v>332</v>
      </c>
      <c r="D96" s="16" t="s">
        <v>349</v>
      </c>
      <c r="E96" s="164" t="s">
        <v>350</v>
      </c>
      <c r="F96" s="163" t="s">
        <v>50</v>
      </c>
      <c r="G96" s="165">
        <v>619.45000000000005</v>
      </c>
      <c r="H96" s="166"/>
      <c r="I96" s="166">
        <f t="shared" si="12"/>
        <v>0</v>
      </c>
      <c r="J96" s="167">
        <v>0</v>
      </c>
      <c r="K96" s="165">
        <f t="shared" si="13"/>
        <v>0</v>
      </c>
      <c r="L96" s="167">
        <v>0</v>
      </c>
      <c r="M96" s="165">
        <f t="shared" si="14"/>
        <v>0</v>
      </c>
      <c r="N96" s="168">
        <v>21</v>
      </c>
      <c r="O96" s="169">
        <v>16</v>
      </c>
      <c r="P96" s="16" t="s">
        <v>116</v>
      </c>
    </row>
    <row r="97" spans="1:16" s="135" customFormat="1" ht="12.75" customHeight="1">
      <c r="B97" s="140" t="s">
        <v>67</v>
      </c>
      <c r="D97" s="141" t="s">
        <v>351</v>
      </c>
      <c r="E97" s="141" t="s">
        <v>352</v>
      </c>
      <c r="I97" s="142">
        <f>I98</f>
        <v>0</v>
      </c>
      <c r="K97" s="143">
        <f>K98</f>
        <v>1.95E-2</v>
      </c>
      <c r="M97" s="143">
        <f>M98</f>
        <v>0</v>
      </c>
      <c r="P97" s="141" t="s">
        <v>109</v>
      </c>
    </row>
    <row r="98" spans="1:16" s="16" customFormat="1" ht="13.5" customHeight="1">
      <c r="A98" s="163" t="s">
        <v>353</v>
      </c>
      <c r="B98" s="163" t="s">
        <v>111</v>
      </c>
      <c r="C98" s="163" t="s">
        <v>351</v>
      </c>
      <c r="D98" s="16" t="s">
        <v>354</v>
      </c>
      <c r="E98" s="164" t="s">
        <v>355</v>
      </c>
      <c r="F98" s="163" t="s">
        <v>138</v>
      </c>
      <c r="G98" s="165">
        <v>50</v>
      </c>
      <c r="H98" s="166"/>
      <c r="I98" s="166">
        <f>ROUND(G98*H98,2)</f>
        <v>0</v>
      </c>
      <c r="J98" s="167">
        <v>3.8999999999999999E-4</v>
      </c>
      <c r="K98" s="165">
        <f>G98*J98</f>
        <v>1.95E-2</v>
      </c>
      <c r="L98" s="167">
        <v>0</v>
      </c>
      <c r="M98" s="165">
        <f>G98*L98</f>
        <v>0</v>
      </c>
      <c r="N98" s="168">
        <v>21</v>
      </c>
      <c r="O98" s="169">
        <v>16</v>
      </c>
      <c r="P98" s="16" t="s">
        <v>116</v>
      </c>
    </row>
    <row r="99" spans="1:16" s="148" customFormat="1" ht="12.75" customHeight="1">
      <c r="E99" s="149" t="s">
        <v>92</v>
      </c>
      <c r="I99" s="150">
        <f>I14+I75</f>
        <v>0</v>
      </c>
      <c r="K99" s="151" t="e">
        <f>K14+K75+#REF!</f>
        <v>#REF!</v>
      </c>
      <c r="M99" s="151" t="e">
        <f>M14+M75+#REF!</f>
        <v>#REF!</v>
      </c>
    </row>
  </sheetData>
  <printOptions horizontalCentered="1"/>
  <pageMargins left="0.78740155696868896" right="0.78740155696868896" top="0.59055119752883911" bottom="0.59055119752883911" header="0" footer="0"/>
  <pageSetup paperSize="9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 customHeight="1"/>
  <cols>
    <col min="1" max="16384" width="9" style="1"/>
  </cols>
  <sheetData/>
  <pageMargins left="0.69999998807907104" right="0.69999998807907104" top="0.75" bottom="0.7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Rekapitulace</vt:lpstr>
      <vt:lpstr>Rozpocet</vt:lpstr>
      <vt:lpstr>#Figury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Ambrožová</dc:creator>
  <cp:lastModifiedBy>Kamila Ambrožová</cp:lastModifiedBy>
  <dcterms:created xsi:type="dcterms:W3CDTF">2013-09-24T07:34:40Z</dcterms:created>
  <dcterms:modified xsi:type="dcterms:W3CDTF">2013-09-24T07:41:28Z</dcterms:modified>
</cp:coreProperties>
</file>