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<sst xmlns="http://schemas.openxmlformats.org/spreadsheetml/2006/main" count="475" uniqueCount="196">
  <si>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</si>
  <si>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</si>
  <si>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</si>
  <si>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</si>
  <si>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</si>
  <si>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</si>
  <si>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</si>
  <si>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</si>
  <si>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</si>
  <si>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</si>
  <si>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</si>
  <si>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</si>
  <si>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</si>
  <si>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</si>
  <si>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</si>
  <si>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</si>
  <si>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</si>
  <si>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</si>
  <si>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</si>
  <si>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</si>
  <si>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</si>
  <si>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</si>
  <si>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</si>
  <si>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</si>
  <si>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</si>
  <si>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</si>
  <si>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</si>
  <si>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Poznámka:</t>
  </si>
  <si>
    <t>Objekt</t>
  </si>
  <si>
    <t>Kód</t>
  </si>
  <si>
    <t>61</t>
  </si>
  <si>
    <t>612421121R00</t>
  </si>
  <si>
    <t>762</t>
  </si>
  <si>
    <t>762522811R00</t>
  </si>
  <si>
    <t>998762102R00</t>
  </si>
  <si>
    <t>766</t>
  </si>
  <si>
    <t>766411821R00</t>
  </si>
  <si>
    <t>766411812R00</t>
  </si>
  <si>
    <t>998766101R00</t>
  </si>
  <si>
    <t>766412113R00</t>
  </si>
  <si>
    <t>775</t>
  </si>
  <si>
    <t>775520010RAD</t>
  </si>
  <si>
    <t>775411820R00</t>
  </si>
  <si>
    <t>775521800R00</t>
  </si>
  <si>
    <t>998775101R00</t>
  </si>
  <si>
    <t>90</t>
  </si>
  <si>
    <t>900      R01</t>
  </si>
  <si>
    <t>999281105R00</t>
  </si>
  <si>
    <t>96</t>
  </si>
  <si>
    <t>965082923R00</t>
  </si>
  <si>
    <t>979017112R00</t>
  </si>
  <si>
    <t>H</t>
  </si>
  <si>
    <t>979083116R00</t>
  </si>
  <si>
    <t>979086213R00</t>
  </si>
  <si>
    <t>979990001R00</t>
  </si>
  <si>
    <t>61581620</t>
  </si>
  <si>
    <t>Úpravy povrchů podlahy a stěn ve stávající tělocvičně ZŠ Jablunkov</t>
  </si>
  <si>
    <t>Úprava interiéru</t>
  </si>
  <si>
    <t>Zkrácený popis / Varianta</t>
  </si>
  <si>
    <t>Rozměry</t>
  </si>
  <si>
    <t>Úprava povrchů vnitřní</t>
  </si>
  <si>
    <t>Oprava vápen.omítek stěn do 5 % pl. - hladkých</t>
  </si>
  <si>
    <t>23.7*1.47</t>
  </si>
  <si>
    <t>Konstrukce tesařské</t>
  </si>
  <si>
    <t>Demontáž podlah s polštáři z prken tl. do 32 mm</t>
  </si>
  <si>
    <t>12.39*23.7+1,66</t>
  </si>
  <si>
    <t>Přesun hmot pro tesařské konstrukce, výšky do 12 m</t>
  </si>
  <si>
    <t>Konstrukce truhlářské</t>
  </si>
  <si>
    <t>Demontáž dřevěného obložení stěn</t>
  </si>
  <si>
    <t>(12.39+23.7+12.39+4.2-2.2-0.98-1.3)*1.47</t>
  </si>
  <si>
    <t>Demontáž obložení topných těles dřevěnými rošty velikosti nad 1,5 m2-včetně příslušenství</t>
  </si>
  <si>
    <t>23.7*1.47+23.7*0.38</t>
  </si>
  <si>
    <t>Přesun hmot pro truhlářské konstr., výšky do 6 m</t>
  </si>
  <si>
    <t>Zpětná montáž obložení stěn nad 1 m2</t>
  </si>
  <si>
    <t>Podlahy vlysové a parketové</t>
  </si>
  <si>
    <t>Systémová sportovní palubová podlaha tl.110mm na dvojtém pružném roštu, včetně lakování, lajnování, obvodových lišt,ucelená dodávka celého systému,</t>
  </si>
  <si>
    <t>viz. technická specifikace</t>
  </si>
  <si>
    <t>12.39*23.7+1.66</t>
  </si>
  <si>
    <t>Demontáž lišt dřevěných, šroubovaných</t>
  </si>
  <si>
    <t>12.39+23.7+4.2+12.39</t>
  </si>
  <si>
    <t>Demontáž podlah vlysových šroubovaných</t>
  </si>
  <si>
    <t>23.7*12.39+1.66</t>
  </si>
  <si>
    <t>Přesun hmot pro podlahy vlysové, výšky do 6 m</t>
  </si>
  <si>
    <t>Hodinové zúčtovací sazby (HZS)</t>
  </si>
  <si>
    <t>HZS-demontáž + zpětná montáž sportovního vybavení</t>
  </si>
  <si>
    <t>stavební dělník v tarifní třídě 4</t>
  </si>
  <si>
    <t>2ks - stavitelný žebřík</t>
  </si>
  <si>
    <t>2ks- stavitelná kladina</t>
  </si>
  <si>
    <t>2ks- ocelový sloupek</t>
  </si>
  <si>
    <t>2ks - ocelové hrazdy</t>
  </si>
  <si>
    <t>10ks - dřevěné žebřiny</t>
  </si>
  <si>
    <t>Přesun hmot pro opravy a údržbu do výšky 6 m</t>
  </si>
  <si>
    <t>Bourání konstrukcí</t>
  </si>
  <si>
    <t>Odstranění násypu tl. do 10 cm, plocha nad 2 m2</t>
  </si>
  <si>
    <t>12.39*23.7*0,06</t>
  </si>
  <si>
    <t>Svislé přemístění vyb. hmot nošením na H do 3,5 m</t>
  </si>
  <si>
    <t>Přesuny sutí</t>
  </si>
  <si>
    <t>Vodorovné přemístění suti na skládku do 5000 m</t>
  </si>
  <si>
    <t>Nakládání vybouraných hmot na dopravní prostředek</t>
  </si>
  <si>
    <t>Poplatek za skládku stavební suti</t>
  </si>
  <si>
    <t>Ostatní materiál</t>
  </si>
  <si>
    <t>Kryt topných těles dřevěný rošt v.1,47m na ocelové konstrukci, dle dokumentace, ucelená dodávka a montáž, atyp. výrobek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</si>
  <si>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</si>
  <si>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</si>
  <si>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</si>
  <si>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</si>
  <si>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</si>
  <si>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</si>
  <si>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</si>
  <si>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m</t>
  </si>
  <si>
    <t>h</t>
  </si>
  <si>
    <t>m3</t>
  </si>
  <si>
    <t>Množství</t>
  </si>
  <si>
    <t>62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</si>
  <si>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</si>
  <si>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</si>
  <si>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</si>
  <si>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</si>
  <si>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</si>
  <si>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</si>
  <si>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</si>
  <si>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</si>
  <si>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</si>
  <si>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</si>
  <si>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Městský úřad Jablunkov</t>
  </si>
  <si>
    <t>nodum atelier-na,s.r.o.</t>
  </si>
  <si>
    <t>Ing. arch. Marek Pyszko</t>
  </si>
  <si>
    <t>Celkem</t>
  </si>
  <si>
    <t>Hmotnost (t)</t>
  </si>
  <si>
    <t>Cenová</t>
  </si>
  <si>
    <t>soustava</t>
  </si>
  <si>
    <t>RTS I / 2013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</si>
  <si>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</si>
  <si>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</si>
  <si>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</si>
  <si>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</si>
  <si>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</si>
  <si>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</si>
  <si>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</si>
  <si>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</si>
  <si>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</si>
  <si>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</si>
  <si>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</si>
  <si>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</si>
  <si>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</si>
  <si>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</si>
  <si>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</si>
  <si>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</si>
  <si>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</si>
  <si>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</si>
  <si>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</si>
  <si>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</si>
  <si>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</si>
  <si>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</si>
  <si>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Cenová soustava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</si>
  <si>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</si>
  <si>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</si>
  <si>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</si>
  <si>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</si>
  <si>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</si>
  <si>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</si>
  <si>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</si>
  <si>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</si>
  <si>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</si>
  <si>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</si>
  <si>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</si>
  <si>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</si>
  <si>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</si>
  <si>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</si>
  <si>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</si>
  <si>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</si>
  <si>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</si>
  <si>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</si>
  <si>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</si>
  <si>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</si>
  <si>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</si>
  <si>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</si>
  <si>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</si>
  <si>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</si>
  <si>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</si>
  <si>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</si>
  <si>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</si>
  <si>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</si>
  <si>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</si>
  <si>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</si>
  <si>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</si>
  <si>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</si>
  <si>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</si>
  <si>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</si>
  <si>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</si>
  <si>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</si>
  <si>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</si>
  <si>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</si>
  <si>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</si>
  <si>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00296759/CZ00296759</t>
  </si>
  <si>
    <t>29462525/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</si>
</sst>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1"/>
      <name val="Arial"/>
      <family val="0"/>
    </font>
    <font>
      <i/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2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1" fillId="2" borderId="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2" borderId="7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7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49" fontId="4" fillId="0" borderId="7" xfId="0" applyNumberFormat="1" applyFont="1" applyFill="1" applyBorder="1" applyAlignment="1" applyProtection="1">
      <alignment horizontal="right" vertical="center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49" fontId="11" fillId="2" borderId="3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2" fillId="2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49" fontId="6" fillId="0" borderId="7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2" borderId="30" xfId="0" applyNumberFormat="1" applyFont="1" applyFill="1" applyBorder="1" applyAlignment="1" applyProtection="1">
      <alignment horizontal="left" vertical="center"/>
      <protection/>
    </xf>
    <xf numFmtId="0" fontId="13" fillId="0" borderId="7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0" fontId="13" fillId="0" borderId="31" xfId="0" applyNumberFormat="1" applyFont="1" applyFill="1" applyBorder="1" applyAlignment="1" applyProtection="1">
      <alignment horizontal="right" vertical="center"/>
      <protection/>
    </xf>
    <xf numFmtId="0" fontId="12" fillId="2" borderId="38" xfId="0" applyNumberFormat="1" applyFont="1" applyFill="1" applyBorder="1" applyAlignment="1" applyProtection="1">
      <alignment horizontal="righ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8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141.140625" customWidth="1"/>
    <col min="5" max="5" width="4.28125" customWidth="1"/>
    <col min="6" max="6" width="10.8515625" customWidth="1"/>
    <col min="7" max="7" width="12.00390625" customWidth="1"/>
    <col min="8" max="10" width="14.28125" customWidth="1"/>
    <col min="11" max="13" width="11.7109375" customWidth="1"/>
    <col min="14" max="37" width="12.140625" hidden="1" customWidth="1"/>
  </cols>
  <sheetData>
    <row r="1" spans="1:13" ht="21.75" customHeight="1">
      <c r="A1" s="2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5" t="s">
        <v>56</v>
      </c>
      <c r="E2" s="30" t="s">
        <v>102</v>
      </c>
      <c r="F2" s="18"/>
      <c r="G2" s="30" t="s">
        <v>113</v>
      </c>
      <c r="H2" s="18"/>
      <c r="I2" s="47" t="s">
        <v>119</v>
      </c>
      <c r="J2" s="47" t="s">
        <v>124</v>
      </c>
      <c r="K2" s="18"/>
      <c r="L2" s="18"/>
      <c r="M2" s="55"/>
      <c r="N2" s="63"/>
    </row>
    <row r="3" spans="1:14" ht="12.75">
      <c r="A3" s="4"/>
      <c r="B3" s="19"/>
      <c r="C3" s="19"/>
      <c r="D3" s="26"/>
      <c r="E3" s="19"/>
      <c r="F3" s="19"/>
      <c r="G3" s="19"/>
      <c r="H3" s="19"/>
      <c r="I3" s="19"/>
      <c r="J3" s="19"/>
      <c r="K3" s="19"/>
      <c r="L3" s="19"/>
      <c r="M3" s="56"/>
      <c r="N3" s="63"/>
    </row>
    <row r="4" spans="1:14" ht="12.75">
      <c r="A4" s="5" t="s">
        <v>2</v>
      </c>
      <c r="B4" s="19"/>
      <c r="C4" s="19"/>
      <c r="D4" s="16" t="s">
        <v>57</v>
      </c>
      <c r="E4" s="31" t="s">
        <v>103</v>
      </c>
      <c r="F4" s="19"/>
      <c r="G4" s="40">
        <v>41821</v>
      </c>
      <c r="H4" s="19"/>
      <c r="I4" s="16" t="s">
        <v>120</v>
      </c>
      <c r="J4" s="16" t="s">
        <v>125</v>
      </c>
      <c r="K4" s="19"/>
      <c r="L4" s="19"/>
      <c r="M4" s="56"/>
      <c r="N4" s="63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6"/>
      <c r="N5" s="63"/>
    </row>
    <row r="6" spans="1:14" ht="12.75">
      <c r="A6" s="5" t="s">
        <v>3</v>
      </c>
      <c r="B6" s="19"/>
      <c r="C6" s="19"/>
      <c r="D6" s="16"/>
      <c r="E6" s="31" t="s">
        <v>104</v>
      </c>
      <c r="F6" s="19"/>
      <c r="G6" s="40">
        <v>41882</v>
      </c>
      <c r="H6" s="19"/>
      <c r="I6" s="16" t="s">
        <v>121</v>
      </c>
      <c r="J6" s="16"/>
      <c r="K6" s="19"/>
      <c r="L6" s="19"/>
      <c r="M6" s="56"/>
      <c r="N6" s="63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6"/>
      <c r="N7" s="63"/>
    </row>
    <row r="8" spans="1:14" ht="12.75">
      <c r="A8" s="5" t="s">
        <v>4</v>
      </c>
      <c r="B8" s="19"/>
      <c r="C8" s="19"/>
      <c r="D8" s="16">
        <v>8015142</v>
      </c>
      <c r="E8" s="31" t="s">
        <v>105</v>
      </c>
      <c r="F8" s="19"/>
      <c r="G8" s="40">
        <v>41753</v>
      </c>
      <c r="H8" s="19"/>
      <c r="I8" s="16" t="s">
        <v>122</v>
      </c>
      <c r="J8" s="16" t="s">
        <v>126</v>
      </c>
      <c r="K8" s="19"/>
      <c r="L8" s="19"/>
      <c r="M8" s="56"/>
      <c r="N8" s="63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7"/>
      <c r="N9" s="63"/>
    </row>
    <row r="10" spans="1:14" ht="12.75">
      <c r="A10" s="7" t="s">
        <v>5</v>
      </c>
      <c r="B10" s="21" t="s">
        <v>28</v>
      </c>
      <c r="C10" s="21" t="s">
        <v>29</v>
      </c>
      <c r="D10" s="21" t="s">
        <v>58</v>
      </c>
      <c r="E10" s="21" t="s">
        <v>106</v>
      </c>
      <c r="F10" s="34" t="s">
        <v>112</v>
      </c>
      <c r="G10" s="41" t="s">
        <v>114</v>
      </c>
      <c r="H10" s="44" t="s">
        <v>116</v>
      </c>
      <c r="I10" s="48"/>
      <c r="J10" s="51"/>
      <c r="K10" s="44" t="s">
        <v>128</v>
      </c>
      <c r="L10" s="51"/>
      <c r="M10" s="58" t="s">
        <v>129</v>
      </c>
      <c r="N10" s="64"/>
    </row>
    <row r="11" spans="1:24" ht="12.75">
      <c r="A11" s="8" t="s">
        <v>6</v>
      </c>
      <c r="B11" s="22" t="s">
        <v>6</v>
      </c>
      <c r="C11" s="22" t="s">
        <v>6</v>
      </c>
      <c r="D11" s="27" t="s">
        <v>59</v>
      </c>
      <c r="E11" s="22" t="s">
        <v>6</v>
      </c>
      <c r="F11" s="22" t="s">
        <v>6</v>
      </c>
      <c r="G11" s="42" t="s">
        <v>115</v>
      </c>
      <c r="H11" s="45" t="s">
        <v>117</v>
      </c>
      <c r="I11" s="49" t="s">
        <v>123</v>
      </c>
      <c r="J11" s="52" t="s">
        <v>127</v>
      </c>
      <c r="K11" s="45" t="s">
        <v>114</v>
      </c>
      <c r="L11" s="52" t="s">
        <v>127</v>
      </c>
      <c r="M11" s="59" t="s">
        <v>130</v>
      </c>
      <c r="N11" s="64"/>
      <c r="P11" s="54" t="s">
        <v>133</v>
      </c>
      <c r="Q11" s="54" t="s">
        <v>134</v>
      </c>
      <c r="R11" s="54" t="s">
        <v>139</v>
      </c>
      <c r="S11" s="54" t="s">
        <v>140</v>
      </c>
      <c r="T11" s="54" t="s">
        <v>141</v>
      </c>
      <c r="U11" s="54" t="s">
        <v>142</v>
      </c>
      <c r="V11" s="54" t="s">
        <v>143</v>
      </c>
      <c r="W11" s="54" t="s">
        <v>144</v>
      </c>
      <c r="X11" s="54" t="s">
        <v>145</v>
      </c>
    </row>
    <row r="12" spans="1:37" ht="12.75">
      <c r="A12" s="9"/>
      <c r="B12" s="23"/>
      <c r="C12" s="23" t="s">
        <v>30</v>
      </c>
      <c r="D12" s="23" t="s">
        <v>60</v>
      </c>
      <c r="E12" s="32"/>
      <c r="F12" s="32"/>
      <c r="G12" s="32"/>
      <c r="H12" s="66">
        <f>SUM(H13:H13)</f>
        <v>0</v>
      </c>
      <c r="I12" s="66">
        <f>SUM(I13:I13)</f>
        <v>0</v>
      </c>
      <c r="J12" s="66">
        <f>H12+I12</f>
        <v>0</v>
      </c>
      <c r="K12" s="53"/>
      <c r="L12" s="66">
        <f>SUM(L13:L13)</f>
        <v>0.10208120000000001</v>
      </c>
      <c r="M12" s="53"/>
      <c r="P12" s="67">
        <f>IF(Q12="PR",J12,SUM(O13:O13))</f>
        <v>0</v>
      </c>
      <c r="Q12" s="54" t="s">
        <v>135</v>
      </c>
      <c r="R12" s="67">
        <f>IF(Q12="HS",H12,0)</f>
        <v>0</v>
      </c>
      <c r="S12" s="67">
        <f>IF(Q12="HS",I12-P12,0)</f>
        <v>0</v>
      </c>
      <c r="T12" s="67">
        <f>IF(Q12="PS",H12,0)</f>
        <v>0</v>
      </c>
      <c r="U12" s="67">
        <f>IF(Q12="PS",I12-P12,0)</f>
        <v>0</v>
      </c>
      <c r="V12" s="67">
        <f>IF(Q12="MP",H12,0)</f>
        <v>0</v>
      </c>
      <c r="W12" s="67">
        <f>IF(Q12="MP",I12-P12,0)</f>
        <v>0</v>
      </c>
      <c r="X12" s="67">
        <f>IF(Q12="OM",H12,0)</f>
        <v>0</v>
      </c>
      <c r="Y12" s="54"/>
      <c r="AI12" s="67">
        <f>SUM(Z13:Z13)</f>
        <v>0</v>
      </c>
      <c r="AJ12" s="67">
        <f>SUM(AA13:AA13)</f>
        <v>0</v>
      </c>
      <c r="AK12" s="67">
        <f>SUM(AB13:AB13)</f>
        <v>0</v>
      </c>
    </row>
    <row r="13" spans="1:32" ht="12.75">
      <c r="A13" s="10" t="s">
        <v>7</v>
      </c>
      <c r="B13" s="10"/>
      <c r="C13" s="10" t="s">
        <v>31</v>
      </c>
      <c r="D13" s="10" t="s">
        <v>61</v>
      </c>
      <c r="E13" s="10" t="s">
        <v>107</v>
      </c>
      <c r="F13" s="35">
        <v>34.84</v>
      </c>
      <c r="H13" s="35">
        <f>ROUND(F13*AE13,2)</f>
        <v>0</v>
      </c>
      <c r="I13" s="35">
        <f>J13-H13</f>
        <v>0</v>
      </c>
      <c r="J13" s="35">
        <f>ROUND(F13*G13,2)</f>
        <v>0</v>
      </c>
      <c r="K13" s="35">
        <v>0.00293</v>
      </c>
      <c r="L13" s="35">
        <f>F13*K13</f>
        <v>0.10208120000000001</v>
      </c>
      <c r="M13" s="60" t="s">
        <v>131</v>
      </c>
      <c r="N13" s="60" t="s">
        <v>7</v>
      </c>
      <c r="O13" s="35">
        <f>IF(N13="5",I13,0)</f>
        <v>0</v>
      </c>
      <c r="Z13" s="35">
        <f>IF(AD13=0,J13,0)</f>
        <v>0</v>
      </c>
      <c r="AA13" s="35">
        <f>IF(AD13=15,J13,0)</f>
        <v>0</v>
      </c>
      <c r="AB13" s="35">
        <f>IF(AD13=21,J13,0)</f>
        <v>0</v>
      </c>
      <c r="AD13" s="65">
        <v>21</v>
      </c>
      <c r="AE13" s="65">
        <f>G13*0.10609756097561</f>
        <v>0</v>
      </c>
      <c r="AF13" s="65">
        <f>G13*(1-0.10609756097561)</f>
        <v>0</v>
      </c>
    </row>
    <row r="14" spans="4:6" ht="12.75">
      <c r="D14" s="28" t="s">
        <v>62</v>
      </c>
      <c r="F14" s="36">
        <v>34.84</v>
      </c>
    </row>
    <row r="15" spans="1:37" ht="12.75">
      <c r="A15" s="11"/>
      <c r="B15" s="24"/>
      <c r="C15" s="24" t="s">
        <v>32</v>
      </c>
      <c r="D15" s="24" t="s">
        <v>63</v>
      </c>
      <c r="E15" s="33"/>
      <c r="F15" s="33"/>
      <c r="G15" s="33"/>
      <c r="H15" s="67">
        <f>SUM(H16:H18)</f>
        <v>0</v>
      </c>
      <c r="I15" s="67">
        <f>SUM(I16:I18)</f>
        <v>0</v>
      </c>
      <c r="J15" s="67">
        <f>H15+I15</f>
        <v>0</v>
      </c>
      <c r="K15" s="54"/>
      <c r="L15" s="67">
        <f>SUM(L16:L18)</f>
        <v>5.3153999999999995</v>
      </c>
      <c r="M15" s="54"/>
      <c r="P15" s="67">
        <f>IF(Q15="PR",J15,SUM(O16:O18))</f>
        <v>0</v>
      </c>
      <c r="Q15" s="54" t="s">
        <v>136</v>
      </c>
      <c r="R15" s="67">
        <f>IF(Q15="HS",H15,0)</f>
        <v>0</v>
      </c>
      <c r="S15" s="67">
        <f>IF(Q15="HS",I15-P15,0)</f>
        <v>0</v>
      </c>
      <c r="T15" s="67">
        <f>IF(Q15="PS",H15,0)</f>
        <v>0</v>
      </c>
      <c r="U15" s="67">
        <f>IF(Q15="PS",I15-P15,0)</f>
        <v>0</v>
      </c>
      <c r="V15" s="67">
        <f>IF(Q15="MP",H15,0)</f>
        <v>0</v>
      </c>
      <c r="W15" s="67">
        <f>IF(Q15="MP",I15-P15,0)</f>
        <v>0</v>
      </c>
      <c r="X15" s="67">
        <f>IF(Q15="OM",H15,0)</f>
        <v>0</v>
      </c>
      <c r="Y15" s="54"/>
      <c r="AI15" s="67">
        <f>SUM(Z16:Z18)</f>
        <v>0</v>
      </c>
      <c r="AJ15" s="67">
        <f>SUM(AA16:AA18)</f>
        <v>0</v>
      </c>
      <c r="AK15" s="67">
        <f>SUM(AB16:AB18)</f>
        <v>0</v>
      </c>
    </row>
    <row r="16" spans="1:32" ht="12.75">
      <c r="A16" s="10" t="s">
        <v>8</v>
      </c>
      <c r="B16" s="10"/>
      <c r="C16" s="10" t="s">
        <v>33</v>
      </c>
      <c r="D16" s="10" t="s">
        <v>64</v>
      </c>
      <c r="E16" s="10" t="s">
        <v>107</v>
      </c>
      <c r="F16" s="35">
        <v>295.3</v>
      </c>
      <c r="H16" s="35">
        <f>ROUND(F16*AE16,2)</f>
        <v>0</v>
      </c>
      <c r="I16" s="35">
        <f>J16-H16</f>
        <v>0</v>
      </c>
      <c r="J16" s="35">
        <f>ROUND(F16*G16,2)</f>
        <v>0</v>
      </c>
      <c r="K16" s="35">
        <v>0.018</v>
      </c>
      <c r="L16" s="35">
        <f>F16*K16</f>
        <v>5.3153999999999995</v>
      </c>
      <c r="M16" s="60" t="s">
        <v>131</v>
      </c>
      <c r="N16" s="60" t="s">
        <v>7</v>
      </c>
      <c r="O16" s="35">
        <f>IF(N16="5",I16,0)</f>
        <v>0</v>
      </c>
      <c r="Z16" s="35">
        <f>IF(AD16=0,J16,0)</f>
        <v>0</v>
      </c>
      <c r="AA16" s="35">
        <f>IF(AD16=15,J16,0)</f>
        <v>0</v>
      </c>
      <c r="AB16" s="35">
        <f>IF(AD16=21,J16,0)</f>
        <v>0</v>
      </c>
      <c r="AD16" s="65">
        <v>21</v>
      </c>
      <c r="AE16" s="65">
        <f>G16*0</f>
        <v>0</v>
      </c>
      <c r="AF16" s="65">
        <f>G16*(1-0)</f>
        <v>0</v>
      </c>
    </row>
    <row r="17" spans="4:6" ht="12.75">
      <c r="D17" s="28" t="s">
        <v>65</v>
      </c>
      <c r="F17" s="36">
        <v>295.3</v>
      </c>
    </row>
    <row r="18" spans="1:32" ht="12.75">
      <c r="A18" s="10" t="s">
        <v>9</v>
      </c>
      <c r="B18" s="10"/>
      <c r="C18" s="10" t="s">
        <v>34</v>
      </c>
      <c r="D18" s="10" t="s">
        <v>66</v>
      </c>
      <c r="E18" s="10" t="s">
        <v>108</v>
      </c>
      <c r="F18" s="35">
        <v>5.3154</v>
      </c>
      <c r="H18" s="35">
        <f>ROUND(F18*AE18,2)</f>
        <v>0</v>
      </c>
      <c r="I18" s="35">
        <f>J18-H18</f>
        <v>0</v>
      </c>
      <c r="J18" s="35">
        <f>ROUND(F18*G18,2)</f>
        <v>0</v>
      </c>
      <c r="K18" s="35">
        <v>0</v>
      </c>
      <c r="L18" s="35">
        <f>F18*K18</f>
        <v>0</v>
      </c>
      <c r="M18" s="60" t="s">
        <v>131</v>
      </c>
      <c r="N18" s="60" t="s">
        <v>11</v>
      </c>
      <c r="O18" s="35">
        <f>IF(N18="5",I18,0)</f>
        <v>0</v>
      </c>
      <c r="Z18" s="35">
        <f>IF(AD18=0,J18,0)</f>
        <v>0</v>
      </c>
      <c r="AA18" s="35">
        <f>IF(AD18=15,J18,0)</f>
        <v>0</v>
      </c>
      <c r="AB18" s="35">
        <f>IF(AD18=21,J18,0)</f>
        <v>0</v>
      </c>
      <c r="AD18" s="65">
        <v>21</v>
      </c>
      <c r="AE18" s="65">
        <f>G18*0</f>
        <v>0</v>
      </c>
      <c r="AF18" s="65">
        <f>G18*(1-0)</f>
        <v>0</v>
      </c>
    </row>
    <row r="19" spans="1:37" ht="12.75">
      <c r="A19" s="11"/>
      <c r="B19" s="24"/>
      <c r="C19" s="24" t="s">
        <v>35</v>
      </c>
      <c r="D19" s="24" t="s">
        <v>67</v>
      </c>
      <c r="E19" s="33"/>
      <c r="F19" s="33"/>
      <c r="G19" s="33"/>
      <c r="H19" s="67">
        <f>SUM(H20:H25)</f>
        <v>0</v>
      </c>
      <c r="I19" s="67">
        <f>SUM(I20:I25)</f>
        <v>0</v>
      </c>
      <c r="J19" s="67">
        <f>H19+I19</f>
        <v>0</v>
      </c>
      <c r="K19" s="54"/>
      <c r="L19" s="67">
        <f>SUM(L20:L25)</f>
        <v>1.8722969999999999</v>
      </c>
      <c r="M19" s="54"/>
      <c r="P19" s="67">
        <f>IF(Q19="PR",J19,SUM(O20:O25))</f>
        <v>0</v>
      </c>
      <c r="Q19" s="54" t="s">
        <v>136</v>
      </c>
      <c r="R19" s="67">
        <f>IF(Q19="HS",H19,0)</f>
        <v>0</v>
      </c>
      <c r="S19" s="67">
        <f>IF(Q19="HS",I19-P19,0)</f>
        <v>0</v>
      </c>
      <c r="T19" s="67">
        <f>IF(Q19="PS",H19,0)</f>
        <v>0</v>
      </c>
      <c r="U19" s="67">
        <f>IF(Q19="PS",I19-P19,0)</f>
        <v>0</v>
      </c>
      <c r="V19" s="67">
        <f>IF(Q19="MP",H19,0)</f>
        <v>0</v>
      </c>
      <c r="W19" s="67">
        <f>IF(Q19="MP",I19-P19,0)</f>
        <v>0</v>
      </c>
      <c r="X19" s="67">
        <f>IF(Q19="OM",H19,0)</f>
        <v>0</v>
      </c>
      <c r="Y19" s="54"/>
      <c r="AI19" s="67">
        <f>SUM(Z20:Z25)</f>
        <v>0</v>
      </c>
      <c r="AJ19" s="67">
        <f>SUM(AA20:AA25)</f>
        <v>0</v>
      </c>
      <c r="AK19" s="67">
        <f>SUM(AB20:AB25)</f>
        <v>0</v>
      </c>
    </row>
    <row r="20" spans="1:32" ht="12.75">
      <c r="A20" s="10" t="s">
        <v>10</v>
      </c>
      <c r="B20" s="10"/>
      <c r="C20" s="10" t="s">
        <v>36</v>
      </c>
      <c r="D20" s="10" t="s">
        <v>68</v>
      </c>
      <c r="E20" s="10" t="s">
        <v>107</v>
      </c>
      <c r="F20" s="35">
        <v>70.85</v>
      </c>
      <c r="H20" s="35">
        <f>ROUND(F20*AE20,2)</f>
        <v>0</v>
      </c>
      <c r="I20" s="35">
        <f>J20-H20</f>
        <v>0</v>
      </c>
      <c r="J20" s="35">
        <f>ROUND(F20*G20,2)</f>
        <v>0</v>
      </c>
      <c r="K20" s="35">
        <v>0.01098</v>
      </c>
      <c r="L20" s="35">
        <f>F20*K20</f>
        <v>0.777933</v>
      </c>
      <c r="M20" s="60" t="s">
        <v>131</v>
      </c>
      <c r="N20" s="60" t="s">
        <v>7</v>
      </c>
      <c r="O20" s="35">
        <f>IF(N20="5",I20,0)</f>
        <v>0</v>
      </c>
      <c r="Z20" s="35">
        <f>IF(AD20=0,J20,0)</f>
        <v>0</v>
      </c>
      <c r="AA20" s="35">
        <f>IF(AD20=15,J20,0)</f>
        <v>0</v>
      </c>
      <c r="AB20" s="35">
        <f>IF(AD20=21,J20,0)</f>
        <v>0</v>
      </c>
      <c r="AD20" s="65">
        <v>21</v>
      </c>
      <c r="AE20" s="65">
        <f>G20*0</f>
        <v>0</v>
      </c>
      <c r="AF20" s="65">
        <f>G20*(1-0)</f>
        <v>0</v>
      </c>
    </row>
    <row r="21" spans="4:6" ht="12.75">
      <c r="D21" s="28" t="s">
        <v>69</v>
      </c>
      <c r="F21" s="36">
        <v>70.85</v>
      </c>
    </row>
    <row r="22" spans="1:32" ht="12.75">
      <c r="A22" s="10" t="s">
        <v>11</v>
      </c>
      <c r="B22" s="10"/>
      <c r="C22" s="10" t="s">
        <v>37</v>
      </c>
      <c r="D22" s="10" t="s">
        <v>70</v>
      </c>
      <c r="E22" s="10" t="s">
        <v>107</v>
      </c>
      <c r="F22" s="35">
        <v>43.85</v>
      </c>
      <c r="H22" s="35">
        <f>ROUND(F22*AE22,2)</f>
        <v>0</v>
      </c>
      <c r="I22" s="35">
        <f>J22-H22</f>
        <v>0</v>
      </c>
      <c r="J22" s="35">
        <f>ROUND(F22*G22,2)</f>
        <v>0</v>
      </c>
      <c r="K22" s="35">
        <v>0.02465</v>
      </c>
      <c r="L22" s="35">
        <f>F22*K22</f>
        <v>1.0809024999999999</v>
      </c>
      <c r="M22" s="60" t="s">
        <v>131</v>
      </c>
      <c r="N22" s="60" t="s">
        <v>7</v>
      </c>
      <c r="O22" s="35">
        <f>IF(N22="5",I22,0)</f>
        <v>0</v>
      </c>
      <c r="Z22" s="35">
        <f>IF(AD22=0,J22,0)</f>
        <v>0</v>
      </c>
      <c r="AA22" s="35">
        <f>IF(AD22=15,J22,0)</f>
        <v>0</v>
      </c>
      <c r="AB22" s="35">
        <f>IF(AD22=21,J22,0)</f>
        <v>0</v>
      </c>
      <c r="AD22" s="65">
        <v>21</v>
      </c>
      <c r="AE22" s="65">
        <f>G22*0</f>
        <v>0</v>
      </c>
      <c r="AF22" s="65">
        <f>G22*(1-0)</f>
        <v>0</v>
      </c>
    </row>
    <row r="23" spans="4:6" ht="12.75">
      <c r="D23" s="28" t="s">
        <v>71</v>
      </c>
      <c r="F23" s="36">
        <v>43.85</v>
      </c>
    </row>
    <row r="24" spans="1:32" ht="12.75">
      <c r="A24" s="10" t="s">
        <v>12</v>
      </c>
      <c r="B24" s="10"/>
      <c r="C24" s="10" t="s">
        <v>38</v>
      </c>
      <c r="D24" s="10" t="s">
        <v>72</v>
      </c>
      <c r="E24" s="10" t="s">
        <v>108</v>
      </c>
      <c r="F24" s="35">
        <v>1.85884</v>
      </c>
      <c r="H24" s="35">
        <f>ROUND(F24*AE24,2)</f>
        <v>0</v>
      </c>
      <c r="I24" s="35">
        <f>J24-H24</f>
        <v>0</v>
      </c>
      <c r="J24" s="35">
        <f>ROUND(F24*G24,2)</f>
        <v>0</v>
      </c>
      <c r="K24" s="35">
        <v>0</v>
      </c>
      <c r="L24" s="35">
        <f>F24*K24</f>
        <v>0</v>
      </c>
      <c r="M24" s="60" t="s">
        <v>131</v>
      </c>
      <c r="N24" s="60" t="s">
        <v>11</v>
      </c>
      <c r="O24" s="35">
        <f>IF(N24="5",I24,0)</f>
        <v>0</v>
      </c>
      <c r="Z24" s="35">
        <f>IF(AD24=0,J24,0)</f>
        <v>0</v>
      </c>
      <c r="AA24" s="35">
        <f>IF(AD24=15,J24,0)</f>
        <v>0</v>
      </c>
      <c r="AB24" s="35">
        <f>IF(AD24=21,J24,0)</f>
        <v>0</v>
      </c>
      <c r="AD24" s="65">
        <v>21</v>
      </c>
      <c r="AE24" s="65">
        <f>G24*0</f>
        <v>0</v>
      </c>
      <c r="AF24" s="65">
        <f>G24*(1-0)</f>
        <v>0</v>
      </c>
    </row>
    <row r="25" spans="1:32" ht="12.75">
      <c r="A25" s="10" t="s">
        <v>13</v>
      </c>
      <c r="B25" s="10"/>
      <c r="C25" s="10" t="s">
        <v>39</v>
      </c>
      <c r="D25" s="10" t="s">
        <v>73</v>
      </c>
      <c r="E25" s="10" t="s">
        <v>107</v>
      </c>
      <c r="F25" s="35">
        <v>70.85</v>
      </c>
      <c r="H25" s="35">
        <f>ROUND(F25*AE25,2)</f>
        <v>0</v>
      </c>
      <c r="I25" s="35">
        <f>J25-H25</f>
        <v>0</v>
      </c>
      <c r="J25" s="35">
        <f>ROUND(F25*G25,2)</f>
        <v>0</v>
      </c>
      <c r="K25" s="35">
        <v>0.00019</v>
      </c>
      <c r="L25" s="35">
        <f>F25*K25</f>
        <v>0.0134615</v>
      </c>
      <c r="M25" s="60" t="s">
        <v>131</v>
      </c>
      <c r="N25" s="60" t="s">
        <v>7</v>
      </c>
      <c r="O25" s="35">
        <f>IF(N25="5",I25,0)</f>
        <v>0</v>
      </c>
      <c r="Z25" s="35">
        <f>IF(AD25=0,J25,0)</f>
        <v>0</v>
      </c>
      <c r="AA25" s="35">
        <f>IF(AD25=15,J25,0)</f>
        <v>0</v>
      </c>
      <c r="AB25" s="35">
        <f>IF(AD25=21,J25,0)</f>
        <v>0</v>
      </c>
      <c r="AD25" s="65">
        <v>21</v>
      </c>
      <c r="AE25" s="65">
        <f>G25*0.0259430031664908</f>
        <v>0</v>
      </c>
      <c r="AF25" s="65">
        <f>G25*(1-0.0259430031664908)</f>
        <v>0</v>
      </c>
    </row>
    <row r="26" spans="4:6" ht="12.75">
      <c r="D26" s="28" t="s">
        <v>69</v>
      </c>
      <c r="F26" s="36">
        <v>70.85</v>
      </c>
    </row>
    <row r="27" spans="1:37" ht="12.75">
      <c r="A27" s="11"/>
      <c r="B27" s="24"/>
      <c r="C27" s="24" t="s">
        <v>40</v>
      </c>
      <c r="D27" s="24" t="s">
        <v>74</v>
      </c>
      <c r="E27" s="33"/>
      <c r="F27" s="33"/>
      <c r="G27" s="33"/>
      <c r="H27" s="67">
        <f>SUM(H28:H35)</f>
        <v>0</v>
      </c>
      <c r="I27" s="67">
        <f>SUM(I28:I35)</f>
        <v>0</v>
      </c>
      <c r="J27" s="67">
        <f>H27+I27</f>
        <v>0</v>
      </c>
      <c r="K27" s="54"/>
      <c r="L27" s="67">
        <f>SUM(L28:L35)</f>
        <v>10.804553</v>
      </c>
      <c r="M27" s="54"/>
      <c r="P27" s="67">
        <f>IF(Q27="PR",J27,SUM(O28:O35))</f>
        <v>0</v>
      </c>
      <c r="Q27" s="54" t="s">
        <v>136</v>
      </c>
      <c r="R27" s="67">
        <f>IF(Q27="HS",H27,0)</f>
        <v>0</v>
      </c>
      <c r="S27" s="67">
        <f>IF(Q27="HS",I27-P27,0)</f>
        <v>0</v>
      </c>
      <c r="T27" s="67">
        <f>IF(Q27="PS",H27,0)</f>
        <v>0</v>
      </c>
      <c r="U27" s="67">
        <f>IF(Q27="PS",I27-P27,0)</f>
        <v>0</v>
      </c>
      <c r="V27" s="67">
        <f>IF(Q27="MP",H27,0)</f>
        <v>0</v>
      </c>
      <c r="W27" s="67">
        <f>IF(Q27="MP",I27-P27,0)</f>
        <v>0</v>
      </c>
      <c r="X27" s="67">
        <f>IF(Q27="OM",H27,0)</f>
        <v>0</v>
      </c>
      <c r="Y27" s="54"/>
      <c r="AI27" s="67">
        <f>SUM(Z28:Z35)</f>
        <v>0</v>
      </c>
      <c r="AJ27" s="67">
        <f>SUM(AA28:AA35)</f>
        <v>0</v>
      </c>
      <c r="AK27" s="67">
        <f>SUM(AB28:AB35)</f>
        <v>0</v>
      </c>
    </row>
    <row r="28" spans="1:32" ht="12.75">
      <c r="A28" s="10" t="s">
        <v>14</v>
      </c>
      <c r="B28" s="10"/>
      <c r="C28" s="10" t="s">
        <v>41</v>
      </c>
      <c r="D28" s="10" t="s">
        <v>75</v>
      </c>
      <c r="E28" s="10" t="s">
        <v>107</v>
      </c>
      <c r="F28" s="35">
        <v>295.3</v>
      </c>
      <c r="H28" s="35">
        <f>ROUND(F28*AE28,2)</f>
        <v>0</v>
      </c>
      <c r="I28" s="35">
        <f>J28-H28</f>
        <v>0</v>
      </c>
      <c r="J28" s="35">
        <f>ROUND(F28*G28,2)</f>
        <v>0</v>
      </c>
      <c r="K28" s="35">
        <v>0.01641</v>
      </c>
      <c r="L28" s="35">
        <f>F28*K28</f>
        <v>4.845873</v>
      </c>
      <c r="M28" s="60" t="s">
        <v>131</v>
      </c>
      <c r="N28" s="60" t="s">
        <v>9</v>
      </c>
      <c r="O28" s="35">
        <f>IF(N28="5",I28,0)</f>
        <v>0</v>
      </c>
      <c r="Z28" s="35">
        <f>IF(AD28=0,J28,0)</f>
        <v>0</v>
      </c>
      <c r="AA28" s="35">
        <f>IF(AD28=15,J28,0)</f>
        <v>0</v>
      </c>
      <c r="AB28" s="35">
        <f>IF(AD28=21,J28,0)</f>
        <v>0</v>
      </c>
      <c r="AD28" s="65">
        <v>21</v>
      </c>
      <c r="AE28" s="65">
        <f>G28*0.648427965134133</f>
        <v>0</v>
      </c>
      <c r="AF28" s="65">
        <f>G28*(1-0.648427965134133)</f>
        <v>0</v>
      </c>
    </row>
    <row r="29" ht="12.75">
      <c r="D29" s="16" t="s">
        <v>76</v>
      </c>
    </row>
    <row r="30" spans="4:6" ht="12.75">
      <c r="D30" s="28" t="s">
        <v>77</v>
      </c>
      <c r="F30" s="36">
        <v>295.3</v>
      </c>
    </row>
    <row r="31" spans="1:32" ht="12.75">
      <c r="A31" s="10" t="s">
        <v>15</v>
      </c>
      <c r="B31" s="10"/>
      <c r="C31" s="10" t="s">
        <v>42</v>
      </c>
      <c r="D31" s="10" t="s">
        <v>78</v>
      </c>
      <c r="E31" s="10" t="s">
        <v>109</v>
      </c>
      <c r="F31" s="35">
        <v>52.68</v>
      </c>
      <c r="H31" s="35">
        <f>ROUND(F31*AE31,2)</f>
        <v>0</v>
      </c>
      <c r="I31" s="35">
        <f>J31-H31</f>
        <v>0</v>
      </c>
      <c r="J31" s="35">
        <f>ROUND(F31*G31,2)</f>
        <v>0</v>
      </c>
      <c r="K31" s="35">
        <v>0.001</v>
      </c>
      <c r="L31" s="35">
        <f>F31*K31</f>
        <v>0.05268</v>
      </c>
      <c r="M31" s="60" t="s">
        <v>131</v>
      </c>
      <c r="N31" s="60" t="s">
        <v>7</v>
      </c>
      <c r="O31" s="35">
        <f>IF(N31="5",I31,0)</f>
        <v>0</v>
      </c>
      <c r="Z31" s="35">
        <f>IF(AD31=0,J31,0)</f>
        <v>0</v>
      </c>
      <c r="AA31" s="35">
        <f>IF(AD31=15,J31,0)</f>
        <v>0</v>
      </c>
      <c r="AB31" s="35">
        <f>IF(AD31=21,J31,0)</f>
        <v>0</v>
      </c>
      <c r="AD31" s="65">
        <v>21</v>
      </c>
      <c r="AE31" s="65">
        <f>G31*0</f>
        <v>0</v>
      </c>
      <c r="AF31" s="65">
        <f>G31*(1-0)</f>
        <v>0</v>
      </c>
    </row>
    <row r="32" spans="4:6" ht="12.75">
      <c r="D32" s="28" t="s">
        <v>79</v>
      </c>
      <c r="F32" s="36">
        <v>52.68</v>
      </c>
    </row>
    <row r="33" spans="1:32" ht="12.75">
      <c r="A33" s="10" t="s">
        <v>16</v>
      </c>
      <c r="B33" s="10"/>
      <c r="C33" s="10" t="s">
        <v>43</v>
      </c>
      <c r="D33" s="10" t="s">
        <v>80</v>
      </c>
      <c r="E33" s="10" t="s">
        <v>107</v>
      </c>
      <c r="F33" s="35">
        <v>295.3</v>
      </c>
      <c r="H33" s="35">
        <f>ROUND(F33*AE33,2)</f>
        <v>0</v>
      </c>
      <c r="I33" s="35">
        <f>J33-H33</f>
        <v>0</v>
      </c>
      <c r="J33" s="35">
        <f>ROUND(F33*G33,2)</f>
        <v>0</v>
      </c>
      <c r="K33" s="35">
        <v>0.02</v>
      </c>
      <c r="L33" s="35">
        <f>F33*K33</f>
        <v>5.906000000000001</v>
      </c>
      <c r="M33" s="60" t="s">
        <v>131</v>
      </c>
      <c r="N33" s="60" t="s">
        <v>7</v>
      </c>
      <c r="O33" s="35">
        <f>IF(N33="5",I33,0)</f>
        <v>0</v>
      </c>
      <c r="Z33" s="35">
        <f>IF(AD33=0,J33,0)</f>
        <v>0</v>
      </c>
      <c r="AA33" s="35">
        <f>IF(AD33=15,J33,0)</f>
        <v>0</v>
      </c>
      <c r="AB33" s="35">
        <f>IF(AD33=21,J33,0)</f>
        <v>0</v>
      </c>
      <c r="AD33" s="65">
        <v>21</v>
      </c>
      <c r="AE33" s="65">
        <f>G33*0</f>
        <v>0</v>
      </c>
      <c r="AF33" s="65">
        <f>G33*(1-0)</f>
        <v>0</v>
      </c>
    </row>
    <row r="34" spans="4:6" ht="12.75">
      <c r="D34" s="28" t="s">
        <v>81</v>
      </c>
      <c r="F34" s="36">
        <v>295.3</v>
      </c>
    </row>
    <row r="35" spans="1:32" ht="12.75">
      <c r="A35" s="10" t="s">
        <v>17</v>
      </c>
      <c r="B35" s="10"/>
      <c r="C35" s="10" t="s">
        <v>44</v>
      </c>
      <c r="D35" s="10" t="s">
        <v>82</v>
      </c>
      <c r="E35" s="10" t="s">
        <v>108</v>
      </c>
      <c r="F35" s="35">
        <v>10.80455</v>
      </c>
      <c r="H35" s="35">
        <f>ROUND(F35*AE35,2)</f>
        <v>0</v>
      </c>
      <c r="I35" s="35">
        <f>J35-H35</f>
        <v>0</v>
      </c>
      <c r="J35" s="35">
        <f>ROUND(F35*G35,2)</f>
        <v>0</v>
      </c>
      <c r="K35" s="35">
        <v>0</v>
      </c>
      <c r="L35" s="35">
        <f>F35*K35</f>
        <v>0</v>
      </c>
      <c r="M35" s="60" t="s">
        <v>131</v>
      </c>
      <c r="N35" s="60" t="s">
        <v>11</v>
      </c>
      <c r="O35" s="35">
        <f>IF(N35="5",I35,0)</f>
        <v>0</v>
      </c>
      <c r="Z35" s="35">
        <f>IF(AD35=0,J35,0)</f>
        <v>0</v>
      </c>
      <c r="AA35" s="35">
        <f>IF(AD35=15,J35,0)</f>
        <v>0</v>
      </c>
      <c r="AB35" s="35">
        <f>IF(AD35=21,J35,0)</f>
        <v>0</v>
      </c>
      <c r="AD35" s="65">
        <v>21</v>
      </c>
      <c r="AE35" s="65">
        <f>G35*0</f>
        <v>0</v>
      </c>
      <c r="AF35" s="65">
        <f>G35*(1-0)</f>
        <v>0</v>
      </c>
    </row>
    <row r="36" spans="1:37" ht="12.75">
      <c r="A36" s="11"/>
      <c r="B36" s="24"/>
      <c r="C36" s="24" t="s">
        <v>45</v>
      </c>
      <c r="D36" s="24" t="s">
        <v>83</v>
      </c>
      <c r="E36" s="33"/>
      <c r="F36" s="33"/>
      <c r="G36" s="33"/>
      <c r="H36" s="67">
        <f>SUM(H37:H44)</f>
        <v>0</v>
      </c>
      <c r="I36" s="67">
        <f>SUM(I37:I44)</f>
        <v>0</v>
      </c>
      <c r="J36" s="67">
        <f>H36+I36</f>
        <v>0</v>
      </c>
      <c r="K36" s="54"/>
      <c r="L36" s="67">
        <f>SUM(L37:L44)</f>
        <v>0</v>
      </c>
      <c r="M36" s="54"/>
      <c r="P36" s="67">
        <f>IF(Q36="PR",J36,SUM(O37:O44))</f>
        <v>0</v>
      </c>
      <c r="Q36" s="54" t="s">
        <v>135</v>
      </c>
      <c r="R36" s="67">
        <f>IF(Q36="HS",H36,0)</f>
        <v>0</v>
      </c>
      <c r="S36" s="67">
        <f>IF(Q36="HS",I36-P36,0)</f>
        <v>0</v>
      </c>
      <c r="T36" s="67">
        <f>IF(Q36="PS",H36,0)</f>
        <v>0</v>
      </c>
      <c r="U36" s="67">
        <f>IF(Q36="PS",I36-P36,0)</f>
        <v>0</v>
      </c>
      <c r="V36" s="67">
        <f>IF(Q36="MP",H36,0)</f>
        <v>0</v>
      </c>
      <c r="W36" s="67">
        <f>IF(Q36="MP",I36-P36,0)</f>
        <v>0</v>
      </c>
      <c r="X36" s="67">
        <f>IF(Q36="OM",H36,0)</f>
        <v>0</v>
      </c>
      <c r="Y36" s="54"/>
      <c r="AI36" s="67">
        <f>SUM(Z37:Z44)</f>
        <v>0</v>
      </c>
      <c r="AJ36" s="67">
        <f>SUM(AA37:AA44)</f>
        <v>0</v>
      </c>
      <c r="AK36" s="67">
        <f>SUM(AB37:AB44)</f>
        <v>0</v>
      </c>
    </row>
    <row r="37" spans="1:32" ht="12.75">
      <c r="A37" s="10" t="s">
        <v>18</v>
      </c>
      <c r="B37" s="10"/>
      <c r="C37" s="10" t="s">
        <v>46</v>
      </c>
      <c r="D37" s="10" t="s">
        <v>84</v>
      </c>
      <c r="E37" s="10" t="s">
        <v>110</v>
      </c>
      <c r="F37" s="35">
        <v>4</v>
      </c>
      <c r="H37" s="35">
        <f>ROUND(F37*AE37,2)</f>
        <v>0</v>
      </c>
      <c r="I37" s="35">
        <f>J37-H37</f>
        <v>0</v>
      </c>
      <c r="J37" s="35">
        <f>ROUND(F37*G37,2)</f>
        <v>0</v>
      </c>
      <c r="K37" s="35">
        <v>0</v>
      </c>
      <c r="L37" s="35">
        <f>F37*K37</f>
        <v>0</v>
      </c>
      <c r="M37" s="60" t="s">
        <v>131</v>
      </c>
      <c r="N37" s="60" t="s">
        <v>7</v>
      </c>
      <c r="O37" s="35">
        <f>IF(N37="5",I37,0)</f>
        <v>0</v>
      </c>
      <c r="Z37" s="35">
        <f>IF(AD37=0,J37,0)</f>
        <v>0</v>
      </c>
      <c r="AA37" s="35">
        <f>IF(AD37=15,J37,0)</f>
        <v>0</v>
      </c>
      <c r="AB37" s="35">
        <f>IF(AD37=21,J37,0)</f>
        <v>0</v>
      </c>
      <c r="AD37" s="65">
        <v>21</v>
      </c>
      <c r="AE37" s="65">
        <f>G37*0</f>
        <v>0</v>
      </c>
      <c r="AF37" s="65">
        <f>G37*(1-0)</f>
        <v>0</v>
      </c>
    </row>
    <row r="38" ht="12.75">
      <c r="D38" s="16" t="s">
        <v>85</v>
      </c>
    </row>
    <row r="39" spans="4:6" ht="12.75">
      <c r="D39" s="28" t="s">
        <v>86</v>
      </c>
      <c r="F39" s="36">
        <v>0</v>
      </c>
    </row>
    <row r="40" spans="4:6" ht="12.75">
      <c r="D40" s="28" t="s">
        <v>87</v>
      </c>
      <c r="F40" s="36">
        <v>0</v>
      </c>
    </row>
    <row r="41" spans="4:6" ht="12.75">
      <c r="D41" s="28" t="s">
        <v>88</v>
      </c>
      <c r="F41" s="36">
        <v>0</v>
      </c>
    </row>
    <row r="42" spans="4:6" ht="12.75">
      <c r="D42" s="28" t="s">
        <v>89</v>
      </c>
      <c r="F42" s="36">
        <v>0</v>
      </c>
    </row>
    <row r="43" spans="4:6" ht="12.75">
      <c r="D43" s="28" t="s">
        <v>90</v>
      </c>
      <c r="F43" s="36">
        <v>0</v>
      </c>
    </row>
    <row r="44" spans="1:32" ht="12.75">
      <c r="A44" s="10" t="s">
        <v>19</v>
      </c>
      <c r="B44" s="10"/>
      <c r="C44" s="10" t="s">
        <v>47</v>
      </c>
      <c r="D44" s="10" t="s">
        <v>91</v>
      </c>
      <c r="E44" s="10" t="s">
        <v>108</v>
      </c>
      <c r="F44" s="35">
        <v>0.5</v>
      </c>
      <c r="H44" s="35">
        <f>ROUND(F44*AE44,2)</f>
        <v>0</v>
      </c>
      <c r="I44" s="35">
        <f>J44-H44</f>
        <v>0</v>
      </c>
      <c r="J44" s="35">
        <f>ROUND(F44*G44,2)</f>
        <v>0</v>
      </c>
      <c r="K44" s="35">
        <v>0</v>
      </c>
      <c r="L44" s="35">
        <f>F44*K44</f>
        <v>0</v>
      </c>
      <c r="M44" s="60" t="s">
        <v>131</v>
      </c>
      <c r="N44" s="60" t="s">
        <v>11</v>
      </c>
      <c r="O44" s="35">
        <f>IF(N44="5",I44,0)</f>
        <v>0</v>
      </c>
      <c r="Z44" s="35">
        <f>IF(AD44=0,J44,0)</f>
        <v>0</v>
      </c>
      <c r="AA44" s="35">
        <f>IF(AD44=15,J44,0)</f>
        <v>0</v>
      </c>
      <c r="AB44" s="35">
        <f>IF(AD44=21,J44,0)</f>
        <v>0</v>
      </c>
      <c r="AD44" s="65">
        <v>21</v>
      </c>
      <c r="AE44" s="65">
        <f>G44*0</f>
        <v>0</v>
      </c>
      <c r="AF44" s="65">
        <f>G44*(1-0)</f>
        <v>0</v>
      </c>
    </row>
    <row r="45" spans="1:37" ht="12.75">
      <c r="A45" s="11"/>
      <c r="B45" s="24"/>
      <c r="C45" s="24" t="s">
        <v>48</v>
      </c>
      <c r="D45" s="24" t="s">
        <v>92</v>
      </c>
      <c r="E45" s="33"/>
      <c r="F45" s="33"/>
      <c r="G45" s="33"/>
      <c r="H45" s="67">
        <f>SUM(H46:H48)</f>
        <v>0</v>
      </c>
      <c r="I45" s="67">
        <f>SUM(I46:I48)</f>
        <v>0</v>
      </c>
      <c r="J45" s="67">
        <f>H45+I45</f>
        <v>0</v>
      </c>
      <c r="K45" s="54"/>
      <c r="L45" s="67">
        <f>SUM(L46:L48)</f>
        <v>24.668</v>
      </c>
      <c r="M45" s="54"/>
      <c r="P45" s="67">
        <f>IF(Q45="PR",J45,SUM(O46:O48))</f>
        <v>0</v>
      </c>
      <c r="Q45" s="54" t="s">
        <v>135</v>
      </c>
      <c r="R45" s="67">
        <f>IF(Q45="HS",H45,0)</f>
        <v>0</v>
      </c>
      <c r="S45" s="67">
        <f>IF(Q45="HS",I45-P45,0)</f>
        <v>0</v>
      </c>
      <c r="T45" s="67">
        <f>IF(Q45="PS",H45,0)</f>
        <v>0</v>
      </c>
      <c r="U45" s="67">
        <f>IF(Q45="PS",I45-P45,0)</f>
        <v>0</v>
      </c>
      <c r="V45" s="67">
        <f>IF(Q45="MP",H45,0)</f>
        <v>0</v>
      </c>
      <c r="W45" s="67">
        <f>IF(Q45="MP",I45-P45,0)</f>
        <v>0</v>
      </c>
      <c r="X45" s="67">
        <f>IF(Q45="OM",H45,0)</f>
        <v>0</v>
      </c>
      <c r="Y45" s="54"/>
      <c r="AI45" s="67">
        <f>SUM(Z46:Z48)</f>
        <v>0</v>
      </c>
      <c r="AJ45" s="67">
        <f>SUM(AA46:AA48)</f>
        <v>0</v>
      </c>
      <c r="AK45" s="67">
        <f>SUM(AB46:AB48)</f>
        <v>0</v>
      </c>
    </row>
    <row r="46" spans="1:32" ht="12.75">
      <c r="A46" s="10" t="s">
        <v>20</v>
      </c>
      <c r="B46" s="10"/>
      <c r="C46" s="10" t="s">
        <v>49</v>
      </c>
      <c r="D46" s="10" t="s">
        <v>93</v>
      </c>
      <c r="E46" s="10" t="s">
        <v>111</v>
      </c>
      <c r="F46" s="35">
        <v>17.62</v>
      </c>
      <c r="H46" s="35">
        <f>ROUND(F46*AE46,2)</f>
        <v>0</v>
      </c>
      <c r="I46" s="35">
        <f>J46-H46</f>
        <v>0</v>
      </c>
      <c r="J46" s="35">
        <f>ROUND(F46*G46,2)</f>
        <v>0</v>
      </c>
      <c r="K46" s="35">
        <v>1.4</v>
      </c>
      <c r="L46" s="35">
        <f>F46*K46</f>
        <v>24.668</v>
      </c>
      <c r="M46" s="60" t="s">
        <v>131</v>
      </c>
      <c r="N46" s="60" t="s">
        <v>7</v>
      </c>
      <c r="O46" s="35">
        <f>IF(N46="5",I46,0)</f>
        <v>0</v>
      </c>
      <c r="Z46" s="35">
        <f>IF(AD46=0,J46,0)</f>
        <v>0</v>
      </c>
      <c r="AA46" s="35">
        <f>IF(AD46=15,J46,0)</f>
        <v>0</v>
      </c>
      <c r="AB46" s="35">
        <f>IF(AD46=21,J46,0)</f>
        <v>0</v>
      </c>
      <c r="AD46" s="65">
        <v>21</v>
      </c>
      <c r="AE46" s="65">
        <f>G46*0</f>
        <v>0</v>
      </c>
      <c r="AF46" s="65">
        <f>G46*(1-0)</f>
        <v>0</v>
      </c>
    </row>
    <row r="47" spans="4:6" ht="12.75">
      <c r="D47" s="28" t="s">
        <v>94</v>
      </c>
      <c r="F47" s="36">
        <v>17.62</v>
      </c>
    </row>
    <row r="48" spans="1:32" ht="12.75">
      <c r="A48" s="10" t="s">
        <v>21</v>
      </c>
      <c r="B48" s="10"/>
      <c r="C48" s="10" t="s">
        <v>50</v>
      </c>
      <c r="D48" s="10" t="s">
        <v>95</v>
      </c>
      <c r="E48" s="10" t="s">
        <v>108</v>
      </c>
      <c r="F48" s="35">
        <v>24.668</v>
      </c>
      <c r="H48" s="35">
        <f>ROUND(F48*AE48,2)</f>
        <v>0</v>
      </c>
      <c r="I48" s="35">
        <f>J48-H48</f>
        <v>0</v>
      </c>
      <c r="J48" s="35">
        <f>ROUND(F48*G48,2)</f>
        <v>0</v>
      </c>
      <c r="K48" s="35">
        <v>0</v>
      </c>
      <c r="L48" s="35">
        <f>F48*K48</f>
        <v>0</v>
      </c>
      <c r="M48" s="60" t="s">
        <v>131</v>
      </c>
      <c r="N48" s="60" t="s">
        <v>11</v>
      </c>
      <c r="O48" s="35">
        <f>IF(N48="5",I48,0)</f>
        <v>0</v>
      </c>
      <c r="Z48" s="35">
        <f>IF(AD48=0,J48,0)</f>
        <v>0</v>
      </c>
      <c r="AA48" s="35">
        <f>IF(AD48=15,J48,0)</f>
        <v>0</v>
      </c>
      <c r="AB48" s="35">
        <f>IF(AD48=21,J48,0)</f>
        <v>0</v>
      </c>
      <c r="AD48" s="65">
        <v>21</v>
      </c>
      <c r="AE48" s="65">
        <f>G48*0</f>
        <v>0</v>
      </c>
      <c r="AF48" s="65">
        <f>G48*(1-0)</f>
        <v>0</v>
      </c>
    </row>
    <row r="49" spans="1:37" ht="12.75">
      <c r="A49" s="11"/>
      <c r="B49" s="24"/>
      <c r="C49" s="24" t="s">
        <v>51</v>
      </c>
      <c r="D49" s="24" t="s">
        <v>96</v>
      </c>
      <c r="E49" s="33"/>
      <c r="F49" s="33"/>
      <c r="G49" s="33"/>
      <c r="H49" s="67">
        <f>SUM(H50:H52)</f>
        <v>0</v>
      </c>
      <c r="I49" s="67">
        <f>SUM(I50:I52)</f>
        <v>0</v>
      </c>
      <c r="J49" s="67">
        <f>H49+I49</f>
        <v>0</v>
      </c>
      <c r="K49" s="54"/>
      <c r="L49" s="67">
        <f>SUM(L50:L52)</f>
        <v>0</v>
      </c>
      <c r="M49" s="54"/>
      <c r="P49" s="67">
        <f>IF(Q49="PR",J49,SUM(O50:O52))</f>
        <v>0</v>
      </c>
      <c r="Q49" s="54" t="s">
        <v>137</v>
      </c>
      <c r="R49" s="67">
        <f>IF(Q49="HS",H49,0)</f>
        <v>0</v>
      </c>
      <c r="S49" s="67">
        <f>IF(Q49="HS",I49-P49,0)</f>
        <v>0</v>
      </c>
      <c r="T49" s="67">
        <f>IF(Q49="PS",H49,0)</f>
        <v>0</v>
      </c>
      <c r="U49" s="67">
        <f>IF(Q49="PS",I49-P49,0)</f>
        <v>0</v>
      </c>
      <c r="V49" s="67">
        <f>IF(Q49="MP",H49,0)</f>
        <v>0</v>
      </c>
      <c r="W49" s="67">
        <f>IF(Q49="MP",I49-P49,0)</f>
        <v>0</v>
      </c>
      <c r="X49" s="67">
        <f>IF(Q49="OM",H49,0)</f>
        <v>0</v>
      </c>
      <c r="Y49" s="54"/>
      <c r="AI49" s="67">
        <f>SUM(Z50:Z52)</f>
        <v>0</v>
      </c>
      <c r="AJ49" s="67">
        <f>SUM(AA50:AA52)</f>
        <v>0</v>
      </c>
      <c r="AK49" s="67">
        <f>SUM(AB50:AB52)</f>
        <v>0</v>
      </c>
    </row>
    <row r="50" spans="1:32" ht="12.75">
      <c r="A50" s="10" t="s">
        <v>22</v>
      </c>
      <c r="B50" s="10"/>
      <c r="C50" s="10" t="s">
        <v>52</v>
      </c>
      <c r="D50" s="10" t="s">
        <v>97</v>
      </c>
      <c r="E50" s="10" t="s">
        <v>108</v>
      </c>
      <c r="F50" s="35">
        <v>43.8</v>
      </c>
      <c r="H50" s="35">
        <f>ROUND(F50*AE50,2)</f>
        <v>0</v>
      </c>
      <c r="I50" s="35">
        <f>J50-H50</f>
        <v>0</v>
      </c>
      <c r="J50" s="35">
        <f>ROUND(F50*G50,2)</f>
        <v>0</v>
      </c>
      <c r="K50" s="35">
        <v>0</v>
      </c>
      <c r="L50" s="35">
        <f>F50*K50</f>
        <v>0</v>
      </c>
      <c r="M50" s="60" t="s">
        <v>131</v>
      </c>
      <c r="N50" s="60" t="s">
        <v>11</v>
      </c>
      <c r="O50" s="35">
        <f>IF(N50="5",I50,0)</f>
        <v>0</v>
      </c>
      <c r="Z50" s="35">
        <f>IF(AD50=0,J50,0)</f>
        <v>0</v>
      </c>
      <c r="AA50" s="35">
        <f>IF(AD50=15,J50,0)</f>
        <v>0</v>
      </c>
      <c r="AB50" s="35">
        <f>IF(AD50=21,J50,0)</f>
        <v>0</v>
      </c>
      <c r="AD50" s="65">
        <v>21</v>
      </c>
      <c r="AE50" s="65">
        <f>G50*0.00975558585964544</f>
        <v>0</v>
      </c>
      <c r="AF50" s="65">
        <f>G50*(1-0.00975558585964544)</f>
        <v>0</v>
      </c>
    </row>
    <row r="51" spans="1:32" ht="12.75">
      <c r="A51" s="10" t="s">
        <v>23</v>
      </c>
      <c r="B51" s="10"/>
      <c r="C51" s="10" t="s">
        <v>53</v>
      </c>
      <c r="D51" s="10" t="s">
        <v>98</v>
      </c>
      <c r="E51" s="10" t="s">
        <v>108</v>
      </c>
      <c r="F51" s="35">
        <v>43.8</v>
      </c>
      <c r="H51" s="35">
        <f>ROUND(F51*AE51,2)</f>
        <v>0</v>
      </c>
      <c r="I51" s="35">
        <f>J51-H51</f>
        <v>0</v>
      </c>
      <c r="J51" s="35">
        <f>ROUND(F51*G51,2)</f>
        <v>0</v>
      </c>
      <c r="K51" s="35">
        <v>0</v>
      </c>
      <c r="L51" s="35">
        <f>F51*K51</f>
        <v>0</v>
      </c>
      <c r="M51" s="60" t="s">
        <v>131</v>
      </c>
      <c r="N51" s="60" t="s">
        <v>11</v>
      </c>
      <c r="O51" s="35">
        <f>IF(N51="5",I51,0)</f>
        <v>0</v>
      </c>
      <c r="Z51" s="35">
        <f>IF(AD51=0,J51,0)</f>
        <v>0</v>
      </c>
      <c r="AA51" s="35">
        <f>IF(AD51=15,J51,0)</f>
        <v>0</v>
      </c>
      <c r="AB51" s="35">
        <f>IF(AD51=21,J51,0)</f>
        <v>0</v>
      </c>
      <c r="AD51" s="65">
        <v>21</v>
      </c>
      <c r="AE51" s="65">
        <f>G51*0</f>
        <v>0</v>
      </c>
      <c r="AF51" s="65">
        <f>G51*(1-0)</f>
        <v>0</v>
      </c>
    </row>
    <row r="52" spans="1:32" ht="12.75">
      <c r="A52" s="10" t="s">
        <v>24</v>
      </c>
      <c r="B52" s="10"/>
      <c r="C52" s="10" t="s">
        <v>54</v>
      </c>
      <c r="D52" s="10" t="s">
        <v>99</v>
      </c>
      <c r="E52" s="10" t="s">
        <v>108</v>
      </c>
      <c r="F52" s="35">
        <v>43.8</v>
      </c>
      <c r="H52" s="35">
        <f>ROUND(F52*AE52,2)</f>
        <v>0</v>
      </c>
      <c r="I52" s="35">
        <f>J52-H52</f>
        <v>0</v>
      </c>
      <c r="J52" s="35">
        <f>ROUND(F52*G52,2)</f>
        <v>0</v>
      </c>
      <c r="K52" s="35">
        <v>0</v>
      </c>
      <c r="L52" s="35">
        <f>F52*K52</f>
        <v>0</v>
      </c>
      <c r="M52" s="60" t="s">
        <v>131</v>
      </c>
      <c r="N52" s="60" t="s">
        <v>11</v>
      </c>
      <c r="O52" s="35">
        <f>IF(N52="5",I52,0)</f>
        <v>0</v>
      </c>
      <c r="Z52" s="35">
        <f>IF(AD52=0,J52,0)</f>
        <v>0</v>
      </c>
      <c r="AA52" s="35">
        <f>IF(AD52=15,J52,0)</f>
        <v>0</v>
      </c>
      <c r="AB52" s="35">
        <f>IF(AD52=21,J52,0)</f>
        <v>0</v>
      </c>
      <c r="AD52" s="65">
        <v>21</v>
      </c>
      <c r="AE52" s="65">
        <f>G52*0</f>
        <v>0</v>
      </c>
      <c r="AF52" s="65">
        <f>G52*(1-0)</f>
        <v>0</v>
      </c>
    </row>
    <row r="53" spans="1:37" ht="12.75">
      <c r="A53" s="11"/>
      <c r="B53" s="24"/>
      <c r="C53" s="24"/>
      <c r="D53" s="24" t="s">
        <v>100</v>
      </c>
      <c r="E53" s="33"/>
      <c r="F53" s="33"/>
      <c r="G53" s="33"/>
      <c r="H53" s="67">
        <f>SUM(H54:H56)</f>
        <v>0</v>
      </c>
      <c r="I53" s="67">
        <f>SUM(I54:I56)</f>
        <v>0</v>
      </c>
      <c r="J53" s="67">
        <f>H53+I53</f>
        <v>0</v>
      </c>
      <c r="K53" s="54"/>
      <c r="L53" s="67">
        <f>SUM(L54:L56)</f>
        <v>1.0997249999999998</v>
      </c>
      <c r="M53" s="54"/>
      <c r="P53" s="67">
        <f>IF(Q53="PR",J53,SUM(O54:O56))</f>
        <v>0</v>
      </c>
      <c r="Q53" s="54" t="s">
        <v>138</v>
      </c>
      <c r="R53" s="67">
        <f>IF(Q53="HS",H53,0)</f>
        <v>0</v>
      </c>
      <c r="S53" s="67">
        <f>IF(Q53="HS",I53-P53,0)</f>
        <v>0</v>
      </c>
      <c r="T53" s="67">
        <f>IF(Q53="PS",H53,0)</f>
        <v>0</v>
      </c>
      <c r="U53" s="67">
        <f>IF(Q53="PS",I53-P53,0)</f>
        <v>0</v>
      </c>
      <c r="V53" s="67">
        <f>IF(Q53="MP",H53,0)</f>
        <v>0</v>
      </c>
      <c r="W53" s="67">
        <f>IF(Q53="MP",I53-P53,0)</f>
        <v>0</v>
      </c>
      <c r="X53" s="67">
        <f>IF(Q53="OM",H53,0)</f>
        <v>0</v>
      </c>
      <c r="Y53" s="54"/>
      <c r="AI53" s="67">
        <f>SUM(Z54:Z56)</f>
        <v>0</v>
      </c>
      <c r="AJ53" s="67">
        <f>SUM(AA54:AA56)</f>
        <v>0</v>
      </c>
      <c r="AK53" s="67">
        <f>SUM(AB54:AB56)</f>
        <v>0</v>
      </c>
    </row>
    <row r="54" spans="1:32" ht="12.75">
      <c r="A54" s="12" t="s">
        <v>25</v>
      </c>
      <c r="B54" s="12"/>
      <c r="C54" s="12" t="s">
        <v>55</v>
      </c>
      <c r="D54" s="12" t="s">
        <v>101</v>
      </c>
      <c r="E54" s="12" t="s">
        <v>109</v>
      </c>
      <c r="F54" s="37">
        <v>23.65</v>
      </c>
      <c r="H54" s="37">
        <f>ROUND(F54*AE54,2)</f>
        <v>0</v>
      </c>
      <c r="I54" s="37">
        <f>J54-H54</f>
        <v>0</v>
      </c>
      <c r="J54" s="37">
        <f>ROUND(F54*G54,2)</f>
        <v>0</v>
      </c>
      <c r="K54" s="37">
        <v>0.0465</v>
      </c>
      <c r="L54" s="37">
        <f>F54*K54</f>
        <v>1.0997249999999998</v>
      </c>
      <c r="M54" s="61"/>
      <c r="N54" s="61" t="s">
        <v>132</v>
      </c>
      <c r="O54" s="37">
        <f>IF(N54="5",I54,0)</f>
        <v>0</v>
      </c>
      <c r="Z54" s="37">
        <f>IF(AD54=0,J54,0)</f>
        <v>0</v>
      </c>
      <c r="AA54" s="37">
        <f>IF(AD54=15,J54,0)</f>
        <v>0</v>
      </c>
      <c r="AB54" s="37">
        <f>IF(AD54=21,J54,0)</f>
        <v>0</v>
      </c>
      <c r="AD54" s="65">
        <v>21</v>
      </c>
      <c r="AE54" s="65">
        <f>G54*1</f>
        <v>0</v>
      </c>
      <c r="AF54" s="65">
        <f>G54*(1-1)</f>
        <v>0</v>
      </c>
    </row>
    <row r="55" spans="4:6" ht="12.75">
      <c r="D55" s="29"/>
      <c r="F55" s="38">
        <v>0</v>
      </c>
    </row>
    <row r="56" spans="1:32" ht="12.75">
      <c r="A56" s="13" t="s">
        <v>26</v>
      </c>
      <c r="B56" s="13"/>
      <c r="C56" s="13" t="s">
        <v>38</v>
      </c>
      <c r="D56" s="13" t="s">
        <v>72</v>
      </c>
      <c r="E56" s="13" t="s">
        <v>108</v>
      </c>
      <c r="F56" s="39">
        <v>1.09973</v>
      </c>
      <c r="G56" s="43"/>
      <c r="H56" s="39">
        <f>ROUND(F56*AE56,2)</f>
        <v>0</v>
      </c>
      <c r="I56" s="39">
        <f>J56-H56</f>
        <v>0</v>
      </c>
      <c r="J56" s="39">
        <f>ROUND(F56*G56,2)</f>
        <v>0</v>
      </c>
      <c r="K56" s="39">
        <v>0</v>
      </c>
      <c r="L56" s="39">
        <f>F56*K56</f>
        <v>0</v>
      </c>
      <c r="M56" s="62" t="s">
        <v>131</v>
      </c>
      <c r="N56" s="60" t="s">
        <v>11</v>
      </c>
      <c r="O56" s="35">
        <f>IF(N56="5",I56,0)</f>
        <v>0</v>
      </c>
      <c r="Z56" s="35">
        <f>IF(AD56=0,J56,0)</f>
        <v>0</v>
      </c>
      <c r="AA56" s="35">
        <f>IF(AD56=15,J56,0)</f>
        <v>0</v>
      </c>
      <c r="AB56" s="35">
        <f>IF(AD56=21,J56,0)</f>
        <v>0</v>
      </c>
      <c r="AD56" s="65">
        <v>21</v>
      </c>
      <c r="AE56" s="65">
        <f>G56*0</f>
        <v>0</v>
      </c>
      <c r="AF56" s="65">
        <f>G56*(1-0)</f>
        <v>0</v>
      </c>
    </row>
    <row r="57" spans="1:28" ht="12.75">
      <c r="A57" s="14"/>
      <c r="B57" s="14"/>
      <c r="C57" s="14"/>
      <c r="D57" s="14"/>
      <c r="E57" s="14"/>
      <c r="F57" s="14"/>
      <c r="G57" s="14"/>
      <c r="H57" s="46" t="s">
        <v>118</v>
      </c>
      <c r="I57" s="50"/>
      <c r="J57" s="68">
        <f>J12+J15+J19+J27+J36+J45+J49+J53</f>
        <v>0</v>
      </c>
      <c r="K57" s="14"/>
      <c r="L57" s="14"/>
      <c r="M57" s="14"/>
      <c r="Z57" s="69">
        <f>SUM(Z13:Z56)</f>
        <v>0</v>
      </c>
      <c r="AA57" s="69">
        <f>SUM(AA13:AA56)</f>
        <v>0</v>
      </c>
      <c r="AB57" s="69">
        <f>SUM(AB13:AB56)</f>
        <v>0</v>
      </c>
    </row>
    <row r="58" ht="11.25" customHeight="1">
      <c r="A58" s="15" t="s">
        <v>27</v>
      </c>
    </row>
    <row r="59" spans="1:13" ht="0" customHeight="1" hidden="1">
      <c r="A59" s="1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</sheetData>
  <mergeCells count="37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5:G15"/>
    <mergeCell ref="D19:G19"/>
    <mergeCell ref="D27:G27"/>
    <mergeCell ref="D36:G36"/>
    <mergeCell ref="D45:G45"/>
    <mergeCell ref="D49:G49"/>
    <mergeCell ref="D53:G53"/>
    <mergeCell ref="H57:I57"/>
    <mergeCell ref="A59:M5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1" sqref="A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12.140625" hidden="1" customWidth="1"/>
  </cols>
  <sheetData>
    <row r="1" spans="1:7" ht="21.75" customHeight="1">
      <c r="A1" s="2" t="s">
        <v>146</v>
      </c>
      <c r="B1" s="17"/>
      <c r="C1" s="17"/>
      <c r="D1" s="17"/>
      <c r="E1" s="17"/>
      <c r="F1" s="17"/>
      <c r="G1" s="43"/>
    </row>
    <row r="2" spans="1:8" ht="12.75">
      <c r="A2" s="3" t="s">
        <v>1</v>
      </c>
      <c r="B2" s="25" t="s">
        <v>56</v>
      </c>
      <c r="C2" s="50"/>
      <c r="D2" s="47" t="s">
        <v>119</v>
      </c>
      <c r="E2" s="47" t="s">
        <v>124</v>
      </c>
      <c r="F2" s="18"/>
      <c r="G2" s="55"/>
      <c r="H2" s="63"/>
    </row>
    <row r="3" spans="1:8" ht="12.75">
      <c r="A3" s="4"/>
      <c r="B3" s="26"/>
      <c r="C3" s="26"/>
      <c r="D3" s="19"/>
      <c r="E3" s="19"/>
      <c r="F3" s="19"/>
      <c r="G3" s="56"/>
      <c r="H3" s="63"/>
    </row>
    <row r="4" spans="1:8" ht="12.75">
      <c r="A4" s="5" t="s">
        <v>2</v>
      </c>
      <c r="B4" s="16" t="s">
        <v>57</v>
      </c>
      <c r="C4" s="19"/>
      <c r="D4" s="16" t="s">
        <v>120</v>
      </c>
      <c r="E4" s="16" t="s">
        <v>125</v>
      </c>
      <c r="F4" s="19"/>
      <c r="G4" s="56"/>
      <c r="H4" s="63"/>
    </row>
    <row r="5" spans="1:8" ht="12.75">
      <c r="A5" s="4"/>
      <c r="B5" s="19"/>
      <c r="C5" s="19"/>
      <c r="D5" s="19"/>
      <c r="E5" s="19"/>
      <c r="F5" s="19"/>
      <c r="G5" s="56"/>
      <c r="H5" s="63"/>
    </row>
    <row r="6" spans="1:8" ht="12.75">
      <c r="A6" s="5" t="s">
        <v>3</v>
      </c>
      <c r="B6" s="16"/>
      <c r="C6" s="19"/>
      <c r="D6" s="16" t="s">
        <v>121</v>
      </c>
      <c r="E6" s="16"/>
      <c r="F6" s="19"/>
      <c r="G6" s="56"/>
      <c r="H6" s="63"/>
    </row>
    <row r="7" spans="1:8" ht="12.75">
      <c r="A7" s="4"/>
      <c r="B7" s="19"/>
      <c r="C7" s="19"/>
      <c r="D7" s="19"/>
      <c r="E7" s="19"/>
      <c r="F7" s="19"/>
      <c r="G7" s="56"/>
      <c r="H7" s="63"/>
    </row>
    <row r="8" spans="1:8" ht="12.75">
      <c r="A8" s="5" t="s">
        <v>122</v>
      </c>
      <c r="B8" s="16" t="s">
        <v>126</v>
      </c>
      <c r="C8" s="19"/>
      <c r="D8" s="31" t="s">
        <v>105</v>
      </c>
      <c r="E8" s="40">
        <v>41753</v>
      </c>
      <c r="F8" s="19"/>
      <c r="G8" s="56"/>
      <c r="H8" s="63"/>
    </row>
    <row r="9" spans="1:8" ht="12.75">
      <c r="A9" s="6"/>
      <c r="B9" s="20"/>
      <c r="C9" s="20"/>
      <c r="D9" s="20"/>
      <c r="E9" s="20"/>
      <c r="F9" s="20"/>
      <c r="G9" s="57"/>
      <c r="H9" s="63"/>
    </row>
    <row r="10" spans="1:8" ht="12.75">
      <c r="A10" s="70" t="s">
        <v>28</v>
      </c>
      <c r="B10" s="72" t="s">
        <v>29</v>
      </c>
      <c r="C10" s="73" t="s">
        <v>147</v>
      </c>
      <c r="D10" s="74" t="s">
        <v>148</v>
      </c>
      <c r="E10" s="74" t="s">
        <v>149</v>
      </c>
      <c r="F10" s="74" t="s">
        <v>150</v>
      </c>
      <c r="G10" s="77" t="s">
        <v>151</v>
      </c>
      <c r="H10" s="64"/>
    </row>
    <row r="11" spans="1:9" ht="12.75">
      <c r="A11" s="71"/>
      <c r="B11" s="71" t="s">
        <v>30</v>
      </c>
      <c r="C11" s="71" t="s">
        <v>60</v>
      </c>
      <c r="D11" s="75"/>
      <c r="E11" s="75"/>
      <c r="F11" s="78">
        <f>D11+E11</f>
        <v>0</v>
      </c>
      <c r="G11" s="78">
        <v>0.10208</v>
      </c>
      <c r="H11" s="65" t="s">
        <v>152</v>
      </c>
      <c r="I11" s="65">
        <f>IF(H11="T",0,F11)</f>
        <v>0</v>
      </c>
    </row>
    <row r="12" spans="1:9" ht="12.75">
      <c r="A12" s="31"/>
      <c r="B12" s="31" t="s">
        <v>32</v>
      </c>
      <c r="C12" s="31" t="s">
        <v>63</v>
      </c>
      <c r="F12" s="65">
        <f>D12+E12</f>
        <v>0</v>
      </c>
      <c r="G12" s="65">
        <v>5.3154</v>
      </c>
      <c r="H12" s="65" t="s">
        <v>152</v>
      </c>
      <c r="I12" s="65">
        <f>IF(H12="T",0,F12)</f>
        <v>0</v>
      </c>
    </row>
    <row r="13" spans="1:9" ht="12.75">
      <c r="A13" s="31"/>
      <c r="B13" s="31" t="s">
        <v>35</v>
      </c>
      <c r="C13" s="31" t="s">
        <v>67</v>
      </c>
      <c r="F13" s="65">
        <f>D13+E13</f>
        <v>0</v>
      </c>
      <c r="G13" s="65">
        <v>1.87229</v>
      </c>
      <c r="H13" s="65" t="s">
        <v>152</v>
      </c>
      <c r="I13" s="65">
        <f>IF(H13="T",0,F13)</f>
        <v>0</v>
      </c>
    </row>
    <row r="14" spans="1:9" ht="12.75">
      <c r="A14" s="31"/>
      <c r="B14" s="31" t="s">
        <v>40</v>
      </c>
      <c r="C14" s="31" t="s">
        <v>74</v>
      </c>
      <c r="F14" s="65">
        <f>D14+E14</f>
        <v>0</v>
      </c>
      <c r="G14" s="65">
        <v>10.80455</v>
      </c>
      <c r="H14" s="65" t="s">
        <v>152</v>
      </c>
      <c r="I14" s="65">
        <f>IF(H14="T",0,F14)</f>
        <v>0</v>
      </c>
    </row>
    <row r="15" spans="1:9" ht="12.75">
      <c r="A15" s="31"/>
      <c r="B15" s="31" t="s">
        <v>45</v>
      </c>
      <c r="C15" s="31" t="s">
        <v>83</v>
      </c>
      <c r="F15" s="65">
        <f>D15+E15</f>
        <v>0</v>
      </c>
      <c r="G15" s="65">
        <v>0</v>
      </c>
      <c r="H15" s="65" t="s">
        <v>152</v>
      </c>
      <c r="I15" s="65">
        <f>IF(H15="T",0,F15)</f>
        <v>0</v>
      </c>
    </row>
    <row r="16" spans="1:9" ht="12.75">
      <c r="A16" s="31"/>
      <c r="B16" s="31" t="s">
        <v>48</v>
      </c>
      <c r="C16" s="31" t="s">
        <v>92</v>
      </c>
      <c r="F16" s="65">
        <f>D16+E16</f>
        <v>0</v>
      </c>
      <c r="G16" s="65">
        <v>24.668</v>
      </c>
      <c r="H16" s="65" t="s">
        <v>152</v>
      </c>
      <c r="I16" s="65">
        <f>IF(H16="T",0,F16)</f>
        <v>0</v>
      </c>
    </row>
    <row r="17" spans="1:9" ht="12.75">
      <c r="A17" s="31"/>
      <c r="B17" s="31" t="s">
        <v>51</v>
      </c>
      <c r="C17" s="31" t="s">
        <v>96</v>
      </c>
      <c r="F17" s="65">
        <f>D17+E17</f>
        <v>0</v>
      </c>
      <c r="G17" s="65">
        <v>0</v>
      </c>
      <c r="H17" s="65" t="s">
        <v>152</v>
      </c>
      <c r="I17" s="65">
        <f>IF(H17="T",0,F17)</f>
        <v>0</v>
      </c>
    </row>
    <row r="18" spans="1:9" ht="12.75">
      <c r="A18" s="31"/>
      <c r="B18" s="31"/>
      <c r="C18" s="31" t="s">
        <v>100</v>
      </c>
      <c r="F18" s="65">
        <f>D18+E18</f>
        <v>0</v>
      </c>
      <c r="G18" s="65">
        <v>1.09973</v>
      </c>
      <c r="H18" s="65" t="s">
        <v>152</v>
      </c>
      <c r="I18" s="65">
        <f>IF(H18="T",0,F18)</f>
        <v>0</v>
      </c>
    </row>
    <row r="20" spans="5:6" ht="12.75">
      <c r="E20" s="76" t="s">
        <v>118</v>
      </c>
      <c r="F20" s="69">
        <f>SUM(I11:I18)</f>
        <v>0</v>
      </c>
    </row>
  </sheetData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57421875" defaultRowHeight="12.75"/>
  <cols>
    <col min="1" max="2" width="9.140625" customWidth="1"/>
    <col min="3" max="3" width="13.28125" customWidth="1"/>
    <col min="4" max="4" width="141.140625" customWidth="1"/>
    <col min="5" max="5" width="14.57421875" customWidth="1"/>
    <col min="6" max="6" width="24.140625" customWidth="1"/>
    <col min="7" max="7" width="20.421875" customWidth="1"/>
    <col min="8" max="8" width="16.421875" customWidth="1"/>
  </cols>
  <sheetData>
    <row r="1" spans="1:8" ht="21.75" customHeight="1">
      <c r="A1" s="2" t="s">
        <v>153</v>
      </c>
      <c r="B1" s="17"/>
      <c r="C1" s="17"/>
      <c r="D1" s="17"/>
      <c r="E1" s="17"/>
      <c r="F1" s="17"/>
      <c r="G1" s="17"/>
      <c r="H1" s="17"/>
    </row>
    <row r="2" spans="1:9" ht="12.75">
      <c r="A2" s="3" t="s">
        <v>1</v>
      </c>
      <c r="B2" s="18"/>
      <c r="C2" s="25" t="s">
        <v>56</v>
      </c>
      <c r="D2" s="50"/>
      <c r="E2" s="47" t="s">
        <v>119</v>
      </c>
      <c r="F2" s="47" t="s">
        <v>124</v>
      </c>
      <c r="G2" s="18"/>
      <c r="H2" s="55"/>
      <c r="I2" s="63"/>
    </row>
    <row r="3" spans="1:9" ht="12.75">
      <c r="A3" s="4"/>
      <c r="B3" s="19"/>
      <c r="C3" s="26"/>
      <c r="D3" s="26"/>
      <c r="E3" s="19"/>
      <c r="F3" s="19"/>
      <c r="G3" s="19"/>
      <c r="H3" s="56"/>
      <c r="I3" s="63"/>
    </row>
    <row r="4" spans="1:9" ht="12.75">
      <c r="A4" s="5" t="s">
        <v>2</v>
      </c>
      <c r="B4" s="19"/>
      <c r="C4" s="16" t="s">
        <v>57</v>
      </c>
      <c r="D4" s="19"/>
      <c r="E4" s="16" t="s">
        <v>120</v>
      </c>
      <c r="F4" s="16" t="s">
        <v>125</v>
      </c>
      <c r="G4" s="19"/>
      <c r="H4" s="56"/>
      <c r="I4" s="63"/>
    </row>
    <row r="5" spans="1:9" ht="12.75">
      <c r="A5" s="4"/>
      <c r="B5" s="19"/>
      <c r="C5" s="19"/>
      <c r="D5" s="19"/>
      <c r="E5" s="19"/>
      <c r="F5" s="19"/>
      <c r="G5" s="19"/>
      <c r="H5" s="56"/>
      <c r="I5" s="63"/>
    </row>
    <row r="6" spans="1:9" ht="12.75">
      <c r="A6" s="5" t="s">
        <v>3</v>
      </c>
      <c r="B6" s="19"/>
      <c r="C6" s="16"/>
      <c r="D6" s="19"/>
      <c r="E6" s="16" t="s">
        <v>121</v>
      </c>
      <c r="F6" s="16"/>
      <c r="G6" s="19"/>
      <c r="H6" s="56"/>
      <c r="I6" s="63"/>
    </row>
    <row r="7" spans="1:9" ht="12.75">
      <c r="A7" s="4"/>
      <c r="B7" s="19"/>
      <c r="C7" s="19"/>
      <c r="D7" s="19"/>
      <c r="E7" s="19"/>
      <c r="F7" s="19"/>
      <c r="G7" s="19"/>
      <c r="H7" s="56"/>
      <c r="I7" s="63"/>
    </row>
    <row r="8" spans="1:9" ht="12.75">
      <c r="A8" s="5" t="s">
        <v>122</v>
      </c>
      <c r="B8" s="19"/>
      <c r="C8" s="16" t="s">
        <v>126</v>
      </c>
      <c r="D8" s="19"/>
      <c r="E8" s="31" t="s">
        <v>105</v>
      </c>
      <c r="F8" s="40">
        <v>41753</v>
      </c>
      <c r="G8" s="19"/>
      <c r="H8" s="56"/>
      <c r="I8" s="63"/>
    </row>
    <row r="9" spans="1:9" ht="12.75">
      <c r="A9" s="6"/>
      <c r="B9" s="20"/>
      <c r="C9" s="20"/>
      <c r="D9" s="20"/>
      <c r="E9" s="20"/>
      <c r="F9" s="20"/>
      <c r="G9" s="20"/>
      <c r="H9" s="57"/>
      <c r="I9" s="63"/>
    </row>
    <row r="10" spans="1:9" ht="12.75">
      <c r="A10" s="72" t="s">
        <v>5</v>
      </c>
      <c r="B10" s="73" t="s">
        <v>28</v>
      </c>
      <c r="C10" s="73" t="s">
        <v>29</v>
      </c>
      <c r="D10" s="73" t="s">
        <v>58</v>
      </c>
      <c r="E10" s="73" t="s">
        <v>106</v>
      </c>
      <c r="F10" s="73" t="s">
        <v>59</v>
      </c>
      <c r="G10" s="81" t="s">
        <v>112</v>
      </c>
      <c r="H10" s="70" t="s">
        <v>154</v>
      </c>
      <c r="I10" s="64"/>
    </row>
    <row r="11" spans="1:8" ht="12.75">
      <c r="A11" s="79" t="s">
        <v>7</v>
      </c>
      <c r="B11" s="79"/>
      <c r="C11" s="79" t="s">
        <v>31</v>
      </c>
      <c r="D11" s="79" t="s">
        <v>61</v>
      </c>
      <c r="E11" s="79" t="s">
        <v>107</v>
      </c>
      <c r="F11" s="79"/>
      <c r="G11" s="82">
        <v>34.84</v>
      </c>
      <c r="H11" s="83" t="s">
        <v>131</v>
      </c>
    </row>
    <row r="12" spans="1:7" ht="12.75">
      <c r="A12" s="10"/>
      <c r="B12" s="10"/>
      <c r="C12" s="10"/>
      <c r="D12" s="10" t="s">
        <v>62</v>
      </c>
      <c r="E12" s="10"/>
      <c r="F12" s="10" t="s">
        <v>62</v>
      </c>
      <c r="G12" s="35">
        <v>34.84</v>
      </c>
    </row>
    <row r="13" spans="1:8" ht="12.75">
      <c r="A13" s="10" t="s">
        <v>8</v>
      </c>
      <c r="B13" s="10"/>
      <c r="C13" s="10" t="s">
        <v>33</v>
      </c>
      <c r="D13" s="10" t="s">
        <v>64</v>
      </c>
      <c r="E13" s="10" t="s">
        <v>107</v>
      </c>
      <c r="F13" s="10"/>
      <c r="G13" s="35">
        <v>295.3</v>
      </c>
      <c r="H13" s="60" t="s">
        <v>131</v>
      </c>
    </row>
    <row r="14" spans="1:7" ht="12.75">
      <c r="A14" s="10"/>
      <c r="B14" s="10"/>
      <c r="C14" s="10"/>
      <c r="D14" s="10" t="s">
        <v>65</v>
      </c>
      <c r="E14" s="10"/>
      <c r="F14" s="10" t="s">
        <v>65</v>
      </c>
      <c r="G14" s="35">
        <v>295.3</v>
      </c>
    </row>
    <row r="15" spans="1:8" ht="12.75">
      <c r="A15" s="10" t="s">
        <v>9</v>
      </c>
      <c r="B15" s="10"/>
      <c r="C15" s="10" t="s">
        <v>34</v>
      </c>
      <c r="D15" s="10" t="s">
        <v>66</v>
      </c>
      <c r="E15" s="10" t="s">
        <v>108</v>
      </c>
      <c r="F15" s="10"/>
      <c r="G15" s="35">
        <v>5.3154</v>
      </c>
      <c r="H15" s="60" t="s">
        <v>131</v>
      </c>
    </row>
    <row r="16" spans="1:8" ht="12.75">
      <c r="A16" s="10" t="s">
        <v>10</v>
      </c>
      <c r="B16" s="10"/>
      <c r="C16" s="10" t="s">
        <v>36</v>
      </c>
      <c r="D16" s="10" t="s">
        <v>68</v>
      </c>
      <c r="E16" s="10" t="s">
        <v>107</v>
      </c>
      <c r="F16" s="10"/>
      <c r="G16" s="35">
        <v>70.85</v>
      </c>
      <c r="H16" s="60" t="s">
        <v>131</v>
      </c>
    </row>
    <row r="17" spans="1:7" ht="12.75">
      <c r="A17" s="10"/>
      <c r="B17" s="10"/>
      <c r="C17" s="10"/>
      <c r="D17" s="10" t="s">
        <v>69</v>
      </c>
      <c r="E17" s="10"/>
      <c r="F17" s="10" t="s">
        <v>69</v>
      </c>
      <c r="G17" s="35">
        <v>70.85</v>
      </c>
    </row>
    <row r="18" spans="1:8" ht="12.75">
      <c r="A18" s="10" t="s">
        <v>11</v>
      </c>
      <c r="B18" s="10"/>
      <c r="C18" s="10" t="s">
        <v>37</v>
      </c>
      <c r="D18" s="10" t="s">
        <v>70</v>
      </c>
      <c r="E18" s="10" t="s">
        <v>107</v>
      </c>
      <c r="F18" s="10"/>
      <c r="G18" s="35">
        <v>43.85</v>
      </c>
      <c r="H18" s="60" t="s">
        <v>131</v>
      </c>
    </row>
    <row r="19" spans="1:7" ht="12.75">
      <c r="A19" s="10"/>
      <c r="B19" s="10"/>
      <c r="C19" s="10"/>
      <c r="D19" s="10" t="s">
        <v>71</v>
      </c>
      <c r="E19" s="10"/>
      <c r="F19" s="10" t="s">
        <v>71</v>
      </c>
      <c r="G19" s="35">
        <v>43.85</v>
      </c>
    </row>
    <row r="20" spans="1:8" ht="12.75">
      <c r="A20" s="10" t="s">
        <v>12</v>
      </c>
      <c r="B20" s="10"/>
      <c r="C20" s="10" t="s">
        <v>38</v>
      </c>
      <c r="D20" s="10" t="s">
        <v>72</v>
      </c>
      <c r="E20" s="10" t="s">
        <v>108</v>
      </c>
      <c r="F20" s="10"/>
      <c r="G20" s="35">
        <v>1.85884</v>
      </c>
      <c r="H20" s="60" t="s">
        <v>131</v>
      </c>
    </row>
    <row r="21" spans="1:8" ht="12.75">
      <c r="A21" s="10" t="s">
        <v>13</v>
      </c>
      <c r="B21" s="10"/>
      <c r="C21" s="10" t="s">
        <v>39</v>
      </c>
      <c r="D21" s="10" t="s">
        <v>73</v>
      </c>
      <c r="E21" s="10" t="s">
        <v>107</v>
      </c>
      <c r="F21" s="10"/>
      <c r="G21" s="35">
        <v>70.85</v>
      </c>
      <c r="H21" s="60" t="s">
        <v>131</v>
      </c>
    </row>
    <row r="22" spans="1:7" ht="12.75">
      <c r="A22" s="10"/>
      <c r="B22" s="10"/>
      <c r="C22" s="10"/>
      <c r="D22" s="10" t="s">
        <v>69</v>
      </c>
      <c r="E22" s="10"/>
      <c r="F22" s="10" t="s">
        <v>69</v>
      </c>
      <c r="G22" s="35">
        <v>70.85</v>
      </c>
    </row>
    <row r="23" spans="1:8" ht="12.75">
      <c r="A23" s="10" t="s">
        <v>14</v>
      </c>
      <c r="B23" s="10"/>
      <c r="C23" s="10" t="s">
        <v>41</v>
      </c>
      <c r="D23" s="10" t="s">
        <v>75</v>
      </c>
      <c r="E23" s="10" t="s">
        <v>107</v>
      </c>
      <c r="F23" s="10"/>
      <c r="G23" s="35">
        <v>295.3</v>
      </c>
      <c r="H23" s="60" t="s">
        <v>131</v>
      </c>
    </row>
    <row r="24" ht="12.75">
      <c r="D24" s="80" t="s">
        <v>76</v>
      </c>
    </row>
    <row r="25" spans="1:7" ht="12.75">
      <c r="A25" s="10"/>
      <c r="B25" s="10"/>
      <c r="C25" s="10"/>
      <c r="D25" s="10" t="s">
        <v>77</v>
      </c>
      <c r="E25" s="10"/>
      <c r="F25" s="10" t="s">
        <v>77</v>
      </c>
      <c r="G25" s="35">
        <v>295.3</v>
      </c>
    </row>
    <row r="26" spans="1:8" ht="12.75">
      <c r="A26" s="10" t="s">
        <v>15</v>
      </c>
      <c r="B26" s="10"/>
      <c r="C26" s="10" t="s">
        <v>42</v>
      </c>
      <c r="D26" s="10" t="s">
        <v>78</v>
      </c>
      <c r="E26" s="10" t="s">
        <v>109</v>
      </c>
      <c r="F26" s="10"/>
      <c r="G26" s="35">
        <v>52.68</v>
      </c>
      <c r="H26" s="60" t="s">
        <v>131</v>
      </c>
    </row>
    <row r="27" spans="1:7" ht="12.75">
      <c r="A27" s="10"/>
      <c r="B27" s="10"/>
      <c r="C27" s="10"/>
      <c r="D27" s="10" t="s">
        <v>79</v>
      </c>
      <c r="E27" s="10"/>
      <c r="F27" s="10" t="s">
        <v>79</v>
      </c>
      <c r="G27" s="35">
        <v>52.68</v>
      </c>
    </row>
    <row r="28" spans="1:8" ht="12.75">
      <c r="A28" s="10" t="s">
        <v>16</v>
      </c>
      <c r="B28" s="10"/>
      <c r="C28" s="10" t="s">
        <v>43</v>
      </c>
      <c r="D28" s="10" t="s">
        <v>80</v>
      </c>
      <c r="E28" s="10" t="s">
        <v>107</v>
      </c>
      <c r="F28" s="10"/>
      <c r="G28" s="35">
        <v>295.3</v>
      </c>
      <c r="H28" s="60" t="s">
        <v>131</v>
      </c>
    </row>
    <row r="29" spans="1:7" ht="12.75">
      <c r="A29" s="10"/>
      <c r="B29" s="10"/>
      <c r="C29" s="10"/>
      <c r="D29" s="10" t="s">
        <v>81</v>
      </c>
      <c r="E29" s="10"/>
      <c r="F29" s="10" t="s">
        <v>81</v>
      </c>
      <c r="G29" s="35">
        <v>295.3</v>
      </c>
    </row>
    <row r="30" spans="1:8" ht="12.75">
      <c r="A30" s="10" t="s">
        <v>17</v>
      </c>
      <c r="B30" s="10"/>
      <c r="C30" s="10" t="s">
        <v>44</v>
      </c>
      <c r="D30" s="10" t="s">
        <v>82</v>
      </c>
      <c r="E30" s="10" t="s">
        <v>108</v>
      </c>
      <c r="F30" s="10"/>
      <c r="G30" s="35">
        <v>10.80455</v>
      </c>
      <c r="H30" s="60" t="s">
        <v>131</v>
      </c>
    </row>
    <row r="31" spans="1:8" ht="12.75">
      <c r="A31" s="10" t="s">
        <v>18</v>
      </c>
      <c r="B31" s="10"/>
      <c r="C31" s="10" t="s">
        <v>46</v>
      </c>
      <c r="D31" s="10" t="s">
        <v>84</v>
      </c>
      <c r="E31" s="10" t="s">
        <v>110</v>
      </c>
      <c r="F31" s="10"/>
      <c r="G31" s="35">
        <v>4</v>
      </c>
      <c r="H31" s="60" t="s">
        <v>131</v>
      </c>
    </row>
    <row r="32" ht="12.75">
      <c r="D32" s="80" t="s">
        <v>85</v>
      </c>
    </row>
    <row r="33" spans="1:7" ht="12.75">
      <c r="A33" s="10"/>
      <c r="B33" s="10"/>
      <c r="C33" s="10"/>
      <c r="D33" s="10" t="s">
        <v>86</v>
      </c>
      <c r="E33" s="10"/>
      <c r="F33" s="10" t="s">
        <v>86</v>
      </c>
      <c r="G33" s="35">
        <v>0</v>
      </c>
    </row>
    <row r="34" spans="1:7" ht="12.75">
      <c r="A34" s="10"/>
      <c r="B34" s="10"/>
      <c r="C34" s="10"/>
      <c r="D34" s="10" t="s">
        <v>87</v>
      </c>
      <c r="E34" s="10"/>
      <c r="F34" s="10" t="s">
        <v>87</v>
      </c>
      <c r="G34" s="35">
        <v>0</v>
      </c>
    </row>
    <row r="35" spans="1:7" ht="12.75">
      <c r="A35" s="10"/>
      <c r="B35" s="10"/>
      <c r="C35" s="10"/>
      <c r="D35" s="10" t="s">
        <v>88</v>
      </c>
      <c r="E35" s="10"/>
      <c r="F35" s="10" t="s">
        <v>88</v>
      </c>
      <c r="G35" s="35">
        <v>0</v>
      </c>
    </row>
    <row r="36" spans="1:7" ht="12.75">
      <c r="A36" s="10"/>
      <c r="B36" s="10"/>
      <c r="C36" s="10"/>
      <c r="D36" s="10" t="s">
        <v>89</v>
      </c>
      <c r="E36" s="10"/>
      <c r="F36" s="10" t="s">
        <v>89</v>
      </c>
      <c r="G36" s="35">
        <v>0</v>
      </c>
    </row>
    <row r="37" spans="1:7" ht="12.75">
      <c r="A37" s="10"/>
      <c r="B37" s="10"/>
      <c r="C37" s="10"/>
      <c r="D37" s="10" t="s">
        <v>90</v>
      </c>
      <c r="E37" s="10"/>
      <c r="F37" s="10" t="s">
        <v>90</v>
      </c>
      <c r="G37" s="35">
        <v>0</v>
      </c>
    </row>
    <row r="38" spans="1:8" ht="12.75">
      <c r="A38" s="10" t="s">
        <v>19</v>
      </c>
      <c r="B38" s="10"/>
      <c r="C38" s="10" t="s">
        <v>47</v>
      </c>
      <c r="D38" s="10" t="s">
        <v>91</v>
      </c>
      <c r="E38" s="10" t="s">
        <v>108</v>
      </c>
      <c r="F38" s="10"/>
      <c r="G38" s="35">
        <v>0.5</v>
      </c>
      <c r="H38" s="60" t="s">
        <v>131</v>
      </c>
    </row>
    <row r="39" spans="1:8" ht="12.75">
      <c r="A39" s="10" t="s">
        <v>20</v>
      </c>
      <c r="B39" s="10"/>
      <c r="C39" s="10" t="s">
        <v>49</v>
      </c>
      <c r="D39" s="10" t="s">
        <v>93</v>
      </c>
      <c r="E39" s="10" t="s">
        <v>111</v>
      </c>
      <c r="F39" s="10"/>
      <c r="G39" s="35">
        <v>17.62</v>
      </c>
      <c r="H39" s="60" t="s">
        <v>131</v>
      </c>
    </row>
    <row r="40" spans="1:7" ht="12.75">
      <c r="A40" s="10"/>
      <c r="B40" s="10"/>
      <c r="C40" s="10"/>
      <c r="D40" s="10" t="s">
        <v>94</v>
      </c>
      <c r="E40" s="10"/>
      <c r="F40" s="10" t="s">
        <v>94</v>
      </c>
      <c r="G40" s="35">
        <v>17.62</v>
      </c>
    </row>
    <row r="41" spans="1:8" ht="12.75">
      <c r="A41" s="10" t="s">
        <v>21</v>
      </c>
      <c r="B41" s="10"/>
      <c r="C41" s="10" t="s">
        <v>50</v>
      </c>
      <c r="D41" s="10" t="s">
        <v>95</v>
      </c>
      <c r="E41" s="10" t="s">
        <v>108</v>
      </c>
      <c r="F41" s="10"/>
      <c r="G41" s="35">
        <v>24.668</v>
      </c>
      <c r="H41" s="60" t="s">
        <v>131</v>
      </c>
    </row>
    <row r="42" spans="1:8" ht="12.75">
      <c r="A42" s="10" t="s">
        <v>22</v>
      </c>
      <c r="B42" s="10"/>
      <c r="C42" s="10" t="s">
        <v>52</v>
      </c>
      <c r="D42" s="10" t="s">
        <v>97</v>
      </c>
      <c r="E42" s="10" t="s">
        <v>108</v>
      </c>
      <c r="F42" s="10"/>
      <c r="G42" s="35">
        <v>43.8</v>
      </c>
      <c r="H42" s="60" t="s">
        <v>131</v>
      </c>
    </row>
    <row r="43" spans="1:8" ht="12.75">
      <c r="A43" s="10" t="s">
        <v>23</v>
      </c>
      <c r="B43" s="10"/>
      <c r="C43" s="10" t="s">
        <v>53</v>
      </c>
      <c r="D43" s="10" t="s">
        <v>98</v>
      </c>
      <c r="E43" s="10" t="s">
        <v>108</v>
      </c>
      <c r="F43" s="10"/>
      <c r="G43" s="35">
        <v>43.8</v>
      </c>
      <c r="H43" s="60" t="s">
        <v>131</v>
      </c>
    </row>
    <row r="44" spans="1:8" ht="12.75">
      <c r="A44" s="10" t="s">
        <v>24</v>
      </c>
      <c r="B44" s="10"/>
      <c r="C44" s="10" t="s">
        <v>54</v>
      </c>
      <c r="D44" s="10" t="s">
        <v>99</v>
      </c>
      <c r="E44" s="10" t="s">
        <v>108</v>
      </c>
      <c r="F44" s="10"/>
      <c r="G44" s="35">
        <v>43.8</v>
      </c>
      <c r="H44" s="60" t="s">
        <v>131</v>
      </c>
    </row>
    <row r="45" spans="1:8" ht="12.75">
      <c r="A45" s="12" t="s">
        <v>25</v>
      </c>
      <c r="B45" s="12"/>
      <c r="C45" s="12" t="s">
        <v>55</v>
      </c>
      <c r="D45" s="12" t="s">
        <v>101</v>
      </c>
      <c r="E45" s="12" t="s">
        <v>109</v>
      </c>
      <c r="F45" s="12"/>
      <c r="G45" s="37">
        <v>23.65</v>
      </c>
      <c r="H45" s="61"/>
    </row>
    <row r="46" spans="1:7" ht="12.75">
      <c r="A46" s="12"/>
      <c r="B46" s="12"/>
      <c r="C46" s="12"/>
      <c r="D46" s="12"/>
      <c r="E46" s="12"/>
      <c r="F46" s="12"/>
      <c r="G46" s="37">
        <v>0</v>
      </c>
    </row>
    <row r="47" spans="1:8" ht="12.75">
      <c r="A47" s="10" t="s">
        <v>26</v>
      </c>
      <c r="B47" s="10"/>
      <c r="C47" s="10" t="s">
        <v>38</v>
      </c>
      <c r="D47" s="10" t="s">
        <v>72</v>
      </c>
      <c r="E47" s="10" t="s">
        <v>108</v>
      </c>
      <c r="F47" s="10"/>
      <c r="G47" s="35">
        <v>1.09973</v>
      </c>
      <c r="H47" s="60" t="s">
        <v>131</v>
      </c>
    </row>
  </sheetData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28.5" customHeight="1">
      <c r="A1" s="84" t="s">
        <v>155</v>
      </c>
      <c r="B1" s="98"/>
      <c r="C1" s="98"/>
      <c r="D1" s="98"/>
      <c r="E1" s="98"/>
      <c r="F1" s="98"/>
      <c r="G1" s="98"/>
      <c r="H1" s="98"/>
      <c r="I1" s="98"/>
    </row>
    <row r="2" spans="1:10" ht="12.75">
      <c r="A2" s="3" t="s">
        <v>1</v>
      </c>
      <c r="B2" s="18"/>
      <c r="C2" s="25" t="s">
        <v>56</v>
      </c>
      <c r="D2" s="50"/>
      <c r="E2" s="47" t="s">
        <v>119</v>
      </c>
      <c r="F2" s="47" t="s">
        <v>124</v>
      </c>
      <c r="G2" s="18"/>
      <c r="H2" s="47" t="s">
        <v>190</v>
      </c>
      <c r="I2" s="118" t="s">
        <v>194</v>
      </c>
      <c r="J2" s="63"/>
    </row>
    <row r="3" spans="1:10" ht="12.75">
      <c r="A3" s="4"/>
      <c r="B3" s="19"/>
      <c r="C3" s="26"/>
      <c r="D3" s="26"/>
      <c r="E3" s="19"/>
      <c r="F3" s="19"/>
      <c r="G3" s="19"/>
      <c r="H3" s="19"/>
      <c r="I3" s="56"/>
      <c r="J3" s="63"/>
    </row>
    <row r="4" spans="1:10" ht="12.75">
      <c r="A4" s="5" t="s">
        <v>2</v>
      </c>
      <c r="B4" s="19"/>
      <c r="C4" s="16" t="s">
        <v>57</v>
      </c>
      <c r="D4" s="19"/>
      <c r="E4" s="16" t="s">
        <v>120</v>
      </c>
      <c r="F4" s="16" t="s">
        <v>125</v>
      </c>
      <c r="G4" s="19"/>
      <c r="H4" s="16" t="s">
        <v>190</v>
      </c>
      <c r="I4" s="119" t="s">
        <v>195</v>
      </c>
      <c r="J4" s="63"/>
    </row>
    <row r="5" spans="1:10" ht="12.75">
      <c r="A5" s="4"/>
      <c r="B5" s="19"/>
      <c r="C5" s="19"/>
      <c r="D5" s="19"/>
      <c r="E5" s="19"/>
      <c r="F5" s="19"/>
      <c r="G5" s="19"/>
      <c r="H5" s="19"/>
      <c r="I5" s="56"/>
      <c r="J5" s="63"/>
    </row>
    <row r="6" spans="1:10" ht="12.75">
      <c r="A6" s="5" t="s">
        <v>3</v>
      </c>
      <c r="B6" s="19"/>
      <c r="C6" s="16"/>
      <c r="D6" s="19"/>
      <c r="E6" s="16" t="s">
        <v>121</v>
      </c>
      <c r="F6" s="16"/>
      <c r="G6" s="19"/>
      <c r="H6" s="16" t="s">
        <v>190</v>
      </c>
      <c r="I6" s="119"/>
      <c r="J6" s="63"/>
    </row>
    <row r="7" spans="1:10" ht="12.75">
      <c r="A7" s="4"/>
      <c r="B7" s="19"/>
      <c r="C7" s="19"/>
      <c r="D7" s="19"/>
      <c r="E7" s="19"/>
      <c r="F7" s="19"/>
      <c r="G7" s="19"/>
      <c r="H7" s="19"/>
      <c r="I7" s="56"/>
      <c r="J7" s="63"/>
    </row>
    <row r="8" spans="1:10" ht="12.75">
      <c r="A8" s="5" t="s">
        <v>103</v>
      </c>
      <c r="B8" s="19"/>
      <c r="C8" s="40">
        <v>41821</v>
      </c>
      <c r="D8" s="19"/>
      <c r="E8" s="16" t="s">
        <v>104</v>
      </c>
      <c r="F8" s="40">
        <v>41882</v>
      </c>
      <c r="G8" s="19"/>
      <c r="H8" s="31" t="s">
        <v>191</v>
      </c>
      <c r="I8" s="119" t="s">
        <v>26</v>
      </c>
      <c r="J8" s="63"/>
    </row>
    <row r="9" spans="1:10" ht="12.75">
      <c r="A9" s="4"/>
      <c r="B9" s="19"/>
      <c r="C9" s="19"/>
      <c r="D9" s="19"/>
      <c r="E9" s="19"/>
      <c r="F9" s="19"/>
      <c r="G9" s="19"/>
      <c r="H9" s="19"/>
      <c r="I9" s="56"/>
      <c r="J9" s="63"/>
    </row>
    <row r="10" spans="1:10" ht="12.75">
      <c r="A10" s="5" t="s">
        <v>4</v>
      </c>
      <c r="B10" s="19"/>
      <c r="C10" s="16">
        <v>8015142</v>
      </c>
      <c r="D10" s="19"/>
      <c r="E10" s="16" t="s">
        <v>122</v>
      </c>
      <c r="F10" s="16" t="s">
        <v>126</v>
      </c>
      <c r="G10" s="19"/>
      <c r="H10" s="31" t="s">
        <v>192</v>
      </c>
      <c r="I10" s="120">
        <v>41753</v>
      </c>
      <c r="J10" s="63"/>
    </row>
    <row r="11" spans="1:10" ht="12.75">
      <c r="A11" s="85"/>
      <c r="B11" s="99"/>
      <c r="C11" s="99"/>
      <c r="D11" s="99"/>
      <c r="E11" s="99"/>
      <c r="F11" s="99"/>
      <c r="G11" s="99"/>
      <c r="H11" s="99"/>
      <c r="I11" s="121"/>
      <c r="J11" s="63"/>
    </row>
    <row r="12" spans="1:9" ht="23.25" customHeight="1">
      <c r="A12" s="86" t="s">
        <v>156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87" t="s">
        <v>157</v>
      </c>
      <c r="B13" s="101" t="s">
        <v>168</v>
      </c>
      <c r="C13" s="108"/>
      <c r="D13" s="87" t="s">
        <v>170</v>
      </c>
      <c r="E13" s="101" t="s">
        <v>178</v>
      </c>
      <c r="F13" s="108"/>
      <c r="G13" s="87" t="s">
        <v>179</v>
      </c>
      <c r="H13" s="101" t="s">
        <v>193</v>
      </c>
      <c r="I13" s="108"/>
      <c r="J13" s="63"/>
    </row>
    <row r="14" spans="1:10" ht="15" customHeight="1">
      <c r="A14" s="88" t="s">
        <v>158</v>
      </c>
      <c r="B14" s="102" t="s">
        <v>169</v>
      </c>
      <c r="C14" s="109"/>
      <c r="D14" s="114" t="s">
        <v>171</v>
      </c>
      <c r="E14" s="116"/>
      <c r="F14" s="109"/>
      <c r="G14" s="114" t="s">
        <v>180</v>
      </c>
      <c r="H14" s="116"/>
      <c r="I14" s="109"/>
      <c r="J14" s="63"/>
    </row>
    <row r="15" spans="1:10" ht="15" customHeight="1">
      <c r="A15" s="89"/>
      <c r="B15" s="102" t="s">
        <v>123</v>
      </c>
      <c r="C15" s="109"/>
      <c r="D15" s="114" t="s">
        <v>172</v>
      </c>
      <c r="E15" s="116"/>
      <c r="F15" s="109"/>
      <c r="G15" s="114" t="s">
        <v>181</v>
      </c>
      <c r="H15" s="116"/>
      <c r="I15" s="109"/>
      <c r="J15" s="63"/>
    </row>
    <row r="16" spans="1:10" ht="15" customHeight="1">
      <c r="A16" s="88" t="s">
        <v>159</v>
      </c>
      <c r="B16" s="102" t="s">
        <v>169</v>
      </c>
      <c r="C16" s="109"/>
      <c r="D16" s="114" t="s">
        <v>173</v>
      </c>
      <c r="E16" s="116"/>
      <c r="F16" s="109"/>
      <c r="G16" s="114" t="s">
        <v>182</v>
      </c>
      <c r="H16" s="116"/>
      <c r="I16" s="109"/>
      <c r="J16" s="63"/>
    </row>
    <row r="17" spans="1:10" ht="15" customHeight="1">
      <c r="A17" s="89"/>
      <c r="B17" s="102" t="s">
        <v>123</v>
      </c>
      <c r="C17" s="109"/>
      <c r="D17" s="114"/>
      <c r="E17" s="116"/>
      <c r="F17" s="117"/>
      <c r="G17" s="114" t="s">
        <v>183</v>
      </c>
      <c r="H17" s="116"/>
      <c r="I17" s="109"/>
      <c r="J17" s="63"/>
    </row>
    <row r="18" spans="1:10" ht="15" customHeight="1">
      <c r="A18" s="88" t="s">
        <v>160</v>
      </c>
      <c r="B18" s="102" t="s">
        <v>169</v>
      </c>
      <c r="C18" s="109"/>
      <c r="D18" s="114"/>
      <c r="E18" s="116"/>
      <c r="F18" s="117"/>
      <c r="G18" s="114" t="s">
        <v>184</v>
      </c>
      <c r="H18" s="116"/>
      <c r="I18" s="109"/>
      <c r="J18" s="63"/>
    </row>
    <row r="19" spans="1:10" ht="15" customHeight="1">
      <c r="A19" s="89"/>
      <c r="B19" s="102" t="s">
        <v>123</v>
      </c>
      <c r="C19" s="109"/>
      <c r="D19" s="114"/>
      <c r="E19" s="116"/>
      <c r="F19" s="117"/>
      <c r="G19" s="114" t="s">
        <v>185</v>
      </c>
      <c r="H19" s="116"/>
      <c r="I19" s="109"/>
      <c r="J19" s="63"/>
    </row>
    <row r="20" spans="1:10" ht="15" customHeight="1">
      <c r="A20" s="90" t="s">
        <v>100</v>
      </c>
      <c r="B20" s="103"/>
      <c r="C20" s="109"/>
      <c r="D20" s="114"/>
      <c r="E20" s="116"/>
      <c r="F20" s="117"/>
      <c r="G20" s="114"/>
      <c r="H20" s="116"/>
      <c r="I20" s="117"/>
      <c r="J20" s="63"/>
    </row>
    <row r="21" spans="1:10" ht="15" customHeight="1">
      <c r="A21" s="90" t="s">
        <v>161</v>
      </c>
      <c r="B21" s="103"/>
      <c r="C21" s="109"/>
      <c r="D21" s="114"/>
      <c r="E21" s="116"/>
      <c r="F21" s="117"/>
      <c r="G21" s="114"/>
      <c r="H21" s="116"/>
      <c r="I21" s="117"/>
      <c r="J21" s="63"/>
    </row>
    <row r="22" spans="1:10" ht="16.5" customHeight="1">
      <c r="A22" s="90" t="s">
        <v>162</v>
      </c>
      <c r="B22" s="103"/>
      <c r="C22" s="109"/>
      <c r="D22" s="90" t="s">
        <v>174</v>
      </c>
      <c r="E22" s="103"/>
      <c r="F22" s="109"/>
      <c r="G22" s="90" t="s">
        <v>186</v>
      </c>
      <c r="H22" s="103"/>
      <c r="I22" s="109"/>
      <c r="J22" s="63"/>
    </row>
    <row r="23" spans="1:9" ht="12.75">
      <c r="A23" s="91"/>
      <c r="B23" s="91"/>
      <c r="C23" s="91"/>
      <c r="D23" s="14"/>
      <c r="E23" s="14"/>
      <c r="F23" s="14"/>
      <c r="G23" s="14"/>
      <c r="H23" s="14"/>
      <c r="I23" s="14"/>
    </row>
    <row r="24" spans="1:9" ht="15" customHeight="1">
      <c r="A24" s="92" t="s">
        <v>163</v>
      </c>
      <c r="B24" s="104"/>
      <c r="C24" s="110"/>
      <c r="D24" s="115"/>
      <c r="E24" s="43"/>
      <c r="F24" s="43"/>
      <c r="G24" s="43"/>
      <c r="H24" s="43"/>
      <c r="I24" s="43"/>
    </row>
    <row r="25" spans="1:10" ht="15" customHeight="1">
      <c r="A25" s="92" t="s">
        <v>164</v>
      </c>
      <c r="B25" s="104"/>
      <c r="C25" s="110"/>
      <c r="D25" s="92" t="s">
        <v>175</v>
      </c>
      <c r="E25" s="104"/>
      <c r="F25" s="110"/>
      <c r="G25" s="92" t="s">
        <v>187</v>
      </c>
      <c r="H25" s="104"/>
      <c r="I25" s="110"/>
      <c r="J25" s="63"/>
    </row>
    <row r="26" spans="1:10" ht="15" customHeight="1">
      <c r="A26" s="92" t="s">
        <v>165</v>
      </c>
      <c r="B26" s="104"/>
      <c r="C26" s="110"/>
      <c r="D26" s="92" t="s">
        <v>176</v>
      </c>
      <c r="E26" s="104"/>
      <c r="F26" s="110"/>
      <c r="G26" s="92" t="s">
        <v>188</v>
      </c>
      <c r="H26" s="104"/>
      <c r="I26" s="110"/>
      <c r="J26" s="63"/>
    </row>
    <row r="27" spans="1:9" ht="12.75">
      <c r="A27" s="93"/>
      <c r="B27" s="93"/>
      <c r="C27" s="93"/>
      <c r="D27" s="93"/>
      <c r="E27" s="93"/>
      <c r="F27" s="93"/>
      <c r="G27" s="93"/>
      <c r="H27" s="93"/>
      <c r="I27" s="93"/>
    </row>
    <row r="28" spans="1:10" ht="14.25" customHeight="1">
      <c r="A28" s="94" t="s">
        <v>166</v>
      </c>
      <c r="B28" s="105"/>
      <c r="C28" s="111"/>
      <c r="D28" s="94" t="s">
        <v>177</v>
      </c>
      <c r="E28" s="105"/>
      <c r="F28" s="111"/>
      <c r="G28" s="94" t="s">
        <v>189</v>
      </c>
      <c r="H28" s="105"/>
      <c r="I28" s="111"/>
      <c r="J28" s="64"/>
    </row>
    <row r="29" spans="1:10" ht="14.25" customHeight="1">
      <c r="A29" s="95"/>
      <c r="B29" s="106"/>
      <c r="C29" s="112"/>
      <c r="D29" s="95"/>
      <c r="E29" s="106"/>
      <c r="F29" s="112"/>
      <c r="G29" s="95"/>
      <c r="H29" s="106"/>
      <c r="I29" s="112"/>
      <c r="J29" s="64"/>
    </row>
    <row r="30" spans="1:10" ht="14.25" customHeight="1">
      <c r="A30" s="95"/>
      <c r="B30" s="106"/>
      <c r="C30" s="112"/>
      <c r="D30" s="95"/>
      <c r="E30" s="106"/>
      <c r="F30" s="112"/>
      <c r="G30" s="95"/>
      <c r="H30" s="106"/>
      <c r="I30" s="112"/>
      <c r="J30" s="64"/>
    </row>
    <row r="31" spans="1:10" ht="14.25" customHeight="1">
      <c r="A31" s="95"/>
      <c r="B31" s="106"/>
      <c r="C31" s="112"/>
      <c r="D31" s="95"/>
      <c r="E31" s="106"/>
      <c r="F31" s="112"/>
      <c r="G31" s="95"/>
      <c r="H31" s="106"/>
      <c r="I31" s="112"/>
      <c r="J31" s="64"/>
    </row>
    <row r="32" spans="1:10" ht="14.25" customHeight="1">
      <c r="A32" s="96" t="s">
        <v>167</v>
      </c>
      <c r="B32" s="107"/>
      <c r="C32" s="113"/>
      <c r="D32" s="96" t="s">
        <v>167</v>
      </c>
      <c r="E32" s="107"/>
      <c r="F32" s="113"/>
      <c r="G32" s="96" t="s">
        <v>167</v>
      </c>
      <c r="H32" s="107"/>
      <c r="I32" s="113"/>
      <c r="J32" s="64"/>
    </row>
    <row r="33" spans="1:9" ht="11.25" customHeight="1">
      <c r="A33" s="97" t="s">
        <v>27</v>
      </c>
      <c r="B33" s="75"/>
      <c r="C33" s="75"/>
      <c r="D33" s="75"/>
      <c r="E33" s="75"/>
      <c r="F33" s="75"/>
      <c r="G33" s="75"/>
      <c r="H33" s="75"/>
      <c r="I33" s="75"/>
    </row>
    <row r="34" spans="1:9" ht="0" customHeight="1" hidden="1">
      <c r="A34" s="16"/>
      <c r="B34" s="19"/>
      <c r="C34" s="19"/>
      <c r="D34" s="19"/>
      <c r="E34" s="19"/>
      <c r="F34" s="19"/>
      <c r="G34" s="19"/>
      <c r="H34" s="19"/>
      <c r="I34" s="19"/>
    </row>
  </sheetData>
  <mergeCells count="79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4:I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