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11130" tabRatio="800" activeTab="4"/>
  </bookViews>
  <sheets>
    <sheet name="Souhrnná rekapitulace" sheetId="1" r:id="rId1"/>
    <sheet name="R-ON+VN" sheetId="2" r:id="rId2"/>
    <sheet name="P-ON+VN" sheetId="3" r:id="rId3"/>
    <sheet name="R-parkoviště" sheetId="4" r:id="rId4"/>
    <sheet name="P-parkoviště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Regression_Int">1</definedName>
    <definedName name="cisloobjektu">'[1]Krycí list'!$A$5</definedName>
    <definedName name="CisloRozpoctu">'[5]Krycí list'!$C$2</definedName>
    <definedName name="cislostavby">'[1]Krycí list'!$A$7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kurz">'[3]Výpočet netto cen'!$B$11</definedName>
    <definedName name="l">#REF!</definedName>
    <definedName name="marže">'[3]Výpočet netto cen'!$B$12</definedName>
    <definedName name="Mont">#REF!</definedName>
    <definedName name="Montaz0">#REF!</definedName>
    <definedName name="NazevDilu">#REF!</definedName>
    <definedName name="nazevobjektu">'[1]Krycí list'!$C$5</definedName>
    <definedName name="NazevRozpoctu">'[5]Krycí list'!$D$2</definedName>
    <definedName name="nazevstavby">'[1]Krycí list'!$C$7</definedName>
    <definedName name="_xlnm.Print_Titles" localSheetId="2">'P-ON+VN'!$1:$9</definedName>
    <definedName name="_xlnm.Print_Titles" localSheetId="4">'P-parkoviště'!$1:$9</definedName>
    <definedName name="_xlnm.Print_Area" localSheetId="2">'P-ON+VN'!$A$1:$L$30</definedName>
    <definedName name="_xlnm.Print_Area" localSheetId="4">'P-parkoviště'!$A$1:$L$267</definedName>
    <definedName name="_xlnm.Print_Area" localSheetId="0">'Souhrnná rekapitulace'!$A$1:$J$12</definedName>
    <definedName name="Print_Area_MI">#REF!</definedName>
    <definedName name="Print_Titles_MI">#REF!</definedName>
    <definedName name="PSV">#REF!</definedName>
    <definedName name="PSV0">#REF!</definedName>
    <definedName name="rabat_1">'[2]Výpočet netto cen'!$B$7</definedName>
    <definedName name="skonto_1">'[2]Výpočet netto cen'!$B$10</definedName>
    <definedName name="skonto_2">'[2]Výpočet netto cen'!$B$11</definedName>
    <definedName name="skonto_3">'[2]Výpočet netto cen'!$B$12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'[1]Rekapitulace'!#REF!</definedName>
    <definedName name="VRNnazev">'[1]Rekapitulace'!#REF!</definedName>
    <definedName name="VRNproc">'[1]Rekapitulace'!#REF!</definedName>
    <definedName name="VRNzakl">'[1]Rekapitulace'!#REF!</definedName>
  </definedNames>
  <calcPr fullCalcOnLoad="1"/>
</workbook>
</file>

<file path=xl/sharedStrings.xml><?xml version="1.0" encoding="utf-8"?>
<sst xmlns="http://schemas.openxmlformats.org/spreadsheetml/2006/main" count="727" uniqueCount="285">
  <si>
    <t>Zarovnání styčné plochy podkladu nebo krytu vozovky živičné tl.50-100 mm</t>
  </si>
  <si>
    <t>Poř</t>
  </si>
  <si>
    <t>Čís</t>
  </si>
  <si>
    <t>KódC</t>
  </si>
  <si>
    <t>Položka</t>
  </si>
  <si>
    <t>Zkrácený popis</t>
  </si>
  <si>
    <t>MJ</t>
  </si>
  <si>
    <t>Množství</t>
  </si>
  <si>
    <t>Jedn.cena</t>
  </si>
  <si>
    <t>Cena celkem</t>
  </si>
  <si>
    <t>Jedn.</t>
  </si>
  <si>
    <t>Celkem</t>
  </si>
  <si>
    <t>800-1</t>
  </si>
  <si>
    <t>M2</t>
  </si>
  <si>
    <t>M</t>
  </si>
  <si>
    <t>SPC</t>
  </si>
  <si>
    <t>T</t>
  </si>
  <si>
    <t>Oddíl:</t>
  </si>
  <si>
    <t>10 Zemní práce</t>
  </si>
  <si>
    <t>Ceník</t>
  </si>
  <si>
    <t>Položkový rozpočet</t>
  </si>
  <si>
    <t>Oddíl celkem:</t>
  </si>
  <si>
    <t>H m o t y</t>
  </si>
  <si>
    <t>Stavba:</t>
  </si>
  <si>
    <t>Objekt:</t>
  </si>
  <si>
    <t>KUS</t>
  </si>
  <si>
    <t>99 Přesun hmot</t>
  </si>
  <si>
    <t>Rozpočet celkem</t>
  </si>
  <si>
    <t>Zemní práce</t>
  </si>
  <si>
    <t>Přesun hmot</t>
  </si>
  <si>
    <t>Hmoty</t>
  </si>
  <si>
    <t>Celkem Kč</t>
  </si>
  <si>
    <t>Rozpočet celkem včetně DPH</t>
  </si>
  <si>
    <t>Rekapitulace objektu</t>
  </si>
  <si>
    <t>822-1</t>
  </si>
  <si>
    <t>Komunikace</t>
  </si>
  <si>
    <t>50 Komunikace</t>
  </si>
  <si>
    <t>Ostatní práce</t>
  </si>
  <si>
    <t>90 Ostatní práce</t>
  </si>
  <si>
    <t>M3</t>
  </si>
  <si>
    <t>----------------------------------------</t>
  </si>
  <si>
    <t>DPH</t>
  </si>
  <si>
    <t>Celkem Kč včetně DPH</t>
  </si>
  <si>
    <t>Souhrnná rekapitulace stavby</t>
  </si>
  <si>
    <t xml:space="preserve"> Stavba:</t>
  </si>
  <si>
    <t>Rozpočet:</t>
  </si>
  <si>
    <t>R</t>
  </si>
  <si>
    <t>ZRN celkem</t>
  </si>
  <si>
    <t>Rozpočet celkem bez DPH</t>
  </si>
  <si>
    <t>CEL</t>
  </si>
  <si>
    <t>kontrola</t>
  </si>
  <si>
    <t xml:space="preserve"> Objednatel:</t>
  </si>
  <si>
    <t xml:space="preserve">DPH  </t>
  </si>
  <si>
    <t>80 Trubní vedení</t>
  </si>
  <si>
    <t>Trubní vedení</t>
  </si>
  <si>
    <t>Příplatek za každý další km</t>
  </si>
  <si>
    <t>827-1</t>
  </si>
  <si>
    <t>Zříz vpusti uliční B UV50 normál</t>
  </si>
  <si>
    <t>Vodorovné přem.výkopku do 10000m1-4</t>
  </si>
  <si>
    <t>Obsypání potrubí v vhod hornin bez prohození sypaniny</t>
  </si>
  <si>
    <t>Písek pro obsyp</t>
  </si>
  <si>
    <t>JKSO:</t>
  </si>
  <si>
    <t>CÚ:</t>
  </si>
  <si>
    <t>Přípl ZKD 1km přes 10 km hor 1-4</t>
  </si>
  <si>
    <t>Poplatek za uložení sypaniny na skládce (skládkovné)</t>
  </si>
  <si>
    <t>Poplatek za uložení odpadu z kameniva na skládce</t>
  </si>
  <si>
    <t>Zásyp se zhutněním jam a rýh</t>
  </si>
  <si>
    <t>ŠD 0/32 pro zásyp rýh potrubí přípojky</t>
  </si>
  <si>
    <t>Lože pod potrubí a drobné objekty z kam drobného těženého</t>
  </si>
  <si>
    <t>Dno s kalovou prohlubní TBV-Q 500/626 D</t>
  </si>
  <si>
    <t>Skruž s výtokem TBV-Q 500/590/150 VV</t>
  </si>
  <si>
    <t>Skruž rovná TBV-Q 500/590</t>
  </si>
  <si>
    <t>Skruž rovná TBV-Q 500/290</t>
  </si>
  <si>
    <t>Prstenec TBV-Q 660/180</t>
  </si>
  <si>
    <t>Prstenec TBV-Q 390/60</t>
  </si>
  <si>
    <t>Vlastník</t>
  </si>
  <si>
    <t>ÚRS</t>
  </si>
  <si>
    <t>vlastní</t>
  </si>
  <si>
    <t>JKSO</t>
  </si>
  <si>
    <t>Vedlejší a ostatní náklady</t>
  </si>
  <si>
    <t>Vedlejší náklady</t>
  </si>
  <si>
    <t>Ostatní náklady</t>
  </si>
  <si>
    <t>800-0</t>
  </si>
  <si>
    <t>032002000</t>
  </si>
  <si>
    <t>Zařízení staveniště - vybavení ZS</t>
  </si>
  <si>
    <t>Kč</t>
  </si>
  <si>
    <t>Náklady na stavební buňky, pronájem ploch, prov.komunikace, skládky</t>
  </si>
  <si>
    <t>034002000</t>
  </si>
  <si>
    <t>Zařízení staveniště - zabezpečení ZS</t>
  </si>
  <si>
    <t>Náklady na energie pro ZS, oplocení staveniště</t>
  </si>
  <si>
    <t>039002000</t>
  </si>
  <si>
    <t>Zařízení staveniště - zrušení ZS</t>
  </si>
  <si>
    <t>Rozebrání ZS, odvoz a úprava ploch</t>
  </si>
  <si>
    <t xml:space="preserve"> ÚRS 2013</t>
  </si>
  <si>
    <t>kalový koš A4, DIN 4052</t>
  </si>
  <si>
    <t xml:space="preserve">SPC </t>
  </si>
  <si>
    <t>Kostka dlažební drobná</t>
  </si>
  <si>
    <t xml:space="preserve">délka x spotřeba + 1% ztratné = </t>
  </si>
  <si>
    <t>Vodorovná doprava suti ze sypkých materiálů do 1 km</t>
  </si>
  <si>
    <t>823-1</t>
  </si>
  <si>
    <t>Založení trávníku luč osetím rovina</t>
  </si>
  <si>
    <t>Obděl půdy hrabání v rovině</t>
  </si>
  <si>
    <t>Spojovací postřik ze sil.emulze v množství  0,50-0,80 kg/m2</t>
  </si>
  <si>
    <t>zbytkové množství pojiva 0,20 kg/m2</t>
  </si>
  <si>
    <t>Podklad ze štěrkodrti tl. 150 mm po zhutnění</t>
  </si>
  <si>
    <t xml:space="preserve">plocha + 3% ztratné = </t>
  </si>
  <si>
    <t>Montáž a demontáž dočasného dopravního značení</t>
  </si>
  <si>
    <t>Předznačení pro VDZ liniové</t>
  </si>
  <si>
    <t>Montáž SDZ vel do 1m2 objímkami</t>
  </si>
  <si>
    <t>Montáž sloupky DZ do hliníkové patky</t>
  </si>
  <si>
    <t>Přesun hm poz kom kryt živičný</t>
  </si>
  <si>
    <t>Odkopávky a prokopávky nezapažení pro silnice tř.4 do 1000m3</t>
  </si>
  <si>
    <t>Vodorovná doprava vybouraných hmot do 1 km</t>
  </si>
  <si>
    <t>Poplatek za uložení betonového odpadu na skládce</t>
  </si>
  <si>
    <t xml:space="preserve">Vytrhání chod obrub z krajníků, obrubníků ležatých s vybouráním lože </t>
  </si>
  <si>
    <t>přemístění ornice na dočasnou deponii pro další použití</t>
  </si>
  <si>
    <t>Sejmutí ornice s vod přem na hromady do 50 m s naložením</t>
  </si>
  <si>
    <t>Nakládání výkopku tř. 1-4 do 100 m3</t>
  </si>
  <si>
    <t>naložení ornice na deponii pro zpětné ohumusování</t>
  </si>
  <si>
    <t>Obděl půdy nakop ním do 0,1 m rovina</t>
  </si>
  <si>
    <t>přemístění ornice z deponie pro další použití</t>
  </si>
  <si>
    <t>včetně příplatku za každý den použití</t>
  </si>
  <si>
    <t>Hlb zap i nezap rýh 60-200 cm tř. 4 do 100m3</t>
  </si>
  <si>
    <t>013254000</t>
  </si>
  <si>
    <t>Dokumentace skutečného provedení stavby</t>
  </si>
  <si>
    <t>Osaz chod obrub B s opěrou stojatého B do betonu C16/20</t>
  </si>
  <si>
    <t xml:space="preserve">délka + 1% ztratné = </t>
  </si>
  <si>
    <t>Sil.obruba BO 15/25</t>
  </si>
  <si>
    <t>Osaz sil obruby z kostek drobných s boč opěrou z betonu C16/20</t>
  </si>
  <si>
    <t>Rozpr ornice v rovině do 1:5 do 500m2 10cm</t>
  </si>
  <si>
    <t>Podklad ze štěrkodrti tl. 180 mm po zhutnění</t>
  </si>
  <si>
    <t>Zámková dlažba - tl. 60 mm, šedá</t>
  </si>
  <si>
    <t>Úprava pláně v hor.1-4 se zhutněním</t>
  </si>
  <si>
    <t xml:space="preserve">Osaz mříži litin s rámem a košem na bahno hmotnosti 100-150kg </t>
  </si>
  <si>
    <t xml:space="preserve">Rám DIN19583-9 zabetonovaný,  500/500                     </t>
  </si>
  <si>
    <t xml:space="preserve">Mříž M1 D400 litinová DIN 19583-13,  500/500                  </t>
  </si>
  <si>
    <t>Zakládání</t>
  </si>
  <si>
    <t>20 Zakládání</t>
  </si>
  <si>
    <t>Trativod z dren trubek flexibilních DN přes 100 do 160mm</t>
  </si>
  <si>
    <t>Příplatek k cenám hl.vykopávek v blízkosti podz.vedení</t>
  </si>
  <si>
    <t>VDZ stříkané barvou retroreflexní plošné</t>
  </si>
  <si>
    <t>Předznačení pro VDZ plošné</t>
  </si>
  <si>
    <t>Vodorovné přem.výkopku do 1500m1-4</t>
  </si>
  <si>
    <t>část výkopku na mezideponii pro další použití</t>
  </si>
  <si>
    <t>Hlb zap i nezap rýh 60 cm tř. 4 do 100m3</t>
  </si>
  <si>
    <t>Nakládání výkopku do 100m3 tř. 4</t>
  </si>
  <si>
    <t>DÚR</t>
  </si>
  <si>
    <t>012103000</t>
  </si>
  <si>
    <t>Geodetické práce před výstavbou</t>
  </si>
  <si>
    <t>SOUB</t>
  </si>
  <si>
    <t>vytyčení průběhu stávajících inženýrských sítí</t>
  </si>
  <si>
    <t>012303000</t>
  </si>
  <si>
    <t>Geodetické práce po výstavbě</t>
  </si>
  <si>
    <t>zaměření skutečného provedení celé stavby</t>
  </si>
  <si>
    <t>VDZ stříkané barvou retroreflexní čára 125 mm bílá souvislá</t>
  </si>
  <si>
    <t>Utěs dil spár v živ krytu zálivkou za tepla š.10 mm a hl. 25 mm bez těs.profilu</t>
  </si>
  <si>
    <t>uvažována celková vzdálenost 20 km</t>
  </si>
  <si>
    <t>výpočet: dtto položka 6 =</t>
  </si>
  <si>
    <t>při odkopu konstrukce na vjezdu kolem stávajících sítí</t>
  </si>
  <si>
    <t xml:space="preserve">ponechání části výkopku na dosypání za obrubami = </t>
  </si>
  <si>
    <t xml:space="preserve">dtto položka 19 = </t>
  </si>
  <si>
    <t>část výkopku z mezideponie pro další použití</t>
  </si>
  <si>
    <t>Asf beton obrusný ACO 11 (ABS) tl. 50mm  tř II, š. do 3, nemodifik.asfalt</t>
  </si>
  <si>
    <t>Nátěr infiltrační ze sil.emulze v množství  1,00 kg/m2</t>
  </si>
  <si>
    <t>822 55</t>
  </si>
  <si>
    <t xml:space="preserve"> 822 55</t>
  </si>
  <si>
    <t>Parkoviště ul. Lipová</t>
  </si>
  <si>
    <t>Parkoviště ul. Lipová, Jablunkov</t>
  </si>
  <si>
    <t>3 x symboly O2 =</t>
  </si>
  <si>
    <t>Kanal potrubí DN 150 syst KG tuhost SN 8</t>
  </si>
  <si>
    <t>Úprava stáv.ul.vpustě</t>
  </si>
  <si>
    <t>odstr.horní části, zakrytí bet.monol.deskou podbetonovanou po obvodě</t>
  </si>
  <si>
    <t>Výšková úprava ul.vstupu zvýšením poklopu</t>
  </si>
  <si>
    <t>plocha odečtena z výkresu Situace = (194 + 12) x 0,10 =</t>
  </si>
  <si>
    <t xml:space="preserve">potrubí DN 100; viz výkres Situace = </t>
  </si>
  <si>
    <t>viz výkres Situace =</t>
  </si>
  <si>
    <t>viz výkres Situace a Příčné řezy</t>
  </si>
  <si>
    <t>obruba BO 10/25 =</t>
  </si>
  <si>
    <t>obruba ABO 15-10 =</t>
  </si>
  <si>
    <t>Betonová obruba BO 10/25 (100/250/1000)</t>
  </si>
  <si>
    <t>Betonová obruba ABO 15-10 (80/200/1000)</t>
  </si>
  <si>
    <t>Osaz sil obrub B s opěrou ležatého B do betonu C16/20</t>
  </si>
  <si>
    <t>obruba BO 15/25 =</t>
  </si>
  <si>
    <t>délka + 1% ztratné =</t>
  </si>
  <si>
    <t>obruba BO 5/20 =</t>
  </si>
  <si>
    <t>Betonová obruba BO 5/20 (50/200/1000)</t>
  </si>
  <si>
    <t>jednořádek u bet.obrub =</t>
  </si>
  <si>
    <t>viz výkres Situace</t>
  </si>
  <si>
    <t>dtto položka 9 =</t>
  </si>
  <si>
    <t>viz výkres Situace, parkovací stání</t>
  </si>
  <si>
    <t>dtto položka 11 =</t>
  </si>
  <si>
    <t>Dělená trouba AROT DN 110</t>
  </si>
  <si>
    <t>chránička Telefonica O2 = 19 + 22  + 18 =</t>
  </si>
  <si>
    <t>Rezervní chránička trouba KOPOFLEX 110</t>
  </si>
  <si>
    <t>Rezervní chránička trouba KOPOFLEX 75</t>
  </si>
  <si>
    <t>chránička =</t>
  </si>
  <si>
    <t>Vedení veřejného osvětlení</t>
  </si>
  <si>
    <t>(kabel CYKY  4x10 v chráničce KOPOFLEX 75 + rezervní KOPOFLEX 75,</t>
  </si>
  <si>
    <t>zemnící pásek, výstražná folie, rýha 60 x 40 cm výkop a zásyp)</t>
  </si>
  <si>
    <t>Svítidlo STYLE vč.stožáru SAL-4,5 DZ</t>
  </si>
  <si>
    <t>zalití spáry podél obrub</t>
  </si>
  <si>
    <t>úprava na stáv.vozovce</t>
  </si>
  <si>
    <t>skrývka ornice v tl. 10 cm v ploše 690 m2 =</t>
  </si>
  <si>
    <t>délka 58,0 m; = 0,4 x 0,4 x 58 =</t>
  </si>
  <si>
    <t>z výkopu pro trativod =</t>
  </si>
  <si>
    <t>výpočet: (20-10) x 9,28 =</t>
  </si>
  <si>
    <t>výpočet: 1,65 x 9,28 =</t>
  </si>
  <si>
    <t>viz výkres Situace, výkop pro trativod</t>
  </si>
  <si>
    <t>viz výkres Situace, výkop pro přípojky UV</t>
  </si>
  <si>
    <t>výpočet: (20-10) x 1,8 =</t>
  </si>
  <si>
    <t>výkop pro UV =</t>
  </si>
  <si>
    <t>délka 1,50 m; = 1,5 x 0,8 x 1,50 =</t>
  </si>
  <si>
    <t>lože pod potrubí přípojky DN 150</t>
  </si>
  <si>
    <t>výpočet: 1,65 x 1,8 =</t>
  </si>
  <si>
    <t>výpočet = 0,8 x 0,10 x 1,5 =</t>
  </si>
  <si>
    <t>přípojka DN 150 = 0,8 x 0,50 x 1,50 =</t>
  </si>
  <si>
    <t>výpočet: 2,2 x 0,6 =</t>
  </si>
  <si>
    <t>viz výkres Situace, zásyp ŠD v komunikaci</t>
  </si>
  <si>
    <t>přípojka pro UV = 1,5 x 0,8 x (1,5-0,1-0,45) =</t>
  </si>
  <si>
    <t>demontáž ocelových sušáků</t>
  </si>
  <si>
    <t>Odstranění stávajícího mobiliáře</t>
  </si>
  <si>
    <t>plocha odečtena z výkresu =</t>
  </si>
  <si>
    <t>plocha odečtena z výkresu =147+ 337 =</t>
  </si>
  <si>
    <t>ACO 11; 40 mm; viz výkres Situace, Příčné řezy</t>
  </si>
  <si>
    <t>viz výkres Situace, Příčné řezy</t>
  </si>
  <si>
    <t>Asf beton podkladní ACP 16 (OKS)  tl. 80 mm, š.do 3 m, nemodif.asfalt</t>
  </si>
  <si>
    <t>ACP 16+; 80 mm; viz výkres Situace, Příčné řezy</t>
  </si>
  <si>
    <t>Podklad z mechanicky zpevněného kameniva tl. 150 mm po zhutnění</t>
  </si>
  <si>
    <t>Podklad ze štěrkodrti tl. 250 mm po zhutnění</t>
  </si>
  <si>
    <t>ŠD 0/63; viz výkres Situace, Příčné řezy</t>
  </si>
  <si>
    <t>kce chodníků =</t>
  </si>
  <si>
    <t>Klad zámkové dlaž tl 60 sk A pl do 50m2 kom pěší</t>
  </si>
  <si>
    <t>ŠD 0/32; viz výkres Koordinační situace</t>
  </si>
  <si>
    <t>ŠD 32/63; viz výkres Situace, Příčné řezy</t>
  </si>
  <si>
    <t>Podklad ze štěrkodrti tl. 100 mm po zhutnění</t>
  </si>
  <si>
    <t>ŠD 0/32; viz výkres Situace, Příčné řezy</t>
  </si>
  <si>
    <t>parkovací pruh, pojížděná plocha; plocha odečtena z výkresu =</t>
  </si>
  <si>
    <t>plocha + 1% ztratné =</t>
  </si>
  <si>
    <t>Klad zámkové dlaž tl 100mm sk A pl přes 300m2 kom pozemní</t>
  </si>
  <si>
    <t>Zámková dlažba - tl. 100 mm, šedá</t>
  </si>
  <si>
    <t>plocha odečtena z výkresu = 530,0 + 5,5 + 650 =</t>
  </si>
  <si>
    <t>naložení na mezideponii pro zásyp kolem obruba rekult.plochy</t>
  </si>
  <si>
    <t xml:space="preserve">Odstranění křovin i s kořeny na ploše do 1000 m2 </t>
  </si>
  <si>
    <t xml:space="preserve">Vodorovné přemístění křovin do  5000 m </t>
  </si>
  <si>
    <t>Vodorovné přemístění křovin příplatek za dalších 5000m</t>
  </si>
  <si>
    <t>uvažována celková vzdálenost 15 km</t>
  </si>
  <si>
    <t>uvažována celková vzdálenost 15 km = (15-5)/5*10 =</t>
  </si>
  <si>
    <t>Poplatek za skládku - křoviny</t>
  </si>
  <si>
    <t>Pokácení stromu postupně bez spouštění pr. 200-300 mm</t>
  </si>
  <si>
    <t xml:space="preserve">Vod.přemístění větví stromů listnatých, D 30cm  do 5000 m </t>
  </si>
  <si>
    <t xml:space="preserve">Příplatek za dalších 5000m - větve listnaté D 30cm </t>
  </si>
  <si>
    <t xml:space="preserve">Vod.přemístění kmenů listnatých, D 30cm  do 5000 m </t>
  </si>
  <si>
    <t xml:space="preserve">Příplatek za dalších 5000m - kmeny listnaté D 30cm </t>
  </si>
  <si>
    <t>Poplatek za skládku - stromy (větve, kmeny) D 30 cm</t>
  </si>
  <si>
    <t>Odstranění vyfrézované dřevní hmoty hloubky 200 - 500 mm vč.odvozu</t>
  </si>
  <si>
    <t>dtto položka 46 =</t>
  </si>
  <si>
    <t>uvažována celková vzdálenost 15 km = (15-5)/5*44 =</t>
  </si>
  <si>
    <t>do průměru 300 mm = 0,4*0,4*3,14*10 =</t>
  </si>
  <si>
    <t>viz výkres Situace;  suť = 0,205 t/m</t>
  </si>
  <si>
    <t>výpočet: suť t/m x délka = 0,205 x 111,0 =</t>
  </si>
  <si>
    <t>délka odečtena z výkresu; stáv.bet.obrubníky =</t>
  </si>
  <si>
    <t>výpočet: (20-1) x 22,760 =</t>
  </si>
  <si>
    <t>viz výkres Situace, zásyp kolem obrub a rekultivovaná plocha</t>
  </si>
  <si>
    <t>výkop pro kci =</t>
  </si>
  <si>
    <t>50 % z výkop pro kci  =</t>
  </si>
  <si>
    <t>výpočet: (20-10) x 278,20 =</t>
  </si>
  <si>
    <t>ponechání části výkopku na dosypání za obrubami =</t>
  </si>
  <si>
    <t>dtto položka 13 =</t>
  </si>
  <si>
    <t>výpočet: 1,65 x 278,20 =</t>
  </si>
  <si>
    <t>Odstr podkladů a krytů živičných tl do 150 mm pl přes 200m2</t>
  </si>
  <si>
    <t>Vodorovná doprava suti z kusových materiálů do 1 km</t>
  </si>
  <si>
    <t>Poplatek za uložení odpadu z asf.povrchů na skládce</t>
  </si>
  <si>
    <t>dtto položka 2 =</t>
  </si>
  <si>
    <t>výpočet: suť t/m2 x plocha = 0,316 x 616,0 =</t>
  </si>
  <si>
    <t>výpočet: (20-1) x 194,66 =</t>
  </si>
  <si>
    <t>Odstr podkladů z kam hrub.drc tl do 400 mm pl přes 200m2</t>
  </si>
  <si>
    <t>stávající vozovka a plochy; viz výkres Situace, Příčné řezy; suť=0,316 t/m2</t>
  </si>
  <si>
    <t>stávající vozovka a plochy; viz výkres Situace, Příčné řezy; suť=0,560 t/m2</t>
  </si>
  <si>
    <t>výpočet: suť t/m2 x plocha = 0,560 x 616,0 =</t>
  </si>
  <si>
    <t>výpočet: dtto položka 10 =</t>
  </si>
  <si>
    <t>výpočet: (20-1) x 344,96 =</t>
  </si>
  <si>
    <t>výpočet: 2,2 x 1,14 =</t>
  </si>
  <si>
    <t>Odstranění pařezu odfrézováním hloubky 200-500 mm v rov a svahu do 1:5</t>
  </si>
  <si>
    <t>dtto položka 38 =</t>
  </si>
  <si>
    <t>dtto položka 40 =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</si>
</sst>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#,##0.00000"/>
    <numFmt numFmtId="175" formatCode="#,##0.0000"/>
    <numFmt numFmtId="176" formatCode="#,##0.000"/>
    <numFmt numFmtId="177" formatCode="#,##0.00_ ;\-#,##0.00\ 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 CE"/>
      <family val="2"/>
    </font>
    <font>
      <sz val="10"/>
      <name val="Arial"/>
      <family val="0"/>
    </font>
    <font>
      <sz val="10"/>
      <color indexed="55"/>
      <name val="Arial CE"/>
      <family val="2"/>
    </font>
    <font>
      <sz val="9"/>
      <name val="Arial CE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 CE"/>
      <family val="2"/>
    </font>
    <font>
      <sz val="8"/>
      <name val="Arial"/>
      <family val="2"/>
    </font>
    <font>
      <i/>
      <sz val="10"/>
      <name val="Arial CE"/>
      <family val="0"/>
    </font>
    <font>
      <b/>
      <sz val="10"/>
      <color indexed="23"/>
      <name val="Arial CE"/>
      <family val="2"/>
    </font>
    <font>
      <b/>
      <sz val="11"/>
      <name val="Arial CE"/>
      <family val="0"/>
    </font>
    <font>
      <i/>
      <sz val="10"/>
      <color indexed="12"/>
      <name val="Arial CE"/>
      <family val="0"/>
    </font>
    <font>
      <sz val="10"/>
      <color indexed="12"/>
      <name val="Arial CE"/>
      <family val="0"/>
    </font>
    <font>
      <i/>
      <sz val="9"/>
      <name val="Arial CE"/>
      <family val="0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11" borderId="9" applyNumberFormat="0" applyAlignment="0" applyProtection="0"/>
    <xf numFmtId="0" fontId="27" fillId="20" borderId="9" applyNumberFormat="0" applyAlignment="0" applyProtection="0"/>
    <xf numFmtId="0" fontId="28" fillId="20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67" applyProtection="1">
      <alignment/>
      <protection/>
    </xf>
    <xf numFmtId="0" fontId="2" fillId="0" borderId="0" xfId="67" applyFont="1" applyAlignment="1" applyProtection="1">
      <alignment vertical="top"/>
      <protection/>
    </xf>
    <xf numFmtId="0" fontId="1" fillId="0" borderId="0" xfId="67" applyFont="1" applyProtection="1">
      <alignment/>
      <protection/>
    </xf>
    <xf numFmtId="0" fontId="11" fillId="0" borderId="0" xfId="67" applyFont="1" applyAlignment="1" applyProtection="1">
      <alignment horizontal="center"/>
      <protection/>
    </xf>
    <xf numFmtId="0" fontId="2" fillId="0" borderId="0" xfId="67" applyFont="1" applyProtection="1">
      <alignment/>
      <protection/>
    </xf>
    <xf numFmtId="49" fontId="1" fillId="0" borderId="0" xfId="67" applyNumberFormat="1" applyFont="1" applyAlignment="1" applyProtection="1">
      <alignment horizontal="left"/>
      <protection/>
    </xf>
    <xf numFmtId="4" fontId="0" fillId="0" borderId="0" xfId="67" applyNumberFormat="1" applyProtection="1">
      <alignment/>
      <protection/>
    </xf>
    <xf numFmtId="0" fontId="0" fillId="0" borderId="0" xfId="67" applyAlignment="1" applyProtection="1">
      <alignment horizontal="center"/>
      <protection/>
    </xf>
    <xf numFmtId="0" fontId="2" fillId="0" borderId="0" xfId="67" applyFont="1" applyAlignment="1" applyProtection="1">
      <alignment horizontal="right"/>
      <protection/>
    </xf>
    <xf numFmtId="49" fontId="0" fillId="0" borderId="0" xfId="67" applyNumberFormat="1" applyAlignment="1" applyProtection="1">
      <alignment horizontal="left"/>
      <protection/>
    </xf>
    <xf numFmtId="4" fontId="0" fillId="0" borderId="0" xfId="67" applyNumberFormat="1" applyAlignment="1" applyProtection="1">
      <alignment horizontal="center"/>
      <protection/>
    </xf>
    <xf numFmtId="0" fontId="0" fillId="0" borderId="11" xfId="67" applyFill="1" applyBorder="1" applyAlignment="1" applyProtection="1">
      <alignment horizontal="center"/>
      <protection/>
    </xf>
    <xf numFmtId="49" fontId="0" fillId="0" borderId="11" xfId="67" applyNumberFormat="1" applyFill="1" applyBorder="1" applyAlignment="1" applyProtection="1">
      <alignment horizontal="left"/>
      <protection/>
    </xf>
    <xf numFmtId="4" fontId="0" fillId="0" borderId="11" xfId="67" applyNumberFormat="1" applyFill="1" applyBorder="1" applyAlignment="1" applyProtection="1">
      <alignment horizontal="center"/>
      <protection/>
    </xf>
    <xf numFmtId="0" fontId="0" fillId="0" borderId="11" xfId="67" applyBorder="1" applyAlignment="1" applyProtection="1">
      <alignment horizontal="center"/>
      <protection/>
    </xf>
    <xf numFmtId="0" fontId="0" fillId="0" borderId="0" xfId="67" applyFill="1" applyProtection="1">
      <alignment/>
      <protection/>
    </xf>
    <xf numFmtId="49" fontId="0" fillId="0" borderId="0" xfId="67" applyNumberFormat="1" applyFill="1" applyAlignment="1" applyProtection="1">
      <alignment horizontal="left"/>
      <protection/>
    </xf>
    <xf numFmtId="4" fontId="0" fillId="0" borderId="0" xfId="67" applyNumberFormat="1" applyFill="1" applyProtection="1">
      <alignment/>
      <protection/>
    </xf>
    <xf numFmtId="0" fontId="0" fillId="0" borderId="0" xfId="67" applyFill="1" applyAlignment="1" applyProtection="1">
      <alignment horizontal="center"/>
      <protection/>
    </xf>
    <xf numFmtId="0" fontId="0" fillId="0" borderId="0" xfId="67" applyFill="1" applyProtection="1" quotePrefix="1">
      <alignment/>
      <protection/>
    </xf>
    <xf numFmtId="0" fontId="1" fillId="0" borderId="0" xfId="67" applyFont="1" applyFill="1" applyProtection="1">
      <alignment/>
      <protection/>
    </xf>
    <xf numFmtId="49" fontId="1" fillId="0" borderId="0" xfId="67" applyNumberFormat="1" applyFont="1" applyFill="1" applyAlignment="1" applyProtection="1">
      <alignment horizontal="left"/>
      <protection/>
    </xf>
    <xf numFmtId="4" fontId="1" fillId="0" borderId="0" xfId="67" applyNumberFormat="1" applyFont="1" applyFill="1" applyProtection="1">
      <alignment/>
      <protection/>
    </xf>
    <xf numFmtId="0" fontId="11" fillId="0" borderId="0" xfId="67" applyFont="1" applyFill="1" applyAlignment="1" applyProtection="1">
      <alignment horizontal="center"/>
      <protection/>
    </xf>
    <xf numFmtId="0" fontId="1" fillId="0" borderId="0" xfId="67" applyFont="1" applyFill="1" applyProtection="1" quotePrefix="1">
      <alignment/>
      <protection/>
    </xf>
    <xf numFmtId="0" fontId="0" fillId="0" borderId="0" xfId="67" applyFill="1" applyBorder="1" applyProtection="1">
      <alignment/>
      <protection/>
    </xf>
    <xf numFmtId="0" fontId="0" fillId="0" borderId="0" xfId="67" applyFont="1" applyFill="1" applyAlignment="1" applyProtection="1">
      <alignment horizontal="left"/>
      <protection/>
    </xf>
    <xf numFmtId="4" fontId="0" fillId="0" borderId="0" xfId="67" applyNumberFormat="1" applyFont="1" applyFill="1" applyProtection="1">
      <alignment/>
      <protection/>
    </xf>
    <xf numFmtId="0" fontId="0" fillId="0" borderId="0" xfId="67" applyFont="1" applyFill="1" applyAlignment="1" applyProtection="1">
      <alignment horizontal="center"/>
      <protection/>
    </xf>
    <xf numFmtId="172" fontId="0" fillId="0" borderId="0" xfId="67" applyNumberFormat="1" applyFont="1" applyFill="1" applyProtection="1">
      <alignment/>
      <protection/>
    </xf>
    <xf numFmtId="174" fontId="0" fillId="0" borderId="0" xfId="67" applyNumberFormat="1" applyFill="1" applyProtection="1">
      <alignment/>
      <protection/>
    </xf>
    <xf numFmtId="0" fontId="11" fillId="0" borderId="0" xfId="67" applyFont="1" applyFill="1" applyAlignment="1" applyProtection="1">
      <alignment horizontal="center"/>
      <protection/>
    </xf>
    <xf numFmtId="172" fontId="0" fillId="0" borderId="0" xfId="67" applyNumberFormat="1" applyFill="1" applyProtection="1">
      <alignment/>
      <protection/>
    </xf>
    <xf numFmtId="49" fontId="0" fillId="0" borderId="0" xfId="67" applyNumberFormat="1" applyFont="1" applyFill="1" applyAlignment="1" applyProtection="1">
      <alignment horizontal="left"/>
      <protection/>
    </xf>
    <xf numFmtId="0" fontId="0" fillId="0" borderId="0" xfId="67" applyFont="1" applyFill="1" applyProtection="1">
      <alignment/>
      <protection/>
    </xf>
    <xf numFmtId="0" fontId="32" fillId="0" borderId="0" xfId="67" applyFont="1" applyFill="1" applyBorder="1" applyAlignment="1" applyProtection="1">
      <alignment horizontal="justify"/>
      <protection/>
    </xf>
    <xf numFmtId="0" fontId="1" fillId="0" borderId="12" xfId="67" applyFont="1" applyFill="1" applyBorder="1" applyAlignment="1" applyProtection="1">
      <alignment horizontal="left"/>
      <protection/>
    </xf>
    <xf numFmtId="0" fontId="1" fillId="0" borderId="12" xfId="67" applyFont="1" applyFill="1" applyBorder="1" applyAlignment="1" applyProtection="1">
      <alignment horizontal="right"/>
      <protection/>
    </xf>
    <xf numFmtId="4" fontId="1" fillId="0" borderId="12" xfId="67" applyNumberFormat="1" applyFont="1" applyFill="1" applyBorder="1" applyProtection="1">
      <alignment/>
      <protection/>
    </xf>
    <xf numFmtId="0" fontId="1" fillId="0" borderId="12" xfId="67" applyFont="1" applyFill="1" applyBorder="1" applyProtection="1">
      <alignment/>
      <protection/>
    </xf>
    <xf numFmtId="175" fontId="1" fillId="0" borderId="12" xfId="67" applyNumberFormat="1" applyFont="1" applyFill="1" applyBorder="1" applyProtection="1">
      <alignment/>
      <protection/>
    </xf>
    <xf numFmtId="0" fontId="0" fillId="0" borderId="11" xfId="67" applyFill="1" applyBorder="1" applyProtection="1">
      <alignment/>
      <protection/>
    </xf>
    <xf numFmtId="4" fontId="0" fillId="0" borderId="11" xfId="67" applyNumberFormat="1" applyFill="1" applyBorder="1" applyProtection="1">
      <alignment/>
      <protection/>
    </xf>
    <xf numFmtId="0" fontId="3" fillId="0" borderId="0" xfId="67" applyFont="1" applyFill="1" applyProtection="1">
      <alignment/>
      <protection/>
    </xf>
    <xf numFmtId="49" fontId="3" fillId="0" borderId="0" xfId="67" applyNumberFormat="1" applyFont="1" applyFill="1" applyAlignment="1" applyProtection="1">
      <alignment horizontal="left"/>
      <protection/>
    </xf>
    <xf numFmtId="4" fontId="3" fillId="0" borderId="0" xfId="67" applyNumberFormat="1" applyFont="1" applyFill="1" applyProtection="1">
      <alignment/>
      <protection/>
    </xf>
    <xf numFmtId="0" fontId="3" fillId="0" borderId="0" xfId="67" applyFont="1" applyFill="1" applyAlignment="1" applyProtection="1">
      <alignment horizontal="center"/>
      <protection/>
    </xf>
    <xf numFmtId="0" fontId="30" fillId="0" borderId="0" xfId="67" applyFont="1" applyFill="1" applyProtection="1">
      <alignment/>
      <protection/>
    </xf>
    <xf numFmtId="4" fontId="30" fillId="0" borderId="0" xfId="67" applyNumberFormat="1" applyFont="1" applyFill="1" applyProtection="1">
      <alignment/>
      <protection/>
    </xf>
    <xf numFmtId="4" fontId="10" fillId="0" borderId="0" xfId="67" applyNumberFormat="1" applyFont="1" applyFill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 quotePrefix="1">
      <alignment/>
      <protection/>
    </xf>
    <xf numFmtId="44" fontId="1" fillId="0" borderId="0" xfId="57" applyFont="1" applyFill="1" applyAlignment="1" applyProtection="1">
      <alignment/>
      <protection/>
    </xf>
    <xf numFmtId="9" fontId="0" fillId="0" borderId="0" xfId="57" applyNumberFormat="1" applyFont="1" applyFill="1" applyAlignment="1" applyProtection="1">
      <alignment/>
      <protection/>
    </xf>
    <xf numFmtId="44" fontId="0" fillId="0" borderId="0" xfId="57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4" fontId="0" fillId="0" borderId="0" xfId="57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44" fontId="0" fillId="0" borderId="0" xfId="57" applyFont="1" applyFill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right"/>
      <protection/>
    </xf>
    <xf numFmtId="175" fontId="1" fillId="0" borderId="11" xfId="0" applyNumberFormat="1" applyFont="1" applyFill="1" applyBorder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4" fontId="33" fillId="0" borderId="0" xfId="0" applyNumberFormat="1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 quotePrefix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 quotePrefix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4" fontId="32" fillId="0" borderId="0" xfId="0" applyNumberFormat="1" applyFont="1" applyFill="1" applyAlignment="1" applyProtection="1">
      <alignment/>
      <protection/>
    </xf>
    <xf numFmtId="172" fontId="32" fillId="0" borderId="0" xfId="0" applyNumberFormat="1" applyFont="1" applyFill="1" applyAlignment="1" applyProtection="1">
      <alignment/>
      <protection/>
    </xf>
    <xf numFmtId="4" fontId="35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horizontal="right"/>
      <protection/>
    </xf>
    <xf numFmtId="4" fontId="1" fillId="0" borderId="12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75" fontId="1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0" fontId="35" fillId="0" borderId="0" xfId="0" applyFont="1" applyFill="1" applyAlignment="1" applyProtection="1">
      <alignment horizontal="center"/>
      <protection/>
    </xf>
    <xf numFmtId="0" fontId="35" fillId="0" borderId="0" xfId="0" applyFont="1" applyFill="1" applyAlignment="1" applyProtection="1">
      <alignment horizontal="left"/>
      <protection/>
    </xf>
    <xf numFmtId="4" fontId="36" fillId="0" borderId="0" xfId="0" applyNumberFormat="1" applyFont="1" applyFill="1" applyAlignment="1" applyProtection="1">
      <alignment/>
      <protection/>
    </xf>
    <xf numFmtId="172" fontId="35" fillId="0" borderId="0" xfId="0" applyNumberFormat="1" applyFont="1" applyFill="1" applyAlignment="1" applyProtection="1">
      <alignment/>
      <protection/>
    </xf>
    <xf numFmtId="174" fontId="36" fillId="0" borderId="0" xfId="0" applyNumberFormat="1" applyFont="1" applyFill="1" applyAlignment="1" applyProtection="1">
      <alignment/>
      <protection/>
    </xf>
    <xf numFmtId="0" fontId="9" fillId="0" borderId="0" xfId="70" applyFont="1" applyFill="1" applyProtection="1">
      <alignment/>
      <protection/>
    </xf>
    <xf numFmtId="174" fontId="0" fillId="0" borderId="0" xfId="0" applyNumberFormat="1" applyFill="1" applyAlignment="1" applyProtection="1">
      <alignment horizontal="center"/>
      <protection/>
    </xf>
    <xf numFmtId="174" fontId="11" fillId="0" borderId="0" xfId="0" applyNumberFormat="1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/>
      <protection/>
    </xf>
    <xf numFmtId="175" fontId="1" fillId="0" borderId="12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0" fontId="9" fillId="0" borderId="0" xfId="71" applyFont="1" applyFill="1" applyProtection="1">
      <alignment/>
      <protection/>
    </xf>
    <xf numFmtId="0" fontId="9" fillId="0" borderId="0" xfId="71" applyFont="1" applyFill="1" applyAlignment="1" applyProtection="1">
      <alignment horizontal="left"/>
      <protection/>
    </xf>
    <xf numFmtId="0" fontId="9" fillId="0" borderId="0" xfId="71" applyFont="1" applyFill="1" applyAlignment="1" applyProtection="1">
      <alignment horizontal="left"/>
      <protection/>
    </xf>
    <xf numFmtId="0" fontId="9" fillId="0" borderId="0" xfId="71" applyFont="1" applyFill="1" applyAlignment="1" applyProtection="1">
      <alignment horizontal="center"/>
      <protection/>
    </xf>
    <xf numFmtId="0" fontId="9" fillId="0" borderId="0" xfId="71" applyFont="1" applyFill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4" fontId="30" fillId="0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right"/>
      <protection/>
    </xf>
    <xf numFmtId="44" fontId="0" fillId="0" borderId="0" xfId="57" applyFon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175" fontId="1" fillId="0" borderId="11" xfId="0" applyNumberFormat="1" applyFont="1" applyBorder="1" applyAlignment="1" applyProtection="1">
      <alignment/>
      <protection/>
    </xf>
    <xf numFmtId="0" fontId="1" fillId="26" borderId="0" xfId="0" applyFont="1" applyFill="1" applyAlignment="1" applyProtection="1">
      <alignment vertical="center"/>
      <protection/>
    </xf>
    <xf numFmtId="44" fontId="1" fillId="26" borderId="0" xfId="0" applyNumberFormat="1" applyFont="1" applyFill="1" applyAlignment="1" applyProtection="1">
      <alignment vertical="center"/>
      <protection/>
    </xf>
    <xf numFmtId="0" fontId="0" fillId="26" borderId="0" xfId="0" applyFill="1" applyAlignment="1" applyProtection="1">
      <alignment vertical="center"/>
      <protection/>
    </xf>
    <xf numFmtId="175" fontId="1" fillId="26" borderId="0" xfId="0" applyNumberFormat="1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4" fontId="3" fillId="0" borderId="0" xfId="57" applyFont="1" applyAlignment="1" applyProtection="1">
      <alignment/>
      <protection/>
    </xf>
    <xf numFmtId="44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71" applyFill="1" applyAlignment="1" applyProtection="1">
      <alignment horizontal="center"/>
      <protection/>
    </xf>
    <xf numFmtId="173" fontId="0" fillId="0" borderId="0" xfId="0" applyNumberFormat="1" applyFill="1" applyAlignment="1" applyProtection="1">
      <alignment/>
      <protection/>
    </xf>
    <xf numFmtId="173" fontId="32" fillId="0" borderId="0" xfId="0" applyNumberFormat="1" applyFont="1" applyFill="1" applyAlignment="1" applyProtection="1">
      <alignment/>
      <protection/>
    </xf>
    <xf numFmtId="172" fontId="9" fillId="0" borderId="0" xfId="71" applyNumberFormat="1" applyFont="1" applyFill="1" applyProtection="1">
      <alignment/>
      <protection/>
    </xf>
    <xf numFmtId="0" fontId="1" fillId="0" borderId="0" xfId="67" applyFont="1" applyAlignment="1" applyProtection="1">
      <alignment horizontal="left"/>
      <protection/>
    </xf>
    <xf numFmtId="0" fontId="1" fillId="0" borderId="11" xfId="67" applyFont="1" applyBorder="1" applyAlignment="1" applyProtection="1">
      <alignment horizontal="center"/>
      <protection/>
    </xf>
    <xf numFmtId="0" fontId="0" fillId="0" borderId="0" xfId="67" applyFill="1" applyAlignment="1" applyProtection="1">
      <alignment horizontal="right"/>
      <protection/>
    </xf>
    <xf numFmtId="175" fontId="0" fillId="0" borderId="0" xfId="67" applyNumberFormat="1" applyFill="1" applyProtection="1">
      <alignment/>
      <protection/>
    </xf>
    <xf numFmtId="0" fontId="1" fillId="0" borderId="11" xfId="67" applyFont="1" applyFill="1" applyBorder="1" applyProtection="1">
      <alignment/>
      <protection/>
    </xf>
    <xf numFmtId="0" fontId="1" fillId="0" borderId="11" xfId="67" applyFont="1" applyFill="1" applyBorder="1" applyAlignment="1" applyProtection="1">
      <alignment horizontal="right"/>
      <protection/>
    </xf>
    <xf numFmtId="175" fontId="1" fillId="0" borderId="11" xfId="67" applyNumberFormat="1" applyFont="1" applyFill="1" applyBorder="1" applyProtection="1">
      <alignment/>
      <protection/>
    </xf>
    <xf numFmtId="0" fontId="1" fillId="26" borderId="0" xfId="67" applyFont="1" applyFill="1" applyAlignment="1" applyProtection="1">
      <alignment vertical="center"/>
      <protection/>
    </xf>
    <xf numFmtId="44" fontId="1" fillId="26" borderId="0" xfId="67" applyNumberFormat="1" applyFont="1" applyFill="1" applyAlignment="1" applyProtection="1">
      <alignment vertical="center"/>
      <protection/>
    </xf>
    <xf numFmtId="0" fontId="0" fillId="26" borderId="0" xfId="67" applyFill="1" applyAlignment="1" applyProtection="1">
      <alignment vertical="center"/>
      <protection/>
    </xf>
    <xf numFmtId="175" fontId="1" fillId="26" borderId="0" xfId="67" applyNumberFormat="1" applyFont="1" applyFill="1" applyAlignment="1" applyProtection="1">
      <alignment vertical="center"/>
      <protection/>
    </xf>
    <xf numFmtId="0" fontId="5" fillId="0" borderId="0" xfId="67" applyFont="1" applyFill="1" applyAlignment="1" applyProtection="1">
      <alignment vertical="center"/>
      <protection/>
    </xf>
    <xf numFmtId="0" fontId="5" fillId="0" borderId="0" xfId="67" applyFont="1" applyAlignment="1" applyProtection="1">
      <alignment vertical="center"/>
      <protection/>
    </xf>
    <xf numFmtId="44" fontId="3" fillId="0" borderId="0" xfId="67" applyNumberFormat="1" applyFont="1" applyFill="1" applyProtection="1">
      <alignment/>
      <protection/>
    </xf>
    <xf numFmtId="0" fontId="5" fillId="0" borderId="0" xfId="67" applyFont="1" applyFill="1" applyProtection="1">
      <alignment/>
      <protection/>
    </xf>
    <xf numFmtId="4" fontId="5" fillId="0" borderId="0" xfId="67" applyNumberFormat="1" applyFont="1" applyFill="1" applyProtection="1">
      <alignment/>
      <protection/>
    </xf>
    <xf numFmtId="44" fontId="3" fillId="0" borderId="0" xfId="57" applyFont="1" applyFill="1" applyAlignment="1" applyProtection="1">
      <alignment/>
      <protection/>
    </xf>
    <xf numFmtId="44" fontId="3" fillId="0" borderId="0" xfId="67" applyNumberFormat="1" applyFont="1" applyFill="1" applyBorder="1" applyProtection="1">
      <alignment/>
      <protection/>
    </xf>
    <xf numFmtId="0" fontId="5" fillId="0" borderId="0" xfId="67" applyFont="1" applyFill="1" applyBorder="1" applyProtection="1">
      <alignment/>
      <protection/>
    </xf>
    <xf numFmtId="0" fontId="35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57" applyNumberFormat="1" applyFont="1" applyFill="1" applyAlignment="1" applyProtection="1">
      <alignment horizontal="right"/>
      <protection/>
    </xf>
    <xf numFmtId="0" fontId="1" fillId="0" borderId="0" xfId="67" applyFont="1" applyFill="1" applyAlignment="1" applyProtection="1">
      <alignment horizontal="left"/>
      <protection/>
    </xf>
    <xf numFmtId="174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67" applyFill="1" applyAlignment="1" applyProtection="1">
      <alignment horizontal="left"/>
      <protection/>
    </xf>
    <xf numFmtId="0" fontId="36" fillId="0" borderId="0" xfId="0" applyFont="1" applyFill="1" applyAlignment="1" applyProtection="1">
      <alignment horizontal="center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left"/>
      <protection/>
    </xf>
    <xf numFmtId="0" fontId="9" fillId="0" borderId="0" xfId="71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76" fontId="9" fillId="0" borderId="0" xfId="71" applyNumberFormat="1" applyFont="1" applyFill="1" applyProtection="1">
      <alignment/>
      <protection/>
    </xf>
    <xf numFmtId="172" fontId="9" fillId="0" borderId="0" xfId="71" applyNumberFormat="1" applyFont="1" applyFill="1" applyProtection="1">
      <alignment/>
      <protection/>
    </xf>
    <xf numFmtId="176" fontId="38" fillId="0" borderId="0" xfId="0" applyNumberFormat="1" applyFont="1" applyFill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/>
      <protection/>
    </xf>
    <xf numFmtId="176" fontId="0" fillId="0" borderId="11" xfId="0" applyNumberFormat="1" applyBorder="1" applyAlignment="1" applyProtection="1">
      <alignment horizontal="center"/>
      <protection/>
    </xf>
    <xf numFmtId="176" fontId="0" fillId="0" borderId="0" xfId="0" applyNumberFormat="1" applyFill="1" applyAlignment="1" applyProtection="1">
      <alignment/>
      <protection/>
    </xf>
    <xf numFmtId="176" fontId="1" fillId="0" borderId="0" xfId="0" applyNumberFormat="1" applyFont="1" applyFill="1" applyAlignment="1" applyProtection="1">
      <alignment/>
      <protection/>
    </xf>
    <xf numFmtId="176" fontId="35" fillId="0" borderId="0" xfId="0" applyNumberFormat="1" applyFont="1" applyFill="1" applyAlignment="1" applyProtection="1">
      <alignment/>
      <protection/>
    </xf>
    <xf numFmtId="176" fontId="35" fillId="0" borderId="0" xfId="0" applyNumberFormat="1" applyFont="1" applyFill="1" applyAlignment="1" applyProtection="1">
      <alignment horizontal="right"/>
      <protection/>
    </xf>
    <xf numFmtId="176" fontId="36" fillId="0" borderId="0" xfId="0" applyNumberFormat="1" applyFont="1" applyFill="1" applyAlignment="1" applyProtection="1">
      <alignment/>
      <protection/>
    </xf>
    <xf numFmtId="176" fontId="3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ill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right" vertical="top" wrapText="1"/>
      <protection/>
    </xf>
    <xf numFmtId="176" fontId="0" fillId="0" borderId="0" xfId="0" applyNumberFormat="1" applyFont="1" applyFill="1" applyAlignment="1" applyProtection="1">
      <alignment horizontal="right"/>
      <protection/>
    </xf>
    <xf numFmtId="176" fontId="9" fillId="0" borderId="0" xfId="71" applyNumberFormat="1" applyFont="1" applyFill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vertical="top"/>
      <protection/>
    </xf>
    <xf numFmtId="176" fontId="0" fillId="0" borderId="0" xfId="0" applyNumberFormat="1" applyFill="1" applyBorder="1" applyAlignment="1" applyProtection="1">
      <alignment/>
      <protection/>
    </xf>
    <xf numFmtId="176" fontId="1" fillId="0" borderId="12" xfId="0" applyNumberFormat="1" applyFont="1" applyFill="1" applyBorder="1" applyAlignment="1" applyProtection="1">
      <alignment horizontal="left"/>
      <protection/>
    </xf>
    <xf numFmtId="176" fontId="1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68" applyNumberFormat="1" applyFont="1" applyFill="1" applyBorder="1" applyAlignment="1" applyProtection="1">
      <alignment horizontal="left" vertical="top"/>
      <protection/>
    </xf>
    <xf numFmtId="0" fontId="9" fillId="0" borderId="0" xfId="68" applyFont="1" applyFill="1" applyBorder="1" applyAlignment="1" applyProtection="1">
      <alignment vertical="top" wrapText="1"/>
      <protection/>
    </xf>
    <xf numFmtId="49" fontId="9" fillId="0" borderId="0" xfId="68" applyNumberFormat="1" applyFont="1" applyFill="1" applyBorder="1" applyAlignment="1" applyProtection="1">
      <alignment horizontal="center" shrinkToFit="1"/>
      <protection/>
    </xf>
    <xf numFmtId="176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9" fillId="0" borderId="0" xfId="68" applyFont="1" applyFill="1" applyBorder="1" applyAlignment="1" applyProtection="1">
      <alignment horizontal="center" vertical="top"/>
      <protection/>
    </xf>
    <xf numFmtId="176" fontId="9" fillId="0" borderId="0" xfId="68" applyNumberFormat="1" applyFont="1" applyFill="1" applyBorder="1" applyAlignment="1" applyProtection="1">
      <alignment horizontal="right"/>
      <protection/>
    </xf>
    <xf numFmtId="4" fontId="9" fillId="0" borderId="0" xfId="68" applyNumberFormat="1" applyFont="1" applyFill="1" applyBorder="1" applyProtection="1">
      <alignment/>
      <protection/>
    </xf>
    <xf numFmtId="0" fontId="9" fillId="0" borderId="0" xfId="68" applyFont="1" applyFill="1" applyBorder="1" applyAlignment="1" applyProtection="1">
      <alignment vertical="top"/>
      <protection/>
    </xf>
    <xf numFmtId="176" fontId="1" fillId="0" borderId="0" xfId="0" applyNumberFormat="1" applyFont="1" applyFill="1" applyBorder="1" applyAlignment="1" applyProtection="1">
      <alignment/>
      <protection/>
    </xf>
    <xf numFmtId="176" fontId="1" fillId="0" borderId="12" xfId="0" applyNumberFormat="1" applyFont="1" applyFill="1" applyBorder="1" applyAlignment="1" applyProtection="1">
      <alignment/>
      <protection/>
    </xf>
    <xf numFmtId="176" fontId="9" fillId="0" borderId="0" xfId="69" applyNumberFormat="1" applyFont="1" applyFill="1" applyBorder="1" applyProtection="1">
      <alignment/>
      <protection/>
    </xf>
    <xf numFmtId="4" fontId="0" fillId="0" borderId="0" xfId="67" applyNumberFormat="1" applyFont="1" applyFill="1" applyProtection="1">
      <alignment/>
      <protection locked="0"/>
    </xf>
    <xf numFmtId="4" fontId="0" fillId="0" borderId="0" xfId="67" applyNumberFormat="1" applyFill="1" applyProtection="1">
      <alignment/>
      <protection locked="0"/>
    </xf>
    <xf numFmtId="0" fontId="32" fillId="0" borderId="0" xfId="67" applyFont="1" applyFill="1" applyAlignment="1" applyProtection="1">
      <alignment horizontal="justify" wrapText="1"/>
      <protection locked="0"/>
    </xf>
    <xf numFmtId="0" fontId="1" fillId="0" borderId="12" xfId="67" applyFont="1" applyFill="1" applyBorder="1" applyAlignment="1" applyProtection="1">
      <alignment horizontal="right"/>
      <protection locked="0"/>
    </xf>
    <xf numFmtId="0" fontId="0" fillId="0" borderId="0" xfId="67" applyFill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 applyProtection="1">
      <alignment/>
      <protection locked="0"/>
    </xf>
    <xf numFmtId="4" fontId="32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" fontId="36" fillId="0" borderId="0" xfId="0" applyNumberFormat="1" applyFont="1" applyFill="1" applyAlignment="1" applyProtection="1">
      <alignment/>
      <protection locked="0"/>
    </xf>
    <xf numFmtId="4" fontId="9" fillId="0" borderId="0" xfId="68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4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4" fontId="35" fillId="0" borderId="0" xfId="0" applyNumberFormat="1" applyFont="1" applyFill="1" applyAlignment="1" applyProtection="1">
      <alignment/>
      <protection locked="0"/>
    </xf>
    <xf numFmtId="4" fontId="9" fillId="0" borderId="0" xfId="71" applyNumberFormat="1" applyFont="1" applyFill="1" applyProtection="1">
      <alignment/>
      <protection locked="0"/>
    </xf>
    <xf numFmtId="4" fontId="9" fillId="0" borderId="0" xfId="71" applyNumberFormat="1" applyFont="1" applyFill="1" applyProtection="1">
      <alignment/>
      <protection locked="0"/>
    </xf>
    <xf numFmtId="177" fontId="9" fillId="0" borderId="0" xfId="57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8" fillId="26" borderId="0" xfId="0" applyFont="1" applyFill="1" applyAlignment="1" applyProtection="1">
      <alignment horizontal="center" vertical="center"/>
      <protection/>
    </xf>
    <xf numFmtId="0" fontId="4" fillId="26" borderId="0" xfId="67" applyFont="1" applyFill="1" applyAlignment="1" applyProtection="1">
      <alignment horizontal="center" vertical="center"/>
      <protection/>
    </xf>
    <xf numFmtId="9" fontId="3" fillId="0" borderId="0" xfId="67" applyNumberFormat="1" applyFont="1" applyFill="1" applyAlignment="1" applyProtection="1">
      <alignment horizontal="left"/>
      <protection/>
    </xf>
    <xf numFmtId="0" fontId="3" fillId="0" borderId="0" xfId="67" applyFont="1" applyAlignment="1" applyProtection="1">
      <alignment horizontal="left" wrapText="1"/>
      <protection/>
    </xf>
    <xf numFmtId="0" fontId="0" fillId="0" borderId="0" xfId="67" applyAlignment="1" applyProtection="1">
      <alignment horizontal="center"/>
      <protection/>
    </xf>
    <xf numFmtId="44" fontId="3" fillId="0" borderId="13" xfId="57" applyFont="1" applyFill="1" applyBorder="1" applyAlignment="1" applyProtection="1">
      <alignment horizontal="center"/>
      <protection/>
    </xf>
    <xf numFmtId="0" fontId="34" fillId="0" borderId="0" xfId="67" applyFont="1" applyAlignment="1" applyProtection="1">
      <alignment horizontal="left" wrapText="1"/>
      <protection/>
    </xf>
    <xf numFmtId="0" fontId="32" fillId="0" borderId="0" xfId="67" applyFont="1" applyFill="1" applyAlignment="1" applyProtection="1">
      <alignment horizontal="justify" wrapText="1"/>
      <protection/>
    </xf>
    <xf numFmtId="0" fontId="37" fillId="0" borderId="0" xfId="0" applyNumberFormat="1" applyFont="1" applyFill="1" applyBorder="1" applyAlignment="1" applyProtection="1">
      <alignment horizontal="justify" wrapText="1"/>
      <protection/>
    </xf>
    <xf numFmtId="0" fontId="4" fillId="26" borderId="0" xfId="0" applyFont="1" applyFill="1" applyAlignment="1" applyProtection="1">
      <alignment horizontal="center" vertical="center"/>
      <protection/>
    </xf>
    <xf numFmtId="9" fontId="3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al_Module1" xfId="65"/>
    <cellStyle name="normální 3" xfId="66"/>
    <cellStyle name="normální_FM_sil II-477_Liskovec-Repiste_rozpocet" xfId="67"/>
    <cellStyle name="normální_POL.XLS" xfId="68"/>
    <cellStyle name="normální_pomocne vypocty objektu" xfId="69"/>
    <cellStyle name="normální_SEST022" xfId="70"/>
    <cellStyle name="normální_SESTAVA" xfId="71"/>
    <cellStyle name="Poznámka" xfId="72"/>
    <cellStyle name="Percent" xfId="73"/>
    <cellStyle name="Propojená buňka" xfId="74"/>
    <cellStyle name="Followed Hyperlink" xfId="75"/>
    <cellStyle name="Spolu" xfId="76"/>
    <cellStyle name="Správně" xfId="77"/>
    <cellStyle name="Standaard_Blad1_3" xfId="78"/>
    <cellStyle name="Styl 1" xfId="79"/>
    <cellStyle name="Štýl 1" xfId="80"/>
    <cellStyle name="Text upozornění" xfId="81"/>
    <cellStyle name="Text upozornenia" xfId="82"/>
    <cellStyle name="Titul" xfId="83"/>
    <cellStyle name="Vstup" xfId="84"/>
    <cellStyle name="Výpočet" xfId="85"/>
    <cellStyle name="Výstup" xfId="86"/>
    <cellStyle name="Vysvětlující text" xfId="87"/>
    <cellStyle name="Vysvetľujúci text" xfId="88"/>
    <cellStyle name="Zlá" xfId="89"/>
    <cellStyle name="Zvýraznění 1" xfId="90"/>
    <cellStyle name="Zvýraznění 2" xfId="91"/>
    <cellStyle name="Zvýraznění 3" xfId="92"/>
    <cellStyle name="Zvýraznění 4" xfId="93"/>
    <cellStyle name="Zvýraznění 5" xfId="94"/>
    <cellStyle name="Zvýraznění 6" xfId="95"/>
    <cellStyle name="Zvýraznenie1" xfId="96"/>
    <cellStyle name="Zvýraznenie2" xfId="97"/>
    <cellStyle name="Zvýraznenie3" xfId="98"/>
    <cellStyle name="Zvýraznenie4" xfId="99"/>
    <cellStyle name="Zvýraznenie5" xfId="100"/>
    <cellStyle name="Zvýraznenie6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-dr\%203%20-%20Fusky\Igor\0380%20-%20Petrvald%20chodnik%201-usek\protlak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RA&#352;\SERVIS%20-%20MAN\PODKLADY\Nab&#237;dka%20signo%20-%20admin.%20budo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_Zden&#283;k\CENIKY\Pracovni%20REHAU\REHAU%20VIO-cen&#237;k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rabek\Dokumenty\13%20-%20Propocty\Libor\619%20-%20Cesky%20Krumlov%20-%201.etapa\Vodov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%203%20-%20Fusky\Libor\654%20-%20Luna%20-%20podrobn&#283;\Kios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01</v>
          </cell>
          <cell r="C5" t="str">
            <v>Protlaky</v>
          </cell>
        </row>
        <row r="7">
          <cell r="A7" t="str">
            <v>910804</v>
          </cell>
          <cell r="C7" t="str">
            <v>Protlaky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počet netto cen"/>
      <sheetName val="signo BK 70110"/>
      <sheetName val="signo BK 70130"/>
    </sheetNames>
    <sheetDataSet>
      <sheetData sheetId="0">
        <row r="7">
          <cell r="B7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bsah ceníku"/>
      <sheetName val="Výpočet netto cen"/>
      <sheetName val="LE"/>
      <sheetName val="LEX"/>
      <sheetName val="LEH"/>
      <sheetName val="BE"/>
      <sheetName val="BES mini"/>
      <sheetName val="BES"/>
      <sheetName val="MKS"/>
      <sheetName val="AXIS"/>
      <sheetName val="MKE,MS"/>
      <sheetName val="RAUTRIGO"/>
      <sheetName val="SL, SL-T"/>
      <sheetName val="RAUDUO"/>
      <sheetName val="signo-BK"/>
      <sheetName val="signo-BS"/>
      <sheetName val="signo-BA"/>
      <sheetName val="signo-FBK"/>
      <sheetName val="signo-COMPAKT"/>
      <sheetName val="Příslušenství signo"/>
      <sheetName val="Vestavné přístroje"/>
      <sheetName val="Spínače a komunikační technika"/>
      <sheetName val="Nástavbový systém signo"/>
      <sheetName val="BE-DIN, NU-DIN, HF, VF, přísl."/>
      <sheetName val="Doplňkový program"/>
      <sheetName val="RAUCROSS"/>
      <sheetName val="PROFILA -  PVC"/>
      <sheetName val="PROFILA - ALU"/>
      <sheetName val="CONEXEL"/>
      <sheetName val="Amigo"/>
      <sheetName val="RAUTHERMO"/>
      <sheetName val="Podpodlažní systémy"/>
      <sheetName val="Kabelové nosné dráhy"/>
      <sheetName val="PROFILA -  původní"/>
    </sheetNames>
    <sheetDataSet>
      <sheetData sheetId="2">
        <row r="11">
          <cell r="B11">
            <v>18.2</v>
          </cell>
        </row>
        <row r="12">
          <cell r="B12">
            <v>0.4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-PPP301"/>
      <sheetName val="P-PP01"/>
      <sheetName val="R-2-301V"/>
      <sheetName val="P-2-301V"/>
      <sheetName val="R-2-302V"/>
      <sheetName val="P-2-302V"/>
      <sheetName val="R-2-303V"/>
      <sheetName val="P-2-303V"/>
      <sheetName val="R-2-304V"/>
      <sheetName val="P-2-304V"/>
      <sheetName val="R-2-305"/>
      <sheetName val="P-2-305"/>
      <sheetName val="R-2-306"/>
      <sheetName val="P-2-306"/>
      <sheetName val="R-2-307"/>
      <sheetName val="P-2-307"/>
      <sheetName val="R-2-308"/>
      <sheetName val="P-2-308"/>
      <sheetName val="R-2-311V"/>
      <sheetName val="P-2-311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2">
          <cell r="C2" t="str">
            <v>SO 903K</v>
          </cell>
          <cell r="D2" t="str">
            <v>Herní prvek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view="pageBreakPreview" zoomScaleSheetLayoutView="100" zoomScalePageLayoutView="0" workbookViewId="0" topLeftCell="A1">
      <pane ySplit="5" topLeftCell="BM6" activePane="bottomLeft" state="frozen"/>
      <selection pane="topLeft" activeCell="A1" sqref="A1:IV16384"/>
      <selection pane="bottomLeft" activeCell="A6" sqref="A6"/>
    </sheetView>
  </sheetViews>
  <sheetFormatPr defaultColWidth="9.00390625" defaultRowHeight="12.75"/>
  <cols>
    <col min="1" max="1" width="10.75390625" style="53" customWidth="1"/>
    <col min="2" max="2" width="1.25" style="53" customWidth="1"/>
    <col min="3" max="3" width="26.25390625" style="53" customWidth="1"/>
    <col min="4" max="4" width="21.00390625" style="53" customWidth="1"/>
    <col min="5" max="5" width="19.875" style="53" bestFit="1" customWidth="1"/>
    <col min="6" max="6" width="4.625" style="53" customWidth="1"/>
    <col min="7" max="7" width="19.625" style="53" customWidth="1"/>
    <col min="8" max="8" width="2.00390625" style="53" customWidth="1"/>
    <col min="9" max="9" width="22.125" style="53" bestFit="1" customWidth="1"/>
    <col min="10" max="16384" width="9.125" style="53" customWidth="1"/>
  </cols>
  <sheetData>
    <row r="1" spans="1:10" ht="26.25" customHeight="1">
      <c r="A1" s="269" t="s">
        <v>43</v>
      </c>
      <c r="B1" s="269"/>
      <c r="C1" s="269"/>
      <c r="D1" s="269"/>
      <c r="E1" s="269"/>
      <c r="F1" s="269"/>
      <c r="G1" s="269"/>
      <c r="H1" s="269"/>
      <c r="I1" s="269"/>
      <c r="J1" s="269"/>
    </row>
    <row r="3" spans="1:9" s="56" customFormat="1" ht="15.75" customHeight="1">
      <c r="A3" s="54" t="s">
        <v>44</v>
      </c>
      <c r="B3" s="55"/>
      <c r="C3" s="268" t="s">
        <v>167</v>
      </c>
      <c r="D3" s="268"/>
      <c r="E3" s="268"/>
      <c r="F3" s="268"/>
      <c r="G3" s="268"/>
      <c r="H3" s="268"/>
      <c r="I3" s="268"/>
    </row>
    <row r="4" spans="1:3" ht="12.75">
      <c r="A4" s="57" t="s">
        <v>51</v>
      </c>
      <c r="B4" s="58"/>
      <c r="C4" s="58"/>
    </row>
    <row r="5" spans="1:10" s="58" customFormat="1" ht="22.5" customHeight="1" thickBot="1">
      <c r="A5" s="59"/>
      <c r="B5" s="59"/>
      <c r="C5" s="59"/>
      <c r="D5" s="59"/>
      <c r="E5" s="59" t="s">
        <v>31</v>
      </c>
      <c r="F5" s="59"/>
      <c r="G5" s="59" t="s">
        <v>41</v>
      </c>
      <c r="H5" s="59"/>
      <c r="I5" s="59" t="s">
        <v>42</v>
      </c>
      <c r="J5" s="59" t="s">
        <v>78</v>
      </c>
    </row>
    <row r="6" spans="9:10" s="60" customFormat="1" ht="12.75">
      <c r="I6" s="61"/>
      <c r="J6" s="61"/>
    </row>
    <row r="7" spans="3:10" s="60" customFormat="1" ht="12.75">
      <c r="C7" s="190" t="s">
        <v>79</v>
      </c>
      <c r="E7" s="62">
        <f>'R-ON+VN'!E18</f>
        <v>0</v>
      </c>
      <c r="F7" s="63">
        <v>0.21</v>
      </c>
      <c r="G7" s="64">
        <f>E7*F7</f>
        <v>0</v>
      </c>
      <c r="H7" s="65"/>
      <c r="I7" s="66">
        <f>E7+G7</f>
        <v>0</v>
      </c>
      <c r="J7" s="191"/>
    </row>
    <row r="8" s="60" customFormat="1" ht="12.75"/>
    <row r="9" spans="1:10" s="60" customFormat="1" ht="12.75">
      <c r="A9" s="67"/>
      <c r="B9" s="68"/>
      <c r="C9" s="68" t="s">
        <v>166</v>
      </c>
      <c r="E9" s="62">
        <f>'R-parkoviště'!E26</f>
        <v>0</v>
      </c>
      <c r="F9" s="63">
        <v>0.21</v>
      </c>
      <c r="G9" s="64">
        <f>E9*F9</f>
        <v>0</v>
      </c>
      <c r="H9" s="65"/>
      <c r="I9" s="66">
        <f>E9+G9</f>
        <v>0</v>
      </c>
      <c r="J9" s="69" t="s">
        <v>164</v>
      </c>
    </row>
    <row r="10" spans="1:10" s="60" customFormat="1" ht="13.5" thickBot="1">
      <c r="A10" s="71"/>
      <c r="B10" s="72"/>
      <c r="C10" s="72"/>
      <c r="D10" s="71"/>
      <c r="E10" s="72"/>
      <c r="F10" s="72"/>
      <c r="G10" s="72"/>
      <c r="H10" s="73"/>
      <c r="I10" s="74"/>
      <c r="J10" s="74"/>
    </row>
    <row r="11" spans="9:10" s="60" customFormat="1" ht="12.75">
      <c r="I11" s="75"/>
      <c r="J11" s="75"/>
    </row>
    <row r="12" spans="1:10" s="78" customFormat="1" ht="15.75">
      <c r="A12" s="76" t="s">
        <v>27</v>
      </c>
      <c r="B12" s="76"/>
      <c r="C12" s="76"/>
      <c r="D12" s="76"/>
      <c r="E12" s="77">
        <f>SUM(E7:E10)</f>
        <v>0</v>
      </c>
      <c r="F12" s="77"/>
      <c r="G12" s="77">
        <f>SUM(G7:G10)</f>
        <v>0</v>
      </c>
      <c r="H12" s="76"/>
      <c r="I12" s="77">
        <f>SUM(I7:I10)</f>
        <v>0</v>
      </c>
      <c r="J12" s="77"/>
    </row>
    <row r="13" spans="1:10" ht="12.75">
      <c r="A13" s="60"/>
      <c r="B13" s="60"/>
      <c r="C13" s="60"/>
      <c r="D13" s="60"/>
      <c r="E13" s="79">
        <f>SUM(E7:E12)*0.5</f>
        <v>0</v>
      </c>
      <c r="F13" s="80"/>
      <c r="G13" s="81" t="s">
        <v>50</v>
      </c>
      <c r="H13" s="81"/>
      <c r="I13" s="79">
        <f>E13*1.21</f>
        <v>0</v>
      </c>
      <c r="J13" s="60"/>
    </row>
    <row r="14" spans="1:10" ht="12.75">
      <c r="A14" s="60"/>
      <c r="B14" s="60"/>
      <c r="C14" s="60"/>
      <c r="D14" s="60"/>
      <c r="E14" s="60"/>
      <c r="F14" s="60"/>
      <c r="G14" s="60"/>
      <c r="H14" s="60"/>
      <c r="I14" s="70"/>
      <c r="J14" s="60"/>
    </row>
  </sheetData>
  <sheetProtection password="CABF" sheet="1" objects="1" scenarios="1"/>
  <mergeCells count="2">
    <mergeCell ref="C3:I3"/>
    <mergeCell ref="A1:J1"/>
  </mergeCells>
  <printOptions horizontalCentered="1"/>
  <pageMargins left="0.5905511811023623" right="0.42" top="0.8267716535433072" bottom="0.984251968503937" header="0.5118110236220472" footer="0.5118110236220472"/>
  <pageSetup fitToHeight="1" fitToWidth="1" horizontalDpi="204" verticalDpi="204" orientation="portrait" paperSize="9" scale="69" r:id="rId1"/>
  <headerFooter alignWithMargins="0">
    <oddHeader>&amp;L&amp;8&amp;A&amp;R&amp;8Strana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:IV16384"/>
      <selection pane="bottomLeft" activeCell="A8" sqref="A8"/>
    </sheetView>
  </sheetViews>
  <sheetFormatPr defaultColWidth="9.00390625" defaultRowHeight="12.75"/>
  <cols>
    <col min="1" max="1" width="5.875" style="1" customWidth="1"/>
    <col min="2" max="2" width="4.125" style="1" customWidth="1"/>
    <col min="3" max="3" width="31.625" style="1" customWidth="1"/>
    <col min="4" max="4" width="13.625" style="1" customWidth="1"/>
    <col min="5" max="5" width="23.00390625" style="1" customWidth="1"/>
    <col min="6" max="6" width="9.125" style="1" customWidth="1"/>
    <col min="7" max="7" width="21.625" style="1" customWidth="1"/>
    <col min="8" max="16384" width="9.125" style="1" customWidth="1"/>
  </cols>
  <sheetData>
    <row r="1" spans="1:7" ht="26.25" customHeight="1">
      <c r="A1" s="270" t="s">
        <v>33</v>
      </c>
      <c r="B1" s="270"/>
      <c r="C1" s="270"/>
      <c r="D1" s="270"/>
      <c r="E1" s="270"/>
      <c r="F1" s="270"/>
      <c r="G1" s="270"/>
    </row>
    <row r="3" spans="1:7" ht="15.75">
      <c r="A3" s="2" t="s">
        <v>23</v>
      </c>
      <c r="B3" s="3"/>
      <c r="C3" s="272" t="s">
        <v>167</v>
      </c>
      <c r="D3" s="272"/>
      <c r="E3" s="272"/>
      <c r="F3" s="272"/>
      <c r="G3" s="272"/>
    </row>
    <row r="4" spans="1:3" ht="12.75">
      <c r="A4" s="5" t="s">
        <v>24</v>
      </c>
      <c r="B4" s="3"/>
      <c r="C4" s="169" t="s">
        <v>79</v>
      </c>
    </row>
    <row r="5" spans="1:3" ht="12.75">
      <c r="A5" s="5" t="s">
        <v>45</v>
      </c>
      <c r="B5" s="3"/>
      <c r="C5" s="3"/>
    </row>
    <row r="7" spans="1:7" s="3" customFormat="1" ht="13.5" thickBot="1">
      <c r="A7" s="170"/>
      <c r="B7" s="170"/>
      <c r="C7" s="170"/>
      <c r="D7" s="170"/>
      <c r="E7" s="170" t="s">
        <v>31</v>
      </c>
      <c r="F7" s="170"/>
      <c r="G7" s="170" t="s">
        <v>30</v>
      </c>
    </row>
    <row r="8" spans="1:9" ht="12.75">
      <c r="A8" s="16"/>
      <c r="B8" s="16"/>
      <c r="C8" s="16"/>
      <c r="D8" s="16"/>
      <c r="E8" s="16"/>
      <c r="F8" s="16"/>
      <c r="G8" s="20"/>
      <c r="H8" s="16"/>
      <c r="I8" s="16"/>
    </row>
    <row r="9" spans="1:9" ht="12.75">
      <c r="A9" s="16"/>
      <c r="B9" s="16"/>
      <c r="C9" s="16"/>
      <c r="D9" s="16"/>
      <c r="E9" s="16"/>
      <c r="F9" s="16"/>
      <c r="G9" s="16"/>
      <c r="H9" s="16"/>
      <c r="I9" s="16"/>
    </row>
    <row r="10" spans="1:9" ht="12.75">
      <c r="A10" s="171">
        <v>1</v>
      </c>
      <c r="B10" s="16"/>
      <c r="C10" s="16" t="s">
        <v>80</v>
      </c>
      <c r="D10" s="16"/>
      <c r="E10" s="64">
        <f>'P-ON+VN'!I18</f>
        <v>0</v>
      </c>
      <c r="F10" s="18"/>
      <c r="G10" s="172"/>
      <c r="H10" s="16"/>
      <c r="I10" s="16"/>
    </row>
    <row r="11" spans="1:9" ht="12.75">
      <c r="A11" s="171"/>
      <c r="B11" s="16"/>
      <c r="C11" s="16"/>
      <c r="D11" s="16"/>
      <c r="E11" s="64"/>
      <c r="F11" s="18"/>
      <c r="G11" s="172"/>
      <c r="H11" s="16"/>
      <c r="I11" s="16"/>
    </row>
    <row r="12" spans="1:9" ht="12.75">
      <c r="A12" s="171">
        <v>2</v>
      </c>
      <c r="B12" s="16"/>
      <c r="C12" s="16" t="s">
        <v>81</v>
      </c>
      <c r="D12" s="16"/>
      <c r="E12" s="64">
        <f>'P-ON+VN'!I28</f>
        <v>0</v>
      </c>
      <c r="F12" s="18"/>
      <c r="G12" s="172"/>
      <c r="H12" s="16"/>
      <c r="I12" s="16"/>
    </row>
    <row r="13" spans="1:9" ht="13.5" thickBot="1">
      <c r="A13" s="42"/>
      <c r="B13" s="42"/>
      <c r="C13" s="42"/>
      <c r="D13" s="42"/>
      <c r="E13" s="173"/>
      <c r="F13" s="174"/>
      <c r="G13" s="175"/>
      <c r="H13" s="16"/>
      <c r="I13" s="16"/>
    </row>
    <row r="14" spans="1:9" ht="12.75">
      <c r="A14" s="16"/>
      <c r="B14" s="16"/>
      <c r="C14" s="16"/>
      <c r="D14" s="16"/>
      <c r="E14" s="16"/>
      <c r="F14" s="16"/>
      <c r="G14" s="172"/>
      <c r="H14" s="16"/>
      <c r="I14" s="16"/>
    </row>
    <row r="15" spans="1:9" s="181" customFormat="1" ht="15">
      <c r="A15" s="176" t="s">
        <v>47</v>
      </c>
      <c r="B15" s="176"/>
      <c r="C15" s="176"/>
      <c r="D15" s="176"/>
      <c r="E15" s="177">
        <f>SUM(E10:E13)</f>
        <v>0</v>
      </c>
      <c r="F15" s="178"/>
      <c r="G15" s="179">
        <f>SUM(G10:G13)</f>
        <v>0</v>
      </c>
      <c r="H15" s="180"/>
      <c r="I15" s="180"/>
    </row>
    <row r="16" spans="1:9" ht="12.75">
      <c r="A16" s="16"/>
      <c r="B16" s="16"/>
      <c r="C16" s="16"/>
      <c r="D16" s="16"/>
      <c r="E16" s="16"/>
      <c r="F16" s="16"/>
      <c r="G16" s="172"/>
      <c r="H16" s="16"/>
      <c r="I16" s="16"/>
    </row>
    <row r="17" spans="1:9" ht="12.75">
      <c r="A17" s="16"/>
      <c r="B17" s="16"/>
      <c r="C17" s="16"/>
      <c r="D17" s="16"/>
      <c r="E17" s="16"/>
      <c r="F17" s="16"/>
      <c r="G17" s="172"/>
      <c r="H17" s="16"/>
      <c r="I17" s="16"/>
    </row>
    <row r="18" spans="1:9" ht="15.75">
      <c r="A18" s="44" t="s">
        <v>48</v>
      </c>
      <c r="B18" s="44"/>
      <c r="C18" s="44"/>
      <c r="D18" s="44"/>
      <c r="E18" s="182">
        <f>ROUND(E15,1)</f>
        <v>0</v>
      </c>
      <c r="F18" s="44"/>
      <c r="G18" s="46"/>
      <c r="H18" s="16"/>
      <c r="I18" s="16"/>
    </row>
    <row r="19" spans="1:9" ht="15">
      <c r="A19" s="183"/>
      <c r="B19" s="183"/>
      <c r="C19" s="183"/>
      <c r="D19" s="183"/>
      <c r="E19" s="184"/>
      <c r="F19" s="184"/>
      <c r="G19" s="183"/>
      <c r="H19" s="16"/>
      <c r="I19" s="16"/>
    </row>
    <row r="20" spans="1:9" ht="15.75">
      <c r="A20" s="44" t="s">
        <v>52</v>
      </c>
      <c r="B20" s="271">
        <v>0.21</v>
      </c>
      <c r="C20" s="271"/>
      <c r="D20" s="183"/>
      <c r="E20" s="185">
        <f>ROUND(E18*B20,1)</f>
        <v>0</v>
      </c>
      <c r="F20" s="184"/>
      <c r="G20" s="183"/>
      <c r="H20" s="16"/>
      <c r="I20" s="16"/>
    </row>
    <row r="21" spans="1:9" ht="15">
      <c r="A21" s="183"/>
      <c r="B21" s="183"/>
      <c r="C21" s="183"/>
      <c r="D21" s="183"/>
      <c r="E21" s="184"/>
      <c r="F21" s="184"/>
      <c r="G21" s="183"/>
      <c r="H21" s="16"/>
      <c r="I21" s="16"/>
    </row>
    <row r="22" spans="1:9" ht="15.75">
      <c r="A22" s="44" t="s">
        <v>32</v>
      </c>
      <c r="B22" s="183"/>
      <c r="C22" s="183"/>
      <c r="D22" s="183"/>
      <c r="E22" s="186">
        <f>SUM(E18:E21)</f>
        <v>0</v>
      </c>
      <c r="F22" s="187"/>
      <c r="G22" s="187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</sheetData>
  <sheetProtection password="CABF" sheet="1" objects="1" scenarios="1"/>
  <mergeCells count="3">
    <mergeCell ref="A1:G1"/>
    <mergeCell ref="B20:C20"/>
    <mergeCell ref="C3:G3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Zeros="0" view="pageBreakPreview" zoomScaleSheetLayoutView="100" zoomScalePageLayoutView="0" workbookViewId="0" topLeftCell="A1">
      <pane ySplit="8" topLeftCell="BM9" activePane="bottomLeft" state="frozen"/>
      <selection pane="topLeft" activeCell="A1" sqref="A1:IV16384"/>
      <selection pane="bottomLeft" activeCell="A9" sqref="A9"/>
    </sheetView>
  </sheetViews>
  <sheetFormatPr defaultColWidth="9.00390625" defaultRowHeight="12.75"/>
  <cols>
    <col min="1" max="1" width="3.75390625" style="1" customWidth="1"/>
    <col min="2" max="2" width="6.125" style="1" customWidth="1"/>
    <col min="3" max="3" width="10.00390625" style="10" customWidth="1"/>
    <col min="4" max="4" width="53.75390625" style="1" customWidth="1"/>
    <col min="5" max="5" width="11.375" style="7" bestFit="1" customWidth="1"/>
    <col min="6" max="6" width="6.625" style="8" bestFit="1" customWidth="1"/>
    <col min="7" max="7" width="10.125" style="1" customWidth="1"/>
    <col min="8" max="8" width="10.25390625" style="1" bestFit="1" customWidth="1"/>
    <col min="9" max="9" width="12.625" style="1" customWidth="1"/>
    <col min="10" max="10" width="9.25390625" style="1" bestFit="1" customWidth="1"/>
    <col min="11" max="11" width="11.625" style="1" customWidth="1"/>
    <col min="12" max="12" width="6.75390625" style="4" customWidth="1"/>
    <col min="13" max="16384" width="9.125" style="1" customWidth="1"/>
  </cols>
  <sheetData>
    <row r="1" spans="1:12" ht="26.25" customHeight="1">
      <c r="A1" s="270" t="s">
        <v>20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3" spans="1:11" ht="15">
      <c r="A3" s="2" t="s">
        <v>23</v>
      </c>
      <c r="B3" s="3"/>
      <c r="C3" s="272" t="s">
        <v>167</v>
      </c>
      <c r="D3" s="275"/>
      <c r="E3" s="275"/>
      <c r="F3" s="275"/>
      <c r="G3" s="275"/>
      <c r="H3" s="275"/>
      <c r="I3" s="275"/>
      <c r="J3" s="275"/>
      <c r="K3" s="275"/>
    </row>
    <row r="4" spans="1:10" ht="12.75">
      <c r="A4" s="5" t="s">
        <v>24</v>
      </c>
      <c r="B4" s="3"/>
      <c r="C4" s="6" t="s">
        <v>79</v>
      </c>
      <c r="I4" s="9"/>
      <c r="J4" s="9" t="s">
        <v>61</v>
      </c>
    </row>
    <row r="5" spans="1:10" ht="12.75">
      <c r="A5" s="5" t="s">
        <v>45</v>
      </c>
      <c r="B5" s="3"/>
      <c r="C5" s="6"/>
      <c r="I5" s="9"/>
      <c r="J5" s="9" t="s">
        <v>62</v>
      </c>
    </row>
    <row r="7" spans="1:11" ht="12.75">
      <c r="A7" s="8" t="s">
        <v>1</v>
      </c>
      <c r="B7" s="8" t="s">
        <v>19</v>
      </c>
      <c r="D7" s="8"/>
      <c r="E7" s="11"/>
      <c r="G7" s="8"/>
      <c r="H7" s="8"/>
      <c r="I7" s="8"/>
      <c r="J7" s="273" t="s">
        <v>22</v>
      </c>
      <c r="K7" s="273"/>
    </row>
    <row r="8" spans="1:12" ht="13.5" thickBot="1">
      <c r="A8" s="12" t="s">
        <v>2</v>
      </c>
      <c r="B8" s="12" t="s">
        <v>3</v>
      </c>
      <c r="C8" s="13" t="s">
        <v>4</v>
      </c>
      <c r="D8" s="12" t="s">
        <v>5</v>
      </c>
      <c r="E8" s="14"/>
      <c r="F8" s="12" t="s">
        <v>6</v>
      </c>
      <c r="G8" s="12" t="s">
        <v>7</v>
      </c>
      <c r="H8" s="12" t="s">
        <v>8</v>
      </c>
      <c r="I8" s="12" t="s">
        <v>9</v>
      </c>
      <c r="J8" s="15" t="s">
        <v>10</v>
      </c>
      <c r="K8" s="15" t="s">
        <v>11</v>
      </c>
      <c r="L8" s="15" t="s">
        <v>75</v>
      </c>
    </row>
    <row r="9" spans="1:12" ht="12.75">
      <c r="A9" s="16"/>
      <c r="B9" s="16"/>
      <c r="C9" s="17"/>
      <c r="D9" s="16"/>
      <c r="E9" s="18"/>
      <c r="F9" s="19"/>
      <c r="G9" s="16"/>
      <c r="H9" s="16"/>
      <c r="I9" s="16"/>
      <c r="J9" s="16"/>
      <c r="K9" s="20"/>
      <c r="L9" s="20"/>
    </row>
    <row r="10" spans="1:12" ht="12.75">
      <c r="A10" s="21" t="s">
        <v>17</v>
      </c>
      <c r="B10" s="21"/>
      <c r="C10" s="22" t="s">
        <v>80</v>
      </c>
      <c r="D10" s="21"/>
      <c r="E10" s="23"/>
      <c r="F10" s="19"/>
      <c r="G10" s="16"/>
      <c r="H10" s="16"/>
      <c r="I10" s="16"/>
      <c r="J10" s="16"/>
      <c r="K10" s="16"/>
      <c r="L10" s="24"/>
    </row>
    <row r="11" spans="1:12" ht="6" customHeight="1">
      <c r="A11" s="25" t="s">
        <v>40</v>
      </c>
      <c r="B11" s="21"/>
      <c r="C11" s="22"/>
      <c r="D11" s="21"/>
      <c r="E11" s="23"/>
      <c r="F11" s="19"/>
      <c r="G11" s="26"/>
      <c r="H11" s="26"/>
      <c r="I11" s="26"/>
      <c r="J11" s="26"/>
      <c r="K11" s="26"/>
      <c r="L11" s="24"/>
    </row>
    <row r="12" spans="1:12" ht="12.75">
      <c r="A12" s="19">
        <v>1</v>
      </c>
      <c r="B12" s="16" t="s">
        <v>82</v>
      </c>
      <c r="C12" s="17" t="s">
        <v>83</v>
      </c>
      <c r="D12" s="27" t="s">
        <v>84</v>
      </c>
      <c r="E12" s="28"/>
      <c r="F12" s="29" t="s">
        <v>85</v>
      </c>
      <c r="G12" s="28">
        <v>1</v>
      </c>
      <c r="H12" s="245"/>
      <c r="I12" s="18">
        <f>G12*H12</f>
        <v>0</v>
      </c>
      <c r="J12" s="30"/>
      <c r="K12" s="31"/>
      <c r="L12" s="32" t="s">
        <v>76</v>
      </c>
    </row>
    <row r="13" spans="1:12" ht="12.75">
      <c r="A13" s="19"/>
      <c r="B13" s="16"/>
      <c r="C13" s="17"/>
      <c r="D13" s="276" t="s">
        <v>86</v>
      </c>
      <c r="E13" s="276"/>
      <c r="F13" s="19"/>
      <c r="G13" s="18"/>
      <c r="H13" s="246"/>
      <c r="I13" s="18"/>
      <c r="J13" s="33"/>
      <c r="K13" s="33"/>
      <c r="L13" s="24"/>
    </row>
    <row r="14" spans="1:12" ht="12.75">
      <c r="A14" s="29">
        <v>2</v>
      </c>
      <c r="B14" s="16" t="s">
        <v>82</v>
      </c>
      <c r="C14" s="34" t="s">
        <v>87</v>
      </c>
      <c r="D14" s="27" t="s">
        <v>88</v>
      </c>
      <c r="E14" s="28"/>
      <c r="F14" s="29" t="s">
        <v>85</v>
      </c>
      <c r="G14" s="28">
        <v>1</v>
      </c>
      <c r="H14" s="245"/>
      <c r="I14" s="18">
        <f>G14*H14</f>
        <v>0</v>
      </c>
      <c r="J14" s="30"/>
      <c r="K14" s="31"/>
      <c r="L14" s="32" t="s">
        <v>76</v>
      </c>
    </row>
    <row r="15" spans="1:12" ht="12.75">
      <c r="A15" s="29"/>
      <c r="B15" s="35"/>
      <c r="C15" s="34"/>
      <c r="D15" s="276" t="s">
        <v>89</v>
      </c>
      <c r="E15" s="276"/>
      <c r="F15" s="36"/>
      <c r="G15" s="36"/>
      <c r="H15" s="247"/>
      <c r="I15" s="18">
        <f>G15*H15</f>
        <v>0</v>
      </c>
      <c r="J15" s="30"/>
      <c r="K15" s="31"/>
      <c r="L15" s="32"/>
    </row>
    <row r="16" spans="1:12" ht="12.75">
      <c r="A16" s="29">
        <v>3</v>
      </c>
      <c r="B16" s="16" t="s">
        <v>82</v>
      </c>
      <c r="C16" s="34" t="s">
        <v>90</v>
      </c>
      <c r="D16" s="27" t="s">
        <v>91</v>
      </c>
      <c r="E16" s="28"/>
      <c r="F16" s="29" t="s">
        <v>85</v>
      </c>
      <c r="G16" s="28">
        <v>1</v>
      </c>
      <c r="H16" s="245"/>
      <c r="I16" s="18">
        <f>G16*H16</f>
        <v>0</v>
      </c>
      <c r="J16" s="30"/>
      <c r="K16" s="31"/>
      <c r="L16" s="32" t="s">
        <v>76</v>
      </c>
    </row>
    <row r="17" spans="1:12" ht="12.75">
      <c r="A17" s="29"/>
      <c r="B17" s="35"/>
      <c r="C17" s="34"/>
      <c r="D17" s="276" t="s">
        <v>92</v>
      </c>
      <c r="E17" s="276"/>
      <c r="F17" s="36"/>
      <c r="G17" s="36"/>
      <c r="H17" s="247"/>
      <c r="I17" s="18">
        <f>G17*H17</f>
        <v>0</v>
      </c>
      <c r="J17" s="30"/>
      <c r="K17" s="31"/>
      <c r="L17" s="32"/>
    </row>
    <row r="18" spans="1:12" ht="12.75">
      <c r="A18" s="16"/>
      <c r="B18" s="16"/>
      <c r="C18" s="17"/>
      <c r="D18" s="16"/>
      <c r="E18" s="18"/>
      <c r="F18" s="19"/>
      <c r="G18" s="37" t="s">
        <v>21</v>
      </c>
      <c r="H18" s="248"/>
      <c r="I18" s="39">
        <f>SUM(I12:I17)</f>
        <v>0</v>
      </c>
      <c r="J18" s="40"/>
      <c r="K18" s="41">
        <f>SUM(K12:K17)</f>
        <v>0</v>
      </c>
      <c r="L18" s="41">
        <f>SUM(L12:L17)</f>
        <v>0</v>
      </c>
    </row>
    <row r="19" spans="1:12" ht="12.75">
      <c r="A19" s="21" t="s">
        <v>17</v>
      </c>
      <c r="B19" s="21"/>
      <c r="C19" s="192" t="s">
        <v>81</v>
      </c>
      <c r="D19" s="21"/>
      <c r="E19" s="23"/>
      <c r="F19" s="16"/>
      <c r="G19" s="16"/>
      <c r="H19" s="249"/>
      <c r="I19" s="16"/>
      <c r="J19" s="16"/>
      <c r="K19" s="16"/>
      <c r="L19" s="24"/>
    </row>
    <row r="20" spans="1:12" ht="6" customHeight="1">
      <c r="A20" s="25" t="s">
        <v>40</v>
      </c>
      <c r="B20" s="21"/>
      <c r="C20" s="192"/>
      <c r="D20" s="21"/>
      <c r="E20" s="23"/>
      <c r="F20" s="16"/>
      <c r="G20" s="16"/>
      <c r="H20" s="249"/>
      <c r="I20" s="16"/>
      <c r="J20" s="16"/>
      <c r="K20" s="16"/>
      <c r="L20" s="24"/>
    </row>
    <row r="21" spans="1:12" ht="12.75">
      <c r="A21" s="123">
        <v>1</v>
      </c>
      <c r="B21" s="60" t="s">
        <v>34</v>
      </c>
      <c r="C21" s="125">
        <v>9131</v>
      </c>
      <c r="D21" s="60" t="s">
        <v>106</v>
      </c>
      <c r="E21" s="102"/>
      <c r="F21" s="123" t="s">
        <v>49</v>
      </c>
      <c r="G21" s="65">
        <v>1</v>
      </c>
      <c r="H21" s="250"/>
      <c r="I21" s="65">
        <f>G21*H21</f>
        <v>0</v>
      </c>
      <c r="J21" s="127"/>
      <c r="K21" s="111"/>
      <c r="L21" s="193" t="s">
        <v>77</v>
      </c>
    </row>
    <row r="22" spans="1:12" ht="12.75">
      <c r="A22" s="123"/>
      <c r="B22" s="60"/>
      <c r="C22" s="125"/>
      <c r="D22" s="97" t="s">
        <v>121</v>
      </c>
      <c r="E22" s="102"/>
      <c r="F22" s="123"/>
      <c r="G22" s="65"/>
      <c r="H22" s="250"/>
      <c r="I22" s="65">
        <f>G22*H22</f>
        <v>0</v>
      </c>
      <c r="J22" s="127"/>
      <c r="K22" s="111"/>
      <c r="L22" s="193"/>
    </row>
    <row r="23" spans="1:12" ht="12.75">
      <c r="A23" s="194">
        <v>2</v>
      </c>
      <c r="B23" s="205" t="s">
        <v>82</v>
      </c>
      <c r="C23" s="195" t="s">
        <v>147</v>
      </c>
      <c r="D23" s="205" t="s">
        <v>148</v>
      </c>
      <c r="E23" s="196"/>
      <c r="F23" s="194" t="s">
        <v>149</v>
      </c>
      <c r="G23" s="196">
        <v>1</v>
      </c>
      <c r="H23" s="251"/>
      <c r="I23" s="196">
        <f>G23*H23</f>
        <v>0</v>
      </c>
      <c r="J23" s="205"/>
      <c r="K23" s="197">
        <f>G23*J23</f>
        <v>0</v>
      </c>
      <c r="L23" s="32" t="s">
        <v>76</v>
      </c>
    </row>
    <row r="24" spans="1:12" ht="12.75">
      <c r="A24" s="194"/>
      <c r="B24" s="205"/>
      <c r="C24" s="198"/>
      <c r="D24" s="277" t="s">
        <v>150</v>
      </c>
      <c r="E24" s="277"/>
      <c r="F24" s="194"/>
      <c r="G24" s="196"/>
      <c r="H24" s="251"/>
      <c r="I24" s="196"/>
      <c r="J24" s="205"/>
      <c r="K24" s="197"/>
      <c r="L24" s="199"/>
    </row>
    <row r="25" spans="1:12" ht="12.75">
      <c r="A25" s="194">
        <v>3</v>
      </c>
      <c r="B25" s="205" t="s">
        <v>82</v>
      </c>
      <c r="C25" s="195" t="s">
        <v>151</v>
      </c>
      <c r="D25" s="205" t="s">
        <v>152</v>
      </c>
      <c r="E25" s="196"/>
      <c r="F25" s="194" t="s">
        <v>149</v>
      </c>
      <c r="G25" s="196">
        <v>1</v>
      </c>
      <c r="H25" s="251"/>
      <c r="I25" s="196">
        <f>G25*H25</f>
        <v>0</v>
      </c>
      <c r="J25" s="205"/>
      <c r="K25" s="197"/>
      <c r="L25" s="32" t="s">
        <v>76</v>
      </c>
    </row>
    <row r="26" spans="1:12" ht="12.75">
      <c r="A26" s="194"/>
      <c r="B26" s="205"/>
      <c r="C26" s="198"/>
      <c r="D26" s="277" t="s">
        <v>153</v>
      </c>
      <c r="E26" s="277"/>
      <c r="F26" s="194"/>
      <c r="G26" s="196"/>
      <c r="H26" s="251"/>
      <c r="I26" s="196">
        <f>G26*H26</f>
        <v>0</v>
      </c>
      <c r="J26" s="205"/>
      <c r="K26" s="197"/>
      <c r="L26" s="199"/>
    </row>
    <row r="27" spans="1:12" ht="12.75">
      <c r="A27" s="123">
        <v>4</v>
      </c>
      <c r="B27" s="60" t="s">
        <v>82</v>
      </c>
      <c r="C27" s="34" t="s">
        <v>123</v>
      </c>
      <c r="D27" s="60" t="s">
        <v>124</v>
      </c>
      <c r="E27" s="104"/>
      <c r="F27" s="123" t="s">
        <v>85</v>
      </c>
      <c r="G27" s="65">
        <v>1</v>
      </c>
      <c r="H27" s="250"/>
      <c r="I27" s="65">
        <f>G27*H27</f>
        <v>0</v>
      </c>
      <c r="J27" s="127"/>
      <c r="K27" s="111"/>
      <c r="L27" s="32" t="s">
        <v>76</v>
      </c>
    </row>
    <row r="28" spans="1:12" ht="12.75">
      <c r="A28" s="29"/>
      <c r="B28" s="16"/>
      <c r="C28" s="200"/>
      <c r="D28" s="16"/>
      <c r="E28" s="18"/>
      <c r="F28" s="19"/>
      <c r="G28" s="37" t="s">
        <v>21</v>
      </c>
      <c r="H28" s="38"/>
      <c r="I28" s="39">
        <f>SUM(I21:I27)</f>
        <v>0</v>
      </c>
      <c r="J28" s="40"/>
      <c r="K28" s="41"/>
      <c r="L28" s="41"/>
    </row>
    <row r="29" spans="1:12" ht="13.5" thickBot="1">
      <c r="A29" s="42"/>
      <c r="B29" s="42"/>
      <c r="C29" s="13"/>
      <c r="D29" s="42"/>
      <c r="E29" s="43"/>
      <c r="F29" s="12"/>
      <c r="G29" s="42"/>
      <c r="H29" s="42"/>
      <c r="I29" s="42"/>
      <c r="J29" s="42"/>
      <c r="K29" s="42"/>
      <c r="L29" s="42"/>
    </row>
    <row r="30" spans="1:12" ht="15.75">
      <c r="A30" s="44" t="s">
        <v>27</v>
      </c>
      <c r="B30" s="44"/>
      <c r="C30" s="45"/>
      <c r="D30" s="44"/>
      <c r="E30" s="46"/>
      <c r="F30" s="47"/>
      <c r="G30" s="274">
        <f>I18+I28</f>
        <v>0</v>
      </c>
      <c r="H30" s="274"/>
      <c r="I30" s="274"/>
      <c r="J30" s="46"/>
      <c r="K30" s="46"/>
      <c r="L30" s="46"/>
    </row>
    <row r="31" spans="1:12" ht="12.75">
      <c r="A31" s="16"/>
      <c r="B31" s="16"/>
      <c r="C31" s="17"/>
      <c r="D31" s="16"/>
      <c r="E31" s="18"/>
      <c r="F31" s="19"/>
      <c r="G31" s="16"/>
      <c r="H31" s="48" t="s">
        <v>50</v>
      </c>
      <c r="I31" s="49">
        <f>SUM(I12:I29)*0.5</f>
        <v>0</v>
      </c>
      <c r="J31" s="48"/>
      <c r="K31" s="49">
        <f>SUM(K12:K29)*0.5</f>
        <v>0</v>
      </c>
      <c r="L31" s="24"/>
    </row>
    <row r="32" spans="1:12" ht="12.75">
      <c r="A32" s="16"/>
      <c r="B32" s="16"/>
      <c r="C32" s="17"/>
      <c r="D32" s="16"/>
      <c r="E32" s="18"/>
      <c r="F32" s="19"/>
      <c r="G32" s="50"/>
      <c r="H32" s="16"/>
      <c r="I32" s="16"/>
      <c r="J32" s="16"/>
      <c r="K32" s="16"/>
      <c r="L32" s="24"/>
    </row>
    <row r="33" spans="1:12" ht="12.75">
      <c r="A33" s="16"/>
      <c r="B33" s="16"/>
      <c r="C33" s="17"/>
      <c r="D33" s="16"/>
      <c r="E33" s="18"/>
      <c r="F33" s="19"/>
      <c r="G33" s="16"/>
      <c r="H33" s="18"/>
      <c r="I33" s="16"/>
      <c r="J33" s="16"/>
      <c r="K33" s="16"/>
      <c r="L33" s="24"/>
    </row>
    <row r="34" spans="1:12" ht="12.75">
      <c r="A34" s="16"/>
      <c r="B34" s="16"/>
      <c r="C34" s="17"/>
      <c r="D34" s="16"/>
      <c r="E34" s="18"/>
      <c r="F34" s="19"/>
      <c r="G34" s="16"/>
      <c r="H34" s="16"/>
      <c r="I34" s="18"/>
      <c r="J34" s="16"/>
      <c r="K34" s="16"/>
      <c r="L34" s="24"/>
    </row>
    <row r="35" spans="1:12" ht="12.75">
      <c r="A35" s="16"/>
      <c r="B35" s="16"/>
      <c r="C35" s="17"/>
      <c r="D35" s="16"/>
      <c r="E35" s="18"/>
      <c r="F35" s="19"/>
      <c r="G35" s="16"/>
      <c r="H35" s="16"/>
      <c r="I35" s="16"/>
      <c r="J35" s="16"/>
      <c r="K35" s="16"/>
      <c r="L35" s="24"/>
    </row>
    <row r="36" spans="1:12" ht="12.75">
      <c r="A36" s="16"/>
      <c r="B36" s="16"/>
      <c r="C36" s="17"/>
      <c r="D36" s="16"/>
      <c r="E36" s="18"/>
      <c r="F36" s="19"/>
      <c r="G36" s="16"/>
      <c r="H36" s="16"/>
      <c r="I36" s="16"/>
      <c r="J36" s="16"/>
      <c r="K36" s="16"/>
      <c r="L36" s="24"/>
    </row>
    <row r="37" spans="1:12" ht="12.75">
      <c r="A37" s="16"/>
      <c r="B37" s="16"/>
      <c r="C37" s="17"/>
      <c r="D37" s="16"/>
      <c r="E37" s="18"/>
      <c r="F37" s="19"/>
      <c r="G37" s="16"/>
      <c r="H37" s="16"/>
      <c r="I37" s="16"/>
      <c r="J37" s="16"/>
      <c r="K37" s="16"/>
      <c r="L37" s="24"/>
    </row>
    <row r="38" spans="1:12" ht="12.75">
      <c r="A38" s="16"/>
      <c r="B38" s="16"/>
      <c r="C38" s="17"/>
      <c r="D38" s="16"/>
      <c r="E38" s="18"/>
      <c r="F38" s="19"/>
      <c r="G38" s="16"/>
      <c r="H38" s="16"/>
      <c r="I38" s="16"/>
      <c r="J38" s="16"/>
      <c r="K38" s="16"/>
      <c r="L38" s="24"/>
    </row>
    <row r="39" spans="1:12" ht="12.75">
      <c r="A39" s="16"/>
      <c r="B39" s="16"/>
      <c r="C39" s="17"/>
      <c r="D39" s="16"/>
      <c r="E39" s="18"/>
      <c r="F39" s="19"/>
      <c r="G39" s="16"/>
      <c r="H39" s="16"/>
      <c r="I39" s="16"/>
      <c r="J39" s="16"/>
      <c r="K39" s="16"/>
      <c r="L39" s="24"/>
    </row>
    <row r="40" spans="1:12" ht="12.75">
      <c r="A40" s="16"/>
      <c r="B40" s="16"/>
      <c r="C40" s="17"/>
      <c r="D40" s="16"/>
      <c r="E40" s="18"/>
      <c r="F40" s="19"/>
      <c r="G40" s="16"/>
      <c r="H40" s="16"/>
      <c r="I40" s="16"/>
      <c r="J40" s="16"/>
      <c r="K40" s="16"/>
      <c r="L40" s="24"/>
    </row>
    <row r="41" spans="1:12" ht="12.75">
      <c r="A41" s="16"/>
      <c r="B41" s="16"/>
      <c r="C41" s="17"/>
      <c r="D41" s="16"/>
      <c r="E41" s="18"/>
      <c r="F41" s="19"/>
      <c r="G41" s="16"/>
      <c r="H41" s="16"/>
      <c r="I41" s="16"/>
      <c r="J41" s="16"/>
      <c r="K41" s="16"/>
      <c r="L41" s="24"/>
    </row>
    <row r="42" spans="1:12" ht="12.75">
      <c r="A42" s="16"/>
      <c r="B42" s="16"/>
      <c r="C42" s="17"/>
      <c r="D42" s="16"/>
      <c r="E42" s="18"/>
      <c r="F42" s="19"/>
      <c r="G42" s="16"/>
      <c r="H42" s="16"/>
      <c r="I42" s="16"/>
      <c r="J42" s="16"/>
      <c r="K42" s="16"/>
      <c r="L42" s="24"/>
    </row>
  </sheetData>
  <sheetProtection password="CABF" sheet="1" objects="1" scenarios="1"/>
  <mergeCells count="9">
    <mergeCell ref="J7:K7"/>
    <mergeCell ref="G30:I30"/>
    <mergeCell ref="C3:K3"/>
    <mergeCell ref="A1:L1"/>
    <mergeCell ref="D13:E13"/>
    <mergeCell ref="D15:E15"/>
    <mergeCell ref="D17:E17"/>
    <mergeCell ref="D24:E24"/>
    <mergeCell ref="D26:E26"/>
  </mergeCells>
  <printOptions horizontalCentered="1"/>
  <pageMargins left="0.5905511811023623" right="0.5905511811023623" top="0.7086614173228347" bottom="0.7480314960629921" header="0.5118110236220472" footer="0.5511811023622047"/>
  <pageSetup fitToHeight="0" fitToWidth="1" horizontalDpi="204" verticalDpi="204" orientation="portrait" paperSize="9" scale="60" r:id="rId1"/>
  <headerFooter alignWithMargins="0">
    <oddHeader>&amp;L&amp;9Položky&amp;R&amp;8Strana &amp;P z &amp;N</oddHead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:IV16384"/>
      <selection pane="bottomLeft" activeCell="A8" sqref="A8"/>
    </sheetView>
  </sheetViews>
  <sheetFormatPr defaultColWidth="9.00390625" defaultRowHeight="12.75"/>
  <cols>
    <col min="1" max="1" width="5.875" style="53" customWidth="1"/>
    <col min="2" max="2" width="4.125" style="53" customWidth="1"/>
    <col min="3" max="3" width="31.625" style="53" customWidth="1"/>
    <col min="4" max="4" width="13.625" style="53" customWidth="1"/>
    <col min="5" max="5" width="23.00390625" style="53" customWidth="1"/>
    <col min="6" max="6" width="9.125" style="53" customWidth="1"/>
    <col min="7" max="7" width="21.625" style="53" customWidth="1"/>
    <col min="8" max="16384" width="9.125" style="53" customWidth="1"/>
  </cols>
  <sheetData>
    <row r="1" spans="1:7" ht="26.25" customHeight="1">
      <c r="A1" s="278" t="s">
        <v>33</v>
      </c>
      <c r="B1" s="278"/>
      <c r="C1" s="278"/>
      <c r="D1" s="278"/>
      <c r="E1" s="278"/>
      <c r="F1" s="278"/>
      <c r="G1" s="278"/>
    </row>
    <row r="3" spans="1:3" ht="15.75">
      <c r="A3" s="57" t="s">
        <v>23</v>
      </c>
      <c r="B3" s="58"/>
      <c r="C3" s="143" t="s">
        <v>167</v>
      </c>
    </row>
    <row r="4" spans="1:3" ht="12.75">
      <c r="A4" s="57" t="s">
        <v>24</v>
      </c>
      <c r="B4" s="58"/>
      <c r="C4" s="58" t="s">
        <v>166</v>
      </c>
    </row>
    <row r="5" spans="1:3" ht="12.75">
      <c r="A5" s="57" t="s">
        <v>45</v>
      </c>
      <c r="B5" s="58"/>
      <c r="C5" s="58" t="s">
        <v>146</v>
      </c>
    </row>
    <row r="7" spans="1:7" s="58" customFormat="1" ht="13.5" thickBot="1">
      <c r="A7" s="59"/>
      <c r="B7" s="59"/>
      <c r="C7" s="59"/>
      <c r="D7" s="59"/>
      <c r="E7" s="59" t="s">
        <v>31</v>
      </c>
      <c r="F7" s="59"/>
      <c r="G7" s="59" t="s">
        <v>30</v>
      </c>
    </row>
    <row r="8" ht="12.75">
      <c r="G8" s="144"/>
    </row>
    <row r="10" spans="1:7" ht="12.75">
      <c r="A10" s="145">
        <v>10</v>
      </c>
      <c r="C10" s="53" t="s">
        <v>28</v>
      </c>
      <c r="E10" s="146">
        <f>'P-parkoviště'!I143</f>
        <v>0</v>
      </c>
      <c r="F10" s="83"/>
      <c r="G10" s="147">
        <f>'P-parkoviště'!K143</f>
        <v>11.958775600000003</v>
      </c>
    </row>
    <row r="11" spans="1:7" ht="12.75">
      <c r="A11" s="145"/>
      <c r="E11" s="146"/>
      <c r="F11" s="83"/>
      <c r="G11" s="147"/>
    </row>
    <row r="12" spans="1:7" ht="12.75">
      <c r="A12" s="145">
        <v>20</v>
      </c>
      <c r="C12" s="53" t="s">
        <v>136</v>
      </c>
      <c r="E12" s="146">
        <f>'P-parkoviště'!I148</f>
        <v>0</v>
      </c>
      <c r="F12" s="83"/>
      <c r="G12" s="147">
        <f>'P-parkoviště'!K148</f>
        <v>13.37364</v>
      </c>
    </row>
    <row r="13" spans="1:7" ht="12.75">
      <c r="A13" s="145"/>
      <c r="E13" s="146"/>
      <c r="F13" s="83"/>
      <c r="G13" s="147"/>
    </row>
    <row r="14" spans="1:7" ht="12.75">
      <c r="A14" s="145">
        <v>50</v>
      </c>
      <c r="C14" s="53" t="s">
        <v>35</v>
      </c>
      <c r="E14" s="146">
        <f>'P-parkoviště'!I188</f>
        <v>0</v>
      </c>
      <c r="F14" s="83"/>
      <c r="G14" s="147">
        <f>'P-parkoviště'!K188</f>
        <v>935.146495</v>
      </c>
    </row>
    <row r="15" spans="1:7" ht="12.75">
      <c r="A15" s="145"/>
      <c r="E15" s="146"/>
      <c r="F15" s="83"/>
      <c r="G15" s="147"/>
    </row>
    <row r="16" spans="1:7" ht="12.75">
      <c r="A16" s="145">
        <v>80</v>
      </c>
      <c r="C16" s="53" t="s">
        <v>54</v>
      </c>
      <c r="E16" s="146">
        <f>'P-parkoviště'!I209</f>
        <v>0</v>
      </c>
      <c r="F16" s="83"/>
      <c r="G16" s="147">
        <f>'P-parkoviště'!K209</f>
        <v>2.34775</v>
      </c>
    </row>
    <row r="17" spans="1:7" ht="12.75">
      <c r="A17" s="145"/>
      <c r="E17" s="146"/>
      <c r="F17" s="83"/>
      <c r="G17" s="147"/>
    </row>
    <row r="18" spans="1:7" ht="12.75">
      <c r="A18" s="145">
        <v>90</v>
      </c>
      <c r="C18" s="53" t="s">
        <v>37</v>
      </c>
      <c r="E18" s="146">
        <f>'P-parkoviště'!I261</f>
        <v>0</v>
      </c>
      <c r="F18" s="83"/>
      <c r="G18" s="147">
        <f>'P-parkoviště'!K261</f>
        <v>124.972725</v>
      </c>
    </row>
    <row r="19" spans="1:7" ht="12.75">
      <c r="A19" s="145"/>
      <c r="E19" s="146"/>
      <c r="F19" s="83"/>
      <c r="G19" s="147"/>
    </row>
    <row r="20" spans="1:7" ht="12.75">
      <c r="A20" s="145">
        <v>99</v>
      </c>
      <c r="C20" s="53" t="s">
        <v>29</v>
      </c>
      <c r="E20" s="146">
        <f>'P-parkoviště'!I265</f>
        <v>0</v>
      </c>
      <c r="F20" s="83"/>
      <c r="G20" s="147"/>
    </row>
    <row r="21" spans="1:7" ht="13.5" thickBot="1">
      <c r="A21" s="148"/>
      <c r="B21" s="148"/>
      <c r="C21" s="148"/>
      <c r="D21" s="148"/>
      <c r="E21" s="149"/>
      <c r="F21" s="150"/>
      <c r="G21" s="151"/>
    </row>
    <row r="22" ht="12.75">
      <c r="G22" s="147"/>
    </row>
    <row r="23" spans="1:7" s="156" customFormat="1" ht="15">
      <c r="A23" s="152" t="s">
        <v>47</v>
      </c>
      <c r="B23" s="152"/>
      <c r="C23" s="152"/>
      <c r="D23" s="152"/>
      <c r="E23" s="153">
        <f>SUM(E10:E21)</f>
        <v>0</v>
      </c>
      <c r="F23" s="154"/>
      <c r="G23" s="155">
        <f>SUM(G10:G21)</f>
        <v>1087.7993856</v>
      </c>
    </row>
    <row r="24" spans="1:7" s="157" customFormat="1" ht="15">
      <c r="A24" s="53"/>
      <c r="B24" s="53"/>
      <c r="C24" s="53"/>
      <c r="D24" s="53"/>
      <c r="E24" s="53"/>
      <c r="F24" s="53"/>
      <c r="G24" s="147"/>
    </row>
    <row r="25" ht="12.75">
      <c r="G25" s="147"/>
    </row>
    <row r="26" spans="1:7" ht="15.75">
      <c r="A26" s="158" t="s">
        <v>48</v>
      </c>
      <c r="B26" s="158"/>
      <c r="C26" s="158"/>
      <c r="D26" s="158"/>
      <c r="E26" s="159">
        <f>E23</f>
        <v>0</v>
      </c>
      <c r="F26" s="158"/>
      <c r="G26" s="160"/>
    </row>
    <row r="27" spans="1:7" ht="15">
      <c r="A27" s="157"/>
      <c r="B27" s="157"/>
      <c r="C27" s="157"/>
      <c r="D27" s="157"/>
      <c r="E27" s="161"/>
      <c r="F27" s="161"/>
      <c r="G27" s="157"/>
    </row>
    <row r="28" spans="1:7" ht="15.75">
      <c r="A28" s="158" t="s">
        <v>52</v>
      </c>
      <c r="B28" s="279">
        <v>0.21</v>
      </c>
      <c r="C28" s="279"/>
      <c r="D28" s="157"/>
      <c r="E28" s="162">
        <f>ROUND(E26*B28,1)</f>
        <v>0</v>
      </c>
      <c r="F28" s="161"/>
      <c r="G28" s="157"/>
    </row>
    <row r="29" spans="1:7" ht="15">
      <c r="A29" s="157"/>
      <c r="B29" s="157"/>
      <c r="C29" s="157"/>
      <c r="D29" s="157"/>
      <c r="E29" s="161"/>
      <c r="F29" s="161"/>
      <c r="G29" s="157"/>
    </row>
    <row r="30" spans="1:7" ht="15.75">
      <c r="A30" s="158" t="s">
        <v>32</v>
      </c>
      <c r="B30" s="157"/>
      <c r="C30" s="157"/>
      <c r="D30" s="157"/>
      <c r="E30" s="163">
        <f>SUM(E26:E29)</f>
        <v>0</v>
      </c>
      <c r="F30" s="164"/>
      <c r="G30" s="164"/>
    </row>
  </sheetData>
  <sheetProtection password="CABF" sheet="1" objects="1" scenarios="1"/>
  <mergeCells count="2">
    <mergeCell ref="A1:G1"/>
    <mergeCell ref="B28:C28"/>
  </mergeCells>
  <printOptions horizontalCentered="1"/>
  <pageMargins left="0.5905511811023623" right="0.6692913385826772" top="0.8267716535433072" bottom="0.984251968503937" header="0.5118110236220472" footer="0.5118110236220472"/>
  <pageSetup fitToHeight="1" fitToWidth="1" horizontalDpi="204" verticalDpi="204" orientation="portrait" paperSize="9" scale="83" r:id="rId1"/>
  <headerFooter alignWithMargins="0">
    <oddHeader>&amp;L&amp;9Rekapitulace&amp;R&amp;8Strana &amp;P z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9"/>
  <sheetViews>
    <sheetView showZeros="0" tabSelected="1" view="pageBreakPreview" zoomScaleSheetLayoutView="100" zoomScalePageLayoutView="0" workbookViewId="0" topLeftCell="A1">
      <pane ySplit="8" topLeftCell="BM21" activePane="bottomLeft" state="frozen"/>
      <selection pane="topLeft" activeCell="A1" sqref="A1:IV16384"/>
      <selection pane="bottomLeft" activeCell="E40" sqref="E40"/>
    </sheetView>
  </sheetViews>
  <sheetFormatPr defaultColWidth="9.00390625" defaultRowHeight="12.75"/>
  <cols>
    <col min="1" max="1" width="3.75390625" style="53" customWidth="1"/>
    <col min="2" max="2" width="6.125" style="53" customWidth="1"/>
    <col min="3" max="3" width="10.00390625" style="88" customWidth="1"/>
    <col min="4" max="4" width="53.75390625" style="53" customWidth="1"/>
    <col min="5" max="5" width="11.375" style="209" bestFit="1" customWidth="1"/>
    <col min="6" max="6" width="6.625" style="84" bestFit="1" customWidth="1"/>
    <col min="7" max="7" width="10.125" style="209" customWidth="1"/>
    <col min="8" max="8" width="10.25390625" style="53" bestFit="1" customWidth="1"/>
    <col min="9" max="9" width="12.625" style="53" customWidth="1"/>
    <col min="10" max="10" width="9.25390625" style="53" bestFit="1" customWidth="1"/>
    <col min="11" max="11" width="11.625" style="53" customWidth="1"/>
    <col min="12" max="12" width="6.75390625" style="85" customWidth="1"/>
    <col min="13" max="16384" width="9.125" style="53" customWidth="1"/>
  </cols>
  <sheetData>
    <row r="1" spans="1:12" ht="26.25" customHeight="1">
      <c r="A1" s="278" t="s">
        <v>20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3" spans="1:3" ht="15.75">
      <c r="A3" s="57" t="s">
        <v>23</v>
      </c>
      <c r="B3" s="58"/>
      <c r="C3" s="82" t="s">
        <v>167</v>
      </c>
    </row>
    <row r="4" spans="1:11" ht="12.75">
      <c r="A4" s="57" t="s">
        <v>24</v>
      </c>
      <c r="B4" s="58"/>
      <c r="C4" s="86" t="s">
        <v>166</v>
      </c>
      <c r="J4" s="87" t="s">
        <v>61</v>
      </c>
      <c r="K4" s="53" t="s">
        <v>165</v>
      </c>
    </row>
    <row r="5" spans="1:11" ht="12.75">
      <c r="A5" s="57" t="s">
        <v>45</v>
      </c>
      <c r="B5" s="58"/>
      <c r="C5" s="86" t="s">
        <v>146</v>
      </c>
      <c r="J5" s="87" t="s">
        <v>62</v>
      </c>
      <c r="K5" s="53" t="s">
        <v>93</v>
      </c>
    </row>
    <row r="7" spans="1:11" ht="12.75">
      <c r="A7" s="84" t="s">
        <v>1</v>
      </c>
      <c r="B7" s="84" t="s">
        <v>19</v>
      </c>
      <c r="D7" s="84"/>
      <c r="E7" s="210"/>
      <c r="G7" s="210"/>
      <c r="H7" s="84"/>
      <c r="I7" s="84"/>
      <c r="J7" s="280" t="s">
        <v>22</v>
      </c>
      <c r="K7" s="280"/>
    </row>
    <row r="8" spans="1:12" ht="13.5" thickBot="1">
      <c r="A8" s="89" t="s">
        <v>2</v>
      </c>
      <c r="B8" s="89" t="s">
        <v>3</v>
      </c>
      <c r="C8" s="90" t="s">
        <v>4</v>
      </c>
      <c r="D8" s="89" t="s">
        <v>5</v>
      </c>
      <c r="E8" s="211"/>
      <c r="F8" s="89" t="s">
        <v>6</v>
      </c>
      <c r="G8" s="211" t="s">
        <v>7</v>
      </c>
      <c r="H8" s="89" t="s">
        <v>8</v>
      </c>
      <c r="I8" s="89" t="s">
        <v>9</v>
      </c>
      <c r="J8" s="89" t="s">
        <v>10</v>
      </c>
      <c r="K8" s="89" t="s">
        <v>11</v>
      </c>
      <c r="L8" s="89" t="s">
        <v>75</v>
      </c>
    </row>
    <row r="9" spans="1:12" ht="12.75">
      <c r="A9" s="60"/>
      <c r="B9" s="60"/>
      <c r="C9" s="91"/>
      <c r="D9" s="60"/>
      <c r="E9" s="212"/>
      <c r="F9" s="100"/>
      <c r="G9" s="212"/>
      <c r="H9" s="60"/>
      <c r="I9" s="60"/>
      <c r="J9" s="60"/>
      <c r="K9" s="61"/>
      <c r="L9" s="92"/>
    </row>
    <row r="10" spans="1:12" ht="12.75">
      <c r="A10" s="93" t="s">
        <v>17</v>
      </c>
      <c r="B10" s="93"/>
      <c r="C10" s="68" t="s">
        <v>18</v>
      </c>
      <c r="D10" s="93"/>
      <c r="E10" s="213"/>
      <c r="F10" s="100"/>
      <c r="G10" s="212"/>
      <c r="H10" s="60"/>
      <c r="I10" s="60"/>
      <c r="J10" s="60"/>
      <c r="K10" s="60"/>
      <c r="L10" s="51"/>
    </row>
    <row r="11" spans="1:12" ht="6" customHeight="1">
      <c r="A11" s="94" t="s">
        <v>40</v>
      </c>
      <c r="B11" s="93"/>
      <c r="C11" s="68"/>
      <c r="D11" s="93"/>
      <c r="E11" s="213"/>
      <c r="F11" s="100"/>
      <c r="G11" s="228"/>
      <c r="H11" s="95"/>
      <c r="I11" s="95"/>
      <c r="J11" s="95"/>
      <c r="K11" s="95"/>
      <c r="L11" s="51"/>
    </row>
    <row r="12" spans="1:12" ht="12.75">
      <c r="A12" s="100">
        <v>1</v>
      </c>
      <c r="B12" s="60" t="s">
        <v>34</v>
      </c>
      <c r="C12" s="91">
        <v>113201111</v>
      </c>
      <c r="D12" s="60" t="s">
        <v>114</v>
      </c>
      <c r="E12" s="212"/>
      <c r="F12" s="100" t="s">
        <v>14</v>
      </c>
      <c r="G12" s="212">
        <f>SUM(E14:E14)</f>
        <v>111</v>
      </c>
      <c r="H12" s="252"/>
      <c r="I12" s="65">
        <f>G12*H12</f>
        <v>0</v>
      </c>
      <c r="J12" s="96"/>
      <c r="K12" s="96">
        <f>G12*J12</f>
        <v>0</v>
      </c>
      <c r="L12" s="51" t="s">
        <v>76</v>
      </c>
    </row>
    <row r="13" spans="1:12" ht="12.75">
      <c r="A13" s="100"/>
      <c r="B13" s="60"/>
      <c r="C13" s="91"/>
      <c r="D13" s="97" t="s">
        <v>258</v>
      </c>
      <c r="E13" s="212"/>
      <c r="F13" s="100"/>
      <c r="G13" s="212"/>
      <c r="H13" s="252"/>
      <c r="I13" s="65"/>
      <c r="J13" s="96"/>
      <c r="K13" s="96"/>
      <c r="L13" s="51"/>
    </row>
    <row r="14" spans="1:12" ht="12.75">
      <c r="A14" s="100"/>
      <c r="B14" s="60"/>
      <c r="C14" s="91"/>
      <c r="D14" s="188" t="s">
        <v>260</v>
      </c>
      <c r="E14" s="214">
        <v>111</v>
      </c>
      <c r="F14" s="100"/>
      <c r="G14" s="212"/>
      <c r="H14" s="252"/>
      <c r="I14" s="65"/>
      <c r="J14" s="96"/>
      <c r="K14" s="96"/>
      <c r="L14" s="51"/>
    </row>
    <row r="15" spans="1:12" ht="12.75">
      <c r="A15" s="100">
        <v>2</v>
      </c>
      <c r="B15" s="60" t="s">
        <v>34</v>
      </c>
      <c r="C15" s="91">
        <v>997221571</v>
      </c>
      <c r="D15" s="60" t="s">
        <v>112</v>
      </c>
      <c r="E15" s="212"/>
      <c r="F15" s="100" t="s">
        <v>16</v>
      </c>
      <c r="G15" s="212">
        <f>E16</f>
        <v>22.76</v>
      </c>
      <c r="H15" s="252"/>
      <c r="I15" s="65">
        <f>G15*H15</f>
        <v>0</v>
      </c>
      <c r="J15" s="96"/>
      <c r="K15" s="96">
        <f>G15*J15</f>
        <v>0</v>
      </c>
      <c r="L15" s="51" t="s">
        <v>76</v>
      </c>
    </row>
    <row r="16" spans="1:12" ht="12.75">
      <c r="A16" s="100"/>
      <c r="B16" s="60"/>
      <c r="C16" s="91"/>
      <c r="D16" s="188" t="s">
        <v>259</v>
      </c>
      <c r="E16" s="214">
        <f>ROUND(0.205*G12,2)</f>
        <v>22.76</v>
      </c>
      <c r="F16" s="100"/>
      <c r="G16" s="212"/>
      <c r="H16" s="252"/>
      <c r="I16" s="65"/>
      <c r="J16" s="96"/>
      <c r="K16" s="96"/>
      <c r="L16" s="51"/>
    </row>
    <row r="17" spans="1:12" ht="12.75">
      <c r="A17" s="100">
        <v>3</v>
      </c>
      <c r="B17" s="60" t="s">
        <v>34</v>
      </c>
      <c r="C17" s="91">
        <v>997221579</v>
      </c>
      <c r="D17" s="60" t="s">
        <v>55</v>
      </c>
      <c r="E17" s="212"/>
      <c r="F17" s="100" t="s">
        <v>16</v>
      </c>
      <c r="G17" s="212">
        <f>E19</f>
        <v>432.44000000000005</v>
      </c>
      <c r="H17" s="252"/>
      <c r="I17" s="65">
        <f>G17*H17</f>
        <v>0</v>
      </c>
      <c r="J17" s="96"/>
      <c r="K17" s="96">
        <f>G17*J17</f>
        <v>0</v>
      </c>
      <c r="L17" s="51" t="s">
        <v>76</v>
      </c>
    </row>
    <row r="18" spans="1:12" ht="12.75">
      <c r="A18" s="100"/>
      <c r="B18" s="60"/>
      <c r="C18" s="91"/>
      <c r="D18" s="97" t="s">
        <v>156</v>
      </c>
      <c r="E18" s="212"/>
      <c r="F18" s="100"/>
      <c r="G18" s="212"/>
      <c r="H18" s="252"/>
      <c r="I18" s="65"/>
      <c r="J18" s="96"/>
      <c r="K18" s="96">
        <f>G18*J18</f>
        <v>0</v>
      </c>
      <c r="L18" s="51"/>
    </row>
    <row r="19" spans="1:12" ht="12.75">
      <c r="A19" s="100"/>
      <c r="B19" s="60"/>
      <c r="C19" s="91"/>
      <c r="D19" s="188" t="s">
        <v>261</v>
      </c>
      <c r="E19" s="215">
        <f>(20-1)*G15</f>
        <v>432.44000000000005</v>
      </c>
      <c r="F19" s="100"/>
      <c r="G19" s="212"/>
      <c r="H19" s="252"/>
      <c r="I19" s="65"/>
      <c r="J19" s="96"/>
      <c r="K19" s="96"/>
      <c r="L19" s="51"/>
    </row>
    <row r="20" spans="1:12" ht="12.75">
      <c r="A20" s="100">
        <v>4</v>
      </c>
      <c r="B20" s="60" t="s">
        <v>34</v>
      </c>
      <c r="C20" s="91">
        <v>997221815</v>
      </c>
      <c r="D20" s="60" t="s">
        <v>113</v>
      </c>
      <c r="E20" s="212"/>
      <c r="F20" s="100" t="s">
        <v>16</v>
      </c>
      <c r="G20" s="212">
        <f>E21</f>
        <v>22.76</v>
      </c>
      <c r="H20" s="252"/>
      <c r="I20" s="65">
        <f>G20*H20</f>
        <v>0</v>
      </c>
      <c r="J20" s="96"/>
      <c r="K20" s="96">
        <f>G20*J20</f>
        <v>0</v>
      </c>
      <c r="L20" s="51" t="s">
        <v>76</v>
      </c>
    </row>
    <row r="21" spans="1:12" ht="12.75">
      <c r="A21" s="100"/>
      <c r="B21" s="60"/>
      <c r="C21" s="91"/>
      <c r="D21" s="188" t="s">
        <v>272</v>
      </c>
      <c r="E21" s="214">
        <f>G15</f>
        <v>22.76</v>
      </c>
      <c r="F21" s="100"/>
      <c r="G21" s="212"/>
      <c r="H21" s="252"/>
      <c r="I21" s="65"/>
      <c r="J21" s="96"/>
      <c r="K21" s="96"/>
      <c r="L21" s="51"/>
    </row>
    <row r="22" spans="1:12" ht="12.75">
      <c r="A22" s="100">
        <v>5</v>
      </c>
      <c r="B22" s="60" t="s">
        <v>34</v>
      </c>
      <c r="C22" s="91">
        <v>113107243</v>
      </c>
      <c r="D22" s="60" t="s">
        <v>269</v>
      </c>
      <c r="E22" s="212"/>
      <c r="F22" s="100" t="s">
        <v>13</v>
      </c>
      <c r="G22" s="65">
        <f>SUM(E24:E24)</f>
        <v>616</v>
      </c>
      <c r="H22" s="252"/>
      <c r="I22" s="65">
        <f>G22*H22</f>
        <v>0</v>
      </c>
      <c r="J22" s="96"/>
      <c r="K22" s="96">
        <f>G22*J22</f>
        <v>0</v>
      </c>
      <c r="L22" s="51" t="s">
        <v>76</v>
      </c>
    </row>
    <row r="23" spans="1:12" ht="12.75">
      <c r="A23" s="100"/>
      <c r="B23" s="60"/>
      <c r="C23" s="91"/>
      <c r="D23" s="97" t="s">
        <v>276</v>
      </c>
      <c r="E23" s="212"/>
      <c r="F23" s="100"/>
      <c r="G23" s="65"/>
      <c r="H23" s="252"/>
      <c r="I23" s="65"/>
      <c r="J23" s="96"/>
      <c r="K23" s="96"/>
      <c r="L23" s="51"/>
    </row>
    <row r="24" spans="1:12" ht="12.75">
      <c r="A24" s="100"/>
      <c r="B24" s="60"/>
      <c r="C24" s="91"/>
      <c r="D24" s="188" t="s">
        <v>221</v>
      </c>
      <c r="E24" s="214">
        <v>616</v>
      </c>
      <c r="F24" s="100"/>
      <c r="G24" s="65"/>
      <c r="H24" s="252"/>
      <c r="I24" s="65"/>
      <c r="J24" s="96"/>
      <c r="K24" s="96"/>
      <c r="L24" s="51"/>
    </row>
    <row r="25" spans="1:12" ht="12.75">
      <c r="A25" s="100">
        <v>6</v>
      </c>
      <c r="B25" s="60" t="s">
        <v>34</v>
      </c>
      <c r="C25" s="91">
        <v>997221561</v>
      </c>
      <c r="D25" s="60" t="s">
        <v>270</v>
      </c>
      <c r="E25" s="212"/>
      <c r="F25" s="100" t="s">
        <v>16</v>
      </c>
      <c r="G25" s="65">
        <f>E26</f>
        <v>194.66</v>
      </c>
      <c r="H25" s="252"/>
      <c r="I25" s="65">
        <f>G25*H25</f>
        <v>0</v>
      </c>
      <c r="J25" s="96"/>
      <c r="K25" s="96"/>
      <c r="L25" s="51" t="s">
        <v>76</v>
      </c>
    </row>
    <row r="26" spans="1:12" ht="12.75">
      <c r="A26" s="100"/>
      <c r="B26" s="60"/>
      <c r="C26" s="91"/>
      <c r="D26" s="188" t="s">
        <v>273</v>
      </c>
      <c r="E26" s="214">
        <f>ROUND(0.316*G22,2)</f>
        <v>194.66</v>
      </c>
      <c r="F26" s="100"/>
      <c r="G26" s="65"/>
      <c r="H26" s="252"/>
      <c r="I26" s="65"/>
      <c r="J26" s="96"/>
      <c r="K26" s="96"/>
      <c r="L26" s="51"/>
    </row>
    <row r="27" spans="1:12" ht="12.75">
      <c r="A27" s="100">
        <v>7</v>
      </c>
      <c r="B27" s="60" t="s">
        <v>34</v>
      </c>
      <c r="C27" s="91">
        <v>997221569</v>
      </c>
      <c r="D27" s="60" t="s">
        <v>55</v>
      </c>
      <c r="E27" s="212"/>
      <c r="F27" s="100" t="s">
        <v>16</v>
      </c>
      <c r="G27" s="65">
        <f>E29</f>
        <v>3698.54</v>
      </c>
      <c r="H27" s="252"/>
      <c r="I27" s="65">
        <f>G27*H27</f>
        <v>0</v>
      </c>
      <c r="J27" s="96"/>
      <c r="K27" s="96"/>
      <c r="L27" s="51" t="s">
        <v>76</v>
      </c>
    </row>
    <row r="28" spans="1:12" ht="12.75">
      <c r="A28" s="100"/>
      <c r="B28" s="60"/>
      <c r="C28" s="91"/>
      <c r="D28" s="97" t="s">
        <v>156</v>
      </c>
      <c r="E28" s="212"/>
      <c r="F28" s="100"/>
      <c r="G28" s="65"/>
      <c r="H28" s="252"/>
      <c r="I28" s="65"/>
      <c r="J28" s="96"/>
      <c r="K28" s="96"/>
      <c r="L28" s="51"/>
    </row>
    <row r="29" spans="1:12" ht="12.75">
      <c r="A29" s="100"/>
      <c r="B29" s="60"/>
      <c r="C29" s="91"/>
      <c r="D29" s="188" t="s">
        <v>274</v>
      </c>
      <c r="E29" s="215">
        <f>(20-1)*G25</f>
        <v>3698.54</v>
      </c>
      <c r="F29" s="100"/>
      <c r="G29" s="65"/>
      <c r="H29" s="252"/>
      <c r="I29" s="65"/>
      <c r="J29" s="96"/>
      <c r="K29" s="96"/>
      <c r="L29" s="51"/>
    </row>
    <row r="30" spans="1:12" ht="12.75">
      <c r="A30" s="100">
        <v>8</v>
      </c>
      <c r="B30" s="60" t="s">
        <v>34</v>
      </c>
      <c r="C30" s="91">
        <v>997221845</v>
      </c>
      <c r="D30" s="60" t="s">
        <v>271</v>
      </c>
      <c r="E30" s="212"/>
      <c r="F30" s="100" t="s">
        <v>16</v>
      </c>
      <c r="G30" s="65">
        <f>SUM(E31)</f>
        <v>194.66</v>
      </c>
      <c r="H30" s="252"/>
      <c r="I30" s="65">
        <f>G30*H30</f>
        <v>0</v>
      </c>
      <c r="J30" s="96"/>
      <c r="K30" s="96"/>
      <c r="L30" s="51" t="s">
        <v>76</v>
      </c>
    </row>
    <row r="31" spans="1:12" ht="12.75">
      <c r="A31" s="100"/>
      <c r="B31" s="60"/>
      <c r="C31" s="91"/>
      <c r="D31" s="188" t="s">
        <v>157</v>
      </c>
      <c r="E31" s="214">
        <f>G25</f>
        <v>194.66</v>
      </c>
      <c r="F31" s="100"/>
      <c r="G31" s="65"/>
      <c r="H31" s="252"/>
      <c r="I31" s="65"/>
      <c r="J31" s="96"/>
      <c r="K31" s="96"/>
      <c r="L31" s="51"/>
    </row>
    <row r="32" spans="1:12" ht="12.75">
      <c r="A32" s="100">
        <v>9</v>
      </c>
      <c r="B32" s="60" t="s">
        <v>34</v>
      </c>
      <c r="C32" s="91">
        <v>113107224</v>
      </c>
      <c r="D32" s="60" t="s">
        <v>275</v>
      </c>
      <c r="E32" s="212"/>
      <c r="F32" s="100" t="s">
        <v>13</v>
      </c>
      <c r="G32" s="65">
        <f>SUM(E34:E34)</f>
        <v>616</v>
      </c>
      <c r="H32" s="252"/>
      <c r="I32" s="65">
        <f>G32*H32</f>
        <v>0</v>
      </c>
      <c r="J32" s="96"/>
      <c r="K32" s="96">
        <f>G32*J32</f>
        <v>0</v>
      </c>
      <c r="L32" s="51" t="s">
        <v>76</v>
      </c>
    </row>
    <row r="33" spans="1:12" ht="12.75">
      <c r="A33" s="100"/>
      <c r="B33" s="60"/>
      <c r="C33" s="91"/>
      <c r="D33" s="97" t="s">
        <v>277</v>
      </c>
      <c r="E33" s="212"/>
      <c r="F33" s="100"/>
      <c r="G33" s="65"/>
      <c r="H33" s="252"/>
      <c r="I33" s="65"/>
      <c r="J33" s="96"/>
      <c r="K33" s="96"/>
      <c r="L33" s="51"/>
    </row>
    <row r="34" spans="1:12" ht="12.75">
      <c r="A34" s="100"/>
      <c r="B34" s="60"/>
      <c r="C34" s="91"/>
      <c r="D34" s="188" t="s">
        <v>221</v>
      </c>
      <c r="E34" s="214">
        <v>616</v>
      </c>
      <c r="F34" s="100"/>
      <c r="G34" s="65"/>
      <c r="H34" s="252"/>
      <c r="I34" s="65"/>
      <c r="J34" s="96"/>
      <c r="K34" s="96"/>
      <c r="L34" s="51"/>
    </row>
    <row r="35" spans="1:12" ht="12.75">
      <c r="A35" s="100">
        <v>10</v>
      </c>
      <c r="B35" s="60" t="s">
        <v>34</v>
      </c>
      <c r="C35" s="91">
        <v>997221551</v>
      </c>
      <c r="D35" s="60" t="s">
        <v>98</v>
      </c>
      <c r="E35" s="212"/>
      <c r="F35" s="100" t="s">
        <v>16</v>
      </c>
      <c r="G35" s="65">
        <f>E36</f>
        <v>344.96</v>
      </c>
      <c r="H35" s="252"/>
      <c r="I35" s="65">
        <f>G35*H35</f>
        <v>0</v>
      </c>
      <c r="J35" s="96"/>
      <c r="K35" s="96"/>
      <c r="L35" s="51" t="s">
        <v>76</v>
      </c>
    </row>
    <row r="36" spans="1:12" ht="12.75">
      <c r="A36" s="100"/>
      <c r="B36" s="60"/>
      <c r="C36" s="91"/>
      <c r="D36" s="188" t="s">
        <v>278</v>
      </c>
      <c r="E36" s="214">
        <f>ROUND(0.56*G32,2)</f>
        <v>344.96</v>
      </c>
      <c r="F36" s="100"/>
      <c r="G36" s="65"/>
      <c r="H36" s="252"/>
      <c r="I36" s="65"/>
      <c r="J36" s="96"/>
      <c r="K36" s="96"/>
      <c r="L36" s="51"/>
    </row>
    <row r="37" spans="1:12" ht="12.75">
      <c r="A37" s="100">
        <v>11</v>
      </c>
      <c r="B37" s="60" t="s">
        <v>34</v>
      </c>
      <c r="C37" s="91">
        <v>997221559</v>
      </c>
      <c r="D37" s="60" t="s">
        <v>55</v>
      </c>
      <c r="E37" s="212"/>
      <c r="F37" s="100" t="s">
        <v>16</v>
      </c>
      <c r="G37" s="65">
        <f>E39</f>
        <v>6554.24</v>
      </c>
      <c r="H37" s="252"/>
      <c r="I37" s="65">
        <f>G37*H37</f>
        <v>0</v>
      </c>
      <c r="J37" s="96"/>
      <c r="K37" s="96"/>
      <c r="L37" s="51" t="s">
        <v>76</v>
      </c>
    </row>
    <row r="38" spans="1:12" ht="12.75">
      <c r="A38" s="100"/>
      <c r="B38" s="60"/>
      <c r="C38" s="91"/>
      <c r="D38" s="97" t="s">
        <v>156</v>
      </c>
      <c r="E38" s="212"/>
      <c r="F38" s="100"/>
      <c r="G38" s="65"/>
      <c r="H38" s="252"/>
      <c r="I38" s="65"/>
      <c r="J38" s="96"/>
      <c r="K38" s="96"/>
      <c r="L38" s="51"/>
    </row>
    <row r="39" spans="1:12" ht="12.75">
      <c r="A39" s="100"/>
      <c r="B39" s="60"/>
      <c r="C39" s="91"/>
      <c r="D39" s="188" t="s">
        <v>280</v>
      </c>
      <c r="E39" s="215">
        <f>(20-1)*G35</f>
        <v>6554.24</v>
      </c>
      <c r="F39" s="100"/>
      <c r="G39" s="65"/>
      <c r="H39" s="252"/>
      <c r="I39" s="65"/>
      <c r="J39" s="96"/>
      <c r="K39" s="96"/>
      <c r="L39" s="51"/>
    </row>
    <row r="40" spans="1:12" ht="12.75">
      <c r="A40" s="100">
        <v>12</v>
      </c>
      <c r="B40" s="60" t="s">
        <v>34</v>
      </c>
      <c r="C40" s="91">
        <v>997221855</v>
      </c>
      <c r="D40" s="60" t="s">
        <v>65</v>
      </c>
      <c r="E40" s="212"/>
      <c r="F40" s="100" t="s">
        <v>16</v>
      </c>
      <c r="G40" s="65">
        <f>SUM(E41)</f>
        <v>344.96</v>
      </c>
      <c r="H40" s="252"/>
      <c r="I40" s="65">
        <f>G40*H40</f>
        <v>0</v>
      </c>
      <c r="J40" s="96"/>
      <c r="K40" s="96"/>
      <c r="L40" s="51" t="s">
        <v>76</v>
      </c>
    </row>
    <row r="41" spans="1:12" ht="12.75">
      <c r="A41" s="100"/>
      <c r="B41" s="60"/>
      <c r="C41" s="91"/>
      <c r="D41" s="188" t="s">
        <v>279</v>
      </c>
      <c r="E41" s="214">
        <f>G35</f>
        <v>344.96</v>
      </c>
      <c r="F41" s="100"/>
      <c r="G41" s="65"/>
      <c r="H41" s="252"/>
      <c r="I41" s="65"/>
      <c r="J41" s="96"/>
      <c r="K41" s="96"/>
      <c r="L41" s="51"/>
    </row>
    <row r="42" spans="1:12" ht="12.75">
      <c r="A42" s="100">
        <v>13</v>
      </c>
      <c r="B42" s="60" t="s">
        <v>12</v>
      </c>
      <c r="C42" s="91">
        <v>122302202</v>
      </c>
      <c r="D42" s="60" t="s">
        <v>111</v>
      </c>
      <c r="E42" s="212"/>
      <c r="F42" s="100" t="s">
        <v>39</v>
      </c>
      <c r="G42" s="212">
        <f>SUM(E44:E44)</f>
        <v>310</v>
      </c>
      <c r="H42" s="252"/>
      <c r="I42" s="65">
        <f>G42*H42</f>
        <v>0</v>
      </c>
      <c r="J42" s="60"/>
      <c r="K42" s="96">
        <f>G42*J42</f>
        <v>0</v>
      </c>
      <c r="L42" s="51" t="s">
        <v>76</v>
      </c>
    </row>
    <row r="43" spans="1:12" ht="12.75">
      <c r="A43" s="100"/>
      <c r="B43" s="60"/>
      <c r="C43" s="91"/>
      <c r="D43" s="99" t="s">
        <v>224</v>
      </c>
      <c r="E43" s="212"/>
      <c r="F43" s="100"/>
      <c r="G43" s="212"/>
      <c r="H43" s="252"/>
      <c r="I43" s="65"/>
      <c r="J43" s="60"/>
      <c r="K43" s="96"/>
      <c r="L43" s="51"/>
    </row>
    <row r="44" spans="1:12" ht="12.75">
      <c r="A44" s="101"/>
      <c r="B44" s="97"/>
      <c r="C44" s="99"/>
      <c r="D44" s="188" t="s">
        <v>263</v>
      </c>
      <c r="E44" s="214">
        <v>310</v>
      </c>
      <c r="F44" s="101"/>
      <c r="G44" s="217"/>
      <c r="H44" s="253"/>
      <c r="I44" s="102"/>
      <c r="J44" s="97"/>
      <c r="K44" s="103"/>
      <c r="L44" s="51"/>
    </row>
    <row r="45" spans="1:12" ht="12.75">
      <c r="A45" s="123">
        <v>14</v>
      </c>
      <c r="B45" s="124" t="s">
        <v>12</v>
      </c>
      <c r="C45" s="125">
        <v>130001101</v>
      </c>
      <c r="D45" s="124" t="s">
        <v>139</v>
      </c>
      <c r="E45" s="218"/>
      <c r="F45" s="100" t="s">
        <v>39</v>
      </c>
      <c r="G45" s="212">
        <f>SUM(E47)</f>
        <v>155</v>
      </c>
      <c r="H45" s="252"/>
      <c r="I45" s="65">
        <f>G45*H45</f>
        <v>0</v>
      </c>
      <c r="J45" s="60"/>
      <c r="K45" s="60"/>
      <c r="L45" s="51" t="s">
        <v>76</v>
      </c>
    </row>
    <row r="46" spans="1:12" ht="12.75">
      <c r="A46" s="123"/>
      <c r="B46" s="124"/>
      <c r="C46" s="125"/>
      <c r="D46" s="124" t="s">
        <v>158</v>
      </c>
      <c r="E46" s="218"/>
      <c r="F46" s="100"/>
      <c r="G46" s="212"/>
      <c r="H46" s="252"/>
      <c r="I46" s="65"/>
      <c r="J46" s="60"/>
      <c r="K46" s="60"/>
      <c r="L46" s="51"/>
    </row>
    <row r="47" spans="1:12" ht="12.75">
      <c r="A47" s="123"/>
      <c r="B47" s="124"/>
      <c r="C47" s="125"/>
      <c r="D47" s="188" t="s">
        <v>264</v>
      </c>
      <c r="E47" s="214">
        <f>0.5*G42</f>
        <v>155</v>
      </c>
      <c r="F47" s="100"/>
      <c r="G47" s="212"/>
      <c r="H47" s="252"/>
      <c r="I47" s="65"/>
      <c r="J47" s="60"/>
      <c r="K47" s="60"/>
      <c r="L47" s="51"/>
    </row>
    <row r="48" spans="1:12" ht="12.75">
      <c r="A48" s="100">
        <v>15</v>
      </c>
      <c r="B48" s="60" t="s">
        <v>12</v>
      </c>
      <c r="C48" s="91">
        <v>162701105</v>
      </c>
      <c r="D48" s="60" t="s">
        <v>58</v>
      </c>
      <c r="E48" s="212"/>
      <c r="F48" s="100" t="s">
        <v>39</v>
      </c>
      <c r="G48" s="212">
        <f>SUM(E49:E50)</f>
        <v>278.2</v>
      </c>
      <c r="H48" s="252"/>
      <c r="I48" s="65">
        <f>G48*H48</f>
        <v>0</v>
      </c>
      <c r="J48" s="60"/>
      <c r="K48" s="96">
        <f>G48*J48</f>
        <v>0</v>
      </c>
      <c r="L48" s="51" t="s">
        <v>76</v>
      </c>
    </row>
    <row r="49" spans="1:12" ht="12.75">
      <c r="A49" s="100"/>
      <c r="B49" s="60"/>
      <c r="C49" s="91"/>
      <c r="D49" s="188" t="s">
        <v>267</v>
      </c>
      <c r="E49" s="214">
        <f>G42</f>
        <v>310</v>
      </c>
      <c r="F49" s="100"/>
      <c r="G49" s="212"/>
      <c r="H49" s="252"/>
      <c r="I49" s="65"/>
      <c r="J49" s="60"/>
      <c r="K49" s="96"/>
      <c r="L49" s="51"/>
    </row>
    <row r="50" spans="1:12" ht="12.75">
      <c r="A50" s="100"/>
      <c r="B50" s="60"/>
      <c r="C50" s="91"/>
      <c r="D50" s="188" t="s">
        <v>266</v>
      </c>
      <c r="E50" s="214">
        <v>-31.8</v>
      </c>
      <c r="F50" s="100"/>
      <c r="G50" s="212"/>
      <c r="H50" s="252"/>
      <c r="I50" s="65"/>
      <c r="J50" s="60"/>
      <c r="K50" s="96"/>
      <c r="L50" s="51"/>
    </row>
    <row r="51" spans="1:12" ht="12.75">
      <c r="A51" s="100">
        <v>16</v>
      </c>
      <c r="B51" s="60" t="s">
        <v>12</v>
      </c>
      <c r="C51" s="91">
        <v>162701109</v>
      </c>
      <c r="D51" s="60" t="s">
        <v>63</v>
      </c>
      <c r="E51" s="212"/>
      <c r="F51" s="100" t="s">
        <v>39</v>
      </c>
      <c r="G51" s="212">
        <f>SUM(E53)</f>
        <v>2782</v>
      </c>
      <c r="H51" s="254"/>
      <c r="I51" s="65">
        <f>G51*H51</f>
        <v>0</v>
      </c>
      <c r="J51" s="60"/>
      <c r="K51" s="96">
        <f aca="true" t="shared" si="0" ref="K51:K56">G51*J51</f>
        <v>0</v>
      </c>
      <c r="L51" s="51" t="s">
        <v>76</v>
      </c>
    </row>
    <row r="52" spans="1:12" ht="12.75">
      <c r="A52" s="100"/>
      <c r="B52" s="60"/>
      <c r="C52" s="91"/>
      <c r="D52" s="97" t="s">
        <v>156</v>
      </c>
      <c r="E52" s="217"/>
      <c r="F52" s="100"/>
      <c r="G52" s="212"/>
      <c r="H52" s="254"/>
      <c r="I52" s="65">
        <f>G52*H52</f>
        <v>0</v>
      </c>
      <c r="J52" s="60"/>
      <c r="K52" s="96">
        <f t="shared" si="0"/>
        <v>0</v>
      </c>
      <c r="L52" s="51"/>
    </row>
    <row r="53" spans="1:12" ht="12.75">
      <c r="A53" s="100"/>
      <c r="B53" s="60"/>
      <c r="C53" s="91"/>
      <c r="D53" s="188" t="s">
        <v>265</v>
      </c>
      <c r="E53" s="215">
        <f>ROUND((20-10)*G48,2)</f>
        <v>2782</v>
      </c>
      <c r="F53" s="100"/>
      <c r="G53" s="212"/>
      <c r="H53" s="254"/>
      <c r="I53" s="65"/>
      <c r="J53" s="60"/>
      <c r="K53" s="96">
        <f t="shared" si="0"/>
        <v>0</v>
      </c>
      <c r="L53" s="51"/>
    </row>
    <row r="54" spans="1:12" ht="12.75">
      <c r="A54" s="100">
        <v>17</v>
      </c>
      <c r="B54" s="60" t="s">
        <v>12</v>
      </c>
      <c r="C54" s="91">
        <v>162701110</v>
      </c>
      <c r="D54" s="60" t="s">
        <v>64</v>
      </c>
      <c r="E54" s="212"/>
      <c r="F54" s="100" t="s">
        <v>16</v>
      </c>
      <c r="G54" s="212">
        <f>E55</f>
        <v>459.03</v>
      </c>
      <c r="H54" s="252"/>
      <c r="I54" s="65">
        <f>G54*H54</f>
        <v>0</v>
      </c>
      <c r="J54" s="60"/>
      <c r="K54" s="96">
        <f t="shared" si="0"/>
        <v>0</v>
      </c>
      <c r="L54" s="51" t="s">
        <v>76</v>
      </c>
    </row>
    <row r="55" spans="1:12" ht="12.75">
      <c r="A55" s="100"/>
      <c r="B55" s="60"/>
      <c r="C55" s="91"/>
      <c r="D55" s="188" t="s">
        <v>268</v>
      </c>
      <c r="E55" s="215">
        <f>1.65*G48</f>
        <v>459.03</v>
      </c>
      <c r="F55" s="100"/>
      <c r="G55" s="212"/>
      <c r="H55" s="255"/>
      <c r="I55" s="65">
        <f>G55*H55</f>
        <v>0</v>
      </c>
      <c r="J55" s="60"/>
      <c r="K55" s="96">
        <f t="shared" si="0"/>
        <v>0</v>
      </c>
      <c r="L55" s="51"/>
    </row>
    <row r="56" spans="1:12" ht="12.75">
      <c r="A56" s="100">
        <v>18</v>
      </c>
      <c r="B56" s="60" t="s">
        <v>12</v>
      </c>
      <c r="C56" s="91">
        <v>162401101</v>
      </c>
      <c r="D56" s="60" t="s">
        <v>142</v>
      </c>
      <c r="E56" s="212"/>
      <c r="F56" s="100" t="s">
        <v>39</v>
      </c>
      <c r="G56" s="212">
        <f>SUM(E57:E58)</f>
        <v>31.8</v>
      </c>
      <c r="H56" s="252"/>
      <c r="I56" s="65">
        <f>G56*H56</f>
        <v>0</v>
      </c>
      <c r="J56" s="60"/>
      <c r="K56" s="96">
        <f t="shared" si="0"/>
        <v>0</v>
      </c>
      <c r="L56" s="51" t="s">
        <v>76</v>
      </c>
    </row>
    <row r="57" spans="1:12" ht="12.75">
      <c r="A57" s="100"/>
      <c r="B57" s="60"/>
      <c r="C57" s="91"/>
      <c r="D57" s="99" t="s">
        <v>143</v>
      </c>
      <c r="E57" s="214"/>
      <c r="F57" s="100"/>
      <c r="G57" s="212"/>
      <c r="H57" s="252"/>
      <c r="I57" s="65"/>
      <c r="J57" s="60"/>
      <c r="K57" s="96"/>
      <c r="L57" s="51"/>
    </row>
    <row r="58" spans="1:12" ht="12.75">
      <c r="A58" s="100"/>
      <c r="B58" s="60"/>
      <c r="C58" s="91"/>
      <c r="D58" s="188" t="s">
        <v>159</v>
      </c>
      <c r="E58" s="214">
        <v>31.8</v>
      </c>
      <c r="F58" s="100"/>
      <c r="G58" s="212"/>
      <c r="H58" s="252"/>
      <c r="I58" s="65"/>
      <c r="J58" s="60"/>
      <c r="K58" s="96"/>
      <c r="L58" s="51"/>
    </row>
    <row r="59" spans="1:12" ht="12.75">
      <c r="A59" s="100">
        <v>19</v>
      </c>
      <c r="B59" s="60" t="s">
        <v>12</v>
      </c>
      <c r="C59" s="91">
        <v>121101101</v>
      </c>
      <c r="D59" s="124" t="s">
        <v>116</v>
      </c>
      <c r="E59" s="212"/>
      <c r="F59" s="100" t="s">
        <v>39</v>
      </c>
      <c r="G59" s="212">
        <f>SUM(E61)</f>
        <v>69</v>
      </c>
      <c r="H59" s="252"/>
      <c r="I59" s="65">
        <f>G59*H59</f>
        <v>0</v>
      </c>
      <c r="J59" s="60"/>
      <c r="K59" s="60"/>
      <c r="L59" s="51" t="s">
        <v>76</v>
      </c>
    </row>
    <row r="60" spans="1:12" ht="12.75">
      <c r="A60" s="100"/>
      <c r="B60" s="60"/>
      <c r="C60" s="91"/>
      <c r="D60" s="99" t="s">
        <v>187</v>
      </c>
      <c r="E60" s="212"/>
      <c r="F60" s="100"/>
      <c r="G60" s="212"/>
      <c r="H60" s="252"/>
      <c r="I60" s="65"/>
      <c r="J60" s="60"/>
      <c r="K60" s="60"/>
      <c r="L60" s="51"/>
    </row>
    <row r="61" spans="1:12" ht="12.75">
      <c r="A61" s="100"/>
      <c r="B61" s="60"/>
      <c r="C61" s="60"/>
      <c r="D61" s="188" t="s">
        <v>202</v>
      </c>
      <c r="E61" s="214">
        <f>0.1*690</f>
        <v>69</v>
      </c>
      <c r="F61" s="100"/>
      <c r="G61" s="212"/>
      <c r="H61" s="252"/>
      <c r="I61" s="65"/>
      <c r="J61" s="60"/>
      <c r="K61" s="60"/>
      <c r="L61" s="51"/>
    </row>
    <row r="62" spans="1:12" ht="12.75">
      <c r="A62" s="100">
        <v>20</v>
      </c>
      <c r="B62" s="60" t="s">
        <v>12</v>
      </c>
      <c r="C62" s="91">
        <v>162401101</v>
      </c>
      <c r="D62" s="60" t="s">
        <v>142</v>
      </c>
      <c r="E62" s="212"/>
      <c r="F62" s="100" t="s">
        <v>39</v>
      </c>
      <c r="G62" s="212">
        <f>SUM(E64)</f>
        <v>69</v>
      </c>
      <c r="H62" s="252"/>
      <c r="I62" s="65">
        <f>G62*H62</f>
        <v>0</v>
      </c>
      <c r="J62" s="60"/>
      <c r="K62" s="96">
        <f>G62*J62</f>
        <v>0</v>
      </c>
      <c r="L62" s="51" t="s">
        <v>76</v>
      </c>
    </row>
    <row r="63" spans="1:12" ht="12.75">
      <c r="A63" s="100"/>
      <c r="B63" s="60"/>
      <c r="C63" s="91"/>
      <c r="D63" s="97" t="s">
        <v>115</v>
      </c>
      <c r="E63" s="214"/>
      <c r="F63" s="100"/>
      <c r="G63" s="212"/>
      <c r="H63" s="252"/>
      <c r="I63" s="65"/>
      <c r="J63" s="96"/>
      <c r="K63" s="96"/>
      <c r="L63" s="51"/>
    </row>
    <row r="64" spans="1:12" ht="12.75">
      <c r="A64" s="100"/>
      <c r="B64" s="60"/>
      <c r="C64" s="91"/>
      <c r="D64" s="188" t="s">
        <v>160</v>
      </c>
      <c r="E64" s="214">
        <f>G59</f>
        <v>69</v>
      </c>
      <c r="F64" s="100"/>
      <c r="G64" s="212"/>
      <c r="H64" s="252"/>
      <c r="I64" s="65"/>
      <c r="J64" s="96"/>
      <c r="K64" s="96"/>
      <c r="L64" s="51"/>
    </row>
    <row r="65" spans="1:12" ht="12.75">
      <c r="A65" s="100">
        <v>21</v>
      </c>
      <c r="B65" s="60" t="s">
        <v>12</v>
      </c>
      <c r="C65" s="91">
        <v>132301201</v>
      </c>
      <c r="D65" s="60" t="s">
        <v>144</v>
      </c>
      <c r="E65" s="212"/>
      <c r="F65" s="100" t="s">
        <v>39</v>
      </c>
      <c r="G65" s="212">
        <f>SUM(E67)</f>
        <v>9.28</v>
      </c>
      <c r="H65" s="252"/>
      <c r="I65" s="65">
        <f>G65*H65</f>
        <v>0</v>
      </c>
      <c r="J65" s="60"/>
      <c r="K65" s="96">
        <f>G65*J65</f>
        <v>0</v>
      </c>
      <c r="L65" s="51" t="s">
        <v>76</v>
      </c>
    </row>
    <row r="66" spans="1:12" ht="12.75">
      <c r="A66" s="100"/>
      <c r="B66" s="60"/>
      <c r="C66" s="91"/>
      <c r="D66" s="97" t="s">
        <v>207</v>
      </c>
      <c r="E66" s="212"/>
      <c r="F66" s="100"/>
      <c r="G66" s="212"/>
      <c r="H66" s="252"/>
      <c r="I66" s="65"/>
      <c r="J66" s="60"/>
      <c r="K66" s="96"/>
      <c r="L66" s="51"/>
    </row>
    <row r="67" spans="1:12" ht="12.75">
      <c r="A67" s="100"/>
      <c r="B67" s="60"/>
      <c r="C67" s="91"/>
      <c r="D67" s="188" t="s">
        <v>203</v>
      </c>
      <c r="E67" s="214">
        <f>ROUND(0.4*0.4*58,2)</f>
        <v>9.28</v>
      </c>
      <c r="F67" s="100"/>
      <c r="G67" s="212"/>
      <c r="H67" s="252"/>
      <c r="I67" s="65"/>
      <c r="J67" s="60"/>
      <c r="K67" s="96"/>
      <c r="L67" s="51"/>
    </row>
    <row r="68" spans="1:12" ht="12.75">
      <c r="A68" s="100">
        <v>22</v>
      </c>
      <c r="B68" s="60" t="s">
        <v>12</v>
      </c>
      <c r="C68" s="91">
        <v>162701105</v>
      </c>
      <c r="D68" s="60" t="s">
        <v>58</v>
      </c>
      <c r="E68" s="212"/>
      <c r="F68" s="100" t="s">
        <v>39</v>
      </c>
      <c r="G68" s="212">
        <f>SUM(E69:E69)</f>
        <v>9.28</v>
      </c>
      <c r="H68" s="252"/>
      <c r="I68" s="65">
        <f>G68*H68</f>
        <v>0</v>
      </c>
      <c r="J68" s="60"/>
      <c r="K68" s="96">
        <f>G68*J68</f>
        <v>0</v>
      </c>
      <c r="L68" s="51" t="s">
        <v>76</v>
      </c>
    </row>
    <row r="69" spans="1:12" ht="12.75">
      <c r="A69" s="100"/>
      <c r="B69" s="60"/>
      <c r="C69" s="91"/>
      <c r="D69" s="188" t="s">
        <v>204</v>
      </c>
      <c r="E69" s="214">
        <f>G65</f>
        <v>9.28</v>
      </c>
      <c r="F69" s="100"/>
      <c r="G69" s="212"/>
      <c r="H69" s="252"/>
      <c r="I69" s="65"/>
      <c r="J69" s="60"/>
      <c r="K69" s="96"/>
      <c r="L69" s="51"/>
    </row>
    <row r="70" spans="1:12" ht="12.75">
      <c r="A70" s="100">
        <v>23</v>
      </c>
      <c r="B70" s="60" t="s">
        <v>12</v>
      </c>
      <c r="C70" s="91">
        <v>162701109</v>
      </c>
      <c r="D70" s="60" t="s">
        <v>63</v>
      </c>
      <c r="E70" s="212"/>
      <c r="F70" s="100" t="s">
        <v>39</v>
      </c>
      <c r="G70" s="212">
        <f>SUM(E72)</f>
        <v>92.8</v>
      </c>
      <c r="H70" s="254"/>
      <c r="I70" s="65">
        <f>G70*H70</f>
        <v>0</v>
      </c>
      <c r="J70" s="60"/>
      <c r="K70" s="96">
        <f aca="true" t="shared" si="1" ref="K70:K75">G70*J70</f>
        <v>0</v>
      </c>
      <c r="L70" s="51" t="s">
        <v>76</v>
      </c>
    </row>
    <row r="71" spans="1:12" ht="12.75">
      <c r="A71" s="100"/>
      <c r="B71" s="60"/>
      <c r="C71" s="91"/>
      <c r="D71" s="97" t="s">
        <v>156</v>
      </c>
      <c r="E71" s="217"/>
      <c r="F71" s="100"/>
      <c r="G71" s="212"/>
      <c r="H71" s="254"/>
      <c r="I71" s="65">
        <f>G71*H71</f>
        <v>0</v>
      </c>
      <c r="J71" s="60"/>
      <c r="K71" s="96">
        <f t="shared" si="1"/>
        <v>0</v>
      </c>
      <c r="L71" s="51"/>
    </row>
    <row r="72" spans="1:12" ht="12.75">
      <c r="A72" s="100"/>
      <c r="B72" s="60"/>
      <c r="C72" s="91"/>
      <c r="D72" s="188" t="s">
        <v>205</v>
      </c>
      <c r="E72" s="215">
        <f>ROUND((20-10)*G68,2)</f>
        <v>92.8</v>
      </c>
      <c r="F72" s="100"/>
      <c r="G72" s="212"/>
      <c r="H72" s="254"/>
      <c r="I72" s="65"/>
      <c r="J72" s="60"/>
      <c r="K72" s="96">
        <f t="shared" si="1"/>
        <v>0</v>
      </c>
      <c r="L72" s="51"/>
    </row>
    <row r="73" spans="1:12" ht="12.75">
      <c r="A73" s="100">
        <v>24</v>
      </c>
      <c r="B73" s="60" t="s">
        <v>12</v>
      </c>
      <c r="C73" s="91">
        <v>162701110</v>
      </c>
      <c r="D73" s="60" t="s">
        <v>64</v>
      </c>
      <c r="E73" s="212"/>
      <c r="F73" s="100" t="s">
        <v>16</v>
      </c>
      <c r="G73" s="212">
        <f>E74</f>
        <v>15.311999999999998</v>
      </c>
      <c r="H73" s="252"/>
      <c r="I73" s="65">
        <f>G73*H73</f>
        <v>0</v>
      </c>
      <c r="J73" s="60"/>
      <c r="K73" s="96">
        <f t="shared" si="1"/>
        <v>0</v>
      </c>
      <c r="L73" s="51" t="s">
        <v>76</v>
      </c>
    </row>
    <row r="74" spans="1:12" ht="12.75">
      <c r="A74" s="100"/>
      <c r="B74" s="60"/>
      <c r="C74" s="91"/>
      <c r="D74" s="188" t="s">
        <v>206</v>
      </c>
      <c r="E74" s="215">
        <f>1.65*G68</f>
        <v>15.311999999999998</v>
      </c>
      <c r="F74" s="100"/>
      <c r="G74" s="212"/>
      <c r="H74" s="255"/>
      <c r="I74" s="65">
        <f>G74*H74</f>
        <v>0</v>
      </c>
      <c r="J74" s="60"/>
      <c r="K74" s="96">
        <f t="shared" si="1"/>
        <v>0</v>
      </c>
      <c r="L74" s="51"/>
    </row>
    <row r="75" spans="1:12" ht="12.75">
      <c r="A75" s="100">
        <v>25</v>
      </c>
      <c r="B75" s="60" t="s">
        <v>12</v>
      </c>
      <c r="C75" s="91">
        <v>132301201</v>
      </c>
      <c r="D75" s="60" t="s">
        <v>122</v>
      </c>
      <c r="E75" s="212"/>
      <c r="F75" s="100" t="s">
        <v>39</v>
      </c>
      <c r="G75" s="212">
        <f>SUM(E77)</f>
        <v>1.8000000000000003</v>
      </c>
      <c r="H75" s="252"/>
      <c r="I75" s="65">
        <f>G75*H75</f>
        <v>0</v>
      </c>
      <c r="J75" s="60"/>
      <c r="K75" s="96">
        <f t="shared" si="1"/>
        <v>0</v>
      </c>
      <c r="L75" s="51" t="s">
        <v>76</v>
      </c>
    </row>
    <row r="76" spans="1:12" ht="12.75">
      <c r="A76" s="100"/>
      <c r="B76" s="60"/>
      <c r="C76" s="91"/>
      <c r="D76" s="97" t="s">
        <v>208</v>
      </c>
      <c r="E76" s="212"/>
      <c r="F76" s="100"/>
      <c r="G76" s="212"/>
      <c r="H76" s="252"/>
      <c r="I76" s="65"/>
      <c r="J76" s="60"/>
      <c r="K76" s="96"/>
      <c r="L76" s="51"/>
    </row>
    <row r="77" spans="1:12" ht="12.75">
      <c r="A77" s="100"/>
      <c r="B77" s="60"/>
      <c r="C77" s="91"/>
      <c r="D77" s="188" t="s">
        <v>211</v>
      </c>
      <c r="E77" s="214">
        <f>1.5*0.8*1.5</f>
        <v>1.8000000000000003</v>
      </c>
      <c r="F77" s="100"/>
      <c r="G77" s="212"/>
      <c r="H77" s="252"/>
      <c r="I77" s="65"/>
      <c r="J77" s="60"/>
      <c r="K77" s="96"/>
      <c r="L77" s="51"/>
    </row>
    <row r="78" spans="1:12" ht="12.75">
      <c r="A78" s="100">
        <v>26</v>
      </c>
      <c r="B78" s="60" t="s">
        <v>12</v>
      </c>
      <c r="C78" s="91">
        <v>162701105</v>
      </c>
      <c r="D78" s="60" t="s">
        <v>58</v>
      </c>
      <c r="E78" s="212"/>
      <c r="F78" s="100" t="s">
        <v>39</v>
      </c>
      <c r="G78" s="212">
        <f>SUM(E79:E79)</f>
        <v>1.8000000000000003</v>
      </c>
      <c r="H78" s="252"/>
      <c r="I78" s="65">
        <f>G78*H78</f>
        <v>0</v>
      </c>
      <c r="J78" s="60"/>
      <c r="K78" s="96">
        <f>G78*J78</f>
        <v>0</v>
      </c>
      <c r="L78" s="51" t="s">
        <v>76</v>
      </c>
    </row>
    <row r="79" spans="1:12" ht="12.75">
      <c r="A79" s="100"/>
      <c r="B79" s="60"/>
      <c r="C79" s="91"/>
      <c r="D79" s="188" t="s">
        <v>210</v>
      </c>
      <c r="E79" s="214">
        <f>G75</f>
        <v>1.8000000000000003</v>
      </c>
      <c r="F79" s="100"/>
      <c r="G79" s="212"/>
      <c r="H79" s="252"/>
      <c r="I79" s="65"/>
      <c r="J79" s="60"/>
      <c r="K79" s="96"/>
      <c r="L79" s="51"/>
    </row>
    <row r="80" spans="1:12" ht="12.75">
      <c r="A80" s="100">
        <v>27</v>
      </c>
      <c r="B80" s="60" t="s">
        <v>12</v>
      </c>
      <c r="C80" s="91">
        <v>162701109</v>
      </c>
      <c r="D80" s="60" t="s">
        <v>63</v>
      </c>
      <c r="E80" s="212"/>
      <c r="F80" s="100" t="s">
        <v>39</v>
      </c>
      <c r="G80" s="212">
        <f>SUM(E82)</f>
        <v>18</v>
      </c>
      <c r="H80" s="254"/>
      <c r="I80" s="65">
        <f>G80*H80</f>
        <v>0</v>
      </c>
      <c r="J80" s="60"/>
      <c r="K80" s="96">
        <f aca="true" t="shared" si="2" ref="K80:K85">G80*J80</f>
        <v>0</v>
      </c>
      <c r="L80" s="51" t="s">
        <v>76</v>
      </c>
    </row>
    <row r="81" spans="1:12" ht="12.75">
      <c r="A81" s="100"/>
      <c r="B81" s="60"/>
      <c r="C81" s="91"/>
      <c r="D81" s="97" t="s">
        <v>156</v>
      </c>
      <c r="E81" s="217"/>
      <c r="F81" s="100"/>
      <c r="G81" s="212"/>
      <c r="H81" s="254"/>
      <c r="I81" s="65">
        <f>G81*H81</f>
        <v>0</v>
      </c>
      <c r="J81" s="60"/>
      <c r="K81" s="96">
        <f t="shared" si="2"/>
        <v>0</v>
      </c>
      <c r="L81" s="51"/>
    </row>
    <row r="82" spans="1:12" ht="12.75">
      <c r="A82" s="100"/>
      <c r="B82" s="60"/>
      <c r="C82" s="91"/>
      <c r="D82" s="188" t="s">
        <v>209</v>
      </c>
      <c r="E82" s="215">
        <f>ROUND((20-10)*G78,2)</f>
        <v>18</v>
      </c>
      <c r="F82" s="100"/>
      <c r="G82" s="212"/>
      <c r="H82" s="254"/>
      <c r="I82" s="65"/>
      <c r="J82" s="60"/>
      <c r="K82" s="96">
        <f t="shared" si="2"/>
        <v>0</v>
      </c>
      <c r="L82" s="51"/>
    </row>
    <row r="83" spans="1:12" ht="12.75">
      <c r="A83" s="100">
        <v>28</v>
      </c>
      <c r="B83" s="60" t="s">
        <v>12</v>
      </c>
      <c r="C83" s="91">
        <v>162701110</v>
      </c>
      <c r="D83" s="60" t="s">
        <v>64</v>
      </c>
      <c r="E83" s="212"/>
      <c r="F83" s="100" t="s">
        <v>16</v>
      </c>
      <c r="G83" s="212">
        <f>E84</f>
        <v>2.97</v>
      </c>
      <c r="H83" s="252"/>
      <c r="I83" s="65">
        <f>G83*H83</f>
        <v>0</v>
      </c>
      <c r="J83" s="60"/>
      <c r="K83" s="96">
        <f t="shared" si="2"/>
        <v>0</v>
      </c>
      <c r="L83" s="51" t="s">
        <v>76</v>
      </c>
    </row>
    <row r="84" spans="1:12" ht="12.75">
      <c r="A84" s="100"/>
      <c r="B84" s="60"/>
      <c r="C84" s="91"/>
      <c r="D84" s="188" t="s">
        <v>213</v>
      </c>
      <c r="E84" s="215">
        <f>1.65*G78</f>
        <v>2.97</v>
      </c>
      <c r="F84" s="100"/>
      <c r="G84" s="212"/>
      <c r="H84" s="255"/>
      <c r="I84" s="65">
        <f>G84*H84</f>
        <v>0</v>
      </c>
      <c r="J84" s="60"/>
      <c r="K84" s="96">
        <f t="shared" si="2"/>
        <v>0</v>
      </c>
      <c r="L84" s="51"/>
    </row>
    <row r="85" spans="1:12" ht="12.75">
      <c r="A85" s="165">
        <v>29</v>
      </c>
      <c r="B85" s="129" t="s">
        <v>56</v>
      </c>
      <c r="C85" s="91">
        <v>451572111</v>
      </c>
      <c r="D85" s="60" t="s">
        <v>68</v>
      </c>
      <c r="E85" s="212"/>
      <c r="F85" s="100" t="s">
        <v>39</v>
      </c>
      <c r="G85" s="212">
        <f>SUM(E87:E87)</f>
        <v>4.280000000000001</v>
      </c>
      <c r="H85" s="252"/>
      <c r="I85" s="65">
        <f>G85*H85</f>
        <v>0</v>
      </c>
      <c r="J85" s="96">
        <v>1.89077</v>
      </c>
      <c r="K85" s="111">
        <f t="shared" si="2"/>
        <v>8.092495600000003</v>
      </c>
      <c r="L85" s="51" t="s">
        <v>76</v>
      </c>
    </row>
    <row r="86" spans="1:12" ht="12.75">
      <c r="A86" s="165"/>
      <c r="B86" s="129"/>
      <c r="C86" s="91"/>
      <c r="D86" s="97" t="s">
        <v>212</v>
      </c>
      <c r="E86" s="217"/>
      <c r="F86" s="100"/>
      <c r="G86" s="212"/>
      <c r="H86" s="252"/>
      <c r="I86" s="65"/>
      <c r="J86" s="96"/>
      <c r="K86" s="111"/>
      <c r="L86" s="111"/>
    </row>
    <row r="87" spans="1:12" ht="12.75">
      <c r="A87" s="165"/>
      <c r="B87" s="129"/>
      <c r="C87" s="91"/>
      <c r="D87" s="188" t="s">
        <v>214</v>
      </c>
      <c r="E87" s="214">
        <f>0.8*0.1*53.5</f>
        <v>4.280000000000001</v>
      </c>
      <c r="F87" s="100"/>
      <c r="G87" s="212"/>
      <c r="H87" s="252"/>
      <c r="I87" s="65"/>
      <c r="J87" s="96"/>
      <c r="K87" s="111"/>
      <c r="L87" s="111"/>
    </row>
    <row r="88" spans="1:12" ht="12.75">
      <c r="A88" s="100">
        <v>30</v>
      </c>
      <c r="B88" s="60" t="s">
        <v>12</v>
      </c>
      <c r="C88" s="60">
        <v>171101101</v>
      </c>
      <c r="D88" s="60" t="s">
        <v>59</v>
      </c>
      <c r="E88" s="212"/>
      <c r="F88" s="100" t="s">
        <v>39</v>
      </c>
      <c r="G88" s="212">
        <f>SUM(E89:E89)</f>
        <v>0.6000000000000001</v>
      </c>
      <c r="H88" s="252"/>
      <c r="I88" s="65">
        <f>G88*H88</f>
        <v>0</v>
      </c>
      <c r="J88" s="60"/>
      <c r="K88" s="166">
        <f>G88*J88</f>
        <v>0</v>
      </c>
      <c r="L88" s="51" t="s">
        <v>76</v>
      </c>
    </row>
    <row r="89" spans="1:12" ht="12.75">
      <c r="A89" s="101"/>
      <c r="B89" s="97"/>
      <c r="C89" s="97"/>
      <c r="D89" s="188" t="s">
        <v>215</v>
      </c>
      <c r="E89" s="214">
        <f>0.8*0.5*1.5</f>
        <v>0.6000000000000001</v>
      </c>
      <c r="F89" s="101"/>
      <c r="G89" s="217"/>
      <c r="H89" s="253"/>
      <c r="I89" s="102"/>
      <c r="J89" s="97"/>
      <c r="K89" s="167"/>
      <c r="L89" s="51"/>
    </row>
    <row r="90" spans="1:12" ht="12.75">
      <c r="A90" s="100">
        <v>31</v>
      </c>
      <c r="B90" s="60" t="s">
        <v>15</v>
      </c>
      <c r="C90" s="91">
        <v>583</v>
      </c>
      <c r="D90" s="60" t="s">
        <v>60</v>
      </c>
      <c r="E90" s="212"/>
      <c r="F90" s="100" t="s">
        <v>16</v>
      </c>
      <c r="G90" s="212">
        <f>G88*2.2</f>
        <v>1.3200000000000003</v>
      </c>
      <c r="H90" s="252"/>
      <c r="I90" s="65">
        <f>G90*H90</f>
        <v>0</v>
      </c>
      <c r="J90" s="166">
        <v>1.01</v>
      </c>
      <c r="K90" s="166">
        <f>G90*J90</f>
        <v>1.3332000000000004</v>
      </c>
      <c r="L90" s="51" t="s">
        <v>77</v>
      </c>
    </row>
    <row r="91" spans="1:12" ht="12.75">
      <c r="A91" s="100"/>
      <c r="B91" s="60"/>
      <c r="C91" s="91"/>
      <c r="D91" s="188" t="s">
        <v>216</v>
      </c>
      <c r="E91" s="215">
        <f>2.2*G88</f>
        <v>1.3200000000000003</v>
      </c>
      <c r="F91" s="100"/>
      <c r="G91" s="212"/>
      <c r="H91" s="252"/>
      <c r="I91" s="65"/>
      <c r="J91" s="166"/>
      <c r="K91" s="166"/>
      <c r="L91" s="51"/>
    </row>
    <row r="92" spans="1:12" ht="12.75">
      <c r="A92" s="100">
        <v>32</v>
      </c>
      <c r="B92" s="60" t="s">
        <v>12</v>
      </c>
      <c r="C92" s="105">
        <v>174101101</v>
      </c>
      <c r="D92" s="60" t="s">
        <v>66</v>
      </c>
      <c r="E92" s="219"/>
      <c r="F92" s="100" t="s">
        <v>39</v>
      </c>
      <c r="G92" s="212">
        <f>SUM(E94)</f>
        <v>1.1400000000000001</v>
      </c>
      <c r="H92" s="252"/>
      <c r="I92" s="65">
        <f>G92*H92</f>
        <v>0</v>
      </c>
      <c r="J92" s="96"/>
      <c r="K92" s="96">
        <f>G92*J92</f>
        <v>0</v>
      </c>
      <c r="L92" s="51" t="s">
        <v>76</v>
      </c>
    </row>
    <row r="93" spans="1:12" ht="12.75">
      <c r="A93" s="100"/>
      <c r="B93" s="60"/>
      <c r="C93" s="91"/>
      <c r="D93" s="99" t="s">
        <v>217</v>
      </c>
      <c r="E93" s="212"/>
      <c r="F93" s="100"/>
      <c r="G93" s="212"/>
      <c r="H93" s="252"/>
      <c r="I93" s="65"/>
      <c r="J93" s="60"/>
      <c r="K93" s="96"/>
      <c r="L93" s="51"/>
    </row>
    <row r="94" spans="1:12" ht="12.75">
      <c r="A94" s="100"/>
      <c r="B94" s="60"/>
      <c r="C94" s="91"/>
      <c r="D94" s="188" t="s">
        <v>218</v>
      </c>
      <c r="E94" s="214">
        <f>1.5*0.8*(1.5-0.1-0.45)</f>
        <v>1.1400000000000001</v>
      </c>
      <c r="F94" s="100"/>
      <c r="G94" s="212"/>
      <c r="H94" s="252"/>
      <c r="I94" s="65"/>
      <c r="J94" s="60"/>
      <c r="K94" s="96"/>
      <c r="L94" s="51"/>
    </row>
    <row r="95" spans="1:12" ht="12.75">
      <c r="A95" s="100">
        <v>33</v>
      </c>
      <c r="B95" s="60" t="s">
        <v>15</v>
      </c>
      <c r="C95" s="91">
        <v>583</v>
      </c>
      <c r="D95" s="60" t="s">
        <v>67</v>
      </c>
      <c r="E95" s="212"/>
      <c r="F95" s="100" t="s">
        <v>16</v>
      </c>
      <c r="G95" s="212">
        <f>SUM(E96)</f>
        <v>2.5080000000000005</v>
      </c>
      <c r="H95" s="252"/>
      <c r="I95" s="65">
        <f>G95*H95</f>
        <v>0</v>
      </c>
      <c r="J95" s="166">
        <v>1.01</v>
      </c>
      <c r="K95" s="166">
        <f>G95*J95</f>
        <v>2.5330800000000004</v>
      </c>
      <c r="L95" s="51" t="s">
        <v>77</v>
      </c>
    </row>
    <row r="96" spans="1:12" ht="12.75">
      <c r="A96" s="100"/>
      <c r="B96" s="60"/>
      <c r="C96" s="91"/>
      <c r="D96" s="188" t="s">
        <v>281</v>
      </c>
      <c r="E96" s="215">
        <f>2.2*G92</f>
        <v>2.5080000000000005</v>
      </c>
      <c r="F96" s="100"/>
      <c r="G96" s="212"/>
      <c r="H96" s="252"/>
      <c r="I96" s="65"/>
      <c r="J96" s="60"/>
      <c r="K96" s="96"/>
      <c r="L96" s="51"/>
    </row>
    <row r="97" spans="1:12" ht="12.75">
      <c r="A97" s="100">
        <v>34</v>
      </c>
      <c r="B97" s="60" t="s">
        <v>12</v>
      </c>
      <c r="C97" s="91">
        <v>181951102</v>
      </c>
      <c r="D97" s="60" t="s">
        <v>132</v>
      </c>
      <c r="E97" s="217"/>
      <c r="F97" s="100" t="s">
        <v>13</v>
      </c>
      <c r="G97" s="212">
        <f>SUM(E98:E98)</f>
        <v>1185.5</v>
      </c>
      <c r="H97" s="252"/>
      <c r="I97" s="65">
        <f>G97*H97</f>
        <v>0</v>
      </c>
      <c r="J97" s="60"/>
      <c r="K97" s="60"/>
      <c r="L97" s="51" t="s">
        <v>76</v>
      </c>
    </row>
    <row r="98" spans="1:12" ht="12.75">
      <c r="A98" s="201"/>
      <c r="B98" s="202"/>
      <c r="C98" s="203"/>
      <c r="D98" s="188" t="s">
        <v>240</v>
      </c>
      <c r="E98" s="215">
        <f>530+5.5+650</f>
        <v>1185.5</v>
      </c>
      <c r="F98" s="201"/>
      <c r="G98" s="216"/>
      <c r="H98" s="256"/>
      <c r="I98" s="114"/>
      <c r="J98" s="202"/>
      <c r="K98" s="202"/>
      <c r="L98" s="202"/>
    </row>
    <row r="99" spans="1:12" ht="12.75">
      <c r="A99" s="100">
        <v>35</v>
      </c>
      <c r="B99" s="60" t="s">
        <v>12</v>
      </c>
      <c r="C99" s="91">
        <v>167101101</v>
      </c>
      <c r="D99" s="60" t="s">
        <v>145</v>
      </c>
      <c r="E99" s="212"/>
      <c r="F99" s="100" t="s">
        <v>39</v>
      </c>
      <c r="G99" s="212">
        <f>E100</f>
        <v>31.8</v>
      </c>
      <c r="H99" s="252"/>
      <c r="I99" s="65">
        <f>G99*H99</f>
        <v>0</v>
      </c>
      <c r="J99" s="60"/>
      <c r="K99" s="96">
        <f>G99*J99</f>
        <v>0</v>
      </c>
      <c r="L99" s="51" t="s">
        <v>76</v>
      </c>
    </row>
    <row r="100" spans="1:12" ht="12.75">
      <c r="A100" s="101"/>
      <c r="B100" s="97"/>
      <c r="C100" s="99"/>
      <c r="D100" s="97" t="s">
        <v>241</v>
      </c>
      <c r="E100" s="214">
        <f>27+12*0.4</f>
        <v>31.8</v>
      </c>
      <c r="F100" s="101"/>
      <c r="G100" s="217"/>
      <c r="H100" s="253"/>
      <c r="I100" s="102"/>
      <c r="J100" s="97"/>
      <c r="K100" s="103">
        <f>G100*J100</f>
        <v>0</v>
      </c>
      <c r="L100" s="202"/>
    </row>
    <row r="101" spans="1:12" ht="12.75">
      <c r="A101" s="100">
        <v>36</v>
      </c>
      <c r="B101" s="60" t="s">
        <v>12</v>
      </c>
      <c r="C101" s="91">
        <v>162401101</v>
      </c>
      <c r="D101" s="60" t="s">
        <v>142</v>
      </c>
      <c r="E101" s="212"/>
      <c r="F101" s="100" t="s">
        <v>39</v>
      </c>
      <c r="G101" s="212">
        <f>SUM(E102:E102)</f>
        <v>31.8</v>
      </c>
      <c r="H101" s="252"/>
      <c r="I101" s="65">
        <f>G101*H101</f>
        <v>0</v>
      </c>
      <c r="J101" s="60"/>
      <c r="K101" s="96">
        <f>G101*J101</f>
        <v>0</v>
      </c>
      <c r="L101" s="51" t="s">
        <v>76</v>
      </c>
    </row>
    <row r="102" spans="1:12" ht="12.75">
      <c r="A102" s="100"/>
      <c r="B102" s="60"/>
      <c r="C102" s="91"/>
      <c r="D102" s="99" t="s">
        <v>161</v>
      </c>
      <c r="E102" s="214">
        <v>31.8</v>
      </c>
      <c r="F102" s="100"/>
      <c r="G102" s="212"/>
      <c r="H102" s="252"/>
      <c r="I102" s="65"/>
      <c r="J102" s="60"/>
      <c r="K102" s="96"/>
      <c r="L102" s="51"/>
    </row>
    <row r="103" spans="1:12" ht="12.75">
      <c r="A103" s="100">
        <v>37</v>
      </c>
      <c r="B103" s="60" t="s">
        <v>12</v>
      </c>
      <c r="C103" s="105">
        <v>174101101</v>
      </c>
      <c r="D103" s="60" t="s">
        <v>66</v>
      </c>
      <c r="E103" s="219"/>
      <c r="F103" s="100" t="s">
        <v>39</v>
      </c>
      <c r="G103" s="212">
        <f>SUM(E104)</f>
        <v>31.8</v>
      </c>
      <c r="H103" s="252"/>
      <c r="I103" s="65">
        <f>G103*H103</f>
        <v>0</v>
      </c>
      <c r="J103" s="96"/>
      <c r="K103" s="96">
        <f>G103*J103</f>
        <v>0</v>
      </c>
      <c r="L103" s="51" t="s">
        <v>76</v>
      </c>
    </row>
    <row r="104" spans="1:12" ht="12.75">
      <c r="A104" s="100"/>
      <c r="B104" s="60"/>
      <c r="C104" s="91"/>
      <c r="D104" s="113" t="s">
        <v>262</v>
      </c>
      <c r="E104" s="214">
        <f>E100</f>
        <v>31.8</v>
      </c>
      <c r="F104" s="100"/>
      <c r="G104" s="212"/>
      <c r="H104" s="252"/>
      <c r="I104" s="65"/>
      <c r="J104" s="60"/>
      <c r="K104" s="96"/>
      <c r="L104" s="51"/>
    </row>
    <row r="105" spans="1:12" ht="12.75">
      <c r="A105" s="100">
        <v>38</v>
      </c>
      <c r="B105" s="60" t="s">
        <v>12</v>
      </c>
      <c r="C105" s="91">
        <v>167101101</v>
      </c>
      <c r="D105" s="99" t="s">
        <v>117</v>
      </c>
      <c r="E105" s="214"/>
      <c r="F105" s="100" t="s">
        <v>39</v>
      </c>
      <c r="G105" s="212">
        <f>SUM(E107)</f>
        <v>20.6</v>
      </c>
      <c r="H105" s="252"/>
      <c r="I105" s="65">
        <f>G105*H105</f>
        <v>0</v>
      </c>
      <c r="J105" s="96"/>
      <c r="K105" s="96">
        <f>G105*J105</f>
        <v>0</v>
      </c>
      <c r="L105" s="51" t="s">
        <v>76</v>
      </c>
    </row>
    <row r="106" spans="1:12" ht="12.75">
      <c r="A106" s="100"/>
      <c r="B106" s="60"/>
      <c r="C106" s="91"/>
      <c r="D106" s="99" t="s">
        <v>118</v>
      </c>
      <c r="E106" s="214"/>
      <c r="F106" s="100"/>
      <c r="G106" s="212"/>
      <c r="H106" s="252"/>
      <c r="I106" s="65"/>
      <c r="J106" s="60"/>
      <c r="K106" s="96"/>
      <c r="L106" s="51"/>
    </row>
    <row r="107" spans="1:12" ht="12.75">
      <c r="A107" s="100"/>
      <c r="B107" s="60"/>
      <c r="C107" s="91"/>
      <c r="D107" s="188" t="s">
        <v>173</v>
      </c>
      <c r="E107" s="214">
        <f>0.1*206</f>
        <v>20.6</v>
      </c>
      <c r="F107" s="100"/>
      <c r="G107" s="212"/>
      <c r="H107" s="252"/>
      <c r="I107" s="65"/>
      <c r="J107" s="60"/>
      <c r="K107" s="96"/>
      <c r="L107" s="51"/>
    </row>
    <row r="108" spans="1:12" ht="12.75">
      <c r="A108" s="100">
        <v>39</v>
      </c>
      <c r="B108" s="60" t="s">
        <v>12</v>
      </c>
      <c r="C108" s="91">
        <v>162401101</v>
      </c>
      <c r="D108" s="60" t="s">
        <v>142</v>
      </c>
      <c r="E108" s="212"/>
      <c r="F108" s="100" t="s">
        <v>39</v>
      </c>
      <c r="G108" s="212">
        <f>SUM(E110)</f>
        <v>20.6</v>
      </c>
      <c r="H108" s="252"/>
      <c r="I108" s="65">
        <f>G108*H108</f>
        <v>0</v>
      </c>
      <c r="J108" s="60"/>
      <c r="K108" s="96">
        <f>G108*J108</f>
        <v>0</v>
      </c>
      <c r="L108" s="51" t="s">
        <v>76</v>
      </c>
    </row>
    <row r="109" spans="1:12" ht="12.75">
      <c r="A109" s="100"/>
      <c r="B109" s="60"/>
      <c r="C109" s="91"/>
      <c r="D109" s="97" t="s">
        <v>120</v>
      </c>
      <c r="E109" s="214"/>
      <c r="F109" s="100"/>
      <c r="G109" s="212"/>
      <c r="H109" s="252"/>
      <c r="I109" s="65"/>
      <c r="J109" s="96"/>
      <c r="K109" s="96"/>
      <c r="L109" s="51"/>
    </row>
    <row r="110" spans="1:12" ht="12.75">
      <c r="A110" s="100"/>
      <c r="B110" s="60"/>
      <c r="C110" s="91"/>
      <c r="D110" s="188" t="s">
        <v>283</v>
      </c>
      <c r="E110" s="214">
        <f>E107</f>
        <v>20.6</v>
      </c>
      <c r="F110" s="100"/>
      <c r="G110" s="212"/>
      <c r="H110" s="252"/>
      <c r="I110" s="65"/>
      <c r="J110" s="96"/>
      <c r="K110" s="96"/>
      <c r="L110" s="51"/>
    </row>
    <row r="111" spans="1:12" ht="12.75">
      <c r="A111" s="100">
        <v>40</v>
      </c>
      <c r="B111" s="60" t="s">
        <v>12</v>
      </c>
      <c r="C111" s="91">
        <v>181301101</v>
      </c>
      <c r="D111" s="60" t="s">
        <v>129</v>
      </c>
      <c r="E111" s="212"/>
      <c r="F111" s="100" t="s">
        <v>13</v>
      </c>
      <c r="G111" s="212">
        <f>SUM(E113:E113)</f>
        <v>206</v>
      </c>
      <c r="H111" s="252"/>
      <c r="I111" s="65">
        <f>G111*H111</f>
        <v>0</v>
      </c>
      <c r="J111" s="60"/>
      <c r="K111" s="96">
        <f>G111*J111</f>
        <v>0</v>
      </c>
      <c r="L111" s="51" t="s">
        <v>76</v>
      </c>
    </row>
    <row r="112" spans="1:12" ht="12.75">
      <c r="A112" s="100"/>
      <c r="B112" s="60"/>
      <c r="C112" s="91"/>
      <c r="D112" s="99" t="s">
        <v>224</v>
      </c>
      <c r="E112" s="212"/>
      <c r="F112" s="100"/>
      <c r="G112" s="212"/>
      <c r="H112" s="252"/>
      <c r="I112" s="65"/>
      <c r="J112" s="60"/>
      <c r="K112" s="96"/>
      <c r="L112" s="51"/>
    </row>
    <row r="113" spans="1:12" ht="12.75">
      <c r="A113" s="100"/>
      <c r="B113" s="60"/>
      <c r="C113" s="91"/>
      <c r="D113" s="188" t="s">
        <v>221</v>
      </c>
      <c r="E113" s="215">
        <v>206</v>
      </c>
      <c r="F113" s="100"/>
      <c r="G113" s="212"/>
      <c r="H113" s="252"/>
      <c r="I113" s="65"/>
      <c r="J113" s="60"/>
      <c r="K113" s="96"/>
      <c r="L113" s="51"/>
    </row>
    <row r="114" spans="1:12" ht="12.75">
      <c r="A114" s="100">
        <v>41</v>
      </c>
      <c r="B114" s="60" t="s">
        <v>99</v>
      </c>
      <c r="C114" s="91">
        <v>180401211</v>
      </c>
      <c r="D114" s="60" t="s">
        <v>100</v>
      </c>
      <c r="E114" s="212"/>
      <c r="F114" s="100" t="s">
        <v>13</v>
      </c>
      <c r="G114" s="212">
        <f>G111</f>
        <v>206</v>
      </c>
      <c r="H114" s="252"/>
      <c r="I114" s="65">
        <f>G114*H114</f>
        <v>0</v>
      </c>
      <c r="J114" s="60"/>
      <c r="K114" s="96">
        <f>G114*J114</f>
        <v>0</v>
      </c>
      <c r="L114" s="51" t="s">
        <v>77</v>
      </c>
    </row>
    <row r="115" spans="1:12" ht="12.75">
      <c r="A115" s="100"/>
      <c r="B115" s="60"/>
      <c r="C115" s="91"/>
      <c r="D115" s="99" t="s">
        <v>187</v>
      </c>
      <c r="E115" s="212"/>
      <c r="F115" s="100"/>
      <c r="G115" s="212"/>
      <c r="H115" s="252"/>
      <c r="I115" s="65"/>
      <c r="J115" s="60"/>
      <c r="K115" s="96"/>
      <c r="L115" s="51"/>
    </row>
    <row r="116" spans="1:12" ht="12.75">
      <c r="A116" s="100"/>
      <c r="B116" s="60"/>
      <c r="C116" s="91"/>
      <c r="D116" s="188" t="s">
        <v>284</v>
      </c>
      <c r="E116" s="215">
        <f>G111</f>
        <v>206</v>
      </c>
      <c r="F116" s="100"/>
      <c r="G116" s="212"/>
      <c r="H116" s="252"/>
      <c r="I116" s="65"/>
      <c r="J116" s="60"/>
      <c r="K116" s="96"/>
      <c r="L116" s="51"/>
    </row>
    <row r="117" spans="1:12" ht="12.75">
      <c r="A117" s="100">
        <v>42</v>
      </c>
      <c r="B117" s="60" t="s">
        <v>99</v>
      </c>
      <c r="C117" s="91">
        <v>183403111</v>
      </c>
      <c r="D117" s="60" t="s">
        <v>119</v>
      </c>
      <c r="E117" s="217"/>
      <c r="F117" s="100" t="s">
        <v>13</v>
      </c>
      <c r="G117" s="212">
        <f>G111</f>
        <v>206</v>
      </c>
      <c r="H117" s="252"/>
      <c r="I117" s="65">
        <f>G117*H117</f>
        <v>0</v>
      </c>
      <c r="J117" s="60"/>
      <c r="K117" s="96">
        <f>G117*J117</f>
        <v>0</v>
      </c>
      <c r="L117" s="51" t="s">
        <v>76</v>
      </c>
    </row>
    <row r="118" spans="1:12" ht="12.75">
      <c r="A118" s="100"/>
      <c r="B118" s="60"/>
      <c r="C118" s="91"/>
      <c r="D118" s="188" t="s">
        <v>284</v>
      </c>
      <c r="E118" s="215">
        <f>G111</f>
        <v>206</v>
      </c>
      <c r="F118" s="100"/>
      <c r="G118" s="212"/>
      <c r="H118" s="252"/>
      <c r="I118" s="65"/>
      <c r="J118" s="60"/>
      <c r="K118" s="96"/>
      <c r="L118" s="51"/>
    </row>
    <row r="119" spans="1:12" ht="12.75">
      <c r="A119" s="100">
        <v>43</v>
      </c>
      <c r="B119" s="60" t="s">
        <v>99</v>
      </c>
      <c r="C119" s="91">
        <v>183403153</v>
      </c>
      <c r="D119" s="60" t="s">
        <v>101</v>
      </c>
      <c r="E119" s="217"/>
      <c r="F119" s="100" t="s">
        <v>13</v>
      </c>
      <c r="G119" s="212">
        <f>G111</f>
        <v>206</v>
      </c>
      <c r="H119" s="252"/>
      <c r="I119" s="65">
        <f>G119*H119</f>
        <v>0</v>
      </c>
      <c r="J119" s="60"/>
      <c r="K119" s="96">
        <f>G119*J119</f>
        <v>0</v>
      </c>
      <c r="L119" s="51" t="s">
        <v>76</v>
      </c>
    </row>
    <row r="120" spans="1:12" ht="12.75">
      <c r="A120" s="100"/>
      <c r="B120" s="60"/>
      <c r="C120" s="91"/>
      <c r="D120" s="188" t="s">
        <v>284</v>
      </c>
      <c r="E120" s="215">
        <f>G111</f>
        <v>206</v>
      </c>
      <c r="F120" s="100"/>
      <c r="G120" s="212"/>
      <c r="H120" s="255"/>
      <c r="I120" s="60"/>
      <c r="J120" s="60"/>
      <c r="K120" s="60"/>
      <c r="L120" s="51"/>
    </row>
    <row r="121" spans="1:12" ht="12.75">
      <c r="A121" s="100">
        <v>44</v>
      </c>
      <c r="B121" s="60" t="s">
        <v>12</v>
      </c>
      <c r="C121" s="91">
        <v>111201101</v>
      </c>
      <c r="D121" s="60" t="s">
        <v>242</v>
      </c>
      <c r="E121" s="212"/>
      <c r="F121" s="100" t="s">
        <v>13</v>
      </c>
      <c r="G121" s="212">
        <v>44</v>
      </c>
      <c r="H121" s="252"/>
      <c r="I121" s="65">
        <f>G121*H121</f>
        <v>0</v>
      </c>
      <c r="J121" s="96"/>
      <c r="K121" s="96">
        <f>G121*J121</f>
        <v>0</v>
      </c>
      <c r="L121" s="51" t="s">
        <v>76</v>
      </c>
    </row>
    <row r="122" spans="1:12" ht="12.75">
      <c r="A122" s="100"/>
      <c r="B122" s="60"/>
      <c r="C122" s="91"/>
      <c r="D122" s="99" t="s">
        <v>187</v>
      </c>
      <c r="E122" s="212"/>
      <c r="F122" s="100"/>
      <c r="G122" s="212"/>
      <c r="H122" s="252"/>
      <c r="I122" s="65"/>
      <c r="J122" s="96"/>
      <c r="K122" s="96"/>
      <c r="L122" s="51"/>
    </row>
    <row r="123" spans="1:12" ht="12.75">
      <c r="A123" s="100">
        <v>45</v>
      </c>
      <c r="B123" s="60" t="s">
        <v>12</v>
      </c>
      <c r="C123" s="91">
        <v>162301501</v>
      </c>
      <c r="D123" s="60" t="s">
        <v>243</v>
      </c>
      <c r="E123" s="212"/>
      <c r="F123" s="100" t="s">
        <v>13</v>
      </c>
      <c r="G123" s="212">
        <v>44</v>
      </c>
      <c r="H123" s="252"/>
      <c r="I123" s="65">
        <f>G123*H123</f>
        <v>0</v>
      </c>
      <c r="J123" s="96"/>
      <c r="K123" s="96"/>
      <c r="L123" s="51" t="s">
        <v>76</v>
      </c>
    </row>
    <row r="124" spans="1:12" ht="12.75">
      <c r="A124" s="100">
        <v>46</v>
      </c>
      <c r="B124" s="60" t="s">
        <v>12</v>
      </c>
      <c r="C124" s="91">
        <v>162301502</v>
      </c>
      <c r="D124" s="60" t="s">
        <v>244</v>
      </c>
      <c r="E124" s="212"/>
      <c r="F124" s="100" t="s">
        <v>13</v>
      </c>
      <c r="G124" s="212">
        <f>SUM(E126)</f>
        <v>88</v>
      </c>
      <c r="H124" s="252"/>
      <c r="I124" s="65">
        <f>G124*H124</f>
        <v>0</v>
      </c>
      <c r="J124" s="96"/>
      <c r="K124" s="96"/>
      <c r="L124" s="51" t="s">
        <v>77</v>
      </c>
    </row>
    <row r="125" spans="1:12" ht="12.75">
      <c r="A125" s="100"/>
      <c r="B125" s="60"/>
      <c r="C125" s="91"/>
      <c r="D125" s="97" t="s">
        <v>245</v>
      </c>
      <c r="E125" s="212"/>
      <c r="F125" s="100"/>
      <c r="G125" s="212"/>
      <c r="H125" s="252"/>
      <c r="I125" s="65"/>
      <c r="J125" s="96"/>
      <c r="K125" s="96"/>
      <c r="L125" s="51"/>
    </row>
    <row r="126" spans="1:12" ht="12.75">
      <c r="A126" s="100"/>
      <c r="B126" s="60"/>
      <c r="C126" s="91"/>
      <c r="D126" s="188" t="s">
        <v>256</v>
      </c>
      <c r="E126" s="214">
        <f>(15-5)/5*44</f>
        <v>88</v>
      </c>
      <c r="F126" s="100"/>
      <c r="G126" s="212"/>
      <c r="H126" s="252"/>
      <c r="I126" s="65"/>
      <c r="J126" s="96"/>
      <c r="K126" s="96"/>
      <c r="L126" s="51"/>
    </row>
    <row r="127" spans="1:12" ht="12.75">
      <c r="A127" s="100">
        <v>47</v>
      </c>
      <c r="B127" s="60" t="s">
        <v>12</v>
      </c>
      <c r="C127" s="91" t="s">
        <v>46</v>
      </c>
      <c r="D127" s="60" t="s">
        <v>247</v>
      </c>
      <c r="E127" s="212"/>
      <c r="F127" s="100" t="s">
        <v>13</v>
      </c>
      <c r="G127" s="212">
        <v>44</v>
      </c>
      <c r="H127" s="252"/>
      <c r="I127" s="65">
        <f>G127*H127</f>
        <v>0</v>
      </c>
      <c r="J127" s="96"/>
      <c r="K127" s="96">
        <f>G127*J127</f>
        <v>0</v>
      </c>
      <c r="L127" s="51" t="s">
        <v>77</v>
      </c>
    </row>
    <row r="128" spans="1:12" ht="12.75">
      <c r="A128" s="231">
        <v>48</v>
      </c>
      <c r="B128" s="232" t="s">
        <v>99</v>
      </c>
      <c r="C128" s="233">
        <v>112151312</v>
      </c>
      <c r="D128" s="234" t="s">
        <v>248</v>
      </c>
      <c r="E128" s="236"/>
      <c r="F128" s="235" t="s">
        <v>25</v>
      </c>
      <c r="G128" s="236">
        <v>10</v>
      </c>
      <c r="H128" s="257"/>
      <c r="I128" s="65">
        <f>G128*H128</f>
        <v>0</v>
      </c>
      <c r="J128" s="237"/>
      <c r="K128" s="237"/>
      <c r="L128" s="51" t="s">
        <v>76</v>
      </c>
    </row>
    <row r="129" spans="1:12" ht="12.75">
      <c r="A129" s="231"/>
      <c r="B129" s="232"/>
      <c r="C129" s="233"/>
      <c r="D129" s="99" t="s">
        <v>187</v>
      </c>
      <c r="E129" s="236"/>
      <c r="F129" s="235"/>
      <c r="G129" s="236"/>
      <c r="H129" s="257"/>
      <c r="I129" s="65"/>
      <c r="J129" s="237"/>
      <c r="K129" s="237"/>
      <c r="L129" s="51"/>
    </row>
    <row r="130" spans="1:12" ht="12.75">
      <c r="A130" s="135">
        <v>49</v>
      </c>
      <c r="B130" s="238" t="s">
        <v>12</v>
      </c>
      <c r="C130" s="233">
        <v>162601401</v>
      </c>
      <c r="D130" s="234" t="s">
        <v>249</v>
      </c>
      <c r="E130" s="228"/>
      <c r="F130" s="235" t="s">
        <v>25</v>
      </c>
      <c r="G130" s="239">
        <v>10</v>
      </c>
      <c r="H130" s="257"/>
      <c r="I130" s="240">
        <f>G130*H130</f>
        <v>0</v>
      </c>
      <c r="J130" s="96"/>
      <c r="K130" s="96"/>
      <c r="L130" s="51" t="s">
        <v>76</v>
      </c>
    </row>
    <row r="131" spans="1:12" ht="12.75">
      <c r="A131" s="135">
        <v>50</v>
      </c>
      <c r="B131" s="238" t="s">
        <v>12</v>
      </c>
      <c r="C131" s="233">
        <v>162301901</v>
      </c>
      <c r="D131" s="234" t="s">
        <v>250</v>
      </c>
      <c r="E131" s="228"/>
      <c r="F131" s="235" t="s">
        <v>25</v>
      </c>
      <c r="G131" s="239">
        <f>SUM(E132)</f>
        <v>20</v>
      </c>
      <c r="H131" s="257"/>
      <c r="I131" s="240">
        <f>G131*H131</f>
        <v>0</v>
      </c>
      <c r="J131" s="96"/>
      <c r="K131" s="96"/>
      <c r="L131" s="51" t="s">
        <v>76</v>
      </c>
    </row>
    <row r="132" spans="1:12" ht="12.75">
      <c r="A132" s="135"/>
      <c r="B132" s="238"/>
      <c r="C132" s="233"/>
      <c r="D132" s="188" t="s">
        <v>246</v>
      </c>
      <c r="E132" s="214">
        <f>(15-5)/5*G130</f>
        <v>20</v>
      </c>
      <c r="F132" s="235"/>
      <c r="G132" s="239"/>
      <c r="H132" s="257"/>
      <c r="I132" s="240"/>
      <c r="J132" s="96"/>
      <c r="K132" s="96"/>
      <c r="L132" s="51"/>
    </row>
    <row r="133" spans="1:12" ht="12.75">
      <c r="A133" s="135">
        <v>51</v>
      </c>
      <c r="B133" s="238" t="s">
        <v>12</v>
      </c>
      <c r="C133" s="233">
        <v>162301411</v>
      </c>
      <c r="D133" s="234" t="s">
        <v>251</v>
      </c>
      <c r="E133" s="228"/>
      <c r="F133" s="235" t="s">
        <v>25</v>
      </c>
      <c r="G133" s="239">
        <v>10</v>
      </c>
      <c r="H133" s="257"/>
      <c r="I133" s="240">
        <f>G133*H133</f>
        <v>0</v>
      </c>
      <c r="J133" s="96"/>
      <c r="K133" s="96"/>
      <c r="L133" s="51" t="s">
        <v>76</v>
      </c>
    </row>
    <row r="134" spans="1:12" ht="12.75">
      <c r="A134" s="135">
        <v>52</v>
      </c>
      <c r="B134" s="238" t="s">
        <v>12</v>
      </c>
      <c r="C134" s="233">
        <v>162301911</v>
      </c>
      <c r="D134" s="234" t="s">
        <v>252</v>
      </c>
      <c r="E134" s="228"/>
      <c r="F134" s="235" t="s">
        <v>25</v>
      </c>
      <c r="G134" s="239">
        <f>SUM(E135)</f>
        <v>20</v>
      </c>
      <c r="H134" s="257"/>
      <c r="I134" s="240">
        <f>G134*H134</f>
        <v>0</v>
      </c>
      <c r="J134" s="96"/>
      <c r="K134" s="96"/>
      <c r="L134" s="51" t="s">
        <v>76</v>
      </c>
    </row>
    <row r="135" spans="1:12" ht="12.75">
      <c r="A135" s="135"/>
      <c r="B135" s="238"/>
      <c r="C135" s="233"/>
      <c r="D135" s="188" t="s">
        <v>246</v>
      </c>
      <c r="E135" s="214">
        <f>(15-5)/5*G133</f>
        <v>20</v>
      </c>
      <c r="F135" s="235"/>
      <c r="G135" s="239"/>
      <c r="H135" s="257"/>
      <c r="I135" s="240"/>
      <c r="J135" s="96"/>
      <c r="K135" s="96"/>
      <c r="L135" s="51"/>
    </row>
    <row r="136" spans="1:12" ht="12.75">
      <c r="A136" s="100">
        <v>53</v>
      </c>
      <c r="B136" s="60" t="s">
        <v>12</v>
      </c>
      <c r="C136" s="91" t="s">
        <v>46</v>
      </c>
      <c r="D136" s="234" t="s">
        <v>253</v>
      </c>
      <c r="E136" s="212"/>
      <c r="F136" s="235" t="s">
        <v>25</v>
      </c>
      <c r="G136" s="212">
        <v>10</v>
      </c>
      <c r="H136" s="252"/>
      <c r="I136" s="65">
        <f>G136*H136</f>
        <v>0</v>
      </c>
      <c r="J136" s="96"/>
      <c r="K136" s="96"/>
      <c r="L136" s="51" t="s">
        <v>77</v>
      </c>
    </row>
    <row r="137" spans="1:12" ht="12.75">
      <c r="A137" s="100">
        <v>54</v>
      </c>
      <c r="B137" s="238" t="s">
        <v>99</v>
      </c>
      <c r="C137" s="91">
        <v>112251221</v>
      </c>
      <c r="D137" s="241" t="s">
        <v>282</v>
      </c>
      <c r="E137" s="212"/>
      <c r="F137" s="100" t="s">
        <v>13</v>
      </c>
      <c r="G137" s="212">
        <f>SUM(E139:E139)</f>
        <v>5.024000000000001</v>
      </c>
      <c r="H137" s="252"/>
      <c r="I137" s="65">
        <f>G137*H137</f>
        <v>0</v>
      </c>
      <c r="J137" s="96"/>
      <c r="K137" s="96"/>
      <c r="L137" s="51" t="s">
        <v>76</v>
      </c>
    </row>
    <row r="138" spans="1:12" ht="12.75">
      <c r="A138" s="100"/>
      <c r="B138" s="60"/>
      <c r="C138" s="91"/>
      <c r="D138" s="99" t="s">
        <v>187</v>
      </c>
      <c r="E138" s="212"/>
      <c r="F138" s="100"/>
      <c r="G138" s="212"/>
      <c r="H138" s="252"/>
      <c r="I138" s="65"/>
      <c r="J138" s="96"/>
      <c r="K138" s="96"/>
      <c r="L138" s="51"/>
    </row>
    <row r="139" spans="1:12" ht="12.75">
      <c r="A139" s="100"/>
      <c r="B139" s="60"/>
      <c r="C139" s="91"/>
      <c r="D139" s="188" t="s">
        <v>257</v>
      </c>
      <c r="E139" s="214">
        <f>0.4*0.4*3.14*10</f>
        <v>5.024000000000001</v>
      </c>
      <c r="F139" s="100"/>
      <c r="G139" s="212"/>
      <c r="H139" s="252"/>
      <c r="I139" s="65"/>
      <c r="J139" s="96"/>
      <c r="K139" s="96"/>
      <c r="L139" s="51"/>
    </row>
    <row r="140" spans="1:12" ht="12.75">
      <c r="A140" s="135">
        <v>55</v>
      </c>
      <c r="B140" s="238" t="s">
        <v>99</v>
      </c>
      <c r="C140" s="233">
        <v>122911121</v>
      </c>
      <c r="D140" s="241" t="s">
        <v>254</v>
      </c>
      <c r="E140" s="228"/>
      <c r="F140" s="235" t="s">
        <v>13</v>
      </c>
      <c r="G140" s="239">
        <f>SUM(E142)</f>
        <v>5.024000000000001</v>
      </c>
      <c r="H140" s="257"/>
      <c r="I140" s="240">
        <f>G140*H140</f>
        <v>0</v>
      </c>
      <c r="J140" s="96"/>
      <c r="K140" s="96"/>
      <c r="L140" s="51" t="s">
        <v>76</v>
      </c>
    </row>
    <row r="141" spans="1:12" ht="12.75">
      <c r="A141" s="135"/>
      <c r="B141" s="238"/>
      <c r="C141" s="233"/>
      <c r="D141" s="99" t="s">
        <v>187</v>
      </c>
      <c r="E141" s="228"/>
      <c r="F141" s="235"/>
      <c r="G141" s="239"/>
      <c r="H141" s="257"/>
      <c r="I141" s="240"/>
      <c r="J141" s="96"/>
      <c r="K141" s="96"/>
      <c r="L141" s="51"/>
    </row>
    <row r="142" spans="1:12" ht="12.75">
      <c r="A142" s="135"/>
      <c r="B142" s="238"/>
      <c r="C142" s="233"/>
      <c r="D142" s="188" t="s">
        <v>255</v>
      </c>
      <c r="E142" s="214">
        <f>G137</f>
        <v>5.024000000000001</v>
      </c>
      <c r="F142" s="235"/>
      <c r="G142" s="239"/>
      <c r="H142" s="257"/>
      <c r="I142" s="240"/>
      <c r="J142" s="96"/>
      <c r="K142" s="96"/>
      <c r="L142" s="51"/>
    </row>
    <row r="143" spans="1:12" ht="12.75">
      <c r="A143" s="100"/>
      <c r="B143" s="60"/>
      <c r="C143" s="91"/>
      <c r="D143" s="105"/>
      <c r="E143" s="217"/>
      <c r="F143" s="100"/>
      <c r="G143" s="229" t="s">
        <v>21</v>
      </c>
      <c r="H143" s="258"/>
      <c r="I143" s="107">
        <f>SUM(I12:I142)</f>
        <v>0</v>
      </c>
      <c r="J143" s="107"/>
      <c r="K143" s="107">
        <f>SUM(K12:K142)</f>
        <v>11.958775600000003</v>
      </c>
      <c r="L143" s="107"/>
    </row>
    <row r="144" spans="1:12" ht="12.75">
      <c r="A144" s="93" t="s">
        <v>17</v>
      </c>
      <c r="B144" s="93"/>
      <c r="C144" s="93" t="s">
        <v>137</v>
      </c>
      <c r="D144" s="93"/>
      <c r="E144" s="213"/>
      <c r="F144" s="100"/>
      <c r="G144" s="242"/>
      <c r="H144" s="259"/>
      <c r="I144" s="109"/>
      <c r="J144" s="108"/>
      <c r="K144" s="110"/>
      <c r="L144" s="109"/>
    </row>
    <row r="145" spans="1:12" ht="6" customHeight="1">
      <c r="A145" s="94" t="s">
        <v>40</v>
      </c>
      <c r="B145" s="93"/>
      <c r="C145" s="93"/>
      <c r="D145" s="93"/>
      <c r="E145" s="213"/>
      <c r="F145" s="100"/>
      <c r="G145" s="228"/>
      <c r="H145" s="260"/>
      <c r="I145" s="60"/>
      <c r="J145" s="95"/>
      <c r="K145" s="60"/>
      <c r="L145" s="109"/>
    </row>
    <row r="146" spans="1:12" ht="12.75">
      <c r="A146" s="204">
        <v>1</v>
      </c>
      <c r="B146" s="129" t="s">
        <v>56</v>
      </c>
      <c r="C146" s="125">
        <v>212752212</v>
      </c>
      <c r="D146" s="124" t="s">
        <v>138</v>
      </c>
      <c r="E146" s="218"/>
      <c r="F146" s="123" t="s">
        <v>14</v>
      </c>
      <c r="G146" s="218">
        <f>SUM(E147)</f>
        <v>58</v>
      </c>
      <c r="H146" s="250"/>
      <c r="I146" s="65">
        <f>G146*H146</f>
        <v>0</v>
      </c>
      <c r="J146" s="127">
        <v>0.23058</v>
      </c>
      <c r="K146" s="111">
        <f>G146*J146</f>
        <v>13.37364</v>
      </c>
      <c r="L146" s="51" t="s">
        <v>76</v>
      </c>
    </row>
    <row r="147" spans="1:12" ht="12.75">
      <c r="A147" s="204"/>
      <c r="B147" s="129"/>
      <c r="C147" s="125"/>
      <c r="D147" s="188" t="s">
        <v>174</v>
      </c>
      <c r="E147" s="214">
        <v>58</v>
      </c>
      <c r="F147" s="123"/>
      <c r="G147" s="218"/>
      <c r="H147" s="250"/>
      <c r="I147" s="65"/>
      <c r="J147" s="127"/>
      <c r="K147" s="111"/>
      <c r="L147" s="109"/>
    </row>
    <row r="148" spans="1:12" ht="12.75">
      <c r="A148" s="60"/>
      <c r="B148" s="60"/>
      <c r="C148" s="91"/>
      <c r="D148" s="60"/>
      <c r="E148" s="212"/>
      <c r="F148" s="100"/>
      <c r="G148" s="229" t="s">
        <v>21</v>
      </c>
      <c r="H148" s="261"/>
      <c r="I148" s="107">
        <f>SUM(I146:I147)</f>
        <v>0</v>
      </c>
      <c r="J148" s="120"/>
      <c r="K148" s="107">
        <f>SUM(K146:K147)</f>
        <v>13.37364</v>
      </c>
      <c r="L148" s="107"/>
    </row>
    <row r="149" spans="1:12" s="60" customFormat="1" ht="12.75">
      <c r="A149" s="93" t="s">
        <v>17</v>
      </c>
      <c r="B149" s="93"/>
      <c r="C149" s="68" t="s">
        <v>36</v>
      </c>
      <c r="D149" s="93"/>
      <c r="E149" s="213"/>
      <c r="F149" s="100"/>
      <c r="G149" s="242"/>
      <c r="H149" s="262"/>
      <c r="I149" s="109"/>
      <c r="J149" s="108"/>
      <c r="K149" s="110"/>
      <c r="L149" s="51"/>
    </row>
    <row r="150" spans="1:12" ht="6" customHeight="1">
      <c r="A150" s="94" t="s">
        <v>40</v>
      </c>
      <c r="B150" s="93"/>
      <c r="C150" s="68"/>
      <c r="D150" s="93"/>
      <c r="E150" s="213"/>
      <c r="F150" s="100"/>
      <c r="G150" s="228"/>
      <c r="H150" s="263"/>
      <c r="I150" s="60"/>
      <c r="J150" s="95"/>
      <c r="K150" s="60"/>
      <c r="L150" s="51"/>
    </row>
    <row r="151" spans="1:12" ht="12.75">
      <c r="A151" s="100">
        <v>1</v>
      </c>
      <c r="B151" s="60" t="s">
        <v>34</v>
      </c>
      <c r="C151" s="91">
        <v>577134211</v>
      </c>
      <c r="D151" s="60" t="s">
        <v>162</v>
      </c>
      <c r="E151" s="212"/>
      <c r="F151" s="100" t="s">
        <v>13</v>
      </c>
      <c r="G151" s="212">
        <f>SUM(E153:E153)</f>
        <v>484</v>
      </c>
      <c r="H151" s="252"/>
      <c r="I151" s="65">
        <f>G151*H151</f>
        <v>0</v>
      </c>
      <c r="J151" s="96"/>
      <c r="K151" s="111">
        <f>G151*J151</f>
        <v>0</v>
      </c>
      <c r="L151" s="51" t="s">
        <v>76</v>
      </c>
    </row>
    <row r="152" spans="1:12" ht="12.75">
      <c r="A152" s="101"/>
      <c r="B152" s="97"/>
      <c r="C152" s="99"/>
      <c r="D152" s="97" t="s">
        <v>223</v>
      </c>
      <c r="E152" s="212"/>
      <c r="F152" s="101"/>
      <c r="G152" s="217"/>
      <c r="H152" s="253"/>
      <c r="I152" s="65">
        <f>G152*H152</f>
        <v>0</v>
      </c>
      <c r="J152" s="103"/>
      <c r="K152" s="111">
        <f>G152*J152</f>
        <v>0</v>
      </c>
      <c r="L152" s="111">
        <f>H152*K152</f>
        <v>0</v>
      </c>
    </row>
    <row r="153" spans="1:12" ht="12.75">
      <c r="A153" s="112"/>
      <c r="B153" s="98"/>
      <c r="C153" s="113"/>
      <c r="D153" s="188" t="s">
        <v>222</v>
      </c>
      <c r="E153" s="215">
        <f>147+337</f>
        <v>484</v>
      </c>
      <c r="F153" s="112"/>
      <c r="G153" s="214"/>
      <c r="H153" s="264"/>
      <c r="I153" s="114"/>
      <c r="J153" s="115"/>
      <c r="K153" s="116"/>
      <c r="L153" s="116"/>
    </row>
    <row r="154" spans="1:12" ht="12.75">
      <c r="A154" s="100">
        <v>2</v>
      </c>
      <c r="B154" s="60" t="s">
        <v>34</v>
      </c>
      <c r="C154" s="91">
        <v>573231111</v>
      </c>
      <c r="D154" s="91" t="s">
        <v>102</v>
      </c>
      <c r="E154" s="217"/>
      <c r="F154" s="100" t="s">
        <v>13</v>
      </c>
      <c r="G154" s="212">
        <f>SUM(E157:E157)</f>
        <v>484</v>
      </c>
      <c r="H154" s="252"/>
      <c r="I154" s="65">
        <f>G154*H154</f>
        <v>0</v>
      </c>
      <c r="J154" s="96">
        <v>0.00071</v>
      </c>
      <c r="K154" s="111">
        <f>G154*J154</f>
        <v>0.34364</v>
      </c>
      <c r="L154" s="51" t="s">
        <v>76</v>
      </c>
    </row>
    <row r="155" spans="1:12" ht="12.75">
      <c r="A155" s="101"/>
      <c r="B155" s="97"/>
      <c r="C155" s="99"/>
      <c r="D155" s="99" t="s">
        <v>103</v>
      </c>
      <c r="E155" s="217"/>
      <c r="F155" s="101"/>
      <c r="G155" s="217"/>
      <c r="H155" s="253"/>
      <c r="I155" s="65">
        <f>G155*H155</f>
        <v>0</v>
      </c>
      <c r="J155" s="103"/>
      <c r="K155" s="111">
        <f>G155*J155</f>
        <v>0</v>
      </c>
      <c r="L155" s="111">
        <f>H155*K155</f>
        <v>0</v>
      </c>
    </row>
    <row r="156" spans="1:12" ht="12.75">
      <c r="A156" s="101"/>
      <c r="B156" s="97"/>
      <c r="C156" s="99"/>
      <c r="D156" s="97" t="s">
        <v>224</v>
      </c>
      <c r="E156" s="212"/>
      <c r="F156" s="101"/>
      <c r="G156" s="217"/>
      <c r="H156" s="253"/>
      <c r="I156" s="65"/>
      <c r="J156" s="103"/>
      <c r="K156" s="111"/>
      <c r="L156" s="111"/>
    </row>
    <row r="157" spans="1:12" ht="12.75">
      <c r="A157" s="112"/>
      <c r="B157" s="98"/>
      <c r="C157" s="113"/>
      <c r="D157" s="188" t="s">
        <v>222</v>
      </c>
      <c r="E157" s="215">
        <f>147+337</f>
        <v>484</v>
      </c>
      <c r="F157" s="112"/>
      <c r="G157" s="214"/>
      <c r="H157" s="264"/>
      <c r="I157" s="114"/>
      <c r="J157" s="115"/>
      <c r="K157" s="116"/>
      <c r="L157" s="116"/>
    </row>
    <row r="158" spans="1:12" ht="12.75">
      <c r="A158" s="123">
        <v>3</v>
      </c>
      <c r="B158" s="124" t="s">
        <v>34</v>
      </c>
      <c r="C158" s="125">
        <v>565165111</v>
      </c>
      <c r="D158" s="227" t="s">
        <v>225</v>
      </c>
      <c r="E158" s="220"/>
      <c r="F158" s="123" t="s">
        <v>13</v>
      </c>
      <c r="G158" s="218">
        <f>SUM(E160:E160)</f>
        <v>484</v>
      </c>
      <c r="H158" s="250"/>
      <c r="I158" s="65">
        <f>G158*H158</f>
        <v>0</v>
      </c>
      <c r="J158" s="117"/>
      <c r="K158" s="111">
        <f>G158*J158</f>
        <v>0</v>
      </c>
      <c r="L158" s="51" t="s">
        <v>76</v>
      </c>
    </row>
    <row r="159" spans="1:12" ht="12.75">
      <c r="A159" s="123"/>
      <c r="B159" s="124"/>
      <c r="C159" s="125"/>
      <c r="D159" s="97" t="s">
        <v>226</v>
      </c>
      <c r="E159" s="220"/>
      <c r="F159" s="123"/>
      <c r="G159" s="218"/>
      <c r="H159" s="250"/>
      <c r="I159" s="65">
        <f>G159*H159</f>
        <v>0</v>
      </c>
      <c r="J159" s="117"/>
      <c r="K159" s="111">
        <f>G159*J159</f>
        <v>0</v>
      </c>
      <c r="L159" s="118">
        <f>H159*K159</f>
        <v>0</v>
      </c>
    </row>
    <row r="160" spans="1:12" ht="12.75">
      <c r="A160" s="123"/>
      <c r="B160" s="124"/>
      <c r="C160" s="125"/>
      <c r="D160" s="188" t="s">
        <v>222</v>
      </c>
      <c r="E160" s="215">
        <f>147+337</f>
        <v>484</v>
      </c>
      <c r="F160" s="123"/>
      <c r="G160" s="218"/>
      <c r="H160" s="250"/>
      <c r="I160" s="65">
        <f>G160*H160</f>
        <v>0</v>
      </c>
      <c r="J160" s="117"/>
      <c r="K160" s="111">
        <f>G160*J160</f>
        <v>0</v>
      </c>
      <c r="L160" s="118">
        <f>H160*K160</f>
        <v>0</v>
      </c>
    </row>
    <row r="161" spans="1:12" ht="12.75">
      <c r="A161" s="123">
        <v>4</v>
      </c>
      <c r="B161" s="124" t="s">
        <v>34</v>
      </c>
      <c r="C161" s="125">
        <v>573191111</v>
      </c>
      <c r="D161" s="91" t="s">
        <v>163</v>
      </c>
      <c r="E161" s="217"/>
      <c r="F161" s="100" t="s">
        <v>13</v>
      </c>
      <c r="G161" s="212">
        <f>SUM(E162)</f>
        <v>484</v>
      </c>
      <c r="H161" s="252"/>
      <c r="I161" s="65">
        <f>G161*H161</f>
        <v>0</v>
      </c>
      <c r="J161" s="96">
        <v>0.00071</v>
      </c>
      <c r="K161" s="111">
        <f>G161*J161</f>
        <v>0.34364</v>
      </c>
      <c r="L161" s="51" t="s">
        <v>76</v>
      </c>
    </row>
    <row r="162" spans="1:12" ht="12.75">
      <c r="A162" s="123"/>
      <c r="B162" s="124"/>
      <c r="C162" s="125"/>
      <c r="D162" s="188" t="s">
        <v>222</v>
      </c>
      <c r="E162" s="215">
        <f>147+337</f>
        <v>484</v>
      </c>
      <c r="F162" s="123"/>
      <c r="G162" s="218"/>
      <c r="H162" s="250"/>
      <c r="I162" s="65"/>
      <c r="J162" s="117"/>
      <c r="K162" s="111"/>
      <c r="L162" s="118"/>
    </row>
    <row r="163" spans="1:12" ht="12.75">
      <c r="A163" s="100">
        <v>5</v>
      </c>
      <c r="B163" s="60" t="s">
        <v>34</v>
      </c>
      <c r="C163" s="91">
        <v>564952111</v>
      </c>
      <c r="D163" s="60" t="s">
        <v>227</v>
      </c>
      <c r="E163" s="212"/>
      <c r="F163" s="100" t="s">
        <v>13</v>
      </c>
      <c r="G163" s="212">
        <f>SUM(E165)</f>
        <v>484</v>
      </c>
      <c r="H163" s="252"/>
      <c r="I163" s="65">
        <f>G163*H163</f>
        <v>0</v>
      </c>
      <c r="J163" s="96">
        <v>0.3719</v>
      </c>
      <c r="K163" s="111">
        <f>G163*J163</f>
        <v>179.99960000000002</v>
      </c>
      <c r="L163" s="51" t="s">
        <v>76</v>
      </c>
    </row>
    <row r="164" spans="1:12" ht="12.75">
      <c r="A164" s="112"/>
      <c r="B164" s="98"/>
      <c r="C164" s="113"/>
      <c r="D164" s="97" t="s">
        <v>224</v>
      </c>
      <c r="E164" s="220"/>
      <c r="F164" s="112"/>
      <c r="G164" s="214"/>
      <c r="H164" s="264"/>
      <c r="I164" s="114"/>
      <c r="J164" s="115"/>
      <c r="K164" s="116"/>
      <c r="L164" s="116"/>
    </row>
    <row r="165" spans="1:12" ht="12.75">
      <c r="A165" s="112"/>
      <c r="B165" s="98"/>
      <c r="C165" s="113"/>
      <c r="D165" s="188" t="s">
        <v>222</v>
      </c>
      <c r="E165" s="215">
        <f>147+337</f>
        <v>484</v>
      </c>
      <c r="F165" s="112"/>
      <c r="G165" s="214"/>
      <c r="H165" s="264"/>
      <c r="I165" s="114"/>
      <c r="J165" s="115"/>
      <c r="K165" s="116"/>
      <c r="L165" s="116"/>
    </row>
    <row r="166" spans="1:12" ht="12.75">
      <c r="A166" s="100">
        <v>6</v>
      </c>
      <c r="B166" s="60" t="s">
        <v>34</v>
      </c>
      <c r="C166" s="91">
        <v>564871111</v>
      </c>
      <c r="D166" s="60" t="s">
        <v>228</v>
      </c>
      <c r="E166" s="212"/>
      <c r="F166" s="100" t="s">
        <v>13</v>
      </c>
      <c r="G166" s="212">
        <f>SUM(E168:E168)</f>
        <v>532</v>
      </c>
      <c r="H166" s="252"/>
      <c r="I166" s="65">
        <f>G166*H166</f>
        <v>0</v>
      </c>
      <c r="J166" s="96">
        <v>0.46166</v>
      </c>
      <c r="K166" s="111">
        <f>G166*J166</f>
        <v>245.60312000000002</v>
      </c>
      <c r="L166" s="51" t="s">
        <v>76</v>
      </c>
    </row>
    <row r="167" spans="1:12" ht="12.75">
      <c r="A167" s="112"/>
      <c r="B167" s="98"/>
      <c r="C167" s="113"/>
      <c r="D167" s="97" t="s">
        <v>229</v>
      </c>
      <c r="E167" s="220"/>
      <c r="F167" s="112"/>
      <c r="G167" s="214"/>
      <c r="H167" s="264"/>
      <c r="I167" s="114"/>
      <c r="J167" s="115"/>
      <c r="K167" s="116"/>
      <c r="L167" s="116"/>
    </row>
    <row r="168" spans="1:12" ht="12.75">
      <c r="A168" s="112"/>
      <c r="B168" s="98"/>
      <c r="C168" s="113"/>
      <c r="D168" s="188" t="s">
        <v>221</v>
      </c>
      <c r="E168" s="215">
        <v>532</v>
      </c>
      <c r="F168" s="112"/>
      <c r="G168" s="214"/>
      <c r="H168" s="264"/>
      <c r="I168" s="114"/>
      <c r="J168" s="115"/>
      <c r="K168" s="116"/>
      <c r="L168" s="116"/>
    </row>
    <row r="169" spans="1:12" ht="12.75">
      <c r="A169" s="100">
        <v>7</v>
      </c>
      <c r="B169" s="60" t="s">
        <v>34</v>
      </c>
      <c r="C169" s="91">
        <v>596211110</v>
      </c>
      <c r="D169" s="60" t="s">
        <v>231</v>
      </c>
      <c r="E169" s="212"/>
      <c r="F169" s="100" t="s">
        <v>13</v>
      </c>
      <c r="G169" s="212">
        <f>SUM(E171:E171)</f>
        <v>5.5</v>
      </c>
      <c r="H169" s="252"/>
      <c r="I169" s="65">
        <f>G169*H169</f>
        <v>0</v>
      </c>
      <c r="J169" s="96">
        <v>0.08425</v>
      </c>
      <c r="K169" s="111">
        <f>G169*J169</f>
        <v>0.46337500000000004</v>
      </c>
      <c r="L169" s="51" t="s">
        <v>76</v>
      </c>
    </row>
    <row r="170" spans="1:12" ht="12.75">
      <c r="A170" s="100"/>
      <c r="B170" s="60"/>
      <c r="C170" s="91"/>
      <c r="D170" s="97" t="s">
        <v>224</v>
      </c>
      <c r="E170" s="212"/>
      <c r="F170" s="100"/>
      <c r="G170" s="212"/>
      <c r="H170" s="252"/>
      <c r="I170" s="65"/>
      <c r="J170" s="96"/>
      <c r="K170" s="111"/>
      <c r="L170" s="119"/>
    </row>
    <row r="171" spans="1:12" ht="12.75">
      <c r="A171" s="100"/>
      <c r="B171" s="60"/>
      <c r="C171" s="91"/>
      <c r="D171" s="188" t="s">
        <v>230</v>
      </c>
      <c r="E171" s="215">
        <v>5.5</v>
      </c>
      <c r="F171" s="100"/>
      <c r="G171" s="212"/>
      <c r="H171" s="252"/>
      <c r="I171" s="65"/>
      <c r="J171" s="96"/>
      <c r="K171" s="111"/>
      <c r="L171" s="119"/>
    </row>
    <row r="172" spans="1:12" ht="12.75">
      <c r="A172" s="123">
        <v>8</v>
      </c>
      <c r="B172" s="124" t="s">
        <v>15</v>
      </c>
      <c r="C172" s="125">
        <v>592</v>
      </c>
      <c r="D172" s="125" t="s">
        <v>131</v>
      </c>
      <c r="E172" s="221"/>
      <c r="F172" s="100" t="s">
        <v>13</v>
      </c>
      <c r="G172" s="218">
        <f>SUM(E173)</f>
        <v>5.67</v>
      </c>
      <c r="H172" s="252"/>
      <c r="I172" s="65">
        <f>G172*H172</f>
        <v>0</v>
      </c>
      <c r="J172" s="96">
        <v>0.138</v>
      </c>
      <c r="K172" s="111">
        <f>G172*J172</f>
        <v>0.78246</v>
      </c>
      <c r="L172" s="51" t="s">
        <v>77</v>
      </c>
    </row>
    <row r="173" spans="1:12" ht="12.75">
      <c r="A173" s="112"/>
      <c r="B173" s="98"/>
      <c r="C173" s="113"/>
      <c r="D173" s="188" t="s">
        <v>105</v>
      </c>
      <c r="E173" s="215">
        <f>ROUND(E171*1.03,2)</f>
        <v>5.67</v>
      </c>
      <c r="F173" s="112"/>
      <c r="G173" s="214"/>
      <c r="H173" s="264"/>
      <c r="I173" s="114"/>
      <c r="J173" s="115"/>
      <c r="K173" s="116"/>
      <c r="L173" s="116"/>
    </row>
    <row r="174" spans="1:12" ht="12.75">
      <c r="A174" s="100">
        <v>9</v>
      </c>
      <c r="B174" s="60" t="s">
        <v>34</v>
      </c>
      <c r="C174" s="91">
        <v>564851114</v>
      </c>
      <c r="D174" s="60" t="s">
        <v>130</v>
      </c>
      <c r="E174" s="212"/>
      <c r="F174" s="100" t="s">
        <v>13</v>
      </c>
      <c r="G174" s="212">
        <f>SUM(E176:E176)</f>
        <v>5.5</v>
      </c>
      <c r="H174" s="252"/>
      <c r="I174" s="65">
        <f>G174*H174</f>
        <v>0</v>
      </c>
      <c r="J174" s="96">
        <v>0.28897</v>
      </c>
      <c r="K174" s="111">
        <v>0.33446</v>
      </c>
      <c r="L174" s="51" t="s">
        <v>76</v>
      </c>
    </row>
    <row r="175" spans="1:12" ht="12.75">
      <c r="A175" s="112"/>
      <c r="B175" s="98"/>
      <c r="C175" s="113"/>
      <c r="D175" s="97" t="s">
        <v>232</v>
      </c>
      <c r="E175" s="220"/>
      <c r="F175" s="112"/>
      <c r="G175" s="214"/>
      <c r="H175" s="264"/>
      <c r="I175" s="114"/>
      <c r="J175" s="115"/>
      <c r="K175" s="116"/>
      <c r="L175" s="116"/>
    </row>
    <row r="176" spans="1:12" ht="12.75">
      <c r="A176" s="112"/>
      <c r="B176" s="98"/>
      <c r="C176" s="113"/>
      <c r="D176" s="188" t="s">
        <v>230</v>
      </c>
      <c r="E176" s="215">
        <v>5.5</v>
      </c>
      <c r="F176" s="112"/>
      <c r="G176" s="214"/>
      <c r="H176" s="264"/>
      <c r="I176" s="114"/>
      <c r="J176" s="115"/>
      <c r="K176" s="116"/>
      <c r="L176" s="116"/>
    </row>
    <row r="177" spans="1:12" ht="12.75">
      <c r="A177" s="100">
        <v>10</v>
      </c>
      <c r="B177" s="60" t="s">
        <v>34</v>
      </c>
      <c r="C177" s="91">
        <v>596212313</v>
      </c>
      <c r="D177" s="60" t="s">
        <v>238</v>
      </c>
      <c r="E177" s="212"/>
      <c r="F177" s="100" t="s">
        <v>13</v>
      </c>
      <c r="G177" s="212">
        <f>SUM(E179:E179)</f>
        <v>618</v>
      </c>
      <c r="H177" s="252"/>
      <c r="I177" s="65">
        <f>G177*H177</f>
        <v>0</v>
      </c>
      <c r="J177" s="96">
        <v>0.10503</v>
      </c>
      <c r="K177" s="111">
        <f>G177*J177</f>
        <v>64.90854</v>
      </c>
      <c r="L177" s="51" t="s">
        <v>76</v>
      </c>
    </row>
    <row r="178" spans="1:12" ht="12.75">
      <c r="A178" s="100"/>
      <c r="B178" s="60"/>
      <c r="C178" s="91"/>
      <c r="D178" s="99" t="s">
        <v>224</v>
      </c>
      <c r="E178" s="212"/>
      <c r="F178" s="100"/>
      <c r="G178" s="212"/>
      <c r="H178" s="252"/>
      <c r="I178" s="65"/>
      <c r="J178" s="96"/>
      <c r="K178" s="111"/>
      <c r="L178" s="119"/>
    </row>
    <row r="179" spans="1:12" ht="12.75">
      <c r="A179" s="100"/>
      <c r="B179" s="60"/>
      <c r="C179" s="91"/>
      <c r="D179" s="188" t="s">
        <v>236</v>
      </c>
      <c r="E179" s="215">
        <v>618</v>
      </c>
      <c r="F179" s="100"/>
      <c r="G179" s="212"/>
      <c r="H179" s="252"/>
      <c r="I179" s="65"/>
      <c r="J179" s="96"/>
      <c r="K179" s="111"/>
      <c r="L179" s="119"/>
    </row>
    <row r="180" spans="1:12" ht="12.75">
      <c r="A180" s="123">
        <v>11</v>
      </c>
      <c r="B180" s="124" t="s">
        <v>15</v>
      </c>
      <c r="C180" s="125">
        <v>592</v>
      </c>
      <c r="D180" s="91" t="s">
        <v>239</v>
      </c>
      <c r="E180" s="221"/>
      <c r="F180" s="100" t="s">
        <v>13</v>
      </c>
      <c r="G180" s="218">
        <f>SUM(E181)</f>
        <v>624.18</v>
      </c>
      <c r="H180" s="252"/>
      <c r="I180" s="65">
        <f>G180*H180</f>
        <v>0</v>
      </c>
      <c r="J180" s="96">
        <v>0.23</v>
      </c>
      <c r="K180" s="111">
        <f>G180*J180</f>
        <v>143.5614</v>
      </c>
      <c r="L180" s="51" t="s">
        <v>77</v>
      </c>
    </row>
    <row r="181" spans="1:12" ht="12.75">
      <c r="A181" s="112"/>
      <c r="B181" s="98"/>
      <c r="C181" s="113"/>
      <c r="D181" s="188" t="s">
        <v>237</v>
      </c>
      <c r="E181" s="215">
        <f>ROUND(E179*1.01,2)</f>
        <v>624.18</v>
      </c>
      <c r="F181" s="112"/>
      <c r="G181" s="214"/>
      <c r="H181" s="264"/>
      <c r="I181" s="114"/>
      <c r="J181" s="115"/>
      <c r="K181" s="116"/>
      <c r="L181" s="116"/>
    </row>
    <row r="182" spans="1:12" ht="12.75">
      <c r="A182" s="100">
        <v>12</v>
      </c>
      <c r="B182" s="60" t="s">
        <v>34</v>
      </c>
      <c r="C182" s="91">
        <v>564851111</v>
      </c>
      <c r="D182" s="60" t="s">
        <v>234</v>
      </c>
      <c r="E182" s="212"/>
      <c r="F182" s="100" t="s">
        <v>13</v>
      </c>
      <c r="G182" s="212">
        <f>SUM(E184)</f>
        <v>618</v>
      </c>
      <c r="H182" s="252"/>
      <c r="I182" s="65">
        <f>G182*H182</f>
        <v>0</v>
      </c>
      <c r="J182" s="96">
        <v>0.18907</v>
      </c>
      <c r="K182" s="111">
        <f>G182*J182</f>
        <v>116.84526</v>
      </c>
      <c r="L182" s="51" t="s">
        <v>76</v>
      </c>
    </row>
    <row r="183" spans="1:12" ht="12.75">
      <c r="A183" s="112"/>
      <c r="B183" s="98"/>
      <c r="C183" s="113"/>
      <c r="D183" s="97" t="s">
        <v>235</v>
      </c>
      <c r="E183" s="220"/>
      <c r="F183" s="112"/>
      <c r="G183" s="214"/>
      <c r="H183" s="264"/>
      <c r="I183" s="114"/>
      <c r="J183" s="115"/>
      <c r="K183" s="116"/>
      <c r="L183" s="116"/>
    </row>
    <row r="184" spans="1:12" ht="12.75">
      <c r="A184" s="112"/>
      <c r="B184" s="98"/>
      <c r="C184" s="113"/>
      <c r="D184" s="188" t="s">
        <v>236</v>
      </c>
      <c r="E184" s="215">
        <v>618</v>
      </c>
      <c r="F184" s="112"/>
      <c r="G184" s="214"/>
      <c r="H184" s="264"/>
      <c r="I184" s="114"/>
      <c r="J184" s="115"/>
      <c r="K184" s="116"/>
      <c r="L184" s="116"/>
    </row>
    <row r="185" spans="1:12" ht="12.75">
      <c r="A185" s="100">
        <v>13</v>
      </c>
      <c r="B185" s="60" t="s">
        <v>34</v>
      </c>
      <c r="C185" s="91">
        <v>564851111</v>
      </c>
      <c r="D185" s="60" t="s">
        <v>104</v>
      </c>
      <c r="E185" s="212"/>
      <c r="F185" s="100" t="s">
        <v>13</v>
      </c>
      <c r="G185" s="212">
        <f>SUM(E187)</f>
        <v>650</v>
      </c>
      <c r="H185" s="252"/>
      <c r="I185" s="65">
        <f>G185*H185</f>
        <v>0</v>
      </c>
      <c r="J185" s="96">
        <v>0.27994</v>
      </c>
      <c r="K185" s="111">
        <f>G185*J185</f>
        <v>181.961</v>
      </c>
      <c r="L185" s="51" t="s">
        <v>76</v>
      </c>
    </row>
    <row r="186" spans="1:12" ht="12.75">
      <c r="A186" s="112"/>
      <c r="B186" s="98"/>
      <c r="C186" s="113"/>
      <c r="D186" s="97" t="s">
        <v>233</v>
      </c>
      <c r="E186" s="220"/>
      <c r="F186" s="112"/>
      <c r="G186" s="214"/>
      <c r="H186" s="264"/>
      <c r="I186" s="114"/>
      <c r="J186" s="115"/>
      <c r="K186" s="116"/>
      <c r="L186" s="116"/>
    </row>
    <row r="187" spans="1:12" ht="12.75">
      <c r="A187" s="112"/>
      <c r="B187" s="98"/>
      <c r="C187" s="113"/>
      <c r="D187" s="188" t="s">
        <v>236</v>
      </c>
      <c r="E187" s="215">
        <v>650</v>
      </c>
      <c r="F187" s="112"/>
      <c r="G187" s="214"/>
      <c r="H187" s="264"/>
      <c r="I187" s="114"/>
      <c r="J187" s="115"/>
      <c r="K187" s="116"/>
      <c r="L187" s="116"/>
    </row>
    <row r="188" spans="1:12" ht="12.75">
      <c r="A188" s="60"/>
      <c r="B188" s="60"/>
      <c r="C188" s="91"/>
      <c r="D188" s="60"/>
      <c r="E188" s="212"/>
      <c r="F188" s="60"/>
      <c r="G188" s="229" t="s">
        <v>21</v>
      </c>
      <c r="H188" s="258"/>
      <c r="I188" s="107">
        <f>SUM(I151:I187)</f>
        <v>0</v>
      </c>
      <c r="J188" s="120"/>
      <c r="K188" s="107">
        <f>SUM(K151:K187)</f>
        <v>935.146495</v>
      </c>
      <c r="L188" s="121"/>
    </row>
    <row r="189" spans="1:12" ht="12.75">
      <c r="A189" s="93" t="s">
        <v>17</v>
      </c>
      <c r="B189" s="93"/>
      <c r="C189" s="68" t="s">
        <v>53</v>
      </c>
      <c r="D189" s="93"/>
      <c r="E189" s="213"/>
      <c r="F189" s="60"/>
      <c r="G189" s="212"/>
      <c r="H189" s="255"/>
      <c r="I189" s="60"/>
      <c r="J189" s="60"/>
      <c r="K189" s="60"/>
      <c r="L189" s="122"/>
    </row>
    <row r="190" spans="1:12" ht="6" customHeight="1">
      <c r="A190" s="94" t="s">
        <v>40</v>
      </c>
      <c r="B190" s="93"/>
      <c r="C190" s="68"/>
      <c r="D190" s="93"/>
      <c r="E190" s="213"/>
      <c r="F190" s="60"/>
      <c r="G190" s="212"/>
      <c r="H190" s="255"/>
      <c r="I190" s="60"/>
      <c r="J190" s="60"/>
      <c r="K190" s="60"/>
      <c r="L190" s="122"/>
    </row>
    <row r="191" spans="1:12" ht="12.75">
      <c r="A191" s="123">
        <v>1</v>
      </c>
      <c r="B191" s="124" t="s">
        <v>56</v>
      </c>
      <c r="C191" s="125">
        <v>895941111</v>
      </c>
      <c r="D191" s="124" t="s">
        <v>57</v>
      </c>
      <c r="E191" s="218"/>
      <c r="F191" s="123" t="s">
        <v>25</v>
      </c>
      <c r="G191" s="218">
        <f>SUM(E192:E192)</f>
        <v>2</v>
      </c>
      <c r="H191" s="250"/>
      <c r="I191" s="126">
        <f>G191*H191</f>
        <v>0</v>
      </c>
      <c r="J191" s="127">
        <v>0.3409</v>
      </c>
      <c r="K191" s="128">
        <f>G191*J191</f>
        <v>0.6818</v>
      </c>
      <c r="L191" s="51" t="s">
        <v>76</v>
      </c>
    </row>
    <row r="192" spans="1:12" ht="12.75">
      <c r="A192" s="123"/>
      <c r="B192" s="124"/>
      <c r="C192" s="125"/>
      <c r="D192" s="188" t="s">
        <v>175</v>
      </c>
      <c r="E192" s="214">
        <v>2</v>
      </c>
      <c r="F192" s="123"/>
      <c r="G192" s="218"/>
      <c r="H192" s="250"/>
      <c r="I192" s="126"/>
      <c r="J192" s="127"/>
      <c r="K192" s="128"/>
      <c r="L192" s="51"/>
    </row>
    <row r="193" spans="1:12" ht="12.75">
      <c r="A193" s="123">
        <v>2</v>
      </c>
      <c r="B193" s="124" t="s">
        <v>56</v>
      </c>
      <c r="C193" s="125">
        <v>899203111</v>
      </c>
      <c r="D193" s="124" t="s">
        <v>133</v>
      </c>
      <c r="E193" s="218"/>
      <c r="F193" s="123" t="s">
        <v>25</v>
      </c>
      <c r="G193" s="218">
        <v>2</v>
      </c>
      <c r="H193" s="250"/>
      <c r="I193" s="126">
        <f aca="true" t="shared" si="3" ref="I193:I205">G193*H193</f>
        <v>0</v>
      </c>
      <c r="J193" s="127">
        <v>0.00936</v>
      </c>
      <c r="K193" s="128">
        <f aca="true" t="shared" si="4" ref="K193:K206">G193*J193</f>
        <v>0.01872</v>
      </c>
      <c r="L193" s="51" t="s">
        <v>76</v>
      </c>
    </row>
    <row r="194" spans="1:12" ht="12.75">
      <c r="A194" s="204">
        <v>3</v>
      </c>
      <c r="B194" s="129" t="s">
        <v>15</v>
      </c>
      <c r="C194" s="130">
        <v>592</v>
      </c>
      <c r="D194" s="131" t="s">
        <v>69</v>
      </c>
      <c r="E194" s="217"/>
      <c r="F194" s="204" t="s">
        <v>25</v>
      </c>
      <c r="G194" s="222">
        <v>2</v>
      </c>
      <c r="H194" s="265"/>
      <c r="I194" s="65">
        <f t="shared" si="3"/>
        <v>0</v>
      </c>
      <c r="J194" s="168">
        <v>0.175</v>
      </c>
      <c r="K194" s="111">
        <f t="shared" si="4"/>
        <v>0.35</v>
      </c>
      <c r="L194" s="51" t="s">
        <v>77</v>
      </c>
    </row>
    <row r="195" spans="1:12" ht="12.75">
      <c r="A195" s="204">
        <v>4</v>
      </c>
      <c r="B195" s="129" t="s">
        <v>15</v>
      </c>
      <c r="C195" s="130">
        <v>592</v>
      </c>
      <c r="D195" s="131" t="s">
        <v>70</v>
      </c>
      <c r="E195" s="217"/>
      <c r="F195" s="204" t="s">
        <v>25</v>
      </c>
      <c r="G195" s="222">
        <v>2</v>
      </c>
      <c r="H195" s="265"/>
      <c r="I195" s="65">
        <f t="shared" si="3"/>
        <v>0</v>
      </c>
      <c r="J195" s="168">
        <v>0.17</v>
      </c>
      <c r="K195" s="111">
        <f t="shared" si="4"/>
        <v>0.34</v>
      </c>
      <c r="L195" s="51" t="s">
        <v>77</v>
      </c>
    </row>
    <row r="196" spans="1:12" ht="12.75">
      <c r="A196" s="204">
        <v>5</v>
      </c>
      <c r="B196" s="129" t="s">
        <v>15</v>
      </c>
      <c r="C196" s="130">
        <v>592</v>
      </c>
      <c r="D196" s="131" t="s">
        <v>71</v>
      </c>
      <c r="E196" s="217"/>
      <c r="F196" s="204" t="s">
        <v>25</v>
      </c>
      <c r="G196" s="222">
        <v>2</v>
      </c>
      <c r="H196" s="265"/>
      <c r="I196" s="65">
        <f t="shared" si="3"/>
        <v>0</v>
      </c>
      <c r="J196" s="168">
        <v>0.12</v>
      </c>
      <c r="K196" s="111">
        <f t="shared" si="4"/>
        <v>0.24</v>
      </c>
      <c r="L196" s="51" t="s">
        <v>77</v>
      </c>
    </row>
    <row r="197" spans="1:12" ht="12.75">
      <c r="A197" s="204">
        <v>6</v>
      </c>
      <c r="B197" s="129" t="s">
        <v>15</v>
      </c>
      <c r="C197" s="130">
        <v>592</v>
      </c>
      <c r="D197" s="131" t="s">
        <v>72</v>
      </c>
      <c r="E197" s="217"/>
      <c r="F197" s="204" t="s">
        <v>25</v>
      </c>
      <c r="G197" s="222">
        <v>2</v>
      </c>
      <c r="H197" s="265"/>
      <c r="I197" s="65">
        <f t="shared" si="3"/>
        <v>0</v>
      </c>
      <c r="J197" s="168">
        <v>0.06</v>
      </c>
      <c r="K197" s="111">
        <f t="shared" si="4"/>
        <v>0.12</v>
      </c>
      <c r="L197" s="51" t="s">
        <v>77</v>
      </c>
    </row>
    <row r="198" spans="1:12" ht="12.75">
      <c r="A198" s="204">
        <v>7</v>
      </c>
      <c r="B198" s="129" t="s">
        <v>15</v>
      </c>
      <c r="C198" s="130">
        <v>592</v>
      </c>
      <c r="D198" s="131" t="s">
        <v>73</v>
      </c>
      <c r="E198" s="217"/>
      <c r="F198" s="204" t="s">
        <v>25</v>
      </c>
      <c r="G198" s="222">
        <v>2</v>
      </c>
      <c r="H198" s="265"/>
      <c r="I198" s="65">
        <f t="shared" si="3"/>
        <v>0</v>
      </c>
      <c r="J198" s="168">
        <v>0.103</v>
      </c>
      <c r="K198" s="111">
        <f t="shared" si="4"/>
        <v>0.206</v>
      </c>
      <c r="L198" s="51" t="s">
        <v>77</v>
      </c>
    </row>
    <row r="199" spans="1:12" ht="12.75">
      <c r="A199" s="204">
        <v>8</v>
      </c>
      <c r="B199" s="129" t="s">
        <v>15</v>
      </c>
      <c r="C199" s="130">
        <v>592</v>
      </c>
      <c r="D199" s="131" t="s">
        <v>74</v>
      </c>
      <c r="E199" s="217"/>
      <c r="F199" s="204" t="s">
        <v>25</v>
      </c>
      <c r="G199" s="222">
        <v>2</v>
      </c>
      <c r="H199" s="265"/>
      <c r="I199" s="65">
        <f t="shared" si="3"/>
        <v>0</v>
      </c>
      <c r="J199" s="168">
        <v>0.064</v>
      </c>
      <c r="K199" s="111">
        <f t="shared" si="4"/>
        <v>0.128</v>
      </c>
      <c r="L199" s="51" t="s">
        <v>77</v>
      </c>
    </row>
    <row r="200" spans="1:12" ht="12.75">
      <c r="A200" s="123">
        <v>9</v>
      </c>
      <c r="B200" s="124" t="s">
        <v>15</v>
      </c>
      <c r="C200" s="125">
        <v>552</v>
      </c>
      <c r="D200" s="124" t="s">
        <v>134</v>
      </c>
      <c r="E200" s="218"/>
      <c r="F200" s="123" t="s">
        <v>25</v>
      </c>
      <c r="G200" s="218">
        <v>2</v>
      </c>
      <c r="H200" s="250"/>
      <c r="I200" s="126">
        <f t="shared" si="3"/>
        <v>0</v>
      </c>
      <c r="J200" s="127">
        <v>0.06</v>
      </c>
      <c r="K200" s="128">
        <f t="shared" si="4"/>
        <v>0.12</v>
      </c>
      <c r="L200" s="51" t="s">
        <v>77</v>
      </c>
    </row>
    <row r="201" spans="1:12" ht="12.75">
      <c r="A201" s="123">
        <v>10</v>
      </c>
      <c r="B201" s="124" t="s">
        <v>15</v>
      </c>
      <c r="C201" s="125">
        <v>552</v>
      </c>
      <c r="D201" s="124" t="s">
        <v>135</v>
      </c>
      <c r="E201" s="218"/>
      <c r="F201" s="123" t="s">
        <v>25</v>
      </c>
      <c r="G201" s="218">
        <v>2</v>
      </c>
      <c r="H201" s="250"/>
      <c r="I201" s="126">
        <f t="shared" si="3"/>
        <v>0</v>
      </c>
      <c r="J201" s="127">
        <v>0.058</v>
      </c>
      <c r="K201" s="128">
        <f t="shared" si="4"/>
        <v>0.116</v>
      </c>
      <c r="L201" s="51" t="s">
        <v>77</v>
      </c>
    </row>
    <row r="202" spans="1:12" ht="12.75">
      <c r="A202" s="132">
        <v>11</v>
      </c>
      <c r="B202" s="124" t="s">
        <v>15</v>
      </c>
      <c r="C202" s="131">
        <v>552</v>
      </c>
      <c r="D202" s="133" t="s">
        <v>94</v>
      </c>
      <c r="E202" s="206"/>
      <c r="F202" s="123" t="s">
        <v>25</v>
      </c>
      <c r="G202" s="218">
        <v>2</v>
      </c>
      <c r="H202" s="250"/>
      <c r="I202" s="126">
        <f t="shared" si="3"/>
        <v>0</v>
      </c>
      <c r="J202" s="127">
        <v>0.01</v>
      </c>
      <c r="K202" s="128">
        <f t="shared" si="4"/>
        <v>0.02</v>
      </c>
      <c r="L202" s="51" t="s">
        <v>77</v>
      </c>
    </row>
    <row r="203" spans="1:12" ht="12.75">
      <c r="A203" s="165">
        <v>12</v>
      </c>
      <c r="B203" s="60" t="s">
        <v>56</v>
      </c>
      <c r="C203" s="130">
        <v>871335221</v>
      </c>
      <c r="D203" s="133" t="s">
        <v>169</v>
      </c>
      <c r="E203" s="222"/>
      <c r="F203" s="100" t="s">
        <v>14</v>
      </c>
      <c r="G203" s="212">
        <f>SUM(E204:E204)</f>
        <v>1.5</v>
      </c>
      <c r="H203" s="252"/>
      <c r="I203" s="65">
        <f t="shared" si="3"/>
        <v>0</v>
      </c>
      <c r="J203" s="96">
        <v>0.00482</v>
      </c>
      <c r="K203" s="111">
        <f t="shared" si="4"/>
        <v>0.0072299999999999994</v>
      </c>
      <c r="L203" s="51" t="s">
        <v>77</v>
      </c>
    </row>
    <row r="204" spans="1:12" ht="12.75">
      <c r="A204" s="165"/>
      <c r="B204" s="60"/>
      <c r="C204" s="130"/>
      <c r="D204" s="188" t="s">
        <v>175</v>
      </c>
      <c r="E204" s="214">
        <v>1.5</v>
      </c>
      <c r="F204" s="100"/>
      <c r="G204" s="212"/>
      <c r="H204" s="252"/>
      <c r="I204" s="65">
        <f t="shared" si="3"/>
        <v>0</v>
      </c>
      <c r="J204" s="96"/>
      <c r="K204" s="111">
        <f t="shared" si="4"/>
        <v>0</v>
      </c>
      <c r="L204" s="122"/>
    </row>
    <row r="205" spans="1:12" ht="12.75">
      <c r="A205" s="204">
        <v>13</v>
      </c>
      <c r="B205" s="129" t="s">
        <v>56</v>
      </c>
      <c r="C205" s="130" t="s">
        <v>46</v>
      </c>
      <c r="D205" s="131" t="s">
        <v>170</v>
      </c>
      <c r="E205" s="217"/>
      <c r="F205" s="204" t="s">
        <v>25</v>
      </c>
      <c r="G205" s="222">
        <v>1</v>
      </c>
      <c r="H205" s="265"/>
      <c r="I205" s="65">
        <f t="shared" si="3"/>
        <v>0</v>
      </c>
      <c r="J205" s="129"/>
      <c r="K205" s="111">
        <f t="shared" si="4"/>
        <v>0</v>
      </c>
      <c r="L205" s="51" t="s">
        <v>77</v>
      </c>
    </row>
    <row r="206" spans="1:12" ht="12.75">
      <c r="A206" s="204"/>
      <c r="B206" s="129"/>
      <c r="C206" s="130"/>
      <c r="D206" s="99" t="s">
        <v>171</v>
      </c>
      <c r="E206" s="214"/>
      <c r="F206" s="204"/>
      <c r="G206" s="222"/>
      <c r="H206" s="265"/>
      <c r="I206" s="65"/>
      <c r="J206" s="129"/>
      <c r="K206" s="111">
        <f t="shared" si="4"/>
        <v>0</v>
      </c>
      <c r="L206" s="51"/>
    </row>
    <row r="207" spans="1:12" ht="12.75">
      <c r="A207" s="132">
        <v>14</v>
      </c>
      <c r="B207" s="133" t="s">
        <v>34</v>
      </c>
      <c r="C207" s="131">
        <v>899331111</v>
      </c>
      <c r="D207" s="131" t="s">
        <v>172</v>
      </c>
      <c r="E207" s="206"/>
      <c r="F207" s="132" t="s">
        <v>25</v>
      </c>
      <c r="G207" s="206">
        <f>SUM(E208)</f>
        <v>2</v>
      </c>
      <c r="H207" s="266"/>
      <c r="I207" s="65">
        <f>G207*H207</f>
        <v>0</v>
      </c>
      <c r="J207" s="207">
        <v>0.4208</v>
      </c>
      <c r="K207" s="111">
        <f>G207*J207</f>
        <v>0.8416</v>
      </c>
      <c r="L207" s="51" t="s">
        <v>76</v>
      </c>
    </row>
    <row r="208" spans="1:12" ht="12.75">
      <c r="A208" s="132"/>
      <c r="B208" s="133"/>
      <c r="C208" s="131"/>
      <c r="D208" s="188" t="s">
        <v>175</v>
      </c>
      <c r="E208" s="208">
        <v>2</v>
      </c>
      <c r="F208" s="132"/>
      <c r="G208" s="206"/>
      <c r="H208" s="266"/>
      <c r="I208" s="65"/>
      <c r="J208" s="207"/>
      <c r="K208" s="111"/>
      <c r="L208" s="51"/>
    </row>
    <row r="209" spans="1:12" ht="12.75">
      <c r="A209" s="60"/>
      <c r="B209" s="60"/>
      <c r="C209" s="91"/>
      <c r="D209" s="60"/>
      <c r="E209" s="212"/>
      <c r="F209" s="60"/>
      <c r="G209" s="243" t="s">
        <v>21</v>
      </c>
      <c r="H209" s="258"/>
      <c r="I209" s="107">
        <f>SUM(I191:I208)</f>
        <v>0</v>
      </c>
      <c r="J209" s="120"/>
      <c r="K209" s="107">
        <f>SUM(K191:K206)</f>
        <v>2.34775</v>
      </c>
      <c r="L209" s="121"/>
    </row>
    <row r="210" spans="1:12" ht="12.75">
      <c r="A210" s="93" t="s">
        <v>17</v>
      </c>
      <c r="B210" s="93"/>
      <c r="C210" s="68" t="s">
        <v>38</v>
      </c>
      <c r="D210" s="93"/>
      <c r="E210" s="213"/>
      <c r="F210" s="60"/>
      <c r="G210" s="212"/>
      <c r="H210" s="255"/>
      <c r="I210" s="60"/>
      <c r="J210" s="60"/>
      <c r="K210" s="60"/>
      <c r="L210" s="51"/>
    </row>
    <row r="211" spans="1:12" ht="6" customHeight="1">
      <c r="A211" s="94" t="s">
        <v>40</v>
      </c>
      <c r="B211" s="93"/>
      <c r="C211" s="68"/>
      <c r="D211" s="93"/>
      <c r="E211" s="213"/>
      <c r="F211" s="60"/>
      <c r="G211" s="212"/>
      <c r="H211" s="255"/>
      <c r="I211" s="60"/>
      <c r="J211" s="60"/>
      <c r="K211" s="60"/>
      <c r="L211" s="51"/>
    </row>
    <row r="212" spans="1:12" ht="12.75">
      <c r="A212" s="100">
        <v>1</v>
      </c>
      <c r="B212" s="60" t="s">
        <v>34</v>
      </c>
      <c r="C212" s="60">
        <v>916231213</v>
      </c>
      <c r="D212" s="60" t="s">
        <v>125</v>
      </c>
      <c r="E212" s="212"/>
      <c r="F212" s="100" t="s">
        <v>14</v>
      </c>
      <c r="G212" s="212">
        <f>SUM(E214:E216)</f>
        <v>305</v>
      </c>
      <c r="H212" s="252"/>
      <c r="I212" s="65">
        <f>G212*H212</f>
        <v>0</v>
      </c>
      <c r="J212" s="96">
        <v>0.1554</v>
      </c>
      <c r="K212" s="111">
        <f>G212*J212</f>
        <v>47.397000000000006</v>
      </c>
      <c r="L212" s="51" t="s">
        <v>77</v>
      </c>
    </row>
    <row r="213" spans="1:12" ht="12.75">
      <c r="A213" s="100"/>
      <c r="B213" s="60"/>
      <c r="C213" s="60"/>
      <c r="D213" s="99" t="s">
        <v>176</v>
      </c>
      <c r="E213" s="212"/>
      <c r="F213" s="100"/>
      <c r="G213" s="212"/>
      <c r="H213" s="252"/>
      <c r="I213" s="65"/>
      <c r="J213" s="96"/>
      <c r="K213" s="111"/>
      <c r="L213" s="51"/>
    </row>
    <row r="214" spans="1:12" ht="12.75">
      <c r="A214" s="100"/>
      <c r="B214" s="60"/>
      <c r="C214" s="60"/>
      <c r="D214" s="188" t="s">
        <v>177</v>
      </c>
      <c r="E214" s="214">
        <v>276</v>
      </c>
      <c r="F214" s="100"/>
      <c r="G214" s="212"/>
      <c r="H214" s="252"/>
      <c r="I214" s="65"/>
      <c r="J214" s="96"/>
      <c r="K214" s="111"/>
      <c r="L214" s="51"/>
    </row>
    <row r="215" spans="1:12" ht="12.75">
      <c r="A215" s="100"/>
      <c r="B215" s="60"/>
      <c r="C215" s="60"/>
      <c r="D215" s="188" t="s">
        <v>178</v>
      </c>
      <c r="E215" s="214">
        <v>23</v>
      </c>
      <c r="F215" s="100"/>
      <c r="G215" s="212"/>
      <c r="H215" s="252"/>
      <c r="I215" s="65"/>
      <c r="J215" s="96"/>
      <c r="K215" s="111"/>
      <c r="L215" s="51"/>
    </row>
    <row r="216" spans="1:12" ht="12.75">
      <c r="A216" s="100"/>
      <c r="B216" s="60"/>
      <c r="C216" s="60"/>
      <c r="D216" s="188" t="s">
        <v>184</v>
      </c>
      <c r="E216" s="214">
        <v>6</v>
      </c>
      <c r="F216" s="100"/>
      <c r="G216" s="212"/>
      <c r="H216" s="252"/>
      <c r="I216" s="65"/>
      <c r="J216" s="96"/>
      <c r="K216" s="111"/>
      <c r="L216" s="51"/>
    </row>
    <row r="217" spans="1:12" ht="12.75">
      <c r="A217" s="100">
        <v>2</v>
      </c>
      <c r="B217" s="60" t="s">
        <v>15</v>
      </c>
      <c r="C217" s="91">
        <v>592</v>
      </c>
      <c r="D217" s="60" t="s">
        <v>179</v>
      </c>
      <c r="E217" s="217"/>
      <c r="F217" s="100" t="s">
        <v>25</v>
      </c>
      <c r="G217" s="212">
        <f>SUM(E218)</f>
        <v>278.76</v>
      </c>
      <c r="H217" s="252"/>
      <c r="I217" s="65">
        <f>G217*H217</f>
        <v>0</v>
      </c>
      <c r="J217" s="96">
        <v>0.0545</v>
      </c>
      <c r="K217" s="111">
        <f>G217*J217</f>
        <v>15.19242</v>
      </c>
      <c r="L217" s="51" t="s">
        <v>77</v>
      </c>
    </row>
    <row r="218" spans="1:12" ht="12.75">
      <c r="A218" s="100"/>
      <c r="B218" s="60"/>
      <c r="C218" s="91"/>
      <c r="D218" s="188" t="s">
        <v>183</v>
      </c>
      <c r="E218" s="214">
        <f>E214*1.01</f>
        <v>278.76</v>
      </c>
      <c r="F218" s="100"/>
      <c r="G218" s="212"/>
      <c r="H218" s="252"/>
      <c r="I218" s="65"/>
      <c r="J218" s="96"/>
      <c r="K218" s="111"/>
      <c r="L218" s="51"/>
    </row>
    <row r="219" spans="1:12" ht="12.75">
      <c r="A219" s="100">
        <v>3</v>
      </c>
      <c r="B219" s="60" t="s">
        <v>15</v>
      </c>
      <c r="C219" s="91">
        <v>592</v>
      </c>
      <c r="D219" s="60" t="s">
        <v>180</v>
      </c>
      <c r="E219" s="217"/>
      <c r="F219" s="100" t="s">
        <v>25</v>
      </c>
      <c r="G219" s="212">
        <f>SUM(E220)</f>
        <v>23.23</v>
      </c>
      <c r="H219" s="252"/>
      <c r="I219" s="65">
        <f>G219*H219</f>
        <v>0</v>
      </c>
      <c r="J219" s="96">
        <v>0.035</v>
      </c>
      <c r="K219" s="111">
        <f>G219*J219</f>
        <v>0.81305</v>
      </c>
      <c r="L219" s="51" t="s">
        <v>77</v>
      </c>
    </row>
    <row r="220" spans="1:12" ht="12.75">
      <c r="A220" s="100"/>
      <c r="B220" s="60"/>
      <c r="C220" s="91"/>
      <c r="D220" s="188" t="s">
        <v>183</v>
      </c>
      <c r="E220" s="214">
        <f>E215*1.01</f>
        <v>23.23</v>
      </c>
      <c r="F220" s="100"/>
      <c r="G220" s="212"/>
      <c r="H220" s="252"/>
      <c r="I220" s="65"/>
      <c r="J220" s="96"/>
      <c r="K220" s="111"/>
      <c r="L220" s="51"/>
    </row>
    <row r="221" spans="1:12" ht="12.75">
      <c r="A221" s="100">
        <v>4</v>
      </c>
      <c r="B221" s="60" t="s">
        <v>15</v>
      </c>
      <c r="C221" s="91">
        <v>592</v>
      </c>
      <c r="D221" s="60" t="s">
        <v>185</v>
      </c>
      <c r="E221" s="217"/>
      <c r="F221" s="100" t="s">
        <v>25</v>
      </c>
      <c r="G221" s="212">
        <f>SUM(E222)</f>
        <v>6.0600000000000005</v>
      </c>
      <c r="H221" s="252"/>
      <c r="I221" s="65">
        <f>G221*H221</f>
        <v>0</v>
      </c>
      <c r="J221" s="96">
        <v>0.021</v>
      </c>
      <c r="K221" s="111">
        <f>G221*J221</f>
        <v>0.12726</v>
      </c>
      <c r="L221" s="51" t="s">
        <v>77</v>
      </c>
    </row>
    <row r="222" spans="1:12" ht="12.75">
      <c r="A222" s="100"/>
      <c r="B222" s="60"/>
      <c r="C222" s="91"/>
      <c r="D222" s="188" t="s">
        <v>183</v>
      </c>
      <c r="E222" s="214">
        <f>E216*1.01</f>
        <v>6.0600000000000005</v>
      </c>
      <c r="F222" s="100"/>
      <c r="G222" s="212"/>
      <c r="H222" s="252"/>
      <c r="I222" s="65"/>
      <c r="J222" s="96"/>
      <c r="K222" s="111"/>
      <c r="L222" s="51"/>
    </row>
    <row r="223" spans="1:12" ht="12.75">
      <c r="A223" s="100">
        <v>5</v>
      </c>
      <c r="B223" s="60" t="s">
        <v>34</v>
      </c>
      <c r="C223" s="60">
        <v>916131113</v>
      </c>
      <c r="D223" s="60" t="s">
        <v>181</v>
      </c>
      <c r="E223" s="212"/>
      <c r="F223" s="100" t="s">
        <v>14</v>
      </c>
      <c r="G223" s="212">
        <f>SUM(E225:E225)</f>
        <v>137</v>
      </c>
      <c r="H223" s="252"/>
      <c r="I223" s="65">
        <f>G223*H223</f>
        <v>0</v>
      </c>
      <c r="J223" s="96">
        <v>0.20219</v>
      </c>
      <c r="K223" s="111">
        <f>G223*J223</f>
        <v>27.70003</v>
      </c>
      <c r="L223" s="51" t="s">
        <v>77</v>
      </c>
    </row>
    <row r="224" spans="1:12" ht="12.75">
      <c r="A224" s="100"/>
      <c r="B224" s="60"/>
      <c r="C224" s="60"/>
      <c r="D224" s="99" t="s">
        <v>176</v>
      </c>
      <c r="E224" s="212"/>
      <c r="F224" s="100"/>
      <c r="G224" s="212"/>
      <c r="H224" s="252"/>
      <c r="I224" s="65"/>
      <c r="J224" s="96"/>
      <c r="K224" s="111"/>
      <c r="L224" s="51"/>
    </row>
    <row r="225" spans="1:12" ht="12.75">
      <c r="A225" s="100"/>
      <c r="B225" s="60"/>
      <c r="C225" s="60"/>
      <c r="D225" s="188" t="s">
        <v>182</v>
      </c>
      <c r="E225" s="214">
        <v>137</v>
      </c>
      <c r="F225" s="100"/>
      <c r="G225" s="212"/>
      <c r="H225" s="252"/>
      <c r="I225" s="65"/>
      <c r="J225" s="96"/>
      <c r="K225" s="111"/>
      <c r="L225" s="51"/>
    </row>
    <row r="226" spans="1:12" ht="12.75">
      <c r="A226" s="100">
        <v>6</v>
      </c>
      <c r="B226" s="60" t="s">
        <v>15</v>
      </c>
      <c r="C226" s="91">
        <v>592</v>
      </c>
      <c r="D226" s="60" t="s">
        <v>127</v>
      </c>
      <c r="E226" s="217"/>
      <c r="F226" s="100" t="s">
        <v>25</v>
      </c>
      <c r="G226" s="212">
        <f>E227</f>
        <v>138.37</v>
      </c>
      <c r="H226" s="252"/>
      <c r="I226" s="65">
        <f>G226*H226</f>
        <v>0</v>
      </c>
      <c r="J226" s="96">
        <v>0.086</v>
      </c>
      <c r="K226" s="111">
        <f>G226*J226</f>
        <v>11.89982</v>
      </c>
      <c r="L226" s="51" t="s">
        <v>77</v>
      </c>
    </row>
    <row r="227" spans="1:12" ht="12.75">
      <c r="A227" s="100"/>
      <c r="B227" s="60"/>
      <c r="C227" s="91"/>
      <c r="D227" s="188" t="s">
        <v>126</v>
      </c>
      <c r="E227" s="214">
        <f>E225*1.01</f>
        <v>138.37</v>
      </c>
      <c r="F227" s="100"/>
      <c r="G227" s="212"/>
      <c r="H227" s="252"/>
      <c r="I227" s="65"/>
      <c r="J227" s="96"/>
      <c r="K227" s="111"/>
      <c r="L227" s="51"/>
    </row>
    <row r="228" spans="1:12" ht="12.75">
      <c r="A228" s="100">
        <v>7</v>
      </c>
      <c r="B228" s="60" t="s">
        <v>34</v>
      </c>
      <c r="C228" s="91">
        <v>916111123</v>
      </c>
      <c r="D228" s="124" t="s">
        <v>128</v>
      </c>
      <c r="E228" s="217"/>
      <c r="F228" s="100" t="s">
        <v>14</v>
      </c>
      <c r="G228" s="212">
        <f>SUM(E230:E230)</f>
        <v>177</v>
      </c>
      <c r="H228" s="252"/>
      <c r="I228" s="65">
        <f>G228*H228</f>
        <v>0</v>
      </c>
      <c r="J228" s="60">
        <v>0.08978</v>
      </c>
      <c r="K228" s="111">
        <f>G228*J228</f>
        <v>15.89106</v>
      </c>
      <c r="L228" s="51" t="s">
        <v>77</v>
      </c>
    </row>
    <row r="229" spans="1:12" ht="12.75">
      <c r="A229" s="100"/>
      <c r="B229" s="60"/>
      <c r="C229" s="91"/>
      <c r="D229" s="99" t="s">
        <v>176</v>
      </c>
      <c r="E229" s="212"/>
      <c r="F229" s="100"/>
      <c r="G229" s="212"/>
      <c r="H229" s="252"/>
      <c r="I229" s="65"/>
      <c r="J229" s="60"/>
      <c r="K229" s="111"/>
      <c r="L229" s="51"/>
    </row>
    <row r="230" spans="1:12" ht="12.75">
      <c r="A230" s="100"/>
      <c r="B230" s="60"/>
      <c r="C230" s="91"/>
      <c r="D230" s="188" t="s">
        <v>186</v>
      </c>
      <c r="E230" s="214">
        <v>177</v>
      </c>
      <c r="F230" s="100"/>
      <c r="G230" s="212"/>
      <c r="H230" s="252"/>
      <c r="I230" s="65"/>
      <c r="J230" s="60"/>
      <c r="K230" s="111"/>
      <c r="L230" s="51"/>
    </row>
    <row r="231" spans="1:12" ht="12.75">
      <c r="A231" s="100">
        <v>8</v>
      </c>
      <c r="B231" s="60" t="s">
        <v>95</v>
      </c>
      <c r="C231" s="91"/>
      <c r="D231" s="124" t="s">
        <v>96</v>
      </c>
      <c r="E231" s="212"/>
      <c r="F231" s="100" t="s">
        <v>16</v>
      </c>
      <c r="G231" s="212">
        <f>E232</f>
        <v>4.29</v>
      </c>
      <c r="H231" s="252"/>
      <c r="I231" s="65">
        <f>G231*H231</f>
        <v>0</v>
      </c>
      <c r="J231" s="96">
        <v>1.01</v>
      </c>
      <c r="K231" s="111">
        <f>G231*J231</f>
        <v>4.3329</v>
      </c>
      <c r="L231" s="51" t="s">
        <v>76</v>
      </c>
    </row>
    <row r="232" spans="1:12" ht="12.75">
      <c r="A232" s="101"/>
      <c r="B232" s="97"/>
      <c r="C232" s="99"/>
      <c r="D232" s="188" t="s">
        <v>97</v>
      </c>
      <c r="E232" s="214">
        <f>ROUND((G228)*0.024*1.01,2)</f>
        <v>4.29</v>
      </c>
      <c r="F232" s="101"/>
      <c r="G232" s="217"/>
      <c r="H232" s="253"/>
      <c r="I232" s="65">
        <f>G232*H232</f>
        <v>0</v>
      </c>
      <c r="J232" s="97"/>
      <c r="K232" s="111">
        <f aca="true" t="shared" si="5" ref="K232:K243">G232*J232</f>
        <v>0</v>
      </c>
      <c r="L232" s="51"/>
    </row>
    <row r="233" spans="1:12" ht="12.75">
      <c r="A233" s="100">
        <v>9</v>
      </c>
      <c r="B233" s="60" t="s">
        <v>34</v>
      </c>
      <c r="C233" s="91">
        <v>915131112</v>
      </c>
      <c r="D233" s="125" t="s">
        <v>140</v>
      </c>
      <c r="E233" s="217"/>
      <c r="F233" s="100" t="s">
        <v>13</v>
      </c>
      <c r="G233" s="212">
        <f>SUM(E235)</f>
        <v>4.5</v>
      </c>
      <c r="H233" s="252"/>
      <c r="I233" s="65">
        <f>G233*H233</f>
        <v>0</v>
      </c>
      <c r="J233" s="96">
        <v>0.00085</v>
      </c>
      <c r="K233" s="111">
        <f t="shared" si="5"/>
        <v>0.003825</v>
      </c>
      <c r="L233" s="51" t="s">
        <v>76</v>
      </c>
    </row>
    <row r="234" spans="1:12" ht="12.75">
      <c r="A234" s="100"/>
      <c r="B234" s="60"/>
      <c r="C234" s="91"/>
      <c r="D234" s="99" t="s">
        <v>187</v>
      </c>
      <c r="E234" s="212"/>
      <c r="F234" s="100"/>
      <c r="G234" s="212"/>
      <c r="H234" s="252"/>
      <c r="I234" s="65"/>
      <c r="J234" s="60"/>
      <c r="K234" s="111">
        <f t="shared" si="5"/>
        <v>0</v>
      </c>
      <c r="L234" s="51"/>
    </row>
    <row r="235" spans="1:12" ht="12.75">
      <c r="A235" s="100"/>
      <c r="B235" s="60"/>
      <c r="C235" s="91"/>
      <c r="D235" s="188" t="s">
        <v>168</v>
      </c>
      <c r="E235" s="214">
        <v>4.5</v>
      </c>
      <c r="F235" s="100"/>
      <c r="G235" s="212"/>
      <c r="H235" s="252"/>
      <c r="I235" s="65"/>
      <c r="J235" s="60"/>
      <c r="K235" s="111"/>
      <c r="L235" s="51"/>
    </row>
    <row r="236" spans="1:12" ht="12.75">
      <c r="A236" s="100">
        <v>10</v>
      </c>
      <c r="B236" s="60" t="s">
        <v>34</v>
      </c>
      <c r="C236" s="91">
        <v>915621111</v>
      </c>
      <c r="D236" s="125" t="s">
        <v>141</v>
      </c>
      <c r="E236" s="217"/>
      <c r="F236" s="100" t="s">
        <v>13</v>
      </c>
      <c r="G236" s="212">
        <f>SUM(E237)</f>
        <v>4.5</v>
      </c>
      <c r="H236" s="252"/>
      <c r="I236" s="65">
        <f>G236*H236</f>
        <v>0</v>
      </c>
      <c r="J236" s="96"/>
      <c r="K236" s="111">
        <f t="shared" si="5"/>
        <v>0</v>
      </c>
      <c r="L236" s="51" t="s">
        <v>76</v>
      </c>
    </row>
    <row r="237" spans="1:12" ht="12.75">
      <c r="A237" s="100"/>
      <c r="B237" s="60"/>
      <c r="C237" s="91"/>
      <c r="D237" s="188" t="s">
        <v>188</v>
      </c>
      <c r="E237" s="214">
        <f>G233</f>
        <v>4.5</v>
      </c>
      <c r="F237" s="100"/>
      <c r="G237" s="212"/>
      <c r="H237" s="252"/>
      <c r="I237" s="65"/>
      <c r="J237" s="60"/>
      <c r="K237" s="111">
        <f t="shared" si="5"/>
        <v>0</v>
      </c>
      <c r="L237" s="51"/>
    </row>
    <row r="238" spans="1:12" ht="12.75">
      <c r="A238" s="100">
        <v>11</v>
      </c>
      <c r="B238" s="60" t="s">
        <v>34</v>
      </c>
      <c r="C238" s="91">
        <v>915111112</v>
      </c>
      <c r="D238" s="125" t="s">
        <v>154</v>
      </c>
      <c r="E238" s="217"/>
      <c r="F238" s="100" t="s">
        <v>14</v>
      </c>
      <c r="G238" s="212">
        <f>SUM(E239)</f>
        <v>180</v>
      </c>
      <c r="H238" s="252"/>
      <c r="I238" s="65">
        <f>G238*H238</f>
        <v>0</v>
      </c>
      <c r="J238" s="96">
        <v>0.00011</v>
      </c>
      <c r="K238" s="111">
        <f>G238*J238</f>
        <v>0.0198</v>
      </c>
      <c r="L238" s="51" t="s">
        <v>76</v>
      </c>
    </row>
    <row r="239" spans="1:12" ht="12.75">
      <c r="A239" s="100"/>
      <c r="B239" s="60"/>
      <c r="C239" s="91"/>
      <c r="D239" s="99" t="s">
        <v>189</v>
      </c>
      <c r="E239" s="214">
        <v>180</v>
      </c>
      <c r="F239" s="100"/>
      <c r="G239" s="212"/>
      <c r="H239" s="252"/>
      <c r="I239" s="65"/>
      <c r="J239" s="60"/>
      <c r="K239" s="111">
        <f>G239*J239</f>
        <v>0</v>
      </c>
      <c r="L239" s="51"/>
    </row>
    <row r="240" spans="1:12" ht="12.75">
      <c r="A240" s="100">
        <v>12</v>
      </c>
      <c r="B240" s="60" t="s">
        <v>34</v>
      </c>
      <c r="C240" s="91">
        <v>915611111</v>
      </c>
      <c r="D240" s="125" t="s">
        <v>107</v>
      </c>
      <c r="E240" s="217"/>
      <c r="F240" s="100" t="s">
        <v>14</v>
      </c>
      <c r="G240" s="212">
        <f>SUM(E241:E242)</f>
        <v>180</v>
      </c>
      <c r="H240" s="252"/>
      <c r="I240" s="65">
        <f>G240*H240</f>
        <v>0</v>
      </c>
      <c r="J240" s="96"/>
      <c r="K240" s="111">
        <f>G240*J240</f>
        <v>0</v>
      </c>
      <c r="L240" s="51" t="s">
        <v>76</v>
      </c>
    </row>
    <row r="241" spans="1:12" ht="12.75">
      <c r="A241" s="100"/>
      <c r="B241" s="60"/>
      <c r="C241" s="91"/>
      <c r="D241" s="188" t="s">
        <v>190</v>
      </c>
      <c r="E241" s="214">
        <f>E239</f>
        <v>180</v>
      </c>
      <c r="F241" s="100"/>
      <c r="G241" s="212"/>
      <c r="H241" s="252"/>
      <c r="I241" s="65"/>
      <c r="J241" s="60"/>
      <c r="K241" s="111">
        <f>G241*J241</f>
        <v>0</v>
      </c>
      <c r="L241" s="51"/>
    </row>
    <row r="242" spans="1:12" ht="12.75">
      <c r="A242" s="123">
        <v>13</v>
      </c>
      <c r="B242" s="124" t="s">
        <v>34</v>
      </c>
      <c r="C242" s="125">
        <v>914111111</v>
      </c>
      <c r="D242" s="125" t="s">
        <v>108</v>
      </c>
      <c r="E242" s="218"/>
      <c r="F242" s="123" t="s">
        <v>25</v>
      </c>
      <c r="G242" s="218">
        <v>10</v>
      </c>
      <c r="H242" s="250"/>
      <c r="I242" s="126">
        <f>G242*H242</f>
        <v>0</v>
      </c>
      <c r="J242" s="127">
        <v>0.0095</v>
      </c>
      <c r="K242" s="111">
        <f t="shared" si="5"/>
        <v>0.095</v>
      </c>
      <c r="L242" s="52" t="s">
        <v>77</v>
      </c>
    </row>
    <row r="243" spans="1:12" ht="12.75">
      <c r="A243" s="100">
        <v>14</v>
      </c>
      <c r="B243" s="60" t="s">
        <v>34</v>
      </c>
      <c r="C243" s="91">
        <v>914511112</v>
      </c>
      <c r="D243" s="125" t="s">
        <v>109</v>
      </c>
      <c r="E243" s="217"/>
      <c r="F243" s="100" t="s">
        <v>25</v>
      </c>
      <c r="G243" s="212">
        <v>10</v>
      </c>
      <c r="H243" s="252"/>
      <c r="I243" s="65">
        <f>G243*H243</f>
        <v>0</v>
      </c>
      <c r="J243" s="96">
        <v>0.1451</v>
      </c>
      <c r="K243" s="111">
        <f t="shared" si="5"/>
        <v>1.451</v>
      </c>
      <c r="L243" s="52" t="s">
        <v>77</v>
      </c>
    </row>
    <row r="244" spans="1:12" ht="12.75">
      <c r="A244" s="100">
        <v>15</v>
      </c>
      <c r="B244" s="60" t="s">
        <v>46</v>
      </c>
      <c r="C244" s="91"/>
      <c r="D244" s="95" t="s">
        <v>191</v>
      </c>
      <c r="E244" s="212"/>
      <c r="F244" s="100" t="s">
        <v>14</v>
      </c>
      <c r="G244" s="244">
        <f>SUM(E245)</f>
        <v>59</v>
      </c>
      <c r="H244" s="267"/>
      <c r="I244" s="65">
        <f>G244*H244</f>
        <v>0</v>
      </c>
      <c r="J244" s="96"/>
      <c r="K244" s="96">
        <f>G244*J244</f>
        <v>0</v>
      </c>
      <c r="L244" s="52" t="s">
        <v>77</v>
      </c>
    </row>
    <row r="245" spans="1:12" ht="12.75">
      <c r="A245" s="100"/>
      <c r="B245" s="60"/>
      <c r="C245" s="91"/>
      <c r="D245" s="226" t="s">
        <v>192</v>
      </c>
      <c r="E245" s="214">
        <v>59</v>
      </c>
      <c r="F245" s="100"/>
      <c r="G245" s="212"/>
      <c r="H245" s="252"/>
      <c r="I245" s="65"/>
      <c r="J245" s="96"/>
      <c r="K245" s="111"/>
      <c r="L245" s="51"/>
    </row>
    <row r="246" spans="1:12" ht="12.75">
      <c r="A246" s="100">
        <v>16</v>
      </c>
      <c r="B246" s="60" t="s">
        <v>46</v>
      </c>
      <c r="C246" s="91"/>
      <c r="D246" s="95" t="s">
        <v>193</v>
      </c>
      <c r="E246" s="212"/>
      <c r="F246" s="100" t="s">
        <v>14</v>
      </c>
      <c r="G246" s="244">
        <f>SUM(E247)</f>
        <v>59</v>
      </c>
      <c r="H246" s="267"/>
      <c r="I246" s="65">
        <f>G246*H246</f>
        <v>0</v>
      </c>
      <c r="J246" s="96"/>
      <c r="K246" s="96">
        <f>G246*J246</f>
        <v>0</v>
      </c>
      <c r="L246" s="52" t="s">
        <v>77</v>
      </c>
    </row>
    <row r="247" spans="1:12" ht="12.75">
      <c r="A247" s="100"/>
      <c r="B247" s="60"/>
      <c r="C247" s="91"/>
      <c r="D247" s="226" t="s">
        <v>192</v>
      </c>
      <c r="E247" s="214">
        <v>59</v>
      </c>
      <c r="F247" s="100"/>
      <c r="G247" s="212"/>
      <c r="H247" s="252"/>
      <c r="I247" s="65"/>
      <c r="J247" s="96"/>
      <c r="K247" s="111"/>
      <c r="L247" s="51"/>
    </row>
    <row r="248" spans="1:12" ht="12.75">
      <c r="A248" s="100">
        <v>17</v>
      </c>
      <c r="B248" s="60" t="s">
        <v>46</v>
      </c>
      <c r="C248" s="91"/>
      <c r="D248" s="95" t="s">
        <v>194</v>
      </c>
      <c r="E248" s="212"/>
      <c r="F248" s="100" t="s">
        <v>14</v>
      </c>
      <c r="G248" s="244">
        <f>SUM(E249)</f>
        <v>7.5</v>
      </c>
      <c r="H248" s="267"/>
      <c r="I248" s="65">
        <f aca="true" t="shared" si="6" ref="I248:I254">G248*H248</f>
        <v>0</v>
      </c>
      <c r="J248" s="96"/>
      <c r="K248" s="96">
        <f>G248*J248</f>
        <v>0</v>
      </c>
      <c r="L248" s="52" t="s">
        <v>77</v>
      </c>
    </row>
    <row r="249" spans="1:12" ht="12.75">
      <c r="A249" s="100"/>
      <c r="B249" s="60"/>
      <c r="C249" s="91"/>
      <c r="D249" s="226" t="s">
        <v>195</v>
      </c>
      <c r="E249" s="214">
        <v>7.5</v>
      </c>
      <c r="F249" s="100"/>
      <c r="G249" s="212"/>
      <c r="H249" s="252"/>
      <c r="I249" s="65">
        <f t="shared" si="6"/>
        <v>0</v>
      </c>
      <c r="J249" s="96"/>
      <c r="K249" s="111"/>
      <c r="L249" s="51"/>
    </row>
    <row r="250" spans="1:12" ht="12.75">
      <c r="A250" s="100">
        <v>18</v>
      </c>
      <c r="B250" s="60" t="s">
        <v>46</v>
      </c>
      <c r="C250" s="91"/>
      <c r="D250" s="95" t="s">
        <v>196</v>
      </c>
      <c r="E250" s="214"/>
      <c r="F250" s="100" t="s">
        <v>14</v>
      </c>
      <c r="G250" s="212">
        <v>40</v>
      </c>
      <c r="H250" s="252"/>
      <c r="I250" s="65">
        <f t="shared" si="6"/>
        <v>0</v>
      </c>
      <c r="J250" s="96"/>
      <c r="K250" s="111"/>
      <c r="L250" s="52" t="s">
        <v>77</v>
      </c>
    </row>
    <row r="251" spans="1:12" ht="12.75">
      <c r="A251" s="100"/>
      <c r="B251" s="60"/>
      <c r="C251" s="91"/>
      <c r="D251" s="225" t="s">
        <v>197</v>
      </c>
      <c r="E251" s="214"/>
      <c r="F251" s="100"/>
      <c r="G251" s="212"/>
      <c r="H251" s="252"/>
      <c r="I251" s="65">
        <f t="shared" si="6"/>
        <v>0</v>
      </c>
      <c r="J251" s="96"/>
      <c r="K251" s="111"/>
      <c r="L251" s="51"/>
    </row>
    <row r="252" spans="1:12" ht="12.75">
      <c r="A252" s="100"/>
      <c r="B252" s="60"/>
      <c r="C252" s="91"/>
      <c r="D252" s="225" t="s">
        <v>198</v>
      </c>
      <c r="E252" s="214"/>
      <c r="F252" s="100"/>
      <c r="G252" s="212"/>
      <c r="H252" s="252"/>
      <c r="I252" s="65">
        <f t="shared" si="6"/>
        <v>0</v>
      </c>
      <c r="J252" s="96"/>
      <c r="K252" s="111"/>
      <c r="L252" s="51"/>
    </row>
    <row r="253" spans="1:12" ht="12.75">
      <c r="A253" s="100">
        <v>19</v>
      </c>
      <c r="B253" s="60" t="s">
        <v>46</v>
      </c>
      <c r="C253" s="91"/>
      <c r="D253" s="95" t="s">
        <v>199</v>
      </c>
      <c r="E253" s="214"/>
      <c r="F253" s="100" t="s">
        <v>25</v>
      </c>
      <c r="G253" s="212">
        <v>2</v>
      </c>
      <c r="H253" s="252"/>
      <c r="I253" s="65">
        <f t="shared" si="6"/>
        <v>0</v>
      </c>
      <c r="J253" s="96"/>
      <c r="K253" s="111"/>
      <c r="L253" s="52" t="s">
        <v>77</v>
      </c>
    </row>
    <row r="254" spans="1:12" s="189" customFormat="1" ht="12.75">
      <c r="A254" s="123">
        <v>20</v>
      </c>
      <c r="B254" s="124" t="s">
        <v>34</v>
      </c>
      <c r="C254" s="125">
        <v>919731122</v>
      </c>
      <c r="D254" s="125" t="s">
        <v>0</v>
      </c>
      <c r="E254" s="218"/>
      <c r="F254" s="123" t="s">
        <v>14</v>
      </c>
      <c r="G254" s="218">
        <v>84</v>
      </c>
      <c r="H254" s="250"/>
      <c r="I254" s="65">
        <f t="shared" si="6"/>
        <v>0</v>
      </c>
      <c r="J254" s="127"/>
      <c r="K254" s="128"/>
      <c r="L254" s="51" t="s">
        <v>76</v>
      </c>
    </row>
    <row r="255" spans="1:12" s="189" customFormat="1" ht="12.75">
      <c r="A255" s="123"/>
      <c r="B255" s="124"/>
      <c r="C255" s="125"/>
      <c r="D255" s="99" t="s">
        <v>201</v>
      </c>
      <c r="E255" s="218"/>
      <c r="F255" s="123"/>
      <c r="G255" s="218"/>
      <c r="H255" s="250"/>
      <c r="I255" s="65"/>
      <c r="J255" s="127"/>
      <c r="K255" s="128"/>
      <c r="L255" s="51"/>
    </row>
    <row r="256" spans="1:12" s="189" customFormat="1" ht="12.75">
      <c r="A256" s="123">
        <v>21</v>
      </c>
      <c r="B256" s="60" t="s">
        <v>34</v>
      </c>
      <c r="C256" s="125">
        <v>919121213</v>
      </c>
      <c r="D256" s="60" t="s">
        <v>155</v>
      </c>
      <c r="E256" s="217"/>
      <c r="F256" s="123" t="s">
        <v>14</v>
      </c>
      <c r="G256" s="212">
        <v>177</v>
      </c>
      <c r="H256" s="250"/>
      <c r="I256" s="65">
        <f>G256*H256</f>
        <v>0</v>
      </c>
      <c r="J256" s="127">
        <v>0.00028</v>
      </c>
      <c r="K256" s="111">
        <f>G256*J256</f>
        <v>0.04955999999999999</v>
      </c>
      <c r="L256" s="51" t="s">
        <v>76</v>
      </c>
    </row>
    <row r="257" spans="1:12" s="189" customFormat="1" ht="12.75">
      <c r="A257" s="123"/>
      <c r="B257" s="60"/>
      <c r="C257" s="125"/>
      <c r="D257" s="97" t="s">
        <v>200</v>
      </c>
      <c r="E257" s="212"/>
      <c r="F257" s="123"/>
      <c r="G257" s="212"/>
      <c r="H257" s="250"/>
      <c r="I257" s="65">
        <f>G257*H257</f>
        <v>0</v>
      </c>
      <c r="J257" s="127"/>
      <c r="K257" s="111">
        <f>G257*J257</f>
        <v>0</v>
      </c>
      <c r="L257" s="51"/>
    </row>
    <row r="258" spans="1:12" s="189" customFormat="1" ht="12.75">
      <c r="A258" s="123">
        <v>22</v>
      </c>
      <c r="B258" s="60" t="s">
        <v>46</v>
      </c>
      <c r="C258" s="125"/>
      <c r="D258" s="60" t="s">
        <v>220</v>
      </c>
      <c r="E258" s="212"/>
      <c r="F258" s="100" t="s">
        <v>25</v>
      </c>
      <c r="G258" s="212">
        <v>2</v>
      </c>
      <c r="H258" s="250"/>
      <c r="I258" s="65">
        <f>G258*H258</f>
        <v>0</v>
      </c>
      <c r="J258" s="127"/>
      <c r="K258" s="111"/>
      <c r="L258" s="52" t="s">
        <v>77</v>
      </c>
    </row>
    <row r="259" spans="1:12" s="189" customFormat="1" ht="12.75">
      <c r="A259" s="123"/>
      <c r="B259" s="60"/>
      <c r="C259" s="125"/>
      <c r="D259" s="97" t="s">
        <v>219</v>
      </c>
      <c r="E259" s="212"/>
      <c r="F259" s="123"/>
      <c r="G259" s="212"/>
      <c r="H259" s="250"/>
      <c r="I259" s="65"/>
      <c r="J259" s="127"/>
      <c r="K259" s="111"/>
      <c r="L259" s="51"/>
    </row>
    <row r="260" spans="1:12" s="189" customFormat="1" ht="12.75">
      <c r="A260" s="123"/>
      <c r="B260" s="60"/>
      <c r="C260" s="125"/>
      <c r="D260" s="97"/>
      <c r="E260" s="212"/>
      <c r="F260" s="123"/>
      <c r="G260" s="212"/>
      <c r="H260" s="250"/>
      <c r="I260" s="65"/>
      <c r="J260" s="127"/>
      <c r="K260" s="111"/>
      <c r="L260" s="51"/>
    </row>
    <row r="261" spans="1:12" ht="12.75">
      <c r="A261" s="60"/>
      <c r="B261" s="60"/>
      <c r="C261" s="91"/>
      <c r="D261" s="60"/>
      <c r="E261" s="212"/>
      <c r="F261" s="100"/>
      <c r="G261" s="229" t="s">
        <v>21</v>
      </c>
      <c r="H261" s="258"/>
      <c r="I261" s="107">
        <f>SUM(I212:I260)</f>
        <v>0</v>
      </c>
      <c r="J261" s="120"/>
      <c r="K261" s="107">
        <f>SUM(K212:K260)</f>
        <v>124.972725</v>
      </c>
      <c r="L261" s="121"/>
    </row>
    <row r="262" spans="1:12" ht="12.75">
      <c r="A262" s="93" t="s">
        <v>17</v>
      </c>
      <c r="B262" s="93"/>
      <c r="C262" s="68" t="s">
        <v>26</v>
      </c>
      <c r="D262" s="93"/>
      <c r="E262" s="213"/>
      <c r="F262" s="100"/>
      <c r="G262" s="212"/>
      <c r="H262" s="255"/>
      <c r="I262" s="60"/>
      <c r="J262" s="60"/>
      <c r="K262" s="60"/>
      <c r="L262" s="51"/>
    </row>
    <row r="263" spans="1:12" ht="6" customHeight="1">
      <c r="A263" s="94" t="s">
        <v>40</v>
      </c>
      <c r="B263" s="93"/>
      <c r="C263" s="68"/>
      <c r="D263" s="93"/>
      <c r="E263" s="213"/>
      <c r="F263" s="100"/>
      <c r="G263" s="212"/>
      <c r="H263" s="255"/>
      <c r="I263" s="60"/>
      <c r="J263" s="60"/>
      <c r="K263" s="60"/>
      <c r="L263" s="51"/>
    </row>
    <row r="264" spans="1:12" ht="12.75">
      <c r="A264" s="100">
        <v>1</v>
      </c>
      <c r="B264" s="60" t="s">
        <v>34</v>
      </c>
      <c r="C264" s="91">
        <v>998225111</v>
      </c>
      <c r="D264" s="60" t="s">
        <v>110</v>
      </c>
      <c r="E264" s="212"/>
      <c r="F264" s="100" t="s">
        <v>16</v>
      </c>
      <c r="G264" s="228">
        <f>K267</f>
        <v>1087.7993856</v>
      </c>
      <c r="H264" s="260"/>
      <c r="I264" s="134">
        <f>G264*H264</f>
        <v>0</v>
      </c>
      <c r="J264" s="95"/>
      <c r="K264" s="95"/>
      <c r="L264" s="135" t="s">
        <v>76</v>
      </c>
    </row>
    <row r="265" spans="1:12" ht="12.75">
      <c r="A265" s="60"/>
      <c r="B265" s="60"/>
      <c r="C265" s="91"/>
      <c r="D265" s="60"/>
      <c r="E265" s="212"/>
      <c r="F265" s="100"/>
      <c r="G265" s="229" t="s">
        <v>21</v>
      </c>
      <c r="H265" s="106"/>
      <c r="I265" s="107">
        <f>SUM(I264:I264)</f>
        <v>0</v>
      </c>
      <c r="J265" s="120"/>
      <c r="K265" s="120"/>
      <c r="L265" s="120"/>
    </row>
    <row r="266" spans="1:12" ht="13.5" thickBot="1">
      <c r="A266" s="71"/>
      <c r="B266" s="71"/>
      <c r="C266" s="136"/>
      <c r="D266" s="71"/>
      <c r="E266" s="223"/>
      <c r="F266" s="137"/>
      <c r="G266" s="223"/>
      <c r="H266" s="71"/>
      <c r="I266" s="71"/>
      <c r="J266" s="71"/>
      <c r="K266" s="71"/>
      <c r="L266" s="71"/>
    </row>
    <row r="267" spans="1:12" ht="15.75">
      <c r="A267" s="76" t="s">
        <v>27</v>
      </c>
      <c r="B267" s="76"/>
      <c r="C267" s="138"/>
      <c r="D267" s="76"/>
      <c r="E267" s="224"/>
      <c r="F267" s="140"/>
      <c r="G267" s="274">
        <f>I265+I261+I209+I188+I148+I143</f>
        <v>0</v>
      </c>
      <c r="H267" s="274"/>
      <c r="I267" s="274"/>
      <c r="J267" s="139"/>
      <c r="K267" s="139">
        <f>K265+K261+K209+K188+K148+K143</f>
        <v>1087.7993856</v>
      </c>
      <c r="L267" s="139"/>
    </row>
    <row r="268" spans="1:12" ht="12.75">
      <c r="A268" s="60"/>
      <c r="B268" s="60"/>
      <c r="C268" s="91"/>
      <c r="D268" s="60"/>
      <c r="E268" s="212"/>
      <c r="F268" s="100"/>
      <c r="G268" s="212"/>
      <c r="H268" s="141" t="s">
        <v>50</v>
      </c>
      <c r="I268" s="142">
        <f>SUM(I12:I266)*0.5</f>
        <v>0</v>
      </c>
      <c r="J268" s="141"/>
      <c r="K268" s="142">
        <f>SUM(K12:K266)*0.5</f>
        <v>1088.2201855999995</v>
      </c>
      <c r="L268" s="51"/>
    </row>
    <row r="269" spans="1:12" ht="12.75">
      <c r="A269" s="60"/>
      <c r="B269" s="60"/>
      <c r="C269" s="91"/>
      <c r="D269" s="60"/>
      <c r="E269" s="212"/>
      <c r="F269" s="100"/>
      <c r="G269" s="230"/>
      <c r="H269" s="60"/>
      <c r="I269" s="60"/>
      <c r="J269" s="60"/>
      <c r="K269" s="60"/>
      <c r="L269" s="51"/>
    </row>
    <row r="270" spans="1:12" ht="12.75">
      <c r="A270" s="60"/>
      <c r="B270" s="60"/>
      <c r="C270" s="91"/>
      <c r="D270" s="60"/>
      <c r="E270" s="212"/>
      <c r="F270" s="100"/>
      <c r="G270" s="212"/>
      <c r="H270" s="65"/>
      <c r="I270" s="60"/>
      <c r="J270" s="60"/>
      <c r="K270" s="60"/>
      <c r="L270" s="51"/>
    </row>
    <row r="271" spans="1:12" ht="12.75">
      <c r="A271" s="60"/>
      <c r="B271" s="60"/>
      <c r="C271" s="91"/>
      <c r="D271" s="60"/>
      <c r="E271" s="212"/>
      <c r="F271" s="100"/>
      <c r="G271" s="212"/>
      <c r="H271" s="60"/>
      <c r="I271" s="65"/>
      <c r="J271" s="60"/>
      <c r="K271" s="60"/>
      <c r="L271" s="51"/>
    </row>
    <row r="272" spans="1:12" ht="12.75">
      <c r="A272" s="60"/>
      <c r="B272" s="60"/>
      <c r="C272" s="91"/>
      <c r="D272" s="60"/>
      <c r="E272" s="212"/>
      <c r="F272" s="100"/>
      <c r="G272" s="212"/>
      <c r="H272" s="60"/>
      <c r="I272" s="60"/>
      <c r="J272" s="60"/>
      <c r="K272" s="60"/>
      <c r="L272" s="51"/>
    </row>
    <row r="273" spans="1:12" ht="12.75">
      <c r="A273" s="60"/>
      <c r="B273" s="60"/>
      <c r="C273" s="91"/>
      <c r="D273" s="60"/>
      <c r="E273" s="212"/>
      <c r="F273" s="100"/>
      <c r="G273" s="212"/>
      <c r="H273" s="60"/>
      <c r="I273" s="60"/>
      <c r="J273" s="60"/>
      <c r="K273" s="60"/>
      <c r="L273" s="51"/>
    </row>
    <row r="274" spans="1:12" ht="12.75">
      <c r="A274" s="60"/>
      <c r="B274" s="60"/>
      <c r="C274" s="91"/>
      <c r="D274" s="60"/>
      <c r="E274" s="212"/>
      <c r="F274" s="100"/>
      <c r="G274" s="212"/>
      <c r="H274" s="60"/>
      <c r="I274" s="60"/>
      <c r="J274" s="60"/>
      <c r="K274" s="60"/>
      <c r="L274" s="51"/>
    </row>
    <row r="275" spans="1:12" ht="12.75">
      <c r="A275" s="60"/>
      <c r="B275" s="60"/>
      <c r="C275" s="91"/>
      <c r="D275" s="60"/>
      <c r="E275" s="212"/>
      <c r="F275" s="100"/>
      <c r="G275" s="212"/>
      <c r="H275" s="60"/>
      <c r="I275" s="60"/>
      <c r="J275" s="60"/>
      <c r="K275" s="60"/>
      <c r="L275" s="51"/>
    </row>
    <row r="276" spans="1:12" ht="12.75">
      <c r="A276" s="60"/>
      <c r="B276" s="60"/>
      <c r="C276" s="91"/>
      <c r="D276" s="60"/>
      <c r="E276" s="212"/>
      <c r="F276" s="100"/>
      <c r="G276" s="212"/>
      <c r="H276" s="60"/>
      <c r="I276" s="60"/>
      <c r="J276" s="60"/>
      <c r="K276" s="60"/>
      <c r="L276" s="51"/>
    </row>
    <row r="277" spans="1:12" ht="12.75">
      <c r="A277" s="60"/>
      <c r="B277" s="60"/>
      <c r="C277" s="91"/>
      <c r="D277" s="60"/>
      <c r="E277" s="212"/>
      <c r="F277" s="100"/>
      <c r="G277" s="212"/>
      <c r="H277" s="60"/>
      <c r="I277" s="60"/>
      <c r="J277" s="60"/>
      <c r="K277" s="60"/>
      <c r="L277" s="51"/>
    </row>
    <row r="278" spans="1:12" ht="12.75">
      <c r="A278" s="60"/>
      <c r="B278" s="60"/>
      <c r="C278" s="91"/>
      <c r="D278" s="60"/>
      <c r="E278" s="212"/>
      <c r="F278" s="100"/>
      <c r="G278" s="212"/>
      <c r="H278" s="60"/>
      <c r="I278" s="60"/>
      <c r="J278" s="60"/>
      <c r="K278" s="60"/>
      <c r="L278" s="51"/>
    </row>
    <row r="279" spans="1:12" ht="12.75">
      <c r="A279" s="60"/>
      <c r="B279" s="60"/>
      <c r="C279" s="91"/>
      <c r="D279" s="60"/>
      <c r="E279" s="212"/>
      <c r="F279" s="100"/>
      <c r="G279" s="212"/>
      <c r="H279" s="60"/>
      <c r="I279" s="60"/>
      <c r="J279" s="60"/>
      <c r="K279" s="60"/>
      <c r="L279" s="51"/>
    </row>
  </sheetData>
  <sheetProtection password="CABF" sheet="1" objects="1" scenarios="1"/>
  <mergeCells count="3">
    <mergeCell ref="J7:K7"/>
    <mergeCell ref="G267:I267"/>
    <mergeCell ref="A1:L1"/>
  </mergeCells>
  <printOptions horizontalCentered="1"/>
  <pageMargins left="0.5905511811023623" right="0.44" top="0.7086614173228347" bottom="0.54" header="0.5118110236220472" footer="0.47"/>
  <pageSetup fitToHeight="0" fitToWidth="1" horizontalDpi="204" verticalDpi="204" orientation="portrait" paperSize="9" scale="61" r:id="rId1"/>
  <headerFooter alignWithMargins="0">
    <oddHeader>&amp;L&amp;9Položky&amp;R&amp;8Strana &amp;P z &amp;N</oddHeader>
  </headerFooter>
  <rowBreaks count="2" manualBreakCount="2">
    <brk id="98" max="11" man="1"/>
    <brk id="188" max="11" man="1"/>
  </rowBreaks>
  <colBreaks count="2" manualBreakCount="2">
    <brk id="10" max="193" man="1"/>
    <brk id="11" max="2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Informatik</cp:lastModifiedBy>
  <cp:lastPrinted>2013-09-26T18:33:57Z</cp:lastPrinted>
  <dcterms:created xsi:type="dcterms:W3CDTF">2005-01-14T16:27:58Z</dcterms:created>
  <dcterms:modified xsi:type="dcterms:W3CDTF">2015-04-10T09:59:56Z</dcterms:modified>
  <cp:category/>
  <cp:version/>
  <cp:contentType/>
  <cp:contentStatus/>
</cp:coreProperties>
</file>